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0" windowWidth="19155" windowHeight="7155" tabRatio="891" activeTab="4"/>
  </bookViews>
  <sheets>
    <sheet name="opsamling 240214" sheetId="10" r:id="rId1"/>
    <sheet name="EL 240414" sheetId="1" r:id="rId2"/>
    <sheet name="Varme 240414" sheetId="2" r:id="rId3"/>
    <sheet name="Brændstof 090414" sheetId="5" r:id="rId4"/>
    <sheet name="vand 080514" sheetId="11" r:id="rId5"/>
    <sheet name="graddage " sheetId="6" r:id="rId6"/>
    <sheet name="CO2 faktorer" sheetId="7" r:id="rId7"/>
    <sheet name="priser 240414" sheetId="9" r:id="rId8"/>
    <sheet name="gadelys 070514" sheetId="12" r:id="rId9"/>
  </sheets>
  <calcPr calcId="145621"/>
</workbook>
</file>

<file path=xl/calcChain.xml><?xml version="1.0" encoding="utf-8"?>
<calcChain xmlns="http://schemas.openxmlformats.org/spreadsheetml/2006/main">
  <c r="N2" i="11" l="1"/>
  <c r="I7" i="10"/>
  <c r="I5" i="10"/>
  <c r="I3" i="10"/>
  <c r="I2" i="10"/>
  <c r="I11" i="10"/>
  <c r="G11" i="10"/>
  <c r="F11" i="10"/>
  <c r="E11" i="10"/>
  <c r="D11" i="10"/>
  <c r="C11" i="10"/>
  <c r="B11" i="10"/>
  <c r="G20" i="10" l="1"/>
  <c r="F20" i="10"/>
  <c r="E20" i="10"/>
  <c r="D20" i="10"/>
  <c r="C20" i="10"/>
  <c r="U343" i="12"/>
  <c r="T343" i="12"/>
  <c r="S343" i="12"/>
  <c r="R343" i="12"/>
  <c r="Q343" i="12"/>
  <c r="P343" i="12"/>
  <c r="B20" i="10" s="1"/>
  <c r="U342" i="12"/>
  <c r="T342" i="12"/>
  <c r="S342" i="12"/>
  <c r="R342" i="12"/>
  <c r="Q342" i="12"/>
  <c r="P342" i="12"/>
  <c r="U341" i="12"/>
  <c r="T341" i="12"/>
  <c r="S341" i="12"/>
  <c r="R341" i="12"/>
  <c r="Q341" i="12"/>
  <c r="P341" i="12"/>
  <c r="U340" i="12"/>
  <c r="T340" i="12"/>
  <c r="S340" i="12"/>
  <c r="R340" i="12"/>
  <c r="Q340" i="12"/>
  <c r="P340" i="12"/>
  <c r="U339" i="12"/>
  <c r="T339" i="12"/>
  <c r="S339" i="12"/>
  <c r="R339" i="12"/>
  <c r="Q339" i="12"/>
  <c r="P339" i="12"/>
  <c r="U338" i="12"/>
  <c r="T338" i="12"/>
  <c r="S338" i="12"/>
  <c r="R338" i="12"/>
  <c r="Q338" i="12"/>
  <c r="P338" i="12"/>
  <c r="U337" i="12"/>
  <c r="T337" i="12"/>
  <c r="S337" i="12"/>
  <c r="R337" i="12"/>
  <c r="Q337" i="12"/>
  <c r="P337" i="12"/>
  <c r="U336" i="12"/>
  <c r="T336" i="12"/>
  <c r="S336" i="12"/>
  <c r="R336" i="12"/>
  <c r="Q336" i="12"/>
  <c r="P336" i="12"/>
  <c r="U335" i="12"/>
  <c r="T335" i="12"/>
  <c r="S335" i="12"/>
  <c r="R335" i="12"/>
  <c r="Q335" i="12"/>
  <c r="P335" i="12"/>
  <c r="U334" i="12"/>
  <c r="T334" i="12"/>
  <c r="S334" i="12"/>
  <c r="R334" i="12"/>
  <c r="Q334" i="12"/>
  <c r="P334" i="12"/>
  <c r="U333" i="12"/>
  <c r="T333" i="12"/>
  <c r="S333" i="12"/>
  <c r="R333" i="12"/>
  <c r="Q333" i="12"/>
  <c r="P333" i="12"/>
  <c r="U332" i="12"/>
  <c r="T332" i="12"/>
  <c r="S332" i="12"/>
  <c r="R332" i="12"/>
  <c r="Q332" i="12"/>
  <c r="P332" i="12"/>
  <c r="U331" i="12"/>
  <c r="T331" i="12"/>
  <c r="S331" i="12"/>
  <c r="R331" i="12"/>
  <c r="Q331" i="12"/>
  <c r="P331" i="12"/>
  <c r="U330" i="12"/>
  <c r="T330" i="12"/>
  <c r="S330" i="12"/>
  <c r="R330" i="12"/>
  <c r="Q330" i="12"/>
  <c r="P330" i="12"/>
  <c r="U329" i="12"/>
  <c r="T329" i="12"/>
  <c r="S329" i="12"/>
  <c r="R329" i="12"/>
  <c r="Q329" i="12"/>
  <c r="P329" i="12"/>
  <c r="U328" i="12"/>
  <c r="T328" i="12"/>
  <c r="S328" i="12"/>
  <c r="R328" i="12"/>
  <c r="Q328" i="12"/>
  <c r="P328" i="12"/>
  <c r="U327" i="12"/>
  <c r="T327" i="12"/>
  <c r="S327" i="12"/>
  <c r="R327" i="12"/>
  <c r="Q327" i="12"/>
  <c r="P327" i="12"/>
  <c r="U326" i="12"/>
  <c r="T326" i="12"/>
  <c r="S326" i="12"/>
  <c r="R326" i="12"/>
  <c r="Q326" i="12"/>
  <c r="P326" i="12"/>
  <c r="U325" i="12"/>
  <c r="T325" i="12"/>
  <c r="S325" i="12"/>
  <c r="R325" i="12"/>
  <c r="Q325" i="12"/>
  <c r="P325" i="12"/>
  <c r="U324" i="12"/>
  <c r="T324" i="12"/>
  <c r="S324" i="12"/>
  <c r="R324" i="12"/>
  <c r="Q324" i="12"/>
  <c r="P324" i="12"/>
  <c r="U323" i="12"/>
  <c r="T323" i="12"/>
  <c r="S323" i="12"/>
  <c r="R323" i="12"/>
  <c r="Q323" i="12"/>
  <c r="P323" i="12"/>
  <c r="U322" i="12"/>
  <c r="T322" i="12"/>
  <c r="S322" i="12"/>
  <c r="R322" i="12"/>
  <c r="Q322" i="12"/>
  <c r="P322" i="12"/>
  <c r="U321" i="12"/>
  <c r="T321" i="12"/>
  <c r="S321" i="12"/>
  <c r="R321" i="12"/>
  <c r="Q321" i="12"/>
  <c r="P321" i="12"/>
  <c r="U320" i="12"/>
  <c r="T320" i="12"/>
  <c r="S320" i="12"/>
  <c r="R320" i="12"/>
  <c r="Q320" i="12"/>
  <c r="P320" i="12"/>
  <c r="U319" i="12"/>
  <c r="T319" i="12"/>
  <c r="S319" i="12"/>
  <c r="R319" i="12"/>
  <c r="Q319" i="12"/>
  <c r="P319" i="12"/>
  <c r="U318" i="12"/>
  <c r="T318" i="12"/>
  <c r="S318" i="12"/>
  <c r="R318" i="12"/>
  <c r="Q318" i="12"/>
  <c r="P318" i="12"/>
  <c r="U317" i="12"/>
  <c r="T317" i="12"/>
  <c r="S317" i="12"/>
  <c r="R317" i="12"/>
  <c r="Q317" i="12"/>
  <c r="P317" i="12"/>
  <c r="U316" i="12"/>
  <c r="T316" i="12"/>
  <c r="S316" i="12"/>
  <c r="R316" i="12"/>
  <c r="Q316" i="12"/>
  <c r="P316" i="12"/>
  <c r="U315" i="12"/>
  <c r="T315" i="12"/>
  <c r="S315" i="12"/>
  <c r="R315" i="12"/>
  <c r="Q315" i="12"/>
  <c r="P315" i="12"/>
  <c r="U314" i="12"/>
  <c r="T314" i="12"/>
  <c r="S314" i="12"/>
  <c r="R314" i="12"/>
  <c r="Q314" i="12"/>
  <c r="P314" i="12"/>
  <c r="U313" i="12"/>
  <c r="T313" i="12"/>
  <c r="S313" i="12"/>
  <c r="R313" i="12"/>
  <c r="Q313" i="12"/>
  <c r="P313" i="12"/>
  <c r="U312" i="12"/>
  <c r="T312" i="12"/>
  <c r="S312" i="12"/>
  <c r="R312" i="12"/>
  <c r="Q312" i="12"/>
  <c r="P312" i="12"/>
  <c r="U311" i="12"/>
  <c r="T311" i="12"/>
  <c r="S311" i="12"/>
  <c r="R311" i="12"/>
  <c r="Q311" i="12"/>
  <c r="P311" i="12"/>
  <c r="U310" i="12"/>
  <c r="T310" i="12"/>
  <c r="S310" i="12"/>
  <c r="R310" i="12"/>
  <c r="Q310" i="12"/>
  <c r="P310" i="12"/>
  <c r="U309" i="12"/>
  <c r="T309" i="12"/>
  <c r="S309" i="12"/>
  <c r="R309" i="12"/>
  <c r="Q309" i="12"/>
  <c r="P309" i="12"/>
  <c r="U308" i="12"/>
  <c r="T308" i="12"/>
  <c r="S308" i="12"/>
  <c r="R308" i="12"/>
  <c r="Q308" i="12"/>
  <c r="P308" i="12"/>
  <c r="U307" i="12"/>
  <c r="T307" i="12"/>
  <c r="S307" i="12"/>
  <c r="R307" i="12"/>
  <c r="Q307" i="12"/>
  <c r="P307" i="12"/>
  <c r="U306" i="12"/>
  <c r="T306" i="12"/>
  <c r="S306" i="12"/>
  <c r="R306" i="12"/>
  <c r="Q306" i="12"/>
  <c r="P306" i="12"/>
  <c r="U305" i="12"/>
  <c r="T305" i="12"/>
  <c r="S305" i="12"/>
  <c r="R305" i="12"/>
  <c r="Q305" i="12"/>
  <c r="P305" i="12"/>
  <c r="U304" i="12"/>
  <c r="T304" i="12"/>
  <c r="S304" i="12"/>
  <c r="R304" i="12"/>
  <c r="Q304" i="12"/>
  <c r="P304" i="12"/>
  <c r="U303" i="12"/>
  <c r="T303" i="12"/>
  <c r="S303" i="12"/>
  <c r="R303" i="12"/>
  <c r="Q303" i="12"/>
  <c r="P303" i="12"/>
  <c r="U302" i="12"/>
  <c r="T302" i="12"/>
  <c r="S302" i="12"/>
  <c r="R302" i="12"/>
  <c r="Q302" i="12"/>
  <c r="P302" i="12"/>
  <c r="U301" i="12"/>
  <c r="T301" i="12"/>
  <c r="S301" i="12"/>
  <c r="R301" i="12"/>
  <c r="Q301" i="12"/>
  <c r="P301" i="12"/>
  <c r="U300" i="12"/>
  <c r="T300" i="12"/>
  <c r="S300" i="12"/>
  <c r="R300" i="12"/>
  <c r="Q300" i="12"/>
  <c r="P300" i="12"/>
  <c r="U299" i="12"/>
  <c r="T299" i="12"/>
  <c r="S299" i="12"/>
  <c r="R299" i="12"/>
  <c r="Q299" i="12"/>
  <c r="P299" i="12"/>
  <c r="U298" i="12"/>
  <c r="T298" i="12"/>
  <c r="S298" i="12"/>
  <c r="R298" i="12"/>
  <c r="Q298" i="12"/>
  <c r="P298" i="12"/>
  <c r="U297" i="12"/>
  <c r="T297" i="12"/>
  <c r="S297" i="12"/>
  <c r="R297" i="12"/>
  <c r="Q297" i="12"/>
  <c r="P297" i="12"/>
  <c r="U296" i="12"/>
  <c r="T296" i="12"/>
  <c r="S296" i="12"/>
  <c r="R296" i="12"/>
  <c r="Q296" i="12"/>
  <c r="P296" i="12"/>
  <c r="U295" i="12"/>
  <c r="T295" i="12"/>
  <c r="S295" i="12"/>
  <c r="R295" i="12"/>
  <c r="Q295" i="12"/>
  <c r="P295" i="12"/>
  <c r="U294" i="12"/>
  <c r="T294" i="12"/>
  <c r="S294" i="12"/>
  <c r="R294" i="12"/>
  <c r="Q294" i="12"/>
  <c r="P294" i="12"/>
  <c r="U293" i="12"/>
  <c r="T293" i="12"/>
  <c r="S293" i="12"/>
  <c r="R293" i="12"/>
  <c r="Q293" i="12"/>
  <c r="P293" i="12"/>
  <c r="U292" i="12"/>
  <c r="T292" i="12"/>
  <c r="S292" i="12"/>
  <c r="R292" i="12"/>
  <c r="Q292" i="12"/>
  <c r="P292" i="12"/>
  <c r="U291" i="12"/>
  <c r="T291" i="12"/>
  <c r="S291" i="12"/>
  <c r="R291" i="12"/>
  <c r="Q291" i="12"/>
  <c r="P291" i="12"/>
  <c r="U290" i="12"/>
  <c r="T290" i="12"/>
  <c r="S290" i="12"/>
  <c r="R290" i="12"/>
  <c r="Q290" i="12"/>
  <c r="P290" i="12"/>
  <c r="U289" i="12"/>
  <c r="T289" i="12"/>
  <c r="S289" i="12"/>
  <c r="R289" i="12"/>
  <c r="Q289" i="12"/>
  <c r="P289" i="12"/>
  <c r="U288" i="12"/>
  <c r="T288" i="12"/>
  <c r="S288" i="12"/>
  <c r="R288" i="12"/>
  <c r="Q288" i="12"/>
  <c r="P288" i="12"/>
  <c r="U287" i="12"/>
  <c r="T287" i="12"/>
  <c r="S287" i="12"/>
  <c r="R287" i="12"/>
  <c r="Q287" i="12"/>
  <c r="P287" i="12"/>
  <c r="U286" i="12"/>
  <c r="T286" i="12"/>
  <c r="S286" i="12"/>
  <c r="R286" i="12"/>
  <c r="Q286" i="12"/>
  <c r="P286" i="12"/>
  <c r="U285" i="12"/>
  <c r="T285" i="12"/>
  <c r="S285" i="12"/>
  <c r="R285" i="12"/>
  <c r="Q285" i="12"/>
  <c r="P285" i="12"/>
  <c r="U284" i="12"/>
  <c r="T284" i="12"/>
  <c r="S284" i="12"/>
  <c r="R284" i="12"/>
  <c r="Q284" i="12"/>
  <c r="P284" i="12"/>
  <c r="U283" i="12"/>
  <c r="T283" i="12"/>
  <c r="S283" i="12"/>
  <c r="R283" i="12"/>
  <c r="Q283" i="12"/>
  <c r="P283" i="12"/>
  <c r="U282" i="12"/>
  <c r="T282" i="12"/>
  <c r="S282" i="12"/>
  <c r="R282" i="12"/>
  <c r="Q282" i="12"/>
  <c r="P282" i="12"/>
  <c r="U281" i="12"/>
  <c r="T281" i="12"/>
  <c r="S281" i="12"/>
  <c r="R281" i="12"/>
  <c r="Q281" i="12"/>
  <c r="P281" i="12"/>
  <c r="U280" i="12"/>
  <c r="T280" i="12"/>
  <c r="S280" i="12"/>
  <c r="R280" i="12"/>
  <c r="Q280" i="12"/>
  <c r="P280" i="12"/>
  <c r="U279" i="12"/>
  <c r="T279" i="12"/>
  <c r="S279" i="12"/>
  <c r="R279" i="12"/>
  <c r="Q279" i="12"/>
  <c r="P279" i="12"/>
  <c r="U278" i="12"/>
  <c r="T278" i="12"/>
  <c r="S278" i="12"/>
  <c r="R278" i="12"/>
  <c r="Q278" i="12"/>
  <c r="P278" i="12"/>
  <c r="U277" i="12"/>
  <c r="T277" i="12"/>
  <c r="S277" i="12"/>
  <c r="R277" i="12"/>
  <c r="Q277" i="12"/>
  <c r="P277" i="12"/>
  <c r="U276" i="12"/>
  <c r="T276" i="12"/>
  <c r="S276" i="12"/>
  <c r="R276" i="12"/>
  <c r="Q276" i="12"/>
  <c r="P276" i="12"/>
  <c r="U275" i="12"/>
  <c r="T275" i="12"/>
  <c r="S275" i="12"/>
  <c r="R275" i="12"/>
  <c r="Q275" i="12"/>
  <c r="P275" i="12"/>
  <c r="U274" i="12"/>
  <c r="T274" i="12"/>
  <c r="S274" i="12"/>
  <c r="R274" i="12"/>
  <c r="Q274" i="12"/>
  <c r="P274" i="12"/>
  <c r="U273" i="12"/>
  <c r="T273" i="12"/>
  <c r="S273" i="12"/>
  <c r="R273" i="12"/>
  <c r="Q273" i="12"/>
  <c r="P273" i="12"/>
  <c r="U272" i="12"/>
  <c r="T272" i="12"/>
  <c r="S272" i="12"/>
  <c r="R272" i="12"/>
  <c r="Q272" i="12"/>
  <c r="P272" i="12"/>
  <c r="U271" i="12"/>
  <c r="T271" i="12"/>
  <c r="S271" i="12"/>
  <c r="R271" i="12"/>
  <c r="Q271" i="12"/>
  <c r="P271" i="12"/>
  <c r="U270" i="12"/>
  <c r="T270" i="12"/>
  <c r="S270" i="12"/>
  <c r="R270" i="12"/>
  <c r="Q270" i="12"/>
  <c r="P270" i="12"/>
  <c r="U269" i="12"/>
  <c r="T269" i="12"/>
  <c r="S269" i="12"/>
  <c r="R269" i="12"/>
  <c r="Q269" i="12"/>
  <c r="P269" i="12"/>
  <c r="U268" i="12"/>
  <c r="T268" i="12"/>
  <c r="S268" i="12"/>
  <c r="R268" i="12"/>
  <c r="Q268" i="12"/>
  <c r="P268" i="12"/>
  <c r="U267" i="12"/>
  <c r="T267" i="12"/>
  <c r="S267" i="12"/>
  <c r="R267" i="12"/>
  <c r="Q267" i="12"/>
  <c r="P267" i="12"/>
  <c r="U266" i="12"/>
  <c r="T266" i="12"/>
  <c r="S266" i="12"/>
  <c r="R266" i="12"/>
  <c r="Q266" i="12"/>
  <c r="P266" i="12"/>
  <c r="U265" i="12"/>
  <c r="T265" i="12"/>
  <c r="S265" i="12"/>
  <c r="R265" i="12"/>
  <c r="Q265" i="12"/>
  <c r="P265" i="12"/>
  <c r="U264" i="12"/>
  <c r="T264" i="12"/>
  <c r="S264" i="12"/>
  <c r="R264" i="12"/>
  <c r="Q264" i="12"/>
  <c r="P264" i="12"/>
  <c r="U263" i="12"/>
  <c r="T263" i="12"/>
  <c r="S263" i="12"/>
  <c r="R263" i="12"/>
  <c r="Q263" i="12"/>
  <c r="P263" i="12"/>
  <c r="U262" i="12"/>
  <c r="T262" i="12"/>
  <c r="S262" i="12"/>
  <c r="R262" i="12"/>
  <c r="Q262" i="12"/>
  <c r="P262" i="12"/>
  <c r="U261" i="12"/>
  <c r="T261" i="12"/>
  <c r="S261" i="12"/>
  <c r="R261" i="12"/>
  <c r="Q261" i="12"/>
  <c r="P261" i="12"/>
  <c r="U260" i="12"/>
  <c r="T260" i="12"/>
  <c r="S260" i="12"/>
  <c r="R260" i="12"/>
  <c r="Q260" i="12"/>
  <c r="P260" i="12"/>
  <c r="U259" i="12"/>
  <c r="T259" i="12"/>
  <c r="S259" i="12"/>
  <c r="R259" i="12"/>
  <c r="Q259" i="12"/>
  <c r="P259" i="12"/>
  <c r="U258" i="12"/>
  <c r="T258" i="12"/>
  <c r="S258" i="12"/>
  <c r="R258" i="12"/>
  <c r="Q258" i="12"/>
  <c r="P258" i="12"/>
  <c r="U257" i="12"/>
  <c r="T257" i="12"/>
  <c r="S257" i="12"/>
  <c r="R257" i="12"/>
  <c r="Q257" i="12"/>
  <c r="P257" i="12"/>
  <c r="U256" i="12"/>
  <c r="T256" i="12"/>
  <c r="S256" i="12"/>
  <c r="R256" i="12"/>
  <c r="Q256" i="12"/>
  <c r="P256" i="12"/>
  <c r="U255" i="12"/>
  <c r="T255" i="12"/>
  <c r="S255" i="12"/>
  <c r="R255" i="12"/>
  <c r="Q255" i="12"/>
  <c r="P255" i="12"/>
  <c r="U254" i="12"/>
  <c r="T254" i="12"/>
  <c r="S254" i="12"/>
  <c r="R254" i="12"/>
  <c r="Q254" i="12"/>
  <c r="P254" i="12"/>
  <c r="U253" i="12"/>
  <c r="T253" i="12"/>
  <c r="S253" i="12"/>
  <c r="R253" i="12"/>
  <c r="Q253" i="12"/>
  <c r="P253" i="12"/>
  <c r="U252" i="12"/>
  <c r="T252" i="12"/>
  <c r="S252" i="12"/>
  <c r="R252" i="12"/>
  <c r="Q252" i="12"/>
  <c r="P252" i="12"/>
  <c r="U251" i="12"/>
  <c r="T251" i="12"/>
  <c r="S251" i="12"/>
  <c r="R251" i="12"/>
  <c r="Q251" i="12"/>
  <c r="P251" i="12"/>
  <c r="U250" i="12"/>
  <c r="T250" i="12"/>
  <c r="S250" i="12"/>
  <c r="R250" i="12"/>
  <c r="Q250" i="12"/>
  <c r="P250" i="12"/>
  <c r="U249" i="12"/>
  <c r="T249" i="12"/>
  <c r="S249" i="12"/>
  <c r="R249" i="12"/>
  <c r="Q249" i="12"/>
  <c r="P249" i="12"/>
  <c r="U248" i="12"/>
  <c r="T248" i="12"/>
  <c r="S248" i="12"/>
  <c r="R248" i="12"/>
  <c r="Q248" i="12"/>
  <c r="P248" i="12"/>
  <c r="U247" i="12"/>
  <c r="T247" i="12"/>
  <c r="S247" i="12"/>
  <c r="R247" i="12"/>
  <c r="Q247" i="12"/>
  <c r="P247" i="12"/>
  <c r="U246" i="12"/>
  <c r="T246" i="12"/>
  <c r="S246" i="12"/>
  <c r="R246" i="12"/>
  <c r="Q246" i="12"/>
  <c r="P246" i="12"/>
  <c r="U245" i="12"/>
  <c r="T245" i="12"/>
  <c r="S245" i="12"/>
  <c r="R245" i="12"/>
  <c r="Q245" i="12"/>
  <c r="P245" i="12"/>
  <c r="U244" i="12"/>
  <c r="T244" i="12"/>
  <c r="S244" i="12"/>
  <c r="R244" i="12"/>
  <c r="Q244" i="12"/>
  <c r="P244" i="12"/>
  <c r="U243" i="12"/>
  <c r="T243" i="12"/>
  <c r="S243" i="12"/>
  <c r="R243" i="12"/>
  <c r="Q243" i="12"/>
  <c r="P243" i="12"/>
  <c r="U242" i="12"/>
  <c r="T242" i="12"/>
  <c r="S242" i="12"/>
  <c r="R242" i="12"/>
  <c r="Q242" i="12"/>
  <c r="P242" i="12"/>
  <c r="U241" i="12"/>
  <c r="T241" i="12"/>
  <c r="S241" i="12"/>
  <c r="R241" i="12"/>
  <c r="Q241" i="12"/>
  <c r="P241" i="12"/>
  <c r="U240" i="12"/>
  <c r="T240" i="12"/>
  <c r="S240" i="12"/>
  <c r="R240" i="12"/>
  <c r="Q240" i="12"/>
  <c r="P240" i="12"/>
  <c r="U239" i="12"/>
  <c r="T239" i="12"/>
  <c r="S239" i="12"/>
  <c r="R239" i="12"/>
  <c r="Q239" i="12"/>
  <c r="P239" i="12"/>
  <c r="U238" i="12"/>
  <c r="T238" i="12"/>
  <c r="S238" i="12"/>
  <c r="R238" i="12"/>
  <c r="Q238" i="12"/>
  <c r="P238" i="12"/>
  <c r="U237" i="12"/>
  <c r="T237" i="12"/>
  <c r="S237" i="12"/>
  <c r="R237" i="12"/>
  <c r="Q237" i="12"/>
  <c r="P237" i="12"/>
  <c r="U236" i="12"/>
  <c r="T236" i="12"/>
  <c r="S236" i="12"/>
  <c r="R236" i="12"/>
  <c r="Q236" i="12"/>
  <c r="P236" i="12"/>
  <c r="U235" i="12"/>
  <c r="T235" i="12"/>
  <c r="S235" i="12"/>
  <c r="R235" i="12"/>
  <c r="Q235" i="12"/>
  <c r="P235" i="12"/>
  <c r="U234" i="12"/>
  <c r="T234" i="12"/>
  <c r="S234" i="12"/>
  <c r="R234" i="12"/>
  <c r="Q234" i="12"/>
  <c r="P234" i="12"/>
  <c r="U233" i="12"/>
  <c r="T233" i="12"/>
  <c r="S233" i="12"/>
  <c r="R233" i="12"/>
  <c r="Q233" i="12"/>
  <c r="P233" i="12"/>
  <c r="U232" i="12"/>
  <c r="T232" i="12"/>
  <c r="S232" i="12"/>
  <c r="R232" i="12"/>
  <c r="Q232" i="12"/>
  <c r="P232" i="12"/>
  <c r="U231" i="12"/>
  <c r="T231" i="12"/>
  <c r="S231" i="12"/>
  <c r="R231" i="12"/>
  <c r="Q231" i="12"/>
  <c r="P231" i="12"/>
  <c r="U230" i="12"/>
  <c r="T230" i="12"/>
  <c r="S230" i="12"/>
  <c r="R230" i="12"/>
  <c r="Q230" i="12"/>
  <c r="P230" i="12"/>
  <c r="U229" i="12"/>
  <c r="T229" i="12"/>
  <c r="S229" i="12"/>
  <c r="R229" i="12"/>
  <c r="Q229" i="12"/>
  <c r="P229" i="12"/>
  <c r="U228" i="12"/>
  <c r="T228" i="12"/>
  <c r="S228" i="12"/>
  <c r="R228" i="12"/>
  <c r="Q228" i="12"/>
  <c r="P228" i="12"/>
  <c r="U227" i="12"/>
  <c r="T227" i="12"/>
  <c r="S227" i="12"/>
  <c r="R227" i="12"/>
  <c r="Q227" i="12"/>
  <c r="P227" i="12"/>
  <c r="U226" i="12"/>
  <c r="T226" i="12"/>
  <c r="S226" i="12"/>
  <c r="R226" i="12"/>
  <c r="Q226" i="12"/>
  <c r="P226" i="12"/>
  <c r="U225" i="12"/>
  <c r="T225" i="12"/>
  <c r="S225" i="12"/>
  <c r="R225" i="12"/>
  <c r="Q225" i="12"/>
  <c r="P225" i="12"/>
  <c r="U224" i="12"/>
  <c r="T224" i="12"/>
  <c r="S224" i="12"/>
  <c r="R224" i="12"/>
  <c r="Q224" i="12"/>
  <c r="P224" i="12"/>
  <c r="U223" i="12"/>
  <c r="T223" i="12"/>
  <c r="S223" i="12"/>
  <c r="R223" i="12"/>
  <c r="Q223" i="12"/>
  <c r="P223" i="12"/>
  <c r="U222" i="12"/>
  <c r="T222" i="12"/>
  <c r="S222" i="12"/>
  <c r="R222" i="12"/>
  <c r="Q222" i="12"/>
  <c r="P222" i="12"/>
  <c r="U221" i="12"/>
  <c r="T221" i="12"/>
  <c r="S221" i="12"/>
  <c r="R221" i="12"/>
  <c r="Q221" i="12"/>
  <c r="P221" i="12"/>
  <c r="U220" i="12"/>
  <c r="T220" i="12"/>
  <c r="S220" i="12"/>
  <c r="R220" i="12"/>
  <c r="Q220" i="12"/>
  <c r="P220" i="12"/>
  <c r="U219" i="12"/>
  <c r="T219" i="12"/>
  <c r="S219" i="12"/>
  <c r="R219" i="12"/>
  <c r="Q219" i="12"/>
  <c r="P219" i="12"/>
  <c r="U218" i="12"/>
  <c r="T218" i="12"/>
  <c r="S218" i="12"/>
  <c r="R218" i="12"/>
  <c r="Q218" i="12"/>
  <c r="P218" i="12"/>
  <c r="U217" i="12"/>
  <c r="T217" i="12"/>
  <c r="S217" i="12"/>
  <c r="R217" i="12"/>
  <c r="Q217" i="12"/>
  <c r="P217" i="12"/>
  <c r="U216" i="12"/>
  <c r="T216" i="12"/>
  <c r="S216" i="12"/>
  <c r="R216" i="12"/>
  <c r="Q216" i="12"/>
  <c r="P216" i="12"/>
  <c r="U215" i="12"/>
  <c r="T215" i="12"/>
  <c r="S215" i="12"/>
  <c r="R215" i="12"/>
  <c r="Q215" i="12"/>
  <c r="P215" i="12"/>
  <c r="U214" i="12"/>
  <c r="T214" i="12"/>
  <c r="S214" i="12"/>
  <c r="R214" i="12"/>
  <c r="Q214" i="12"/>
  <c r="P214" i="12"/>
  <c r="U213" i="12"/>
  <c r="T213" i="12"/>
  <c r="S213" i="12"/>
  <c r="R213" i="12"/>
  <c r="Q213" i="12"/>
  <c r="P213" i="12"/>
  <c r="U212" i="12"/>
  <c r="T212" i="12"/>
  <c r="S212" i="12"/>
  <c r="R212" i="12"/>
  <c r="Q212" i="12"/>
  <c r="P212" i="12"/>
  <c r="U211" i="12"/>
  <c r="T211" i="12"/>
  <c r="S211" i="12"/>
  <c r="R211" i="12"/>
  <c r="Q211" i="12"/>
  <c r="P211" i="12"/>
  <c r="U210" i="12"/>
  <c r="T210" i="12"/>
  <c r="S210" i="12"/>
  <c r="R210" i="12"/>
  <c r="Q210" i="12"/>
  <c r="P210" i="12"/>
  <c r="U209" i="12"/>
  <c r="T209" i="12"/>
  <c r="S209" i="12"/>
  <c r="R209" i="12"/>
  <c r="Q209" i="12"/>
  <c r="P209" i="12"/>
  <c r="U208" i="12"/>
  <c r="T208" i="12"/>
  <c r="S208" i="12"/>
  <c r="R208" i="12"/>
  <c r="Q208" i="12"/>
  <c r="P208" i="12"/>
  <c r="U207" i="12"/>
  <c r="T207" i="12"/>
  <c r="S207" i="12"/>
  <c r="R207" i="12"/>
  <c r="Q207" i="12"/>
  <c r="P207" i="12"/>
  <c r="U206" i="12"/>
  <c r="T206" i="12"/>
  <c r="S206" i="12"/>
  <c r="R206" i="12"/>
  <c r="Q206" i="12"/>
  <c r="P206" i="12"/>
  <c r="U205" i="12"/>
  <c r="T205" i="12"/>
  <c r="S205" i="12"/>
  <c r="R205" i="12"/>
  <c r="Q205" i="12"/>
  <c r="P205" i="12"/>
  <c r="U204" i="12"/>
  <c r="T204" i="12"/>
  <c r="S204" i="12"/>
  <c r="R204" i="12"/>
  <c r="Q204" i="12"/>
  <c r="P204" i="12"/>
  <c r="U203" i="12"/>
  <c r="T203" i="12"/>
  <c r="S203" i="12"/>
  <c r="R203" i="12"/>
  <c r="Q203" i="12"/>
  <c r="P203" i="12"/>
  <c r="U202" i="12"/>
  <c r="T202" i="12"/>
  <c r="S202" i="12"/>
  <c r="R202" i="12"/>
  <c r="Q202" i="12"/>
  <c r="P202" i="12"/>
  <c r="U201" i="12"/>
  <c r="T201" i="12"/>
  <c r="S201" i="12"/>
  <c r="R201" i="12"/>
  <c r="Q201" i="12"/>
  <c r="P201" i="12"/>
  <c r="U200" i="12"/>
  <c r="T200" i="12"/>
  <c r="S200" i="12"/>
  <c r="R200" i="12"/>
  <c r="Q200" i="12"/>
  <c r="P200" i="12"/>
  <c r="U199" i="12"/>
  <c r="T199" i="12"/>
  <c r="S199" i="12"/>
  <c r="R199" i="12"/>
  <c r="Q199" i="12"/>
  <c r="P199" i="12"/>
  <c r="U198" i="12"/>
  <c r="T198" i="12"/>
  <c r="S198" i="12"/>
  <c r="R198" i="12"/>
  <c r="Q198" i="12"/>
  <c r="P198" i="12"/>
  <c r="U197" i="12"/>
  <c r="T197" i="12"/>
  <c r="S197" i="12"/>
  <c r="R197" i="12"/>
  <c r="Q197" i="12"/>
  <c r="P197" i="12"/>
  <c r="U196" i="12"/>
  <c r="T196" i="12"/>
  <c r="S196" i="12"/>
  <c r="R196" i="12"/>
  <c r="Q196" i="12"/>
  <c r="P196" i="12"/>
  <c r="U195" i="12"/>
  <c r="T195" i="12"/>
  <c r="S195" i="12"/>
  <c r="R195" i="12"/>
  <c r="Q195" i="12"/>
  <c r="P195" i="12"/>
  <c r="U194" i="12"/>
  <c r="T194" i="12"/>
  <c r="S194" i="12"/>
  <c r="R194" i="12"/>
  <c r="Q194" i="12"/>
  <c r="P194" i="12"/>
  <c r="U193" i="12"/>
  <c r="T193" i="12"/>
  <c r="S193" i="12"/>
  <c r="R193" i="12"/>
  <c r="Q193" i="12"/>
  <c r="P193" i="12"/>
  <c r="U192" i="12"/>
  <c r="T192" i="12"/>
  <c r="S192" i="12"/>
  <c r="R192" i="12"/>
  <c r="Q192" i="12"/>
  <c r="P192" i="12"/>
  <c r="U191" i="12"/>
  <c r="T191" i="12"/>
  <c r="S191" i="12"/>
  <c r="R191" i="12"/>
  <c r="Q191" i="12"/>
  <c r="P191" i="12"/>
  <c r="U190" i="12"/>
  <c r="T190" i="12"/>
  <c r="S190" i="12"/>
  <c r="R190" i="12"/>
  <c r="Q190" i="12"/>
  <c r="P190" i="12"/>
  <c r="U189" i="12"/>
  <c r="T189" i="12"/>
  <c r="S189" i="12"/>
  <c r="R189" i="12"/>
  <c r="Q189" i="12"/>
  <c r="P189" i="12"/>
  <c r="U188" i="12"/>
  <c r="T188" i="12"/>
  <c r="S188" i="12"/>
  <c r="R188" i="12"/>
  <c r="Q188" i="12"/>
  <c r="P188" i="12"/>
  <c r="U187" i="12"/>
  <c r="T187" i="12"/>
  <c r="S187" i="12"/>
  <c r="R187" i="12"/>
  <c r="Q187" i="12"/>
  <c r="P187" i="12"/>
  <c r="U186" i="12"/>
  <c r="T186" i="12"/>
  <c r="S186" i="12"/>
  <c r="R186" i="12"/>
  <c r="Q186" i="12"/>
  <c r="P186" i="12"/>
  <c r="U185" i="12"/>
  <c r="T185" i="12"/>
  <c r="S185" i="12"/>
  <c r="R185" i="12"/>
  <c r="Q185" i="12"/>
  <c r="P185" i="12"/>
  <c r="U184" i="12"/>
  <c r="T184" i="12"/>
  <c r="S184" i="12"/>
  <c r="R184" i="12"/>
  <c r="Q184" i="12"/>
  <c r="P184" i="12"/>
  <c r="U183" i="12"/>
  <c r="T183" i="12"/>
  <c r="S183" i="12"/>
  <c r="R183" i="12"/>
  <c r="Q183" i="12"/>
  <c r="P183" i="12"/>
  <c r="U182" i="12"/>
  <c r="T182" i="12"/>
  <c r="S182" i="12"/>
  <c r="R182" i="12"/>
  <c r="Q182" i="12"/>
  <c r="P182" i="12"/>
  <c r="U181" i="12"/>
  <c r="T181" i="12"/>
  <c r="S181" i="12"/>
  <c r="R181" i="12"/>
  <c r="Q181" i="12"/>
  <c r="P181" i="12"/>
  <c r="U180" i="12"/>
  <c r="T180" i="12"/>
  <c r="S180" i="12"/>
  <c r="R180" i="12"/>
  <c r="Q180" i="12"/>
  <c r="P180" i="12"/>
  <c r="U179" i="12"/>
  <c r="T179" i="12"/>
  <c r="S179" i="12"/>
  <c r="R179" i="12"/>
  <c r="Q179" i="12"/>
  <c r="P179" i="12"/>
  <c r="U178" i="12"/>
  <c r="T178" i="12"/>
  <c r="S178" i="12"/>
  <c r="R178" i="12"/>
  <c r="Q178" i="12"/>
  <c r="P178" i="12"/>
  <c r="U177" i="12"/>
  <c r="T177" i="12"/>
  <c r="S177" i="12"/>
  <c r="R177" i="12"/>
  <c r="Q177" i="12"/>
  <c r="P177" i="12"/>
  <c r="U176" i="12"/>
  <c r="T176" i="12"/>
  <c r="S176" i="12"/>
  <c r="R176" i="12"/>
  <c r="Q176" i="12"/>
  <c r="P176" i="12"/>
  <c r="U175" i="12"/>
  <c r="T175" i="12"/>
  <c r="S175" i="12"/>
  <c r="R175" i="12"/>
  <c r="Q175" i="12"/>
  <c r="P175" i="12"/>
  <c r="U174" i="12"/>
  <c r="T174" i="12"/>
  <c r="S174" i="12"/>
  <c r="R174" i="12"/>
  <c r="Q174" i="12"/>
  <c r="P174" i="12"/>
  <c r="U173" i="12"/>
  <c r="T173" i="12"/>
  <c r="S173" i="12"/>
  <c r="R173" i="12"/>
  <c r="Q173" i="12"/>
  <c r="P173" i="12"/>
  <c r="U172" i="12"/>
  <c r="T172" i="12"/>
  <c r="S172" i="12"/>
  <c r="R172" i="12"/>
  <c r="Q172" i="12"/>
  <c r="P172" i="12"/>
  <c r="U171" i="12"/>
  <c r="T171" i="12"/>
  <c r="S171" i="12"/>
  <c r="R171" i="12"/>
  <c r="Q171" i="12"/>
  <c r="P171" i="12"/>
  <c r="U170" i="12"/>
  <c r="T170" i="12"/>
  <c r="S170" i="12"/>
  <c r="R170" i="12"/>
  <c r="Q170" i="12"/>
  <c r="P170" i="12"/>
  <c r="U169" i="12"/>
  <c r="T169" i="12"/>
  <c r="S169" i="12"/>
  <c r="R169" i="12"/>
  <c r="Q169" i="12"/>
  <c r="P169" i="12"/>
  <c r="U168" i="12"/>
  <c r="T168" i="12"/>
  <c r="S168" i="12"/>
  <c r="R168" i="12"/>
  <c r="Q168" i="12"/>
  <c r="P168" i="12"/>
  <c r="U167" i="12"/>
  <c r="T167" i="12"/>
  <c r="S167" i="12"/>
  <c r="R167" i="12"/>
  <c r="Q167" i="12"/>
  <c r="P167" i="12"/>
  <c r="U166" i="12"/>
  <c r="T166" i="12"/>
  <c r="S166" i="12"/>
  <c r="R166" i="12"/>
  <c r="Q166" i="12"/>
  <c r="P166" i="12"/>
  <c r="U165" i="12"/>
  <c r="T165" i="12"/>
  <c r="S165" i="12"/>
  <c r="R165" i="12"/>
  <c r="Q165" i="12"/>
  <c r="P165" i="12"/>
  <c r="U164" i="12"/>
  <c r="T164" i="12"/>
  <c r="S164" i="12"/>
  <c r="R164" i="12"/>
  <c r="Q164" i="12"/>
  <c r="P164" i="12"/>
  <c r="U163" i="12"/>
  <c r="T163" i="12"/>
  <c r="S163" i="12"/>
  <c r="R163" i="12"/>
  <c r="Q163" i="12"/>
  <c r="P163" i="12"/>
  <c r="U162" i="12"/>
  <c r="T162" i="12"/>
  <c r="S162" i="12"/>
  <c r="R162" i="12"/>
  <c r="Q162" i="12"/>
  <c r="P162" i="12"/>
  <c r="U161" i="12"/>
  <c r="T161" i="12"/>
  <c r="S161" i="12"/>
  <c r="R161" i="12"/>
  <c r="Q161" i="12"/>
  <c r="P161" i="12"/>
  <c r="U160" i="12"/>
  <c r="T160" i="12"/>
  <c r="S160" i="12"/>
  <c r="R160" i="12"/>
  <c r="Q160" i="12"/>
  <c r="P160" i="12"/>
  <c r="U159" i="12"/>
  <c r="T159" i="12"/>
  <c r="S159" i="12"/>
  <c r="R159" i="12"/>
  <c r="Q159" i="12"/>
  <c r="P159" i="12"/>
  <c r="U158" i="12"/>
  <c r="T158" i="12"/>
  <c r="S158" i="12"/>
  <c r="R158" i="12"/>
  <c r="Q158" i="12"/>
  <c r="P158" i="12"/>
  <c r="U157" i="12"/>
  <c r="T157" i="12"/>
  <c r="S157" i="12"/>
  <c r="R157" i="12"/>
  <c r="Q157" i="12"/>
  <c r="P157" i="12"/>
  <c r="U156" i="12"/>
  <c r="T156" i="12"/>
  <c r="S156" i="12"/>
  <c r="R156" i="12"/>
  <c r="Q156" i="12"/>
  <c r="P156" i="12"/>
  <c r="U155" i="12"/>
  <c r="T155" i="12"/>
  <c r="S155" i="12"/>
  <c r="R155" i="12"/>
  <c r="Q155" i="12"/>
  <c r="P155" i="12"/>
  <c r="U154" i="12"/>
  <c r="T154" i="12"/>
  <c r="S154" i="12"/>
  <c r="R154" i="12"/>
  <c r="Q154" i="12"/>
  <c r="P154" i="12"/>
  <c r="U153" i="12"/>
  <c r="T153" i="12"/>
  <c r="S153" i="12"/>
  <c r="R153" i="12"/>
  <c r="Q153" i="12"/>
  <c r="P153" i="12"/>
  <c r="U152" i="12"/>
  <c r="T152" i="12"/>
  <c r="S152" i="12"/>
  <c r="R152" i="12"/>
  <c r="Q152" i="12"/>
  <c r="P152" i="12"/>
  <c r="U151" i="12"/>
  <c r="T151" i="12"/>
  <c r="S151" i="12"/>
  <c r="R151" i="12"/>
  <c r="Q151" i="12"/>
  <c r="P151" i="12"/>
  <c r="U150" i="12"/>
  <c r="T150" i="12"/>
  <c r="S150" i="12"/>
  <c r="R150" i="12"/>
  <c r="Q150" i="12"/>
  <c r="P150" i="12"/>
  <c r="U149" i="12"/>
  <c r="T149" i="12"/>
  <c r="S149" i="12"/>
  <c r="R149" i="12"/>
  <c r="Q149" i="12"/>
  <c r="P149" i="12"/>
  <c r="U148" i="12"/>
  <c r="T148" i="12"/>
  <c r="S148" i="12"/>
  <c r="R148" i="12"/>
  <c r="Q148" i="12"/>
  <c r="P148" i="12"/>
  <c r="U147" i="12"/>
  <c r="T147" i="12"/>
  <c r="S147" i="12"/>
  <c r="R147" i="12"/>
  <c r="Q147" i="12"/>
  <c r="P147" i="12"/>
  <c r="U146" i="12"/>
  <c r="T146" i="12"/>
  <c r="S146" i="12"/>
  <c r="R146" i="12"/>
  <c r="Q146" i="12"/>
  <c r="P146" i="12"/>
  <c r="U145" i="12"/>
  <c r="T145" i="12"/>
  <c r="S145" i="12"/>
  <c r="R145" i="12"/>
  <c r="Q145" i="12"/>
  <c r="P145" i="12"/>
  <c r="U144" i="12"/>
  <c r="T144" i="12"/>
  <c r="S144" i="12"/>
  <c r="R144" i="12"/>
  <c r="Q144" i="12"/>
  <c r="P144" i="12"/>
  <c r="U143" i="12"/>
  <c r="T143" i="12"/>
  <c r="S143" i="12"/>
  <c r="R143" i="12"/>
  <c r="Q143" i="12"/>
  <c r="P143" i="12"/>
  <c r="U142" i="12"/>
  <c r="T142" i="12"/>
  <c r="S142" i="12"/>
  <c r="R142" i="12"/>
  <c r="Q142" i="12"/>
  <c r="P142" i="12"/>
  <c r="U141" i="12"/>
  <c r="T141" i="12"/>
  <c r="S141" i="12"/>
  <c r="R141" i="12"/>
  <c r="Q141" i="12"/>
  <c r="P141" i="12"/>
  <c r="U140" i="12"/>
  <c r="T140" i="12"/>
  <c r="S140" i="12"/>
  <c r="R140" i="12"/>
  <c r="Q140" i="12"/>
  <c r="P140" i="12"/>
  <c r="U139" i="12"/>
  <c r="T139" i="12"/>
  <c r="S139" i="12"/>
  <c r="R139" i="12"/>
  <c r="Q139" i="12"/>
  <c r="P139" i="12"/>
  <c r="U138" i="12"/>
  <c r="T138" i="12"/>
  <c r="S138" i="12"/>
  <c r="R138" i="12"/>
  <c r="Q138" i="12"/>
  <c r="P138" i="12"/>
  <c r="U137" i="12"/>
  <c r="T137" i="12"/>
  <c r="S137" i="12"/>
  <c r="R137" i="12"/>
  <c r="Q137" i="12"/>
  <c r="P137" i="12"/>
  <c r="U136" i="12"/>
  <c r="T136" i="12"/>
  <c r="S136" i="12"/>
  <c r="R136" i="12"/>
  <c r="Q136" i="12"/>
  <c r="P136" i="12"/>
  <c r="U135" i="12"/>
  <c r="T135" i="12"/>
  <c r="S135" i="12"/>
  <c r="R135" i="12"/>
  <c r="Q135" i="12"/>
  <c r="P135" i="12"/>
  <c r="U134" i="12"/>
  <c r="T134" i="12"/>
  <c r="S134" i="12"/>
  <c r="R134" i="12"/>
  <c r="Q134" i="12"/>
  <c r="P134" i="12"/>
  <c r="U133" i="12"/>
  <c r="T133" i="12"/>
  <c r="S133" i="12"/>
  <c r="R133" i="12"/>
  <c r="Q133" i="12"/>
  <c r="P133" i="12"/>
  <c r="U132" i="12"/>
  <c r="T132" i="12"/>
  <c r="S132" i="12"/>
  <c r="R132" i="12"/>
  <c r="Q132" i="12"/>
  <c r="P132" i="12"/>
  <c r="U131" i="12"/>
  <c r="T131" i="12"/>
  <c r="S131" i="12"/>
  <c r="R131" i="12"/>
  <c r="Q131" i="12"/>
  <c r="P131" i="12"/>
  <c r="U130" i="12"/>
  <c r="T130" i="12"/>
  <c r="S130" i="12"/>
  <c r="R130" i="12"/>
  <c r="Q130" i="12"/>
  <c r="P130" i="12"/>
  <c r="U129" i="12"/>
  <c r="T129" i="12"/>
  <c r="S129" i="12"/>
  <c r="R129" i="12"/>
  <c r="Q129" i="12"/>
  <c r="P129" i="12"/>
  <c r="U128" i="12"/>
  <c r="T128" i="12"/>
  <c r="S128" i="12"/>
  <c r="R128" i="12"/>
  <c r="Q128" i="12"/>
  <c r="P128" i="12"/>
  <c r="U127" i="12"/>
  <c r="T127" i="12"/>
  <c r="S127" i="12"/>
  <c r="R127" i="12"/>
  <c r="Q127" i="12"/>
  <c r="P127" i="12"/>
  <c r="U126" i="12"/>
  <c r="T126" i="12"/>
  <c r="S126" i="12"/>
  <c r="R126" i="12"/>
  <c r="Q126" i="12"/>
  <c r="P126" i="12"/>
  <c r="U125" i="12"/>
  <c r="T125" i="12"/>
  <c r="S125" i="12"/>
  <c r="R125" i="12"/>
  <c r="Q125" i="12"/>
  <c r="P125" i="12"/>
  <c r="U124" i="12"/>
  <c r="T124" i="12"/>
  <c r="S124" i="12"/>
  <c r="R124" i="12"/>
  <c r="Q124" i="12"/>
  <c r="P124" i="12"/>
  <c r="U123" i="12"/>
  <c r="T123" i="12"/>
  <c r="S123" i="12"/>
  <c r="R123" i="12"/>
  <c r="Q123" i="12"/>
  <c r="P123" i="12"/>
  <c r="U122" i="12"/>
  <c r="T122" i="12"/>
  <c r="S122" i="12"/>
  <c r="R122" i="12"/>
  <c r="Q122" i="12"/>
  <c r="P122" i="12"/>
  <c r="U121" i="12"/>
  <c r="T121" i="12"/>
  <c r="S121" i="12"/>
  <c r="R121" i="12"/>
  <c r="Q121" i="12"/>
  <c r="P121" i="12"/>
  <c r="U120" i="12"/>
  <c r="T120" i="12"/>
  <c r="S120" i="12"/>
  <c r="R120" i="12"/>
  <c r="Q120" i="12"/>
  <c r="P120" i="12"/>
  <c r="U119" i="12"/>
  <c r="T119" i="12"/>
  <c r="S119" i="12"/>
  <c r="R119" i="12"/>
  <c r="Q119" i="12"/>
  <c r="P119" i="12"/>
  <c r="U118" i="12"/>
  <c r="T118" i="12"/>
  <c r="S118" i="12"/>
  <c r="R118" i="12"/>
  <c r="Q118" i="12"/>
  <c r="P118" i="12"/>
  <c r="U117" i="12"/>
  <c r="T117" i="12"/>
  <c r="S117" i="12"/>
  <c r="R117" i="12"/>
  <c r="Q117" i="12"/>
  <c r="P117" i="12"/>
  <c r="U116" i="12"/>
  <c r="T116" i="12"/>
  <c r="S116" i="12"/>
  <c r="R116" i="12"/>
  <c r="Q116" i="12"/>
  <c r="P116" i="12"/>
  <c r="U115" i="12"/>
  <c r="T115" i="12"/>
  <c r="S115" i="12"/>
  <c r="R115" i="12"/>
  <c r="Q115" i="12"/>
  <c r="P115" i="12"/>
  <c r="U114" i="12"/>
  <c r="T114" i="12"/>
  <c r="S114" i="12"/>
  <c r="R114" i="12"/>
  <c r="Q114" i="12"/>
  <c r="P114" i="12"/>
  <c r="U113" i="12"/>
  <c r="T113" i="12"/>
  <c r="S113" i="12"/>
  <c r="R113" i="12"/>
  <c r="Q113" i="12"/>
  <c r="P113" i="12"/>
  <c r="U112" i="12"/>
  <c r="T112" i="12"/>
  <c r="S112" i="12"/>
  <c r="R112" i="12"/>
  <c r="Q112" i="12"/>
  <c r="P112" i="12"/>
  <c r="U111" i="12"/>
  <c r="T111" i="12"/>
  <c r="S111" i="12"/>
  <c r="R111" i="12"/>
  <c r="Q111" i="12"/>
  <c r="P111" i="12"/>
  <c r="U110" i="12"/>
  <c r="T110" i="12"/>
  <c r="S110" i="12"/>
  <c r="R110" i="12"/>
  <c r="Q110" i="12"/>
  <c r="P110" i="12"/>
  <c r="U109" i="12"/>
  <c r="T109" i="12"/>
  <c r="S109" i="12"/>
  <c r="R109" i="12"/>
  <c r="Q109" i="12"/>
  <c r="P109" i="12"/>
  <c r="U108" i="12"/>
  <c r="T108" i="12"/>
  <c r="S108" i="12"/>
  <c r="R108" i="12"/>
  <c r="Q108" i="12"/>
  <c r="P108" i="12"/>
  <c r="U107" i="12"/>
  <c r="T107" i="12"/>
  <c r="S107" i="12"/>
  <c r="R107" i="12"/>
  <c r="Q107" i="12"/>
  <c r="P107" i="12"/>
  <c r="U106" i="12"/>
  <c r="T106" i="12"/>
  <c r="S106" i="12"/>
  <c r="R106" i="12"/>
  <c r="Q106" i="12"/>
  <c r="P106" i="12"/>
  <c r="U105" i="12"/>
  <c r="T105" i="12"/>
  <c r="S105" i="12"/>
  <c r="R105" i="12"/>
  <c r="Q105" i="12"/>
  <c r="P105" i="12"/>
  <c r="U104" i="12"/>
  <c r="T104" i="12"/>
  <c r="S104" i="12"/>
  <c r="R104" i="12"/>
  <c r="Q104" i="12"/>
  <c r="P104" i="12"/>
  <c r="U103" i="12"/>
  <c r="T103" i="12"/>
  <c r="S103" i="12"/>
  <c r="R103" i="12"/>
  <c r="Q103" i="12"/>
  <c r="P103" i="12"/>
  <c r="U102" i="12"/>
  <c r="T102" i="12"/>
  <c r="S102" i="12"/>
  <c r="R102" i="12"/>
  <c r="Q102" i="12"/>
  <c r="P102" i="12"/>
  <c r="U101" i="12"/>
  <c r="T101" i="12"/>
  <c r="S101" i="12"/>
  <c r="R101" i="12"/>
  <c r="Q101" i="12"/>
  <c r="P101" i="12"/>
  <c r="U100" i="12"/>
  <c r="T100" i="12"/>
  <c r="S100" i="12"/>
  <c r="R100" i="12"/>
  <c r="Q100" i="12"/>
  <c r="P100" i="12"/>
  <c r="U99" i="12"/>
  <c r="T99" i="12"/>
  <c r="S99" i="12"/>
  <c r="R99" i="12"/>
  <c r="Q99" i="12"/>
  <c r="P99" i="12"/>
  <c r="U98" i="12"/>
  <c r="T98" i="12"/>
  <c r="S98" i="12"/>
  <c r="R98" i="12"/>
  <c r="Q98" i="12"/>
  <c r="P98" i="12"/>
  <c r="U97" i="12"/>
  <c r="T97" i="12"/>
  <c r="S97" i="12"/>
  <c r="R97" i="12"/>
  <c r="Q97" i="12"/>
  <c r="P97" i="12"/>
  <c r="U96" i="12"/>
  <c r="T96" i="12"/>
  <c r="S96" i="12"/>
  <c r="R96" i="12"/>
  <c r="Q96" i="12"/>
  <c r="P96" i="12"/>
  <c r="U95" i="12"/>
  <c r="T95" i="12"/>
  <c r="S95" i="12"/>
  <c r="R95" i="12"/>
  <c r="Q95" i="12"/>
  <c r="P95" i="12"/>
  <c r="U94" i="12"/>
  <c r="T94" i="12"/>
  <c r="S94" i="12"/>
  <c r="R94" i="12"/>
  <c r="Q94" i="12"/>
  <c r="P94" i="12"/>
  <c r="U93" i="12"/>
  <c r="T93" i="12"/>
  <c r="S93" i="12"/>
  <c r="R93" i="12"/>
  <c r="Q93" i="12"/>
  <c r="P93" i="12"/>
  <c r="U92" i="12"/>
  <c r="T92" i="12"/>
  <c r="S92" i="12"/>
  <c r="R92" i="12"/>
  <c r="Q92" i="12"/>
  <c r="P92" i="12"/>
  <c r="U91" i="12"/>
  <c r="T91" i="12"/>
  <c r="S91" i="12"/>
  <c r="R91" i="12"/>
  <c r="Q91" i="12"/>
  <c r="P91" i="12"/>
  <c r="U90" i="12"/>
  <c r="T90" i="12"/>
  <c r="S90" i="12"/>
  <c r="R90" i="12"/>
  <c r="Q90" i="12"/>
  <c r="P90" i="12"/>
  <c r="U89" i="12"/>
  <c r="T89" i="12"/>
  <c r="S89" i="12"/>
  <c r="R89" i="12"/>
  <c r="Q89" i="12"/>
  <c r="P89" i="12"/>
  <c r="U88" i="12"/>
  <c r="T88" i="12"/>
  <c r="S88" i="12"/>
  <c r="R88" i="12"/>
  <c r="Q88" i="12"/>
  <c r="P88" i="12"/>
  <c r="U87" i="12"/>
  <c r="T87" i="12"/>
  <c r="S87" i="12"/>
  <c r="R87" i="12"/>
  <c r="Q87" i="12"/>
  <c r="P87" i="12"/>
  <c r="U86" i="12"/>
  <c r="T86" i="12"/>
  <c r="S86" i="12"/>
  <c r="R86" i="12"/>
  <c r="Q86" i="12"/>
  <c r="P86" i="12"/>
  <c r="U85" i="12"/>
  <c r="T85" i="12"/>
  <c r="S85" i="12"/>
  <c r="R85" i="12"/>
  <c r="Q85" i="12"/>
  <c r="P85" i="12"/>
  <c r="U84" i="12"/>
  <c r="T84" i="12"/>
  <c r="S84" i="12"/>
  <c r="R84" i="12"/>
  <c r="Q84" i="12"/>
  <c r="P84" i="12"/>
  <c r="U83" i="12"/>
  <c r="T83" i="12"/>
  <c r="S83" i="12"/>
  <c r="R83" i="12"/>
  <c r="Q83" i="12"/>
  <c r="P83" i="12"/>
  <c r="U82" i="12"/>
  <c r="T82" i="12"/>
  <c r="S82" i="12"/>
  <c r="R82" i="12"/>
  <c r="Q82" i="12"/>
  <c r="P82" i="12"/>
  <c r="U81" i="12"/>
  <c r="T81" i="12"/>
  <c r="S81" i="12"/>
  <c r="R81" i="12"/>
  <c r="Q81" i="12"/>
  <c r="P81" i="12"/>
  <c r="U80" i="12"/>
  <c r="T80" i="12"/>
  <c r="S80" i="12"/>
  <c r="R80" i="12"/>
  <c r="Q80" i="12"/>
  <c r="P80" i="12"/>
  <c r="U79" i="12"/>
  <c r="T79" i="12"/>
  <c r="S79" i="12"/>
  <c r="R79" i="12"/>
  <c r="Q79" i="12"/>
  <c r="P79" i="12"/>
  <c r="U78" i="12"/>
  <c r="T78" i="12"/>
  <c r="S78" i="12"/>
  <c r="R78" i="12"/>
  <c r="Q78" i="12"/>
  <c r="P78" i="12"/>
  <c r="U77" i="12"/>
  <c r="T77" i="12"/>
  <c r="S77" i="12"/>
  <c r="R77" i="12"/>
  <c r="Q77" i="12"/>
  <c r="P77" i="12"/>
  <c r="U76" i="12"/>
  <c r="T76" i="12"/>
  <c r="S76" i="12"/>
  <c r="R76" i="12"/>
  <c r="Q76" i="12"/>
  <c r="P76" i="12"/>
  <c r="U75" i="12"/>
  <c r="T75" i="12"/>
  <c r="S75" i="12"/>
  <c r="R75" i="12"/>
  <c r="Q75" i="12"/>
  <c r="P75" i="12"/>
  <c r="U74" i="12"/>
  <c r="T74" i="12"/>
  <c r="S74" i="12"/>
  <c r="R74" i="12"/>
  <c r="Q74" i="12"/>
  <c r="P74" i="12"/>
  <c r="U73" i="12"/>
  <c r="T73" i="12"/>
  <c r="S73" i="12"/>
  <c r="R73" i="12"/>
  <c r="Q73" i="12"/>
  <c r="P73" i="12"/>
  <c r="U72" i="12"/>
  <c r="T72" i="12"/>
  <c r="S72" i="12"/>
  <c r="R72" i="12"/>
  <c r="Q72" i="12"/>
  <c r="P72" i="12"/>
  <c r="U71" i="12"/>
  <c r="T71" i="12"/>
  <c r="S71" i="12"/>
  <c r="R71" i="12"/>
  <c r="Q71" i="12"/>
  <c r="P71" i="12"/>
  <c r="U70" i="12"/>
  <c r="T70" i="12"/>
  <c r="S70" i="12"/>
  <c r="R70" i="12"/>
  <c r="Q70" i="12"/>
  <c r="P70" i="12"/>
  <c r="U69" i="12"/>
  <c r="T69" i="12"/>
  <c r="S69" i="12"/>
  <c r="R69" i="12"/>
  <c r="Q69" i="12"/>
  <c r="P69" i="12"/>
  <c r="U68" i="12"/>
  <c r="T68" i="12"/>
  <c r="S68" i="12"/>
  <c r="R68" i="12"/>
  <c r="Q68" i="12"/>
  <c r="P68" i="12"/>
  <c r="U67" i="12"/>
  <c r="T67" i="12"/>
  <c r="S67" i="12"/>
  <c r="R67" i="12"/>
  <c r="Q67" i="12"/>
  <c r="P67" i="12"/>
  <c r="U66" i="12"/>
  <c r="T66" i="12"/>
  <c r="S66" i="12"/>
  <c r="R66" i="12"/>
  <c r="Q66" i="12"/>
  <c r="P66" i="12"/>
  <c r="U65" i="12"/>
  <c r="T65" i="12"/>
  <c r="S65" i="12"/>
  <c r="R65" i="12"/>
  <c r="Q65" i="12"/>
  <c r="P65" i="12"/>
  <c r="U64" i="12"/>
  <c r="T64" i="12"/>
  <c r="S64" i="12"/>
  <c r="R64" i="12"/>
  <c r="Q64" i="12"/>
  <c r="P64" i="12"/>
  <c r="U63" i="12"/>
  <c r="T63" i="12"/>
  <c r="S63" i="12"/>
  <c r="R63" i="12"/>
  <c r="Q63" i="12"/>
  <c r="P63" i="12"/>
  <c r="U62" i="12"/>
  <c r="T62" i="12"/>
  <c r="S62" i="12"/>
  <c r="R62" i="12"/>
  <c r="Q62" i="12"/>
  <c r="P62" i="12"/>
  <c r="U61" i="12"/>
  <c r="T61" i="12"/>
  <c r="S61" i="12"/>
  <c r="R61" i="12"/>
  <c r="Q61" i="12"/>
  <c r="P61" i="12"/>
  <c r="U60" i="12"/>
  <c r="T60" i="12"/>
  <c r="S60" i="12"/>
  <c r="R60" i="12"/>
  <c r="Q60" i="12"/>
  <c r="P60" i="12"/>
  <c r="U59" i="12"/>
  <c r="T59" i="12"/>
  <c r="S59" i="12"/>
  <c r="R59" i="12"/>
  <c r="Q59" i="12"/>
  <c r="P59" i="12"/>
  <c r="U58" i="12"/>
  <c r="T58" i="12"/>
  <c r="S58" i="12"/>
  <c r="R58" i="12"/>
  <c r="Q58" i="12"/>
  <c r="P58" i="12"/>
  <c r="U57" i="12"/>
  <c r="T57" i="12"/>
  <c r="S57" i="12"/>
  <c r="R57" i="12"/>
  <c r="Q57" i="12"/>
  <c r="P57" i="12"/>
  <c r="U56" i="12"/>
  <c r="T56" i="12"/>
  <c r="S56" i="12"/>
  <c r="R56" i="12"/>
  <c r="Q56" i="12"/>
  <c r="P56" i="12"/>
  <c r="U55" i="12"/>
  <c r="T55" i="12"/>
  <c r="S55" i="12"/>
  <c r="R55" i="12"/>
  <c r="Q55" i="12"/>
  <c r="P55" i="12"/>
  <c r="U54" i="12"/>
  <c r="T54" i="12"/>
  <c r="S54" i="12"/>
  <c r="R54" i="12"/>
  <c r="Q54" i="12"/>
  <c r="P54" i="12"/>
  <c r="U53" i="12"/>
  <c r="T53" i="12"/>
  <c r="S53" i="12"/>
  <c r="R53" i="12"/>
  <c r="Q53" i="12"/>
  <c r="P53" i="12"/>
  <c r="U52" i="12"/>
  <c r="T52" i="12"/>
  <c r="S52" i="12"/>
  <c r="R52" i="12"/>
  <c r="Q52" i="12"/>
  <c r="P52" i="12"/>
  <c r="U51" i="12"/>
  <c r="T51" i="12"/>
  <c r="S51" i="12"/>
  <c r="R51" i="12"/>
  <c r="Q51" i="12"/>
  <c r="P51" i="12"/>
  <c r="U50" i="12"/>
  <c r="T50" i="12"/>
  <c r="S50" i="12"/>
  <c r="R50" i="12"/>
  <c r="Q50" i="12"/>
  <c r="P50" i="12"/>
  <c r="U49" i="12"/>
  <c r="T49" i="12"/>
  <c r="S49" i="12"/>
  <c r="R49" i="12"/>
  <c r="Q49" i="12"/>
  <c r="P49" i="12"/>
  <c r="U48" i="12"/>
  <c r="T48" i="12"/>
  <c r="S48" i="12"/>
  <c r="R48" i="12"/>
  <c r="Q48" i="12"/>
  <c r="P48" i="12"/>
  <c r="U47" i="12"/>
  <c r="T47" i="12"/>
  <c r="S47" i="12"/>
  <c r="R47" i="12"/>
  <c r="Q47" i="12"/>
  <c r="P47" i="12"/>
  <c r="U46" i="12"/>
  <c r="T46" i="12"/>
  <c r="S46" i="12"/>
  <c r="R46" i="12"/>
  <c r="Q46" i="12"/>
  <c r="P46" i="12"/>
  <c r="U45" i="12"/>
  <c r="T45" i="12"/>
  <c r="S45" i="12"/>
  <c r="R45" i="12"/>
  <c r="Q45" i="12"/>
  <c r="P45" i="12"/>
  <c r="U44" i="12"/>
  <c r="T44" i="12"/>
  <c r="S44" i="12"/>
  <c r="R44" i="12"/>
  <c r="Q44" i="12"/>
  <c r="P44" i="12"/>
  <c r="U43" i="12"/>
  <c r="T43" i="12"/>
  <c r="S43" i="12"/>
  <c r="R43" i="12"/>
  <c r="Q43" i="12"/>
  <c r="P43" i="12"/>
  <c r="U42" i="12"/>
  <c r="T42" i="12"/>
  <c r="S42" i="12"/>
  <c r="R42" i="12"/>
  <c r="Q42" i="12"/>
  <c r="P42" i="12"/>
  <c r="U41" i="12"/>
  <c r="T41" i="12"/>
  <c r="S41" i="12"/>
  <c r="R41" i="12"/>
  <c r="Q41" i="12"/>
  <c r="P41" i="12"/>
  <c r="U40" i="12"/>
  <c r="T40" i="12"/>
  <c r="S40" i="12"/>
  <c r="R40" i="12"/>
  <c r="Q40" i="12"/>
  <c r="P40" i="12"/>
  <c r="U39" i="12"/>
  <c r="T39" i="12"/>
  <c r="S39" i="12"/>
  <c r="R39" i="12"/>
  <c r="Q39" i="12"/>
  <c r="P39" i="12"/>
  <c r="U38" i="12"/>
  <c r="T38" i="12"/>
  <c r="S38" i="12"/>
  <c r="R38" i="12"/>
  <c r="Q38" i="12"/>
  <c r="P38" i="12"/>
  <c r="U37" i="12"/>
  <c r="T37" i="12"/>
  <c r="S37" i="12"/>
  <c r="R37" i="12"/>
  <c r="Q37" i="12"/>
  <c r="P37" i="12"/>
  <c r="U36" i="12"/>
  <c r="T36" i="12"/>
  <c r="S36" i="12"/>
  <c r="R36" i="12"/>
  <c r="Q36" i="12"/>
  <c r="P36" i="12"/>
  <c r="U35" i="12"/>
  <c r="T35" i="12"/>
  <c r="S35" i="12"/>
  <c r="R35" i="12"/>
  <c r="Q35" i="12"/>
  <c r="P35" i="12"/>
  <c r="U34" i="12"/>
  <c r="T34" i="12"/>
  <c r="S34" i="12"/>
  <c r="R34" i="12"/>
  <c r="Q34" i="12"/>
  <c r="P34" i="12"/>
  <c r="U33" i="12"/>
  <c r="T33" i="12"/>
  <c r="S33" i="12"/>
  <c r="R33" i="12"/>
  <c r="Q33" i="12"/>
  <c r="P33" i="12"/>
  <c r="U32" i="12"/>
  <c r="T32" i="12"/>
  <c r="S32" i="12"/>
  <c r="R32" i="12"/>
  <c r="Q32" i="12"/>
  <c r="P32" i="12"/>
  <c r="U31" i="12"/>
  <c r="T31" i="12"/>
  <c r="S31" i="12"/>
  <c r="R31" i="12"/>
  <c r="Q31" i="12"/>
  <c r="P31" i="12"/>
  <c r="U30" i="12"/>
  <c r="T30" i="12"/>
  <c r="S30" i="12"/>
  <c r="R30" i="12"/>
  <c r="Q30" i="12"/>
  <c r="P30" i="12"/>
  <c r="U29" i="12"/>
  <c r="T29" i="12"/>
  <c r="S29" i="12"/>
  <c r="R29" i="12"/>
  <c r="Q29" i="12"/>
  <c r="P29" i="12"/>
  <c r="U28" i="12"/>
  <c r="T28" i="12"/>
  <c r="S28" i="12"/>
  <c r="R28" i="12"/>
  <c r="Q28" i="12"/>
  <c r="P28" i="12"/>
  <c r="U27" i="12"/>
  <c r="T27" i="12"/>
  <c r="S27" i="12"/>
  <c r="R27" i="12"/>
  <c r="Q27" i="12"/>
  <c r="P27" i="12"/>
  <c r="U26" i="12"/>
  <c r="T26" i="12"/>
  <c r="S26" i="12"/>
  <c r="R26" i="12"/>
  <c r="Q26" i="12"/>
  <c r="P26" i="12"/>
  <c r="U25" i="12"/>
  <c r="T25" i="12"/>
  <c r="S25" i="12"/>
  <c r="R25" i="12"/>
  <c r="Q25" i="12"/>
  <c r="P25" i="12"/>
  <c r="U24" i="12"/>
  <c r="T24" i="12"/>
  <c r="S24" i="12"/>
  <c r="R24" i="12"/>
  <c r="Q24" i="12"/>
  <c r="P24" i="12"/>
  <c r="U23" i="12"/>
  <c r="T23" i="12"/>
  <c r="S23" i="12"/>
  <c r="R23" i="12"/>
  <c r="Q23" i="12"/>
  <c r="P23" i="12"/>
  <c r="U22" i="12"/>
  <c r="T22" i="12"/>
  <c r="S22" i="12"/>
  <c r="R22" i="12"/>
  <c r="Q22" i="12"/>
  <c r="P22" i="12"/>
  <c r="U21" i="12"/>
  <c r="T21" i="12"/>
  <c r="S21" i="12"/>
  <c r="R21" i="12"/>
  <c r="Q21" i="12"/>
  <c r="P21" i="12"/>
  <c r="U20" i="12"/>
  <c r="T20" i="12"/>
  <c r="S20" i="12"/>
  <c r="R20" i="12"/>
  <c r="Q20" i="12"/>
  <c r="P20" i="12"/>
  <c r="U19" i="12"/>
  <c r="T19" i="12"/>
  <c r="S19" i="12"/>
  <c r="R19" i="12"/>
  <c r="Q19" i="12"/>
  <c r="P19" i="12"/>
  <c r="U18" i="12"/>
  <c r="T18" i="12"/>
  <c r="S18" i="12"/>
  <c r="R18" i="12"/>
  <c r="Q18" i="12"/>
  <c r="P18" i="12"/>
  <c r="U17" i="12"/>
  <c r="T17" i="12"/>
  <c r="S17" i="12"/>
  <c r="R17" i="12"/>
  <c r="Q17" i="12"/>
  <c r="P17" i="12"/>
  <c r="U16" i="12"/>
  <c r="T16" i="12"/>
  <c r="S16" i="12"/>
  <c r="R16" i="12"/>
  <c r="Q16" i="12"/>
  <c r="P16" i="12"/>
  <c r="U15" i="12"/>
  <c r="T15" i="12"/>
  <c r="S15" i="12"/>
  <c r="R15" i="12"/>
  <c r="Q15" i="12"/>
  <c r="P15" i="12"/>
  <c r="U14" i="12"/>
  <c r="T14" i="12"/>
  <c r="S14" i="12"/>
  <c r="R14" i="12"/>
  <c r="Q14" i="12"/>
  <c r="P14" i="12"/>
  <c r="U13" i="12"/>
  <c r="T13" i="12"/>
  <c r="S13" i="12"/>
  <c r="R13" i="12"/>
  <c r="Q13" i="12"/>
  <c r="P13" i="12"/>
  <c r="U12" i="12"/>
  <c r="T12" i="12"/>
  <c r="S12" i="12"/>
  <c r="R12" i="12"/>
  <c r="Q12" i="12"/>
  <c r="P12" i="12"/>
  <c r="U11" i="12"/>
  <c r="T11" i="12"/>
  <c r="S11" i="12"/>
  <c r="R11" i="12"/>
  <c r="Q11" i="12"/>
  <c r="P11" i="12"/>
  <c r="U10" i="12"/>
  <c r="T10" i="12"/>
  <c r="S10" i="12"/>
  <c r="R10" i="12"/>
  <c r="Q10" i="12"/>
  <c r="P10" i="12"/>
  <c r="U9" i="12"/>
  <c r="T9" i="12"/>
  <c r="S9" i="12"/>
  <c r="R9" i="12"/>
  <c r="Q9" i="12"/>
  <c r="P9" i="12"/>
  <c r="U8" i="12"/>
  <c r="T8" i="12"/>
  <c r="S8" i="12"/>
  <c r="R8" i="12"/>
  <c r="Q8" i="12"/>
  <c r="P8" i="12"/>
  <c r="U7" i="12"/>
  <c r="T7" i="12"/>
  <c r="S7" i="12"/>
  <c r="R7" i="12"/>
  <c r="Q7" i="12"/>
  <c r="P7" i="12"/>
  <c r="U6" i="12"/>
  <c r="T6" i="12"/>
  <c r="S6" i="12"/>
  <c r="R6" i="12"/>
  <c r="Q6" i="12"/>
  <c r="P6" i="12"/>
  <c r="U5" i="12"/>
  <c r="T5" i="12"/>
  <c r="S5" i="12"/>
  <c r="R5" i="12"/>
  <c r="Q5" i="12"/>
  <c r="P5" i="12"/>
  <c r="U4" i="12"/>
  <c r="T4" i="12"/>
  <c r="S4" i="12"/>
  <c r="R4" i="12"/>
  <c r="Q4" i="12"/>
  <c r="P4" i="12"/>
  <c r="U3" i="12"/>
  <c r="T3" i="12"/>
  <c r="S3" i="12"/>
  <c r="R3" i="12"/>
  <c r="Q3" i="12"/>
  <c r="P3" i="12"/>
  <c r="G4" i="10"/>
  <c r="F4" i="10"/>
  <c r="E4" i="10"/>
  <c r="D4" i="10"/>
  <c r="C4" i="10"/>
  <c r="F216" i="12"/>
  <c r="E216" i="12" s="1"/>
  <c r="D216" i="12" s="1"/>
  <c r="H15" i="9"/>
  <c r="G15" i="9"/>
  <c r="F15" i="9"/>
  <c r="E15" i="9"/>
  <c r="D15" i="9"/>
  <c r="C15" i="9"/>
  <c r="H14" i="9"/>
  <c r="G14" i="9"/>
  <c r="F14" i="9"/>
  <c r="E14" i="9"/>
  <c r="D14" i="9"/>
  <c r="C14" i="9"/>
  <c r="F57" i="12"/>
  <c r="F337" i="12"/>
  <c r="F336" i="12"/>
  <c r="F328" i="12"/>
  <c r="F327" i="12"/>
  <c r="F326" i="12"/>
  <c r="F321" i="12"/>
  <c r="F331" i="12"/>
  <c r="F333" i="12"/>
  <c r="G334" i="12"/>
  <c r="F334" i="12" s="1"/>
  <c r="F335" i="12"/>
  <c r="I302" i="12"/>
  <c r="H302" i="12"/>
  <c r="I291" i="12"/>
  <c r="H291" i="12"/>
  <c r="E276" i="12"/>
  <c r="D276" i="12" s="1"/>
  <c r="I253" i="12"/>
  <c r="H253" i="12"/>
  <c r="G253" i="12"/>
  <c r="F253" i="12"/>
  <c r="I236" i="12"/>
  <c r="H236" i="12"/>
  <c r="I219" i="12"/>
  <c r="H219" i="12"/>
  <c r="E214" i="12"/>
  <c r="D214" i="12"/>
  <c r="E206" i="12"/>
  <c r="D206" i="12" s="1"/>
  <c r="E200" i="12"/>
  <c r="D200" i="12" s="1"/>
  <c r="H192" i="12"/>
  <c r="I192" i="12" s="1"/>
  <c r="H191" i="12"/>
  <c r="I191" i="12" s="1"/>
  <c r="E190" i="12"/>
  <c r="D190" i="12" s="1"/>
  <c r="E173" i="12"/>
  <c r="D173" i="12" s="1"/>
  <c r="E166" i="12"/>
  <c r="D166" i="12" s="1"/>
  <c r="E142" i="12"/>
  <c r="D142" i="12" s="1"/>
  <c r="E101" i="12"/>
  <c r="D101" i="12" s="1"/>
  <c r="E65" i="12"/>
  <c r="D65" i="12"/>
  <c r="E64" i="12"/>
  <c r="D64" i="12" s="1"/>
  <c r="E46" i="12"/>
  <c r="D46" i="12" s="1"/>
  <c r="E34" i="12" l="1"/>
  <c r="D34" i="12" s="1"/>
  <c r="E33" i="12"/>
  <c r="D33" i="12" s="1"/>
  <c r="E20" i="12"/>
  <c r="D20" i="12" s="1"/>
  <c r="D11" i="12"/>
  <c r="E11" i="12"/>
  <c r="I6" i="12"/>
  <c r="I343" i="12" s="1"/>
  <c r="H6" i="12"/>
  <c r="H343" i="12" s="1"/>
  <c r="F318" i="12"/>
  <c r="F343" i="12" s="1"/>
  <c r="E337" i="12"/>
  <c r="D337" i="12" s="1"/>
  <c r="E336" i="12"/>
  <c r="D336" i="12" s="1"/>
  <c r="E335" i="12"/>
  <c r="D335" i="12" s="1"/>
  <c r="E334" i="12"/>
  <c r="D334" i="12" s="1"/>
  <c r="E333" i="12"/>
  <c r="D333" i="12" s="1"/>
  <c r="E332" i="12"/>
  <c r="D332" i="12" s="1"/>
  <c r="E331" i="12"/>
  <c r="D331" i="12" s="1"/>
  <c r="E330" i="12"/>
  <c r="D330" i="12" s="1"/>
  <c r="E329" i="12"/>
  <c r="D329" i="12" s="1"/>
  <c r="E328" i="12"/>
  <c r="D328" i="12" s="1"/>
  <c r="E327" i="12"/>
  <c r="D327" i="12" s="1"/>
  <c r="E326" i="12"/>
  <c r="D326" i="12" s="1"/>
  <c r="E325" i="12"/>
  <c r="D325" i="12" s="1"/>
  <c r="E324" i="12"/>
  <c r="D324" i="12" s="1"/>
  <c r="E323" i="12"/>
  <c r="D323" i="12" s="1"/>
  <c r="E322" i="12"/>
  <c r="D322" i="12" s="1"/>
  <c r="E321" i="12"/>
  <c r="D321" i="12" s="1"/>
  <c r="E320" i="12"/>
  <c r="D320" i="12" s="1"/>
  <c r="E319" i="12"/>
  <c r="D319" i="12" s="1"/>
  <c r="E317" i="12"/>
  <c r="D317" i="12" s="1"/>
  <c r="E316" i="12"/>
  <c r="D316" i="12" s="1"/>
  <c r="E315" i="12"/>
  <c r="D315" i="12" s="1"/>
  <c r="E314" i="12"/>
  <c r="D314" i="12" s="1"/>
  <c r="E313" i="12"/>
  <c r="D313" i="12" s="1"/>
  <c r="E312" i="12"/>
  <c r="D312" i="12" s="1"/>
  <c r="E311" i="12"/>
  <c r="D311" i="12" s="1"/>
  <c r="E310" i="12"/>
  <c r="D310" i="12" s="1"/>
  <c r="E309" i="12"/>
  <c r="D309" i="12" s="1"/>
  <c r="E308" i="12"/>
  <c r="D308" i="12" s="1"/>
  <c r="E307" i="12"/>
  <c r="D307" i="12" s="1"/>
  <c r="O343" i="12"/>
  <c r="N343" i="12"/>
  <c r="M343" i="12"/>
  <c r="L343" i="12"/>
  <c r="K343" i="12"/>
  <c r="J343" i="12"/>
  <c r="G343" i="12"/>
  <c r="M254" i="11"/>
  <c r="L254" i="11"/>
  <c r="K254" i="11"/>
  <c r="J254" i="11"/>
  <c r="I254" i="11"/>
  <c r="H254" i="11"/>
  <c r="N254" i="11" s="1"/>
  <c r="K255" i="11" l="1"/>
  <c r="E318" i="12"/>
  <c r="AZ7" i="2"/>
  <c r="AY7" i="2"/>
  <c r="AV7" i="2"/>
  <c r="AU7" i="2"/>
  <c r="BA7" i="2" s="1"/>
  <c r="AT7" i="2"/>
  <c r="AS7" i="2"/>
  <c r="AR7" i="2"/>
  <c r="AX7" i="2" s="1"/>
  <c r="AQ7" i="2"/>
  <c r="AW7" i="2" s="1"/>
  <c r="AP7" i="2"/>
  <c r="E343" i="12" l="1"/>
  <c r="D318" i="12"/>
  <c r="D343" i="12" s="1"/>
  <c r="B4" i="10" s="1"/>
  <c r="I4" i="10" s="1"/>
  <c r="BC7" i="2"/>
  <c r="BG7" i="2"/>
  <c r="BD7" i="2"/>
  <c r="BE7" i="2"/>
  <c r="BB7" i="2"/>
  <c r="BF7" i="2"/>
  <c r="G23" i="10"/>
  <c r="F23" i="10"/>
  <c r="E23" i="10"/>
  <c r="D23" i="10"/>
  <c r="C23" i="10"/>
  <c r="B23" i="10"/>
  <c r="G22" i="10"/>
  <c r="F22" i="10"/>
  <c r="E22" i="10"/>
  <c r="D22" i="10"/>
  <c r="C22" i="10"/>
  <c r="B22" i="10"/>
  <c r="G21" i="10"/>
  <c r="F21" i="10"/>
  <c r="E21" i="10"/>
  <c r="D21" i="10"/>
  <c r="C21" i="10"/>
  <c r="B21" i="10"/>
  <c r="G18" i="10"/>
  <c r="F18" i="10"/>
  <c r="E18" i="10"/>
  <c r="D18" i="10"/>
  <c r="C18" i="10"/>
  <c r="B18" i="10"/>
  <c r="G8" i="10"/>
  <c r="F8" i="10"/>
  <c r="E8" i="10"/>
  <c r="D8" i="10"/>
  <c r="C8" i="10"/>
  <c r="B8" i="10"/>
  <c r="G7" i="10"/>
  <c r="F7" i="10"/>
  <c r="E7" i="10"/>
  <c r="D7" i="10"/>
  <c r="C7" i="10"/>
  <c r="B7" i="10"/>
  <c r="E6" i="10"/>
  <c r="F6" i="10"/>
  <c r="G6" i="10"/>
  <c r="S22" i="5"/>
  <c r="R22" i="5"/>
  <c r="Q22" i="5"/>
  <c r="P22" i="5"/>
  <c r="O22" i="5"/>
  <c r="N22" i="5"/>
  <c r="M22" i="5"/>
  <c r="L22" i="5"/>
  <c r="K22" i="5"/>
  <c r="G5" i="10"/>
  <c r="F5" i="10"/>
  <c r="E5" i="10"/>
  <c r="D5" i="10"/>
  <c r="C5" i="10"/>
  <c r="B5" i="10"/>
  <c r="G2" i="10"/>
  <c r="F2" i="10"/>
  <c r="E2" i="10"/>
  <c r="D2" i="10"/>
  <c r="C2" i="10"/>
  <c r="B2" i="10"/>
  <c r="AC3" i="1"/>
  <c r="AC182" i="1" s="1"/>
  <c r="AB3" i="1"/>
  <c r="AB123" i="1" s="1"/>
  <c r="AA3" i="1"/>
  <c r="AA66" i="1" s="1"/>
  <c r="Z3" i="1"/>
  <c r="Y3" i="1"/>
  <c r="Y201" i="1" s="1"/>
  <c r="X3" i="1"/>
  <c r="X161" i="1" s="1"/>
  <c r="W3" i="1"/>
  <c r="W45" i="1" s="1"/>
  <c r="V3" i="1"/>
  <c r="U3" i="1"/>
  <c r="U195" i="1" s="1"/>
  <c r="T3" i="1"/>
  <c r="T68" i="1" s="1"/>
  <c r="S3" i="1"/>
  <c r="S17" i="1" s="1"/>
  <c r="R3" i="1"/>
  <c r="BS144" i="2"/>
  <c r="BR144" i="2"/>
  <c r="BQ144" i="2"/>
  <c r="BP144" i="2"/>
  <c r="BO144" i="2"/>
  <c r="BN144" i="2"/>
  <c r="BN203" i="2" s="1"/>
  <c r="BM144" i="2"/>
  <c r="BL144" i="2"/>
  <c r="BK144" i="2"/>
  <c r="BJ144" i="2"/>
  <c r="BI144" i="2"/>
  <c r="BH144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H6" i="9"/>
  <c r="G6" i="9"/>
  <c r="F6" i="9"/>
  <c r="E6" i="9"/>
  <c r="D6" i="9"/>
  <c r="C6" i="9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S77" i="2"/>
  <c r="BR77" i="2"/>
  <c r="BQ77" i="2"/>
  <c r="BP77" i="2"/>
  <c r="BO77" i="2"/>
  <c r="BO81" i="2" s="1"/>
  <c r="BN77" i="2"/>
  <c r="BM77" i="2"/>
  <c r="BL77" i="2"/>
  <c r="BK77" i="2"/>
  <c r="BJ77" i="2"/>
  <c r="BJ81" i="2" s="1"/>
  <c r="BI77" i="2"/>
  <c r="BH77" i="2"/>
  <c r="BS4" i="2"/>
  <c r="BS7" i="2" s="1"/>
  <c r="BR4" i="2"/>
  <c r="BR7" i="2" s="1"/>
  <c r="BQ4" i="2"/>
  <c r="BQ7" i="2" s="1"/>
  <c r="BP4" i="2"/>
  <c r="BP7" i="2" s="1"/>
  <c r="BO4" i="2"/>
  <c r="BO7" i="2" s="1"/>
  <c r="BN4" i="2"/>
  <c r="BN7" i="2" s="1"/>
  <c r="BM4" i="2"/>
  <c r="BM7" i="2" s="1"/>
  <c r="BL4" i="2"/>
  <c r="BL7" i="2" s="1"/>
  <c r="BK4" i="2"/>
  <c r="BK7" i="2" s="1"/>
  <c r="BJ4" i="2"/>
  <c r="BJ7" i="2" s="1"/>
  <c r="BI4" i="2"/>
  <c r="BI7" i="2" s="1"/>
  <c r="BH4" i="2"/>
  <c r="BH7" i="2" s="1"/>
  <c r="AB9" i="1" l="1"/>
  <c r="BN175" i="2"/>
  <c r="AB5" i="1"/>
  <c r="W38" i="1"/>
  <c r="T12" i="1"/>
  <c r="W61" i="1"/>
  <c r="AC98" i="1"/>
  <c r="U115" i="1"/>
  <c r="Y128" i="1"/>
  <c r="Y141" i="1"/>
  <c r="AC154" i="1"/>
  <c r="Y174" i="1"/>
  <c r="AC189" i="1"/>
  <c r="T4" i="1"/>
  <c r="T11" i="1"/>
  <c r="AA43" i="1"/>
  <c r="S65" i="1"/>
  <c r="Y105" i="1"/>
  <c r="Y118" i="1"/>
  <c r="AC131" i="1"/>
  <c r="U145" i="1"/>
  <c r="AC157" i="1"/>
  <c r="AC177" i="1"/>
  <c r="Y193" i="1"/>
  <c r="AA50" i="1"/>
  <c r="S72" i="1"/>
  <c r="Y108" i="1"/>
  <c r="AC121" i="1"/>
  <c r="AC134" i="1"/>
  <c r="U148" i="1"/>
  <c r="Y164" i="1"/>
  <c r="Y180" i="1"/>
  <c r="AC199" i="1"/>
  <c r="AB6" i="1"/>
  <c r="S33" i="1"/>
  <c r="W54" i="1"/>
  <c r="AA75" i="1"/>
  <c r="U112" i="1"/>
  <c r="U125" i="1"/>
  <c r="Y138" i="1"/>
  <c r="U151" i="1"/>
  <c r="AC167" i="1"/>
  <c r="AC186" i="1"/>
  <c r="AC202" i="1"/>
  <c r="R227" i="1"/>
  <c r="R211" i="1"/>
  <c r="R198" i="1"/>
  <c r="R195" i="1"/>
  <c r="R93" i="1"/>
  <c r="R85" i="1"/>
  <c r="R224" i="1"/>
  <c r="R206" i="1"/>
  <c r="R181" i="1"/>
  <c r="R178" i="1"/>
  <c r="R94" i="1"/>
  <c r="R86" i="1"/>
  <c r="R231" i="1"/>
  <c r="R214" i="1"/>
  <c r="R98" i="1"/>
  <c r="R90" i="1"/>
  <c r="R82" i="1"/>
  <c r="R78" i="1"/>
  <c r="R74" i="1"/>
  <c r="R73" i="1"/>
  <c r="R67" i="1"/>
  <c r="R65" i="1"/>
  <c r="R61" i="1"/>
  <c r="R59" i="1"/>
  <c r="R47" i="1"/>
  <c r="R37" i="1"/>
  <c r="R33" i="1"/>
  <c r="R210" i="1"/>
  <c r="R201" i="1"/>
  <c r="R185" i="1"/>
  <c r="R175" i="1"/>
  <c r="R97" i="1"/>
  <c r="R89" i="1"/>
  <c r="R81" i="1"/>
  <c r="R77" i="1"/>
  <c r="R75" i="1"/>
  <c r="R63" i="1"/>
  <c r="R58" i="1"/>
  <c r="R57" i="1"/>
  <c r="R51" i="1"/>
  <c r="R49" i="1"/>
  <c r="R45" i="1"/>
  <c r="R30" i="1"/>
  <c r="V218" i="1"/>
  <c r="V202" i="1"/>
  <c r="V199" i="1"/>
  <c r="V186" i="1"/>
  <c r="V180" i="1"/>
  <c r="V174" i="1"/>
  <c r="V90" i="1"/>
  <c r="V82" i="1"/>
  <c r="V230" i="1"/>
  <c r="V212" i="1"/>
  <c r="V187" i="1"/>
  <c r="V91" i="1"/>
  <c r="V83" i="1"/>
  <c r="V206" i="1"/>
  <c r="V183" i="1"/>
  <c r="V170" i="1"/>
  <c r="V95" i="1"/>
  <c r="V87" i="1"/>
  <c r="V79" i="1"/>
  <c r="V68" i="1"/>
  <c r="V63" i="1"/>
  <c r="V62" i="1"/>
  <c r="V56" i="1"/>
  <c r="V54" i="1"/>
  <c r="V50" i="1"/>
  <c r="V48" i="1"/>
  <c r="V42" i="1"/>
  <c r="V38" i="1"/>
  <c r="V94" i="1"/>
  <c r="V86" i="1"/>
  <c r="V72" i="1"/>
  <c r="V70" i="1"/>
  <c r="V66" i="1"/>
  <c r="V64" i="1"/>
  <c r="V52" i="1"/>
  <c r="V47" i="1"/>
  <c r="V46" i="1"/>
  <c r="V35" i="1"/>
  <c r="V34" i="1"/>
  <c r="Z231" i="1"/>
  <c r="Z207" i="1"/>
  <c r="Z189" i="1"/>
  <c r="Z95" i="1"/>
  <c r="Z87" i="1"/>
  <c r="Z79" i="1"/>
  <c r="Z201" i="1"/>
  <c r="Z195" i="1"/>
  <c r="Z188" i="1"/>
  <c r="Z185" i="1"/>
  <c r="Z176" i="1"/>
  <c r="Z173" i="1"/>
  <c r="Z96" i="1"/>
  <c r="Z88" i="1"/>
  <c r="Z80" i="1"/>
  <c r="Z192" i="1"/>
  <c r="Z92" i="1"/>
  <c r="Z84" i="1"/>
  <c r="Z75" i="1"/>
  <c r="Z71" i="1"/>
  <c r="Z69" i="1"/>
  <c r="Z57" i="1"/>
  <c r="Z52" i="1"/>
  <c r="Z51" i="1"/>
  <c r="Z45" i="1"/>
  <c r="Z43" i="1"/>
  <c r="Z31" i="1"/>
  <c r="Z225" i="1"/>
  <c r="Z91" i="1"/>
  <c r="Z83" i="1"/>
  <c r="Z73" i="1"/>
  <c r="Z68" i="1"/>
  <c r="Z67" i="1"/>
  <c r="Z61" i="1"/>
  <c r="Z59" i="1"/>
  <c r="Z55" i="1"/>
  <c r="Z53" i="1"/>
  <c r="Z40" i="1"/>
  <c r="Z39" i="1"/>
  <c r="R5" i="1"/>
  <c r="Z7" i="1"/>
  <c r="Z8" i="1"/>
  <c r="R13" i="1"/>
  <c r="R14" i="1"/>
  <c r="T15" i="1"/>
  <c r="X16" i="1"/>
  <c r="X17" i="1"/>
  <c r="V18" i="1"/>
  <c r="V19" i="1"/>
  <c r="X20" i="1"/>
  <c r="AB21" i="1"/>
  <c r="AB22" i="1"/>
  <c r="Z23" i="1"/>
  <c r="Z24" i="1"/>
  <c r="AB25" i="1"/>
  <c r="T27" i="1"/>
  <c r="T28" i="1"/>
  <c r="R29" i="1"/>
  <c r="R31" i="1"/>
  <c r="R35" i="1"/>
  <c r="Z37" i="1"/>
  <c r="V39" i="1"/>
  <c r="Z41" i="1"/>
  <c r="R46" i="1"/>
  <c r="Z48" i="1"/>
  <c r="R53" i="1"/>
  <c r="V55" i="1"/>
  <c r="AB57" i="1"/>
  <c r="V60" i="1"/>
  <c r="AB62" i="1"/>
  <c r="V67" i="1"/>
  <c r="R70" i="1"/>
  <c r="V74" i="1"/>
  <c r="Z76" i="1"/>
  <c r="V80" i="1"/>
  <c r="Z85" i="1"/>
  <c r="R91" i="1"/>
  <c r="V96" i="1"/>
  <c r="X102" i="1"/>
  <c r="V208" i="1"/>
  <c r="V4" i="1"/>
  <c r="S5" i="1"/>
  <c r="R6" i="1"/>
  <c r="R7" i="1"/>
  <c r="S8" i="1"/>
  <c r="R9" i="1"/>
  <c r="R10" i="1"/>
  <c r="V11" i="1"/>
  <c r="V12" i="1"/>
  <c r="W13" i="1"/>
  <c r="V14" i="1"/>
  <c r="V15" i="1"/>
  <c r="Z16" i="1"/>
  <c r="Z17" i="1"/>
  <c r="AA18" i="1"/>
  <c r="Z19" i="1"/>
  <c r="Z20" i="1"/>
  <c r="R22" i="1"/>
  <c r="R23" i="1"/>
  <c r="S24" i="1"/>
  <c r="R25" i="1"/>
  <c r="R26" i="1"/>
  <c r="V27" i="1"/>
  <c r="V28" i="1"/>
  <c r="W29" i="1"/>
  <c r="V31" i="1"/>
  <c r="Z33" i="1"/>
  <c r="Z35" i="1"/>
  <c r="R38" i="1"/>
  <c r="S40" i="1"/>
  <c r="R42" i="1"/>
  <c r="V44" i="1"/>
  <c r="AB46" i="1"/>
  <c r="S49" i="1"/>
  <c r="V51" i="1"/>
  <c r="R54" i="1"/>
  <c r="S56" i="1"/>
  <c r="V58" i="1"/>
  <c r="Z60" i="1"/>
  <c r="T63" i="1"/>
  <c r="Z65" i="1"/>
  <c r="W70" i="1"/>
  <c r="Z72" i="1"/>
  <c r="V75" i="1"/>
  <c r="Z77" i="1"/>
  <c r="Z81" i="1"/>
  <c r="R87" i="1"/>
  <c r="V92" i="1"/>
  <c r="Z97" i="1"/>
  <c r="AC103" i="1"/>
  <c r="Y110" i="1"/>
  <c r="U117" i="1"/>
  <c r="AC129" i="1"/>
  <c r="Y136" i="1"/>
  <c r="U143" i="1"/>
  <c r="AC149" i="1"/>
  <c r="U156" i="1"/>
  <c r="AC162" i="1"/>
  <c r="Y169" i="1"/>
  <c r="U176" i="1"/>
  <c r="Y188" i="1"/>
  <c r="Z211" i="1"/>
  <c r="T156" i="1"/>
  <c r="T92" i="1"/>
  <c r="T84" i="1"/>
  <c r="T209" i="1"/>
  <c r="T95" i="1"/>
  <c r="T87" i="1"/>
  <c r="T79" i="1"/>
  <c r="T60" i="1"/>
  <c r="T55" i="1"/>
  <c r="T40" i="1"/>
  <c r="T39" i="1"/>
  <c r="T36" i="1"/>
  <c r="T113" i="1"/>
  <c r="T76" i="1"/>
  <c r="T71" i="1"/>
  <c r="T44" i="1"/>
  <c r="T43" i="1"/>
  <c r="T31" i="1"/>
  <c r="X118" i="1"/>
  <c r="X97" i="1"/>
  <c r="X89" i="1"/>
  <c r="X81" i="1"/>
  <c r="X145" i="1"/>
  <c r="X92" i="1"/>
  <c r="X84" i="1"/>
  <c r="X76" i="1"/>
  <c r="X49" i="1"/>
  <c r="X44" i="1"/>
  <c r="X41" i="1"/>
  <c r="X29" i="1"/>
  <c r="X129" i="1"/>
  <c r="X65" i="1"/>
  <c r="X60" i="1"/>
  <c r="X36" i="1"/>
  <c r="X33" i="1"/>
  <c r="X32" i="1"/>
  <c r="AB134" i="1"/>
  <c r="AB94" i="1"/>
  <c r="AB86" i="1"/>
  <c r="AB166" i="1"/>
  <c r="AB107" i="1"/>
  <c r="AB97" i="1"/>
  <c r="AB89" i="1"/>
  <c r="AB81" i="1"/>
  <c r="AB150" i="1"/>
  <c r="AB70" i="1"/>
  <c r="AB65" i="1"/>
  <c r="AB34" i="1"/>
  <c r="AB33" i="1"/>
  <c r="AB30" i="1"/>
  <c r="AB78" i="1"/>
  <c r="AB54" i="1"/>
  <c r="AB49" i="1"/>
  <c r="AB41" i="1"/>
  <c r="AB38" i="1"/>
  <c r="AB37" i="1"/>
  <c r="X4" i="1"/>
  <c r="T5" i="1"/>
  <c r="V6" i="1"/>
  <c r="T7" i="1"/>
  <c r="T8" i="1"/>
  <c r="X9" i="1"/>
  <c r="V10" i="1"/>
  <c r="Z11" i="1"/>
  <c r="X12" i="1"/>
  <c r="X13" i="1"/>
  <c r="AB14" i="1"/>
  <c r="Z15" i="1"/>
  <c r="R17" i="1"/>
  <c r="AB17" i="1"/>
  <c r="AB18" i="1"/>
  <c r="T20" i="1"/>
  <c r="R21" i="1"/>
  <c r="V22" i="1"/>
  <c r="T23" i="1"/>
  <c r="T24" i="1"/>
  <c r="X25" i="1"/>
  <c r="V26" i="1"/>
  <c r="Z27" i="1"/>
  <c r="X28" i="1"/>
  <c r="Z29" i="1"/>
  <c r="V32" i="1"/>
  <c r="R34" i="1"/>
  <c r="V36" i="1"/>
  <c r="V40" i="1"/>
  <c r="R43" i="1"/>
  <c r="Z44" i="1"/>
  <c r="T47" i="1"/>
  <c r="Z49" i="1"/>
  <c r="T52" i="1"/>
  <c r="Z56" i="1"/>
  <c r="V59" i="1"/>
  <c r="Z63" i="1"/>
  <c r="R66" i="1"/>
  <c r="X68" i="1"/>
  <c r="R71" i="1"/>
  <c r="X73" i="1"/>
  <c r="V78" i="1"/>
  <c r="R83" i="1"/>
  <c r="V88" i="1"/>
  <c r="Z93" i="1"/>
  <c r="V171" i="1"/>
  <c r="V184" i="1"/>
  <c r="V196" i="1"/>
  <c r="AB223" i="1"/>
  <c r="U201" i="1"/>
  <c r="U196" i="1"/>
  <c r="U193" i="1"/>
  <c r="U191" i="1"/>
  <c r="U188" i="1"/>
  <c r="U185" i="1"/>
  <c r="U179" i="1"/>
  <c r="U175" i="1"/>
  <c r="U169" i="1"/>
  <c r="U167" i="1"/>
  <c r="U164" i="1"/>
  <c r="U161" i="1"/>
  <c r="U159" i="1"/>
  <c r="U141" i="1"/>
  <c r="U136" i="1"/>
  <c r="U133" i="1"/>
  <c r="U131" i="1"/>
  <c r="U128" i="1"/>
  <c r="U123" i="1"/>
  <c r="U113" i="1"/>
  <c r="U108" i="1"/>
  <c r="U105" i="1"/>
  <c r="U103" i="1"/>
  <c r="U100" i="1"/>
  <c r="U192" i="1"/>
  <c r="U183" i="1"/>
  <c r="U168" i="1"/>
  <c r="U165" i="1"/>
  <c r="U163" i="1"/>
  <c r="U160" i="1"/>
  <c r="U155" i="1"/>
  <c r="U140" i="1"/>
  <c r="U137" i="1"/>
  <c r="U135" i="1"/>
  <c r="U132" i="1"/>
  <c r="U129" i="1"/>
  <c r="U127" i="1"/>
  <c r="U109" i="1"/>
  <c r="U104" i="1"/>
  <c r="U101" i="1"/>
  <c r="U99" i="1"/>
  <c r="U199" i="1"/>
  <c r="U189" i="1"/>
  <c r="U180" i="1"/>
  <c r="U177" i="1"/>
  <c r="U157" i="1"/>
  <c r="U147" i="1"/>
  <c r="U144" i="1"/>
  <c r="U124" i="1"/>
  <c r="U121" i="1"/>
  <c r="U111" i="1"/>
  <c r="U204" i="1"/>
  <c r="U172" i="1"/>
  <c r="U152" i="1"/>
  <c r="U149" i="1"/>
  <c r="U139" i="1"/>
  <c r="U119" i="1"/>
  <c r="U116" i="1"/>
  <c r="Y204" i="1"/>
  <c r="Y182" i="1"/>
  <c r="Y177" i="1"/>
  <c r="Y172" i="1"/>
  <c r="Y162" i="1"/>
  <c r="Y157" i="1"/>
  <c r="Y154" i="1"/>
  <c r="Y152" i="1"/>
  <c r="Y149" i="1"/>
  <c r="Y144" i="1"/>
  <c r="Y129" i="1"/>
  <c r="Y126" i="1"/>
  <c r="Y124" i="1"/>
  <c r="Y121" i="1"/>
  <c r="Y116" i="1"/>
  <c r="Y98" i="1"/>
  <c r="Y200" i="1"/>
  <c r="Y196" i="1"/>
  <c r="Y190" i="1"/>
  <c r="Y184" i="1"/>
  <c r="Y161" i="1"/>
  <c r="Y158" i="1"/>
  <c r="Y156" i="1"/>
  <c r="Y153" i="1"/>
  <c r="Y150" i="1"/>
  <c r="Y148" i="1"/>
  <c r="Y130" i="1"/>
  <c r="Y125" i="1"/>
  <c r="Y122" i="1"/>
  <c r="Y120" i="1"/>
  <c r="Y117" i="1"/>
  <c r="Y112" i="1"/>
  <c r="Y102" i="1"/>
  <c r="Y160" i="1"/>
  <c r="Y140" i="1"/>
  <c r="Y137" i="1"/>
  <c r="Y134" i="1"/>
  <c r="Y114" i="1"/>
  <c r="Y104" i="1"/>
  <c r="Y101" i="1"/>
  <c r="Y197" i="1"/>
  <c r="Y194" i="1"/>
  <c r="Y181" i="1"/>
  <c r="Y178" i="1"/>
  <c r="Y168" i="1"/>
  <c r="Y165" i="1"/>
  <c r="Y145" i="1"/>
  <c r="Y142" i="1"/>
  <c r="Y132" i="1"/>
  <c r="Y109" i="1"/>
  <c r="Y106" i="1"/>
  <c r="AC183" i="1"/>
  <c r="AC170" i="1"/>
  <c r="AC165" i="1"/>
  <c r="AC150" i="1"/>
  <c r="AC147" i="1"/>
  <c r="AC145" i="1"/>
  <c r="AC142" i="1"/>
  <c r="AC139" i="1"/>
  <c r="AC137" i="1"/>
  <c r="AC119" i="1"/>
  <c r="AC114" i="1"/>
  <c r="AC111" i="1"/>
  <c r="AC109" i="1"/>
  <c r="AC106" i="1"/>
  <c r="AC101" i="1"/>
  <c r="AC203" i="1"/>
  <c r="AC198" i="1"/>
  <c r="AC193" i="1"/>
  <c r="AC179" i="1"/>
  <c r="AC174" i="1"/>
  <c r="AC171" i="1"/>
  <c r="AC169" i="1"/>
  <c r="AC151" i="1"/>
  <c r="AC146" i="1"/>
  <c r="AC143" i="1"/>
  <c r="AC141" i="1"/>
  <c r="AC138" i="1"/>
  <c r="AC133" i="1"/>
  <c r="AC123" i="1"/>
  <c r="AC118" i="1"/>
  <c r="AC115" i="1"/>
  <c r="AC113" i="1"/>
  <c r="AC110" i="1"/>
  <c r="AC105" i="1"/>
  <c r="AC201" i="1"/>
  <c r="AC195" i="1"/>
  <c r="AC185" i="1"/>
  <c r="AC173" i="1"/>
  <c r="AC166" i="1"/>
  <c r="AC163" i="1"/>
  <c r="AC153" i="1"/>
  <c r="AC130" i="1"/>
  <c r="AC127" i="1"/>
  <c r="AC117" i="1"/>
  <c r="AC107" i="1"/>
  <c r="AC190" i="1"/>
  <c r="AC187" i="1"/>
  <c r="AC161" i="1"/>
  <c r="AC158" i="1"/>
  <c r="AC155" i="1"/>
  <c r="AC135" i="1"/>
  <c r="AC125" i="1"/>
  <c r="AC122" i="1"/>
  <c r="AC102" i="1"/>
  <c r="AC99" i="1"/>
  <c r="Z4" i="1"/>
  <c r="Z5" i="1"/>
  <c r="W6" i="1"/>
  <c r="V7" i="1"/>
  <c r="V8" i="1"/>
  <c r="Z9" i="1"/>
  <c r="R11" i="1"/>
  <c r="AA11" i="1"/>
  <c r="Z12" i="1"/>
  <c r="Z13" i="1"/>
  <c r="R15" i="1"/>
  <c r="V16" i="1"/>
  <c r="R18" i="1"/>
  <c r="R19" i="1"/>
  <c r="V20" i="1"/>
  <c r="Z21" i="1"/>
  <c r="W22" i="1"/>
  <c r="V23" i="1"/>
  <c r="V24" i="1"/>
  <c r="Z25" i="1"/>
  <c r="R27" i="1"/>
  <c r="AA27" i="1"/>
  <c r="Z28" i="1"/>
  <c r="V30" i="1"/>
  <c r="Z32" i="1"/>
  <c r="AA34" i="1"/>
  <c r="Z36" i="1"/>
  <c r="R39" i="1"/>
  <c r="R41" i="1"/>
  <c r="V43" i="1"/>
  <c r="Z47" i="1"/>
  <c r="R50" i="1"/>
  <c r="X52" i="1"/>
  <c r="R55" i="1"/>
  <c r="X57" i="1"/>
  <c r="AA59" i="1"/>
  <c r="R62" i="1"/>
  <c r="Z64" i="1"/>
  <c r="R69" i="1"/>
  <c r="V71" i="1"/>
  <c r="AB73" i="1"/>
  <c r="V76" i="1"/>
  <c r="R79" i="1"/>
  <c r="V84" i="1"/>
  <c r="Z89" i="1"/>
  <c r="R95" i="1"/>
  <c r="Y100" i="1"/>
  <c r="U107" i="1"/>
  <c r="Y113" i="1"/>
  <c r="U120" i="1"/>
  <c r="AC126" i="1"/>
  <c r="Y133" i="1"/>
  <c r="T140" i="1"/>
  <c r="Y146" i="1"/>
  <c r="U153" i="1"/>
  <c r="AC159" i="1"/>
  <c r="Y166" i="1"/>
  <c r="U173" i="1"/>
  <c r="Z179" i="1"/>
  <c r="Y185" i="1"/>
  <c r="Z191" i="1"/>
  <c r="Y198" i="1"/>
  <c r="Z204" i="1"/>
  <c r="V229" i="1"/>
  <c r="S229" i="1"/>
  <c r="S225" i="1"/>
  <c r="S221" i="1"/>
  <c r="S217" i="1"/>
  <c r="S211" i="1"/>
  <c r="S207" i="1"/>
  <c r="S230" i="1"/>
  <c r="S227" i="1"/>
  <c r="S224" i="1"/>
  <c r="S212" i="1"/>
  <c r="S209" i="1"/>
  <c r="S206" i="1"/>
  <c r="S203" i="1"/>
  <c r="S199" i="1"/>
  <c r="S195" i="1"/>
  <c r="S191" i="1"/>
  <c r="S187" i="1"/>
  <c r="S183" i="1"/>
  <c r="S179" i="1"/>
  <c r="S175" i="1"/>
  <c r="S171" i="1"/>
  <c r="S226" i="1"/>
  <c r="S222" i="1"/>
  <c r="S218" i="1"/>
  <c r="S205" i="1"/>
  <c r="S196" i="1"/>
  <c r="S193" i="1"/>
  <c r="S190" i="1"/>
  <c r="S180" i="1"/>
  <c r="S177" i="1"/>
  <c r="S174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228" i="1"/>
  <c r="S208" i="1"/>
  <c r="S200" i="1"/>
  <c r="S197" i="1"/>
  <c r="S194" i="1"/>
  <c r="S184" i="1"/>
  <c r="S181" i="1"/>
  <c r="S178" i="1"/>
  <c r="S167" i="1"/>
  <c r="S163" i="1"/>
  <c r="S159" i="1"/>
  <c r="S155" i="1"/>
  <c r="S151" i="1"/>
  <c r="S147" i="1"/>
  <c r="S143" i="1"/>
  <c r="S139" i="1"/>
  <c r="S135" i="1"/>
  <c r="S131" i="1"/>
  <c r="S127" i="1"/>
  <c r="S231" i="1"/>
  <c r="S220" i="1"/>
  <c r="S210" i="1"/>
  <c r="S202" i="1"/>
  <c r="S198" i="1"/>
  <c r="S192" i="1"/>
  <c r="S189" i="1"/>
  <c r="S188" i="1"/>
  <c r="S185" i="1"/>
  <c r="S169" i="1"/>
  <c r="S162" i="1"/>
  <c r="S153" i="1"/>
  <c r="S146" i="1"/>
  <c r="S137" i="1"/>
  <c r="S130" i="1"/>
  <c r="S123" i="1"/>
  <c r="S113" i="1"/>
  <c r="S110" i="1"/>
  <c r="S107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223" i="1"/>
  <c r="S213" i="1"/>
  <c r="S204" i="1"/>
  <c r="S201" i="1"/>
  <c r="S165" i="1"/>
  <c r="S158" i="1"/>
  <c r="S149" i="1"/>
  <c r="S142" i="1"/>
  <c r="S133" i="1"/>
  <c r="S126" i="1"/>
  <c r="S117" i="1"/>
  <c r="S114" i="1"/>
  <c r="S111" i="1"/>
  <c r="S101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214" i="1"/>
  <c r="S170" i="1"/>
  <c r="S161" i="1"/>
  <c r="S154" i="1"/>
  <c r="S145" i="1"/>
  <c r="S138" i="1"/>
  <c r="S129" i="1"/>
  <c r="S121" i="1"/>
  <c r="S118" i="1"/>
  <c r="S115" i="1"/>
  <c r="S105" i="1"/>
  <c r="S102" i="1"/>
  <c r="S99" i="1"/>
  <c r="W230" i="1"/>
  <c r="W226" i="1"/>
  <c r="W222" i="1"/>
  <c r="W218" i="1"/>
  <c r="W212" i="1"/>
  <c r="W208" i="1"/>
  <c r="W229" i="1"/>
  <c r="W219" i="1"/>
  <c r="W214" i="1"/>
  <c r="W211" i="1"/>
  <c r="W204" i="1"/>
  <c r="W200" i="1"/>
  <c r="W196" i="1"/>
  <c r="W192" i="1"/>
  <c r="W188" i="1"/>
  <c r="W184" i="1"/>
  <c r="W180" i="1"/>
  <c r="W176" i="1"/>
  <c r="W172" i="1"/>
  <c r="W228" i="1"/>
  <c r="W224" i="1"/>
  <c r="W220" i="1"/>
  <c r="W207" i="1"/>
  <c r="W201" i="1"/>
  <c r="W198" i="1"/>
  <c r="W195" i="1"/>
  <c r="W185" i="1"/>
  <c r="W182" i="1"/>
  <c r="W179" i="1"/>
  <c r="W169" i="1"/>
  <c r="W165" i="1"/>
  <c r="W161" i="1"/>
  <c r="W157" i="1"/>
  <c r="W153" i="1"/>
  <c r="W149" i="1"/>
  <c r="W145" i="1"/>
  <c r="W141" i="1"/>
  <c r="W137" i="1"/>
  <c r="W133" i="1"/>
  <c r="W129" i="1"/>
  <c r="W125" i="1"/>
  <c r="W121" i="1"/>
  <c r="W117" i="1"/>
  <c r="W113" i="1"/>
  <c r="W109" i="1"/>
  <c r="W105" i="1"/>
  <c r="W101" i="1"/>
  <c r="W231" i="1"/>
  <c r="W227" i="1"/>
  <c r="W223" i="1"/>
  <c r="W210" i="1"/>
  <c r="W206" i="1"/>
  <c r="W202" i="1"/>
  <c r="W199" i="1"/>
  <c r="W189" i="1"/>
  <c r="W186" i="1"/>
  <c r="W183" i="1"/>
  <c r="W173" i="1"/>
  <c r="W170" i="1"/>
  <c r="W168" i="1"/>
  <c r="W164" i="1"/>
  <c r="W160" i="1"/>
  <c r="W156" i="1"/>
  <c r="W152" i="1"/>
  <c r="W148" i="1"/>
  <c r="W144" i="1"/>
  <c r="W140" i="1"/>
  <c r="W136" i="1"/>
  <c r="W132" i="1"/>
  <c r="W128" i="1"/>
  <c r="W213" i="1"/>
  <c r="W205" i="1"/>
  <c r="W167" i="1"/>
  <c r="W158" i="1"/>
  <c r="W151" i="1"/>
  <c r="W142" i="1"/>
  <c r="W135" i="1"/>
  <c r="W126" i="1"/>
  <c r="W118" i="1"/>
  <c r="W115" i="1"/>
  <c r="W112" i="1"/>
  <c r="W102" i="1"/>
  <c r="W99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20" i="1"/>
  <c r="W16" i="1"/>
  <c r="W12" i="1"/>
  <c r="W8" i="1"/>
  <c r="W4" i="1"/>
  <c r="W221" i="1"/>
  <c r="W175" i="1"/>
  <c r="W171" i="1"/>
  <c r="W163" i="1"/>
  <c r="W154" i="1"/>
  <c r="W147" i="1"/>
  <c r="W138" i="1"/>
  <c r="W131" i="1"/>
  <c r="W122" i="1"/>
  <c r="W119" i="1"/>
  <c r="W116" i="1"/>
  <c r="W106" i="1"/>
  <c r="W103" i="1"/>
  <c r="W100" i="1"/>
  <c r="W95" i="1"/>
  <c r="W91" i="1"/>
  <c r="W87" i="1"/>
  <c r="W83" i="1"/>
  <c r="W79" i="1"/>
  <c r="W75" i="1"/>
  <c r="W71" i="1"/>
  <c r="W67" i="1"/>
  <c r="W63" i="1"/>
  <c r="W59" i="1"/>
  <c r="W55" i="1"/>
  <c r="W51" i="1"/>
  <c r="W47" i="1"/>
  <c r="W43" i="1"/>
  <c r="W39" i="1"/>
  <c r="W35" i="1"/>
  <c r="W31" i="1"/>
  <c r="W27" i="1"/>
  <c r="W23" i="1"/>
  <c r="W19" i="1"/>
  <c r="W15" i="1"/>
  <c r="W11" i="1"/>
  <c r="W7" i="1"/>
  <c r="W209" i="1"/>
  <c r="W191" i="1"/>
  <c r="W187" i="1"/>
  <c r="W181" i="1"/>
  <c r="W178" i="1"/>
  <c r="W177" i="1"/>
  <c r="W174" i="1"/>
  <c r="W166" i="1"/>
  <c r="W159" i="1"/>
  <c r="W150" i="1"/>
  <c r="W143" i="1"/>
  <c r="W134" i="1"/>
  <c r="W127" i="1"/>
  <c r="W123" i="1"/>
  <c r="W120" i="1"/>
  <c r="W110" i="1"/>
  <c r="W107" i="1"/>
  <c r="W104" i="1"/>
  <c r="AA231" i="1"/>
  <c r="AA227" i="1"/>
  <c r="AA223" i="1"/>
  <c r="AA219" i="1"/>
  <c r="AA213" i="1"/>
  <c r="AA209" i="1"/>
  <c r="AA205" i="1"/>
  <c r="AA224" i="1"/>
  <c r="AA221" i="1"/>
  <c r="AA218" i="1"/>
  <c r="AA206" i="1"/>
  <c r="AA201" i="1"/>
  <c r="AA197" i="1"/>
  <c r="AA193" i="1"/>
  <c r="AA189" i="1"/>
  <c r="AA185" i="1"/>
  <c r="AA181" i="1"/>
  <c r="AA177" i="1"/>
  <c r="AA173" i="1"/>
  <c r="AA169" i="1"/>
  <c r="AA230" i="1"/>
  <c r="AA226" i="1"/>
  <c r="AA222" i="1"/>
  <c r="AA203" i="1"/>
  <c r="AA200" i="1"/>
  <c r="AA190" i="1"/>
  <c r="AA187" i="1"/>
  <c r="AA184" i="1"/>
  <c r="AA174" i="1"/>
  <c r="AA171" i="1"/>
  <c r="AA166" i="1"/>
  <c r="AA162" i="1"/>
  <c r="AA158" i="1"/>
  <c r="AA154" i="1"/>
  <c r="AA150" i="1"/>
  <c r="AA146" i="1"/>
  <c r="AA142" i="1"/>
  <c r="AA138" i="1"/>
  <c r="AA134" i="1"/>
  <c r="AA130" i="1"/>
  <c r="AA126" i="1"/>
  <c r="AA122" i="1"/>
  <c r="AA118" i="1"/>
  <c r="AA114" i="1"/>
  <c r="AA110" i="1"/>
  <c r="AA106" i="1"/>
  <c r="AA102" i="1"/>
  <c r="AA98" i="1"/>
  <c r="AA229" i="1"/>
  <c r="AA225" i="1"/>
  <c r="AA212" i="1"/>
  <c r="AA208" i="1"/>
  <c r="AA204" i="1"/>
  <c r="AA194" i="1"/>
  <c r="AA191" i="1"/>
  <c r="AA188" i="1"/>
  <c r="AA178" i="1"/>
  <c r="AA175" i="1"/>
  <c r="AA172" i="1"/>
  <c r="AA165" i="1"/>
  <c r="AA161" i="1"/>
  <c r="AA157" i="1"/>
  <c r="AA153" i="1"/>
  <c r="AA149" i="1"/>
  <c r="AA145" i="1"/>
  <c r="AA141" i="1"/>
  <c r="AA137" i="1"/>
  <c r="AA133" i="1"/>
  <c r="AA129" i="1"/>
  <c r="AA125" i="1"/>
  <c r="AA211" i="1"/>
  <c r="AA180" i="1"/>
  <c r="AA176" i="1"/>
  <c r="AA170" i="1"/>
  <c r="AA163" i="1"/>
  <c r="AA156" i="1"/>
  <c r="AA147" i="1"/>
  <c r="AA140" i="1"/>
  <c r="AA131" i="1"/>
  <c r="AA123" i="1"/>
  <c r="AA120" i="1"/>
  <c r="AA117" i="1"/>
  <c r="AA107" i="1"/>
  <c r="AA104" i="1"/>
  <c r="AA101" i="1"/>
  <c r="AA97" i="1"/>
  <c r="AA93" i="1"/>
  <c r="AA89" i="1"/>
  <c r="AA85" i="1"/>
  <c r="AA81" i="1"/>
  <c r="AA77" i="1"/>
  <c r="AA73" i="1"/>
  <c r="AA69" i="1"/>
  <c r="AA65" i="1"/>
  <c r="AA61" i="1"/>
  <c r="AA57" i="1"/>
  <c r="AA53" i="1"/>
  <c r="AA49" i="1"/>
  <c r="AA45" i="1"/>
  <c r="AA41" i="1"/>
  <c r="AA37" i="1"/>
  <c r="AA33" i="1"/>
  <c r="AA29" i="1"/>
  <c r="AA25" i="1"/>
  <c r="AA21" i="1"/>
  <c r="AA17" i="1"/>
  <c r="AA13" i="1"/>
  <c r="AA9" i="1"/>
  <c r="AA5" i="1"/>
  <c r="AA214" i="1"/>
  <c r="AA196" i="1"/>
  <c r="AA192" i="1"/>
  <c r="AA186" i="1"/>
  <c r="AA183" i="1"/>
  <c r="AA182" i="1"/>
  <c r="AA179" i="1"/>
  <c r="AA168" i="1"/>
  <c r="AA159" i="1"/>
  <c r="AA152" i="1"/>
  <c r="AA143" i="1"/>
  <c r="AA136" i="1"/>
  <c r="AA127" i="1"/>
  <c r="AA124" i="1"/>
  <c r="AA121" i="1"/>
  <c r="AA111" i="1"/>
  <c r="AA108" i="1"/>
  <c r="AA105" i="1"/>
  <c r="AA96" i="1"/>
  <c r="AA92" i="1"/>
  <c r="AA88" i="1"/>
  <c r="AA84" i="1"/>
  <c r="AA80" i="1"/>
  <c r="AA76" i="1"/>
  <c r="AA72" i="1"/>
  <c r="AA68" i="1"/>
  <c r="AA64" i="1"/>
  <c r="AA60" i="1"/>
  <c r="AA56" i="1"/>
  <c r="AA52" i="1"/>
  <c r="AA48" i="1"/>
  <c r="AA44" i="1"/>
  <c r="AA40" i="1"/>
  <c r="AA36" i="1"/>
  <c r="AA32" i="1"/>
  <c r="AA28" i="1"/>
  <c r="AA24" i="1"/>
  <c r="AA20" i="1"/>
  <c r="AA16" i="1"/>
  <c r="AA12" i="1"/>
  <c r="AA8" i="1"/>
  <c r="AA228" i="1"/>
  <c r="AA217" i="1"/>
  <c r="AA207" i="1"/>
  <c r="AA202" i="1"/>
  <c r="AA199" i="1"/>
  <c r="AA198" i="1"/>
  <c r="AA195" i="1"/>
  <c r="AA164" i="1"/>
  <c r="AA155" i="1"/>
  <c r="AA148" i="1"/>
  <c r="AA139" i="1"/>
  <c r="AA132" i="1"/>
  <c r="AA115" i="1"/>
  <c r="AA112" i="1"/>
  <c r="AA109" i="1"/>
  <c r="AA99" i="1"/>
  <c r="AA4" i="1"/>
  <c r="W5" i="1"/>
  <c r="S9" i="1"/>
  <c r="AA10" i="1"/>
  <c r="W14" i="1"/>
  <c r="S16" i="1"/>
  <c r="AA19" i="1"/>
  <c r="W21" i="1"/>
  <c r="S25" i="1"/>
  <c r="AA26" i="1"/>
  <c r="W30" i="1"/>
  <c r="S32" i="1"/>
  <c r="AA35" i="1"/>
  <c r="W37" i="1"/>
  <c r="S41" i="1"/>
  <c r="AA42" i="1"/>
  <c r="W46" i="1"/>
  <c r="S48" i="1"/>
  <c r="AA51" i="1"/>
  <c r="W53" i="1"/>
  <c r="S57" i="1"/>
  <c r="AA58" i="1"/>
  <c r="W62" i="1"/>
  <c r="S64" i="1"/>
  <c r="AA67" i="1"/>
  <c r="W69" i="1"/>
  <c r="S73" i="1"/>
  <c r="AA74" i="1"/>
  <c r="W78" i="1"/>
  <c r="S80" i="1"/>
  <c r="AA83" i="1"/>
  <c r="W85" i="1"/>
  <c r="S89" i="1"/>
  <c r="AA90" i="1"/>
  <c r="W94" i="1"/>
  <c r="S96" i="1"/>
  <c r="W98" i="1"/>
  <c r="S106" i="1"/>
  <c r="AA116" i="1"/>
  <c r="S186" i="1"/>
  <c r="T228" i="1"/>
  <c r="T224" i="1"/>
  <c r="T220" i="1"/>
  <c r="T214" i="1"/>
  <c r="T210" i="1"/>
  <c r="T206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231" i="1"/>
  <c r="T221" i="1"/>
  <c r="T218" i="1"/>
  <c r="T213" i="1"/>
  <c r="T229" i="1"/>
  <c r="T225" i="1"/>
  <c r="T212" i="1"/>
  <c r="T208" i="1"/>
  <c r="T167" i="1"/>
  <c r="T163" i="1"/>
  <c r="T159" i="1"/>
  <c r="T155" i="1"/>
  <c r="T151" i="1"/>
  <c r="T147" i="1"/>
  <c r="T143" i="1"/>
  <c r="T139" i="1"/>
  <c r="T135" i="1"/>
  <c r="T131" i="1"/>
  <c r="T127" i="1"/>
  <c r="T123" i="1"/>
  <c r="T119" i="1"/>
  <c r="T115" i="1"/>
  <c r="T111" i="1"/>
  <c r="T107" i="1"/>
  <c r="T103" i="1"/>
  <c r="T99" i="1"/>
  <c r="T217" i="1"/>
  <c r="T211" i="1"/>
  <c r="T207" i="1"/>
  <c r="T166" i="1"/>
  <c r="T162" i="1"/>
  <c r="T158" i="1"/>
  <c r="T154" i="1"/>
  <c r="T150" i="1"/>
  <c r="T146" i="1"/>
  <c r="T142" i="1"/>
  <c r="T138" i="1"/>
  <c r="T134" i="1"/>
  <c r="T130" i="1"/>
  <c r="T126" i="1"/>
  <c r="T223" i="1"/>
  <c r="T168" i="1"/>
  <c r="T165" i="1"/>
  <c r="T152" i="1"/>
  <c r="T149" i="1"/>
  <c r="T136" i="1"/>
  <c r="T133" i="1"/>
  <c r="T120" i="1"/>
  <c r="T117" i="1"/>
  <c r="T114" i="1"/>
  <c r="T104" i="1"/>
  <c r="T101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38" i="1"/>
  <c r="T34" i="1"/>
  <c r="T30" i="1"/>
  <c r="T26" i="1"/>
  <c r="T22" i="1"/>
  <c r="T18" i="1"/>
  <c r="T14" i="1"/>
  <c r="T10" i="1"/>
  <c r="T6" i="1"/>
  <c r="T226" i="1"/>
  <c r="T205" i="1"/>
  <c r="T164" i="1"/>
  <c r="T161" i="1"/>
  <c r="T148" i="1"/>
  <c r="T145" i="1"/>
  <c r="T132" i="1"/>
  <c r="T129" i="1"/>
  <c r="T124" i="1"/>
  <c r="T121" i="1"/>
  <c r="T118" i="1"/>
  <c r="T108" i="1"/>
  <c r="T105" i="1"/>
  <c r="T102" i="1"/>
  <c r="T97" i="1"/>
  <c r="T93" i="1"/>
  <c r="T89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3" i="1"/>
  <c r="T29" i="1"/>
  <c r="T25" i="1"/>
  <c r="T21" i="1"/>
  <c r="T17" i="1"/>
  <c r="T13" i="1"/>
  <c r="T9" i="1"/>
  <c r="T227" i="1"/>
  <c r="T219" i="1"/>
  <c r="T160" i="1"/>
  <c r="T157" i="1"/>
  <c r="T144" i="1"/>
  <c r="T141" i="1"/>
  <c r="T128" i="1"/>
  <c r="T125" i="1"/>
  <c r="T122" i="1"/>
  <c r="T112" i="1"/>
  <c r="T109" i="1"/>
  <c r="T106" i="1"/>
  <c r="X229" i="1"/>
  <c r="X225" i="1"/>
  <c r="X221" i="1"/>
  <c r="X217" i="1"/>
  <c r="X211" i="1"/>
  <c r="X207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226" i="1"/>
  <c r="X223" i="1"/>
  <c r="X220" i="1"/>
  <c r="X208" i="1"/>
  <c r="X205" i="1"/>
  <c r="X231" i="1"/>
  <c r="X227" i="1"/>
  <c r="X214" i="1"/>
  <c r="X210" i="1"/>
  <c r="X206" i="1"/>
  <c r="X168" i="1"/>
  <c r="X164" i="1"/>
  <c r="X160" i="1"/>
  <c r="X156" i="1"/>
  <c r="X152" i="1"/>
  <c r="X148" i="1"/>
  <c r="X144" i="1"/>
  <c r="X140" i="1"/>
  <c r="X136" i="1"/>
  <c r="X132" i="1"/>
  <c r="X128" i="1"/>
  <c r="X124" i="1"/>
  <c r="X120" i="1"/>
  <c r="X116" i="1"/>
  <c r="X112" i="1"/>
  <c r="X108" i="1"/>
  <c r="X104" i="1"/>
  <c r="X100" i="1"/>
  <c r="X230" i="1"/>
  <c r="X219" i="1"/>
  <c r="X213" i="1"/>
  <c r="X209" i="1"/>
  <c r="X167" i="1"/>
  <c r="X163" i="1"/>
  <c r="X159" i="1"/>
  <c r="X155" i="1"/>
  <c r="X151" i="1"/>
  <c r="X147" i="1"/>
  <c r="X143" i="1"/>
  <c r="X139" i="1"/>
  <c r="X135" i="1"/>
  <c r="X131" i="1"/>
  <c r="X127" i="1"/>
  <c r="X218" i="1"/>
  <c r="X157" i="1"/>
  <c r="X154" i="1"/>
  <c r="X141" i="1"/>
  <c r="X138" i="1"/>
  <c r="X125" i="1"/>
  <c r="X122" i="1"/>
  <c r="X119" i="1"/>
  <c r="X109" i="1"/>
  <c r="X106" i="1"/>
  <c r="X103" i="1"/>
  <c r="X95" i="1"/>
  <c r="X91" i="1"/>
  <c r="X87" i="1"/>
  <c r="X83" i="1"/>
  <c r="X79" i="1"/>
  <c r="X75" i="1"/>
  <c r="X71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X11" i="1"/>
  <c r="X7" i="1"/>
  <c r="X224" i="1"/>
  <c r="X166" i="1"/>
  <c r="X153" i="1"/>
  <c r="X150" i="1"/>
  <c r="X137" i="1"/>
  <c r="X134" i="1"/>
  <c r="X123" i="1"/>
  <c r="X113" i="1"/>
  <c r="X110" i="1"/>
  <c r="X107" i="1"/>
  <c r="X94" i="1"/>
  <c r="X90" i="1"/>
  <c r="X86" i="1"/>
  <c r="X82" i="1"/>
  <c r="X78" i="1"/>
  <c r="X74" i="1"/>
  <c r="X70" i="1"/>
  <c r="X66" i="1"/>
  <c r="X62" i="1"/>
  <c r="X58" i="1"/>
  <c r="X54" i="1"/>
  <c r="X50" i="1"/>
  <c r="X46" i="1"/>
  <c r="X42" i="1"/>
  <c r="X38" i="1"/>
  <c r="X34" i="1"/>
  <c r="X30" i="1"/>
  <c r="X26" i="1"/>
  <c r="X22" i="1"/>
  <c r="X18" i="1"/>
  <c r="X14" i="1"/>
  <c r="X10" i="1"/>
  <c r="X6" i="1"/>
  <c r="X222" i="1"/>
  <c r="X212" i="1"/>
  <c r="X165" i="1"/>
  <c r="X162" i="1"/>
  <c r="X149" i="1"/>
  <c r="X146" i="1"/>
  <c r="X133" i="1"/>
  <c r="X130" i="1"/>
  <c r="X117" i="1"/>
  <c r="X114" i="1"/>
  <c r="X111" i="1"/>
  <c r="X101" i="1"/>
  <c r="AB230" i="1"/>
  <c r="AB226" i="1"/>
  <c r="AB222" i="1"/>
  <c r="AB218" i="1"/>
  <c r="AB212" i="1"/>
  <c r="AB208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231" i="1"/>
  <c r="AB228" i="1"/>
  <c r="AB225" i="1"/>
  <c r="AB213" i="1"/>
  <c r="AB210" i="1"/>
  <c r="AB207" i="1"/>
  <c r="AB229" i="1"/>
  <c r="AB209" i="1"/>
  <c r="AB205" i="1"/>
  <c r="AB165" i="1"/>
  <c r="AB161" i="1"/>
  <c r="AB157" i="1"/>
  <c r="AB153" i="1"/>
  <c r="AB149" i="1"/>
  <c r="AB145" i="1"/>
  <c r="AB141" i="1"/>
  <c r="AB137" i="1"/>
  <c r="AB133" i="1"/>
  <c r="AB129" i="1"/>
  <c r="AB125" i="1"/>
  <c r="AB121" i="1"/>
  <c r="AB117" i="1"/>
  <c r="AB113" i="1"/>
  <c r="AB109" i="1"/>
  <c r="AB105" i="1"/>
  <c r="AB101" i="1"/>
  <c r="AB221" i="1"/>
  <c r="AB217" i="1"/>
  <c r="AB211" i="1"/>
  <c r="AB168" i="1"/>
  <c r="AB164" i="1"/>
  <c r="AB160" i="1"/>
  <c r="AB156" i="1"/>
  <c r="AB152" i="1"/>
  <c r="AB148" i="1"/>
  <c r="AB144" i="1"/>
  <c r="AB140" i="1"/>
  <c r="AB136" i="1"/>
  <c r="AB132" i="1"/>
  <c r="AB128" i="1"/>
  <c r="AB224" i="1"/>
  <c r="AB214" i="1"/>
  <c r="AB162" i="1"/>
  <c r="AB159" i="1"/>
  <c r="AB146" i="1"/>
  <c r="AB143" i="1"/>
  <c r="AB130" i="1"/>
  <c r="AB127" i="1"/>
  <c r="AB124" i="1"/>
  <c r="AB114" i="1"/>
  <c r="AB111" i="1"/>
  <c r="AB108" i="1"/>
  <c r="AB98" i="1"/>
  <c r="AB96" i="1"/>
  <c r="AB92" i="1"/>
  <c r="AB88" i="1"/>
  <c r="AB84" i="1"/>
  <c r="AB80" i="1"/>
  <c r="AB76" i="1"/>
  <c r="AB72" i="1"/>
  <c r="AB68" i="1"/>
  <c r="AB64" i="1"/>
  <c r="AB60" i="1"/>
  <c r="AB56" i="1"/>
  <c r="AB52" i="1"/>
  <c r="AB48" i="1"/>
  <c r="AB44" i="1"/>
  <c r="AB40" i="1"/>
  <c r="AB36" i="1"/>
  <c r="AB32" i="1"/>
  <c r="AB28" i="1"/>
  <c r="AB24" i="1"/>
  <c r="AB20" i="1"/>
  <c r="AB16" i="1"/>
  <c r="AB12" i="1"/>
  <c r="AB8" i="1"/>
  <c r="AB4" i="1"/>
  <c r="AB227" i="1"/>
  <c r="AB219" i="1"/>
  <c r="AB206" i="1"/>
  <c r="AB158" i="1"/>
  <c r="AB155" i="1"/>
  <c r="AB142" i="1"/>
  <c r="AB139" i="1"/>
  <c r="AB126" i="1"/>
  <c r="AB118" i="1"/>
  <c r="AB115" i="1"/>
  <c r="AB112" i="1"/>
  <c r="AB102" i="1"/>
  <c r="AB99" i="1"/>
  <c r="AB95" i="1"/>
  <c r="AB91" i="1"/>
  <c r="AB87" i="1"/>
  <c r="AB83" i="1"/>
  <c r="AB79" i="1"/>
  <c r="AB75" i="1"/>
  <c r="AB71" i="1"/>
  <c r="AB67" i="1"/>
  <c r="AB63" i="1"/>
  <c r="AB59" i="1"/>
  <c r="AB55" i="1"/>
  <c r="AB51" i="1"/>
  <c r="AB47" i="1"/>
  <c r="AB43" i="1"/>
  <c r="AB39" i="1"/>
  <c r="AB35" i="1"/>
  <c r="AB31" i="1"/>
  <c r="AB27" i="1"/>
  <c r="AB23" i="1"/>
  <c r="AB19" i="1"/>
  <c r="AB15" i="1"/>
  <c r="AB11" i="1"/>
  <c r="AB7" i="1"/>
  <c r="AB220" i="1"/>
  <c r="AB167" i="1"/>
  <c r="AB154" i="1"/>
  <c r="AB151" i="1"/>
  <c r="AB138" i="1"/>
  <c r="AB135" i="1"/>
  <c r="AB122" i="1"/>
  <c r="AB119" i="1"/>
  <c r="AB116" i="1"/>
  <c r="AB106" i="1"/>
  <c r="AB103" i="1"/>
  <c r="AB100" i="1"/>
  <c r="X5" i="1"/>
  <c r="AA7" i="1"/>
  <c r="X8" i="1"/>
  <c r="W9" i="1"/>
  <c r="AB10" i="1"/>
  <c r="S13" i="1"/>
  <c r="AB13" i="1"/>
  <c r="AA14" i="1"/>
  <c r="T16" i="1"/>
  <c r="W18" i="1"/>
  <c r="T19" i="1"/>
  <c r="S20" i="1"/>
  <c r="X21" i="1"/>
  <c r="AA23" i="1"/>
  <c r="X24" i="1"/>
  <c r="W25" i="1"/>
  <c r="AB26" i="1"/>
  <c r="S29" i="1"/>
  <c r="AB29" i="1"/>
  <c r="AA30" i="1"/>
  <c r="T32" i="1"/>
  <c r="W34" i="1"/>
  <c r="T35" i="1"/>
  <c r="S36" i="1"/>
  <c r="X37" i="1"/>
  <c r="AA39" i="1"/>
  <c r="X40" i="1"/>
  <c r="W41" i="1"/>
  <c r="AB42" i="1"/>
  <c r="S45" i="1"/>
  <c r="AB45" i="1"/>
  <c r="AA46" i="1"/>
  <c r="T48" i="1"/>
  <c r="W50" i="1"/>
  <c r="T51" i="1"/>
  <c r="S52" i="1"/>
  <c r="X53" i="1"/>
  <c r="AA55" i="1"/>
  <c r="X56" i="1"/>
  <c r="W57" i="1"/>
  <c r="AB58" i="1"/>
  <c r="S61" i="1"/>
  <c r="AB61" i="1"/>
  <c r="AA62" i="1"/>
  <c r="T64" i="1"/>
  <c r="W66" i="1"/>
  <c r="T67" i="1"/>
  <c r="S68" i="1"/>
  <c r="X69" i="1"/>
  <c r="AA71" i="1"/>
  <c r="X72" i="1"/>
  <c r="W73" i="1"/>
  <c r="AB74" i="1"/>
  <c r="S77" i="1"/>
  <c r="AB77" i="1"/>
  <c r="AA78" i="1"/>
  <c r="T80" i="1"/>
  <c r="W82" i="1"/>
  <c r="T83" i="1"/>
  <c r="S84" i="1"/>
  <c r="X85" i="1"/>
  <c r="AA87" i="1"/>
  <c r="X88" i="1"/>
  <c r="W89" i="1"/>
  <c r="AB90" i="1"/>
  <c r="S93" i="1"/>
  <c r="AB93" i="1"/>
  <c r="AA94" i="1"/>
  <c r="T96" i="1"/>
  <c r="X98" i="1"/>
  <c r="X99" i="1"/>
  <c r="S103" i="1"/>
  <c r="X105" i="1"/>
  <c r="S109" i="1"/>
  <c r="T110" i="1"/>
  <c r="AA113" i="1"/>
  <c r="T116" i="1"/>
  <c r="AA119" i="1"/>
  <c r="AB120" i="1"/>
  <c r="W124" i="1"/>
  <c r="S219" i="1"/>
  <c r="X228" i="1"/>
  <c r="W77" i="1"/>
  <c r="S81" i="1"/>
  <c r="AA82" i="1"/>
  <c r="W86" i="1"/>
  <c r="S88" i="1"/>
  <c r="AA91" i="1"/>
  <c r="W93" i="1"/>
  <c r="S97" i="1"/>
  <c r="AA100" i="1"/>
  <c r="W111" i="1"/>
  <c r="S122" i="1"/>
  <c r="AA128" i="1"/>
  <c r="S134" i="1"/>
  <c r="W139" i="1"/>
  <c r="AA144" i="1"/>
  <c r="S150" i="1"/>
  <c r="W155" i="1"/>
  <c r="AA160" i="1"/>
  <c r="S166" i="1"/>
  <c r="S173" i="1"/>
  <c r="W194" i="1"/>
  <c r="AA210" i="1"/>
  <c r="AA220" i="1"/>
  <c r="W225" i="1"/>
  <c r="S4" i="1"/>
  <c r="AA6" i="1"/>
  <c r="W10" i="1"/>
  <c r="S12" i="1"/>
  <c r="AA15" i="1"/>
  <c r="W17" i="1"/>
  <c r="S21" i="1"/>
  <c r="AA22" i="1"/>
  <c r="W26" i="1"/>
  <c r="S28" i="1"/>
  <c r="AA31" i="1"/>
  <c r="W33" i="1"/>
  <c r="S37" i="1"/>
  <c r="AA38" i="1"/>
  <c r="W42" i="1"/>
  <c r="S44" i="1"/>
  <c r="X45" i="1"/>
  <c r="AA47" i="1"/>
  <c r="X48" i="1"/>
  <c r="W49" i="1"/>
  <c r="AB50" i="1"/>
  <c r="S53" i="1"/>
  <c r="AB53" i="1"/>
  <c r="AA54" i="1"/>
  <c r="T56" i="1"/>
  <c r="W58" i="1"/>
  <c r="T59" i="1"/>
  <c r="S60" i="1"/>
  <c r="X61" i="1"/>
  <c r="AA63" i="1"/>
  <c r="X64" i="1"/>
  <c r="W65" i="1"/>
  <c r="AB66" i="1"/>
  <c r="S69" i="1"/>
  <c r="AB69" i="1"/>
  <c r="AA70" i="1"/>
  <c r="T72" i="1"/>
  <c r="W74" i="1"/>
  <c r="T75" i="1"/>
  <c r="S76" i="1"/>
  <c r="X77" i="1"/>
  <c r="AA79" i="1"/>
  <c r="X80" i="1"/>
  <c r="W81" i="1"/>
  <c r="AB82" i="1"/>
  <c r="S85" i="1"/>
  <c r="AB85" i="1"/>
  <c r="AA86" i="1"/>
  <c r="T88" i="1"/>
  <c r="W90" i="1"/>
  <c r="T91" i="1"/>
  <c r="S92" i="1"/>
  <c r="X93" i="1"/>
  <c r="AA95" i="1"/>
  <c r="X96" i="1"/>
  <c r="W97" i="1"/>
  <c r="T100" i="1"/>
  <c r="AA103" i="1"/>
  <c r="AB104" i="1"/>
  <c r="W108" i="1"/>
  <c r="AB110" i="1"/>
  <c r="W114" i="1"/>
  <c r="X115" i="1"/>
  <c r="S119" i="1"/>
  <c r="X121" i="1"/>
  <c r="S125" i="1"/>
  <c r="X126" i="1"/>
  <c r="W130" i="1"/>
  <c r="AB131" i="1"/>
  <c r="AA135" i="1"/>
  <c r="T137" i="1"/>
  <c r="S141" i="1"/>
  <c r="X142" i="1"/>
  <c r="W146" i="1"/>
  <c r="AB147" i="1"/>
  <c r="AA151" i="1"/>
  <c r="T153" i="1"/>
  <c r="S157" i="1"/>
  <c r="X158" i="1"/>
  <c r="W162" i="1"/>
  <c r="AB163" i="1"/>
  <c r="AA167" i="1"/>
  <c r="T169" i="1"/>
  <c r="S172" i="1"/>
  <c r="S176" i="1"/>
  <c r="S182" i="1"/>
  <c r="W190" i="1"/>
  <c r="W193" i="1"/>
  <c r="W197" i="1"/>
  <c r="W203" i="1"/>
  <c r="W217" i="1"/>
  <c r="T222" i="1"/>
  <c r="T230" i="1"/>
  <c r="R230" i="1"/>
  <c r="R226" i="1"/>
  <c r="R222" i="1"/>
  <c r="R218" i="1"/>
  <c r="R212" i="1"/>
  <c r="R208" i="1"/>
  <c r="R223" i="1"/>
  <c r="R220" i="1"/>
  <c r="R217" i="1"/>
  <c r="R205" i="1"/>
  <c r="R204" i="1"/>
  <c r="R200" i="1"/>
  <c r="R196" i="1"/>
  <c r="R192" i="1"/>
  <c r="R188" i="1"/>
  <c r="R184" i="1"/>
  <c r="R180" i="1"/>
  <c r="R176" i="1"/>
  <c r="R172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219" i="1"/>
  <c r="R213" i="1"/>
  <c r="R209" i="1"/>
  <c r="R202" i="1"/>
  <c r="R199" i="1"/>
  <c r="R189" i="1"/>
  <c r="R186" i="1"/>
  <c r="R183" i="1"/>
  <c r="R173" i="1"/>
  <c r="R170" i="1"/>
  <c r="R229" i="1"/>
  <c r="R225" i="1"/>
  <c r="R221" i="1"/>
  <c r="R203" i="1"/>
  <c r="R193" i="1"/>
  <c r="R190" i="1"/>
  <c r="R187" i="1"/>
  <c r="R177" i="1"/>
  <c r="R174" i="1"/>
  <c r="R171" i="1"/>
  <c r="V231" i="1"/>
  <c r="V227" i="1"/>
  <c r="V223" i="1"/>
  <c r="V219" i="1"/>
  <c r="V213" i="1"/>
  <c r="V209" i="1"/>
  <c r="V205" i="1"/>
  <c r="V228" i="1"/>
  <c r="V225" i="1"/>
  <c r="V222" i="1"/>
  <c r="V210" i="1"/>
  <c r="V207" i="1"/>
  <c r="V201" i="1"/>
  <c r="V197" i="1"/>
  <c r="V193" i="1"/>
  <c r="V189" i="1"/>
  <c r="V185" i="1"/>
  <c r="V181" i="1"/>
  <c r="V177" i="1"/>
  <c r="V173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221" i="1"/>
  <c r="V217" i="1"/>
  <c r="V211" i="1"/>
  <c r="V204" i="1"/>
  <c r="V194" i="1"/>
  <c r="V191" i="1"/>
  <c r="V188" i="1"/>
  <c r="V178" i="1"/>
  <c r="V175" i="1"/>
  <c r="V172" i="1"/>
  <c r="V224" i="1"/>
  <c r="V220" i="1"/>
  <c r="V214" i="1"/>
  <c r="V198" i="1"/>
  <c r="V195" i="1"/>
  <c r="V192" i="1"/>
  <c r="V182" i="1"/>
  <c r="V179" i="1"/>
  <c r="V176" i="1"/>
  <c r="Z228" i="1"/>
  <c r="Z224" i="1"/>
  <c r="Z220" i="1"/>
  <c r="Z214" i="1"/>
  <c r="Z210" i="1"/>
  <c r="Z206" i="1"/>
  <c r="Z230" i="1"/>
  <c r="Z227" i="1"/>
  <c r="Z217" i="1"/>
  <c r="Z212" i="1"/>
  <c r="Z209" i="1"/>
  <c r="Z202" i="1"/>
  <c r="Z198" i="1"/>
  <c r="Z194" i="1"/>
  <c r="Z190" i="1"/>
  <c r="Z186" i="1"/>
  <c r="Z182" i="1"/>
  <c r="Z178" i="1"/>
  <c r="Z174" i="1"/>
  <c r="Z170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223" i="1"/>
  <c r="Z219" i="1"/>
  <c r="Z213" i="1"/>
  <c r="Z199" i="1"/>
  <c r="Z196" i="1"/>
  <c r="Z193" i="1"/>
  <c r="Z183" i="1"/>
  <c r="Z180" i="1"/>
  <c r="Z177" i="1"/>
  <c r="Z226" i="1"/>
  <c r="Z222" i="1"/>
  <c r="Z218" i="1"/>
  <c r="Z205" i="1"/>
  <c r="Z203" i="1"/>
  <c r="Z200" i="1"/>
  <c r="Z197" i="1"/>
  <c r="Z187" i="1"/>
  <c r="Z184" i="1"/>
  <c r="Z181" i="1"/>
  <c r="Z171" i="1"/>
  <c r="R4" i="1"/>
  <c r="V5" i="1"/>
  <c r="Z6" i="1"/>
  <c r="R8" i="1"/>
  <c r="V9" i="1"/>
  <c r="Z10" i="1"/>
  <c r="R12" i="1"/>
  <c r="V13" i="1"/>
  <c r="Z14" i="1"/>
  <c r="R16" i="1"/>
  <c r="V17" i="1"/>
  <c r="Z18" i="1"/>
  <c r="R20" i="1"/>
  <c r="V21" i="1"/>
  <c r="Z22" i="1"/>
  <c r="R24" i="1"/>
  <c r="V25" i="1"/>
  <c r="Z26" i="1"/>
  <c r="R28" i="1"/>
  <c r="V29" i="1"/>
  <c r="Z30" i="1"/>
  <c r="R32" i="1"/>
  <c r="V33" i="1"/>
  <c r="Z34" i="1"/>
  <c r="R36" i="1"/>
  <c r="V37" i="1"/>
  <c r="Z38" i="1"/>
  <c r="R40" i="1"/>
  <c r="V41" i="1"/>
  <c r="Z42" i="1"/>
  <c r="R44" i="1"/>
  <c r="V45" i="1"/>
  <c r="Z46" i="1"/>
  <c r="R48" i="1"/>
  <c r="V49" i="1"/>
  <c r="Z50" i="1"/>
  <c r="R52" i="1"/>
  <c r="V53" i="1"/>
  <c r="Z54" i="1"/>
  <c r="R56" i="1"/>
  <c r="V57" i="1"/>
  <c r="Z58" i="1"/>
  <c r="R60" i="1"/>
  <c r="V61" i="1"/>
  <c r="Z62" i="1"/>
  <c r="R64" i="1"/>
  <c r="V65" i="1"/>
  <c r="Z66" i="1"/>
  <c r="R68" i="1"/>
  <c r="V69" i="1"/>
  <c r="Z70" i="1"/>
  <c r="R72" i="1"/>
  <c r="V73" i="1"/>
  <c r="Z74" i="1"/>
  <c r="R76" i="1"/>
  <c r="V77" i="1"/>
  <c r="Z78" i="1"/>
  <c r="R80" i="1"/>
  <c r="V81" i="1"/>
  <c r="Z82" i="1"/>
  <c r="R84" i="1"/>
  <c r="V85" i="1"/>
  <c r="Z86" i="1"/>
  <c r="R88" i="1"/>
  <c r="V89" i="1"/>
  <c r="Z90" i="1"/>
  <c r="R92" i="1"/>
  <c r="V93" i="1"/>
  <c r="Z94" i="1"/>
  <c r="R96" i="1"/>
  <c r="V97" i="1"/>
  <c r="Z169" i="1"/>
  <c r="Z172" i="1"/>
  <c r="Z175" i="1"/>
  <c r="R179" i="1"/>
  <c r="R182" i="1"/>
  <c r="V190" i="1"/>
  <c r="R191" i="1"/>
  <c r="R194" i="1"/>
  <c r="R197" i="1"/>
  <c r="V200" i="1"/>
  <c r="V203" i="1"/>
  <c r="R207" i="1"/>
  <c r="Z208" i="1"/>
  <c r="Z221" i="1"/>
  <c r="V226" i="1"/>
  <c r="R228" i="1"/>
  <c r="Z229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4" i="1"/>
  <c r="U213" i="1"/>
  <c r="U212" i="1"/>
  <c r="U211" i="1"/>
  <c r="U210" i="1"/>
  <c r="U209" i="1"/>
  <c r="U208" i="1"/>
  <c r="U207" i="1"/>
  <c r="U206" i="1"/>
  <c r="U205" i="1"/>
  <c r="U202" i="1"/>
  <c r="U198" i="1"/>
  <c r="U194" i="1"/>
  <c r="U190" i="1"/>
  <c r="U186" i="1"/>
  <c r="U182" i="1"/>
  <c r="U178" i="1"/>
  <c r="U174" i="1"/>
  <c r="U170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4" i="1"/>
  <c r="Y213" i="1"/>
  <c r="Y212" i="1"/>
  <c r="Y211" i="1"/>
  <c r="Y210" i="1"/>
  <c r="Y209" i="1"/>
  <c r="Y208" i="1"/>
  <c r="Y207" i="1"/>
  <c r="Y206" i="1"/>
  <c r="Y205" i="1"/>
  <c r="Y203" i="1"/>
  <c r="Y199" i="1"/>
  <c r="Y195" i="1"/>
  <c r="Y191" i="1"/>
  <c r="Y187" i="1"/>
  <c r="Y183" i="1"/>
  <c r="Y179" i="1"/>
  <c r="Y175" i="1"/>
  <c r="Y171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4" i="1"/>
  <c r="AC213" i="1"/>
  <c r="AC212" i="1"/>
  <c r="AC211" i="1"/>
  <c r="AC210" i="1"/>
  <c r="AC209" i="1"/>
  <c r="AC208" i="1"/>
  <c r="AC207" i="1"/>
  <c r="AC206" i="1"/>
  <c r="AC205" i="1"/>
  <c r="AC204" i="1"/>
  <c r="AC200" i="1"/>
  <c r="AC196" i="1"/>
  <c r="AC192" i="1"/>
  <c r="AC188" i="1"/>
  <c r="AC184" i="1"/>
  <c r="AC180" i="1"/>
  <c r="AC176" i="1"/>
  <c r="AC172" i="1"/>
  <c r="U4" i="1"/>
  <c r="Y4" i="1"/>
  <c r="AC4" i="1"/>
  <c r="U5" i="1"/>
  <c r="Y5" i="1"/>
  <c r="AC5" i="1"/>
  <c r="U6" i="1"/>
  <c r="Y6" i="1"/>
  <c r="AC6" i="1"/>
  <c r="U7" i="1"/>
  <c r="Y7" i="1"/>
  <c r="AC7" i="1"/>
  <c r="U8" i="1"/>
  <c r="Y8" i="1"/>
  <c r="AC8" i="1"/>
  <c r="U9" i="1"/>
  <c r="Y9" i="1"/>
  <c r="AC9" i="1"/>
  <c r="U10" i="1"/>
  <c r="Y10" i="1"/>
  <c r="AC10" i="1"/>
  <c r="U11" i="1"/>
  <c r="Y11" i="1"/>
  <c r="AC11" i="1"/>
  <c r="U12" i="1"/>
  <c r="Y12" i="1"/>
  <c r="AC12" i="1"/>
  <c r="U13" i="1"/>
  <c r="Y13" i="1"/>
  <c r="AC13" i="1"/>
  <c r="U14" i="1"/>
  <c r="Y14" i="1"/>
  <c r="AC14" i="1"/>
  <c r="U15" i="1"/>
  <c r="Y15" i="1"/>
  <c r="AC15" i="1"/>
  <c r="U16" i="1"/>
  <c r="Y16" i="1"/>
  <c r="AC16" i="1"/>
  <c r="U17" i="1"/>
  <c r="Y17" i="1"/>
  <c r="AC17" i="1"/>
  <c r="U18" i="1"/>
  <c r="Y18" i="1"/>
  <c r="AC18" i="1"/>
  <c r="U19" i="1"/>
  <c r="Y19" i="1"/>
  <c r="AC19" i="1"/>
  <c r="U20" i="1"/>
  <c r="Y20" i="1"/>
  <c r="AC20" i="1"/>
  <c r="U21" i="1"/>
  <c r="Y21" i="1"/>
  <c r="AC21" i="1"/>
  <c r="U22" i="1"/>
  <c r="Y22" i="1"/>
  <c r="AC22" i="1"/>
  <c r="U23" i="1"/>
  <c r="Y23" i="1"/>
  <c r="AC23" i="1"/>
  <c r="U24" i="1"/>
  <c r="Y24" i="1"/>
  <c r="AC24" i="1"/>
  <c r="U25" i="1"/>
  <c r="Y25" i="1"/>
  <c r="AC25" i="1"/>
  <c r="U26" i="1"/>
  <c r="Y26" i="1"/>
  <c r="AC26" i="1"/>
  <c r="U27" i="1"/>
  <c r="Y27" i="1"/>
  <c r="AC27" i="1"/>
  <c r="U28" i="1"/>
  <c r="Y28" i="1"/>
  <c r="AC28" i="1"/>
  <c r="U29" i="1"/>
  <c r="Y29" i="1"/>
  <c r="AC29" i="1"/>
  <c r="U30" i="1"/>
  <c r="Y30" i="1"/>
  <c r="AC30" i="1"/>
  <c r="U31" i="1"/>
  <c r="Y31" i="1"/>
  <c r="AC31" i="1"/>
  <c r="U32" i="1"/>
  <c r="Y32" i="1"/>
  <c r="AC32" i="1"/>
  <c r="U33" i="1"/>
  <c r="Y33" i="1"/>
  <c r="AC33" i="1"/>
  <c r="U34" i="1"/>
  <c r="Y34" i="1"/>
  <c r="AC34" i="1"/>
  <c r="U35" i="1"/>
  <c r="Y35" i="1"/>
  <c r="AC35" i="1"/>
  <c r="U36" i="1"/>
  <c r="Y36" i="1"/>
  <c r="AC36" i="1"/>
  <c r="U37" i="1"/>
  <c r="Y37" i="1"/>
  <c r="AC37" i="1"/>
  <c r="U38" i="1"/>
  <c r="Y38" i="1"/>
  <c r="AC38" i="1"/>
  <c r="U39" i="1"/>
  <c r="Y39" i="1"/>
  <c r="AC39" i="1"/>
  <c r="U40" i="1"/>
  <c r="Y40" i="1"/>
  <c r="AC40" i="1"/>
  <c r="U41" i="1"/>
  <c r="Y41" i="1"/>
  <c r="AC41" i="1"/>
  <c r="U42" i="1"/>
  <c r="Y42" i="1"/>
  <c r="AC42" i="1"/>
  <c r="U43" i="1"/>
  <c r="Y43" i="1"/>
  <c r="AC43" i="1"/>
  <c r="U44" i="1"/>
  <c r="Y44" i="1"/>
  <c r="AC44" i="1"/>
  <c r="U45" i="1"/>
  <c r="Y45" i="1"/>
  <c r="AC45" i="1"/>
  <c r="U46" i="1"/>
  <c r="Y46" i="1"/>
  <c r="AC46" i="1"/>
  <c r="U47" i="1"/>
  <c r="Y47" i="1"/>
  <c r="AC47" i="1"/>
  <c r="U48" i="1"/>
  <c r="Y48" i="1"/>
  <c r="AC48" i="1"/>
  <c r="U49" i="1"/>
  <c r="Y49" i="1"/>
  <c r="AC49" i="1"/>
  <c r="U50" i="1"/>
  <c r="Y50" i="1"/>
  <c r="AC50" i="1"/>
  <c r="U51" i="1"/>
  <c r="Y51" i="1"/>
  <c r="AC51" i="1"/>
  <c r="U52" i="1"/>
  <c r="Y52" i="1"/>
  <c r="AC52" i="1"/>
  <c r="U53" i="1"/>
  <c r="Y53" i="1"/>
  <c r="AC53" i="1"/>
  <c r="U54" i="1"/>
  <c r="Y54" i="1"/>
  <c r="AC54" i="1"/>
  <c r="U55" i="1"/>
  <c r="Y55" i="1"/>
  <c r="AC55" i="1"/>
  <c r="U56" i="1"/>
  <c r="Y56" i="1"/>
  <c r="AC56" i="1"/>
  <c r="U57" i="1"/>
  <c r="Y57" i="1"/>
  <c r="AC57" i="1"/>
  <c r="U58" i="1"/>
  <c r="Y58" i="1"/>
  <c r="AC58" i="1"/>
  <c r="U59" i="1"/>
  <c r="Y59" i="1"/>
  <c r="AC59" i="1"/>
  <c r="U60" i="1"/>
  <c r="Y60" i="1"/>
  <c r="AC60" i="1"/>
  <c r="U61" i="1"/>
  <c r="Y61" i="1"/>
  <c r="AC61" i="1"/>
  <c r="U62" i="1"/>
  <c r="Y62" i="1"/>
  <c r="AC62" i="1"/>
  <c r="U63" i="1"/>
  <c r="Y63" i="1"/>
  <c r="AC63" i="1"/>
  <c r="U64" i="1"/>
  <c r="Y64" i="1"/>
  <c r="AC64" i="1"/>
  <c r="U65" i="1"/>
  <c r="Y65" i="1"/>
  <c r="AC65" i="1"/>
  <c r="U66" i="1"/>
  <c r="Y66" i="1"/>
  <c r="AC66" i="1"/>
  <c r="U67" i="1"/>
  <c r="Y67" i="1"/>
  <c r="AC67" i="1"/>
  <c r="U68" i="1"/>
  <c r="Y68" i="1"/>
  <c r="AC68" i="1"/>
  <c r="U69" i="1"/>
  <c r="Y69" i="1"/>
  <c r="AC69" i="1"/>
  <c r="U70" i="1"/>
  <c r="Y70" i="1"/>
  <c r="AC70" i="1"/>
  <c r="U71" i="1"/>
  <c r="Y71" i="1"/>
  <c r="AC71" i="1"/>
  <c r="U72" i="1"/>
  <c r="Y72" i="1"/>
  <c r="AC72" i="1"/>
  <c r="U73" i="1"/>
  <c r="Y73" i="1"/>
  <c r="AC73" i="1"/>
  <c r="U74" i="1"/>
  <c r="Y74" i="1"/>
  <c r="AC74" i="1"/>
  <c r="U75" i="1"/>
  <c r="Y75" i="1"/>
  <c r="AC75" i="1"/>
  <c r="U76" i="1"/>
  <c r="Y76" i="1"/>
  <c r="AC76" i="1"/>
  <c r="U77" i="1"/>
  <c r="Y77" i="1"/>
  <c r="AC77" i="1"/>
  <c r="U78" i="1"/>
  <c r="Y78" i="1"/>
  <c r="AC78" i="1"/>
  <c r="U79" i="1"/>
  <c r="Y79" i="1"/>
  <c r="AC79" i="1"/>
  <c r="U80" i="1"/>
  <c r="Y80" i="1"/>
  <c r="AC80" i="1"/>
  <c r="U81" i="1"/>
  <c r="Y81" i="1"/>
  <c r="AC81" i="1"/>
  <c r="U82" i="1"/>
  <c r="Y82" i="1"/>
  <c r="AC82" i="1"/>
  <c r="U83" i="1"/>
  <c r="Y83" i="1"/>
  <c r="AC83" i="1"/>
  <c r="U84" i="1"/>
  <c r="Y84" i="1"/>
  <c r="AC84" i="1"/>
  <c r="U85" i="1"/>
  <c r="Y85" i="1"/>
  <c r="AC85" i="1"/>
  <c r="U86" i="1"/>
  <c r="Y86" i="1"/>
  <c r="AC86" i="1"/>
  <c r="U87" i="1"/>
  <c r="Y87" i="1"/>
  <c r="AC87" i="1"/>
  <c r="U88" i="1"/>
  <c r="Y88" i="1"/>
  <c r="AC88" i="1"/>
  <c r="U89" i="1"/>
  <c r="Y89" i="1"/>
  <c r="AC89" i="1"/>
  <c r="U90" i="1"/>
  <c r="Y90" i="1"/>
  <c r="AC90" i="1"/>
  <c r="U91" i="1"/>
  <c r="Y91" i="1"/>
  <c r="AC91" i="1"/>
  <c r="U92" i="1"/>
  <c r="Y92" i="1"/>
  <c r="AC92" i="1"/>
  <c r="U93" i="1"/>
  <c r="Y93" i="1"/>
  <c r="AC93" i="1"/>
  <c r="U94" i="1"/>
  <c r="Y94" i="1"/>
  <c r="AC94" i="1"/>
  <c r="U95" i="1"/>
  <c r="Y95" i="1"/>
  <c r="AC95" i="1"/>
  <c r="U96" i="1"/>
  <c r="Y96" i="1"/>
  <c r="AC96" i="1"/>
  <c r="U97" i="1"/>
  <c r="Y97" i="1"/>
  <c r="AC97" i="1"/>
  <c r="U98" i="1"/>
  <c r="Y99" i="1"/>
  <c r="AC100" i="1"/>
  <c r="U102" i="1"/>
  <c r="Y103" i="1"/>
  <c r="AC104" i="1"/>
  <c r="U106" i="1"/>
  <c r="Y107" i="1"/>
  <c r="AC108" i="1"/>
  <c r="U110" i="1"/>
  <c r="Y111" i="1"/>
  <c r="AC112" i="1"/>
  <c r="U114" i="1"/>
  <c r="Y115" i="1"/>
  <c r="AC116" i="1"/>
  <c r="U118" i="1"/>
  <c r="Y119" i="1"/>
  <c r="AC120" i="1"/>
  <c r="U122" i="1"/>
  <c r="Y123" i="1"/>
  <c r="AC124" i="1"/>
  <c r="U126" i="1"/>
  <c r="Y127" i="1"/>
  <c r="AC128" i="1"/>
  <c r="U130" i="1"/>
  <c r="Y131" i="1"/>
  <c r="AC132" i="1"/>
  <c r="U134" i="1"/>
  <c r="Y135" i="1"/>
  <c r="AC136" i="1"/>
  <c r="U138" i="1"/>
  <c r="Y139" i="1"/>
  <c r="AC140" i="1"/>
  <c r="U142" i="1"/>
  <c r="Y143" i="1"/>
  <c r="AC144" i="1"/>
  <c r="U146" i="1"/>
  <c r="Y147" i="1"/>
  <c r="AC148" i="1"/>
  <c r="U150" i="1"/>
  <c r="Y151" i="1"/>
  <c r="AC152" i="1"/>
  <c r="U154" i="1"/>
  <c r="Y155" i="1"/>
  <c r="AC156" i="1"/>
  <c r="U158" i="1"/>
  <c r="Y159" i="1"/>
  <c r="AC160" i="1"/>
  <c r="U162" i="1"/>
  <c r="Y163" i="1"/>
  <c r="AC164" i="1"/>
  <c r="U166" i="1"/>
  <c r="Y167" i="1"/>
  <c r="AC168" i="1"/>
  <c r="Y170" i="1"/>
  <c r="U171" i="1"/>
  <c r="Y173" i="1"/>
  <c r="AC175" i="1"/>
  <c r="Y176" i="1"/>
  <c r="AC178" i="1"/>
  <c r="U181" i="1"/>
  <c r="AC181" i="1"/>
  <c r="U184" i="1"/>
  <c r="Y186" i="1"/>
  <c r="U187" i="1"/>
  <c r="Y189" i="1"/>
  <c r="AC191" i="1"/>
  <c r="Y192" i="1"/>
  <c r="AC194" i="1"/>
  <c r="U197" i="1"/>
  <c r="AC197" i="1"/>
  <c r="U200" i="1"/>
  <c r="Y202" i="1"/>
  <c r="U203" i="1"/>
  <c r="BK81" i="2"/>
  <c r="BK203" i="2"/>
  <c r="BO203" i="2"/>
  <c r="BO175" i="2"/>
  <c r="BS203" i="2"/>
  <c r="BO182" i="2"/>
  <c r="BQ175" i="2"/>
  <c r="BS182" i="2"/>
  <c r="BI203" i="2"/>
  <c r="BI182" i="2"/>
  <c r="BM203" i="2"/>
  <c r="BM182" i="2"/>
  <c r="BM175" i="2"/>
  <c r="BQ203" i="2"/>
  <c r="BQ182" i="2"/>
  <c r="BI175" i="2"/>
  <c r="BS175" i="2"/>
  <c r="BK175" i="2"/>
  <c r="BK182" i="2"/>
  <c r="BJ182" i="2"/>
  <c r="BN182" i="2"/>
  <c r="BR182" i="2"/>
  <c r="BR175" i="2"/>
  <c r="BR203" i="2"/>
  <c r="BH203" i="2"/>
  <c r="BH182" i="2"/>
  <c r="BH175" i="2"/>
  <c r="BL182" i="2"/>
  <c r="BL175" i="2"/>
  <c r="BL203" i="2"/>
  <c r="BP203" i="2"/>
  <c r="BP182" i="2"/>
  <c r="BP175" i="2"/>
  <c r="BJ175" i="2"/>
  <c r="BJ203" i="2"/>
  <c r="BH81" i="2"/>
  <c r="BL81" i="2"/>
  <c r="BP81" i="2"/>
  <c r="BR81" i="2"/>
  <c r="BN81" i="2"/>
  <c r="BS81" i="2"/>
  <c r="BI81" i="2"/>
  <c r="BM81" i="2"/>
  <c r="BQ81" i="2"/>
  <c r="H9" i="9"/>
  <c r="G9" i="9"/>
  <c r="F9" i="9"/>
  <c r="E9" i="9"/>
  <c r="D9" i="9"/>
  <c r="C9" i="9"/>
  <c r="V215" i="1" l="1"/>
  <c r="X215" i="1"/>
  <c r="Y232" i="1"/>
  <c r="T215" i="1"/>
  <c r="Z215" i="1"/>
  <c r="R215" i="1"/>
  <c r="U215" i="1"/>
  <c r="AC232" i="1"/>
  <c r="U232" i="1"/>
  <c r="S215" i="1"/>
  <c r="AB215" i="1"/>
  <c r="AA215" i="1"/>
  <c r="AA232" i="1"/>
  <c r="Z232" i="1"/>
  <c r="W232" i="1"/>
  <c r="AB232" i="1"/>
  <c r="T232" i="1"/>
  <c r="AC215" i="1"/>
  <c r="R232" i="1"/>
  <c r="Y215" i="1"/>
  <c r="V232" i="1"/>
  <c r="X232" i="1"/>
  <c r="W215" i="1"/>
  <c r="S232" i="1"/>
  <c r="P29" i="5"/>
  <c r="S34" i="5"/>
  <c r="P34" i="5"/>
  <c r="M34" i="5"/>
  <c r="J34" i="5"/>
  <c r="G34" i="5"/>
  <c r="R30" i="5"/>
  <c r="M29" i="5"/>
  <c r="S29" i="5"/>
  <c r="Q30" i="5"/>
  <c r="O30" i="5"/>
  <c r="N30" i="5"/>
  <c r="P30" i="5" s="1"/>
  <c r="L30" i="5"/>
  <c r="K30" i="5"/>
  <c r="M30" i="5" s="1"/>
  <c r="I30" i="5"/>
  <c r="H30" i="5"/>
  <c r="J30" i="5" s="1"/>
  <c r="J29" i="5"/>
  <c r="G29" i="5"/>
  <c r="F30" i="5"/>
  <c r="E30" i="5"/>
  <c r="G30" i="5" s="1"/>
  <c r="S16" i="5"/>
  <c r="P16" i="5"/>
  <c r="M16" i="5"/>
  <c r="J16" i="5"/>
  <c r="R17" i="5"/>
  <c r="Q17" i="5"/>
  <c r="S17" i="5" s="1"/>
  <c r="O17" i="5"/>
  <c r="N17" i="5"/>
  <c r="P17" i="5" s="1"/>
  <c r="L17" i="5"/>
  <c r="K17" i="5"/>
  <c r="M17" i="5" s="1"/>
  <c r="I17" i="5"/>
  <c r="H17" i="5"/>
  <c r="J17" i="5" s="1"/>
  <c r="F17" i="5"/>
  <c r="E17" i="5"/>
  <c r="G17" i="5" s="1"/>
  <c r="D17" i="5"/>
  <c r="C17" i="5"/>
  <c r="B17" i="5"/>
  <c r="G16" i="5"/>
  <c r="M24" i="5"/>
  <c r="L24" i="5"/>
  <c r="K24" i="5"/>
  <c r="M20" i="5"/>
  <c r="S20" i="5"/>
  <c r="S24" i="5" s="1"/>
  <c r="R24" i="5"/>
  <c r="Q24" i="5"/>
  <c r="O24" i="5"/>
  <c r="N24" i="5"/>
  <c r="P20" i="5"/>
  <c r="P24" i="5" s="1"/>
  <c r="C30" i="5"/>
  <c r="D34" i="5"/>
  <c r="D30" i="5"/>
  <c r="D29" i="5"/>
  <c r="B30" i="5"/>
  <c r="D16" i="5"/>
  <c r="L16" i="5"/>
  <c r="K16" i="5"/>
  <c r="I16" i="5"/>
  <c r="H16" i="5"/>
  <c r="F16" i="5"/>
  <c r="E16" i="5"/>
  <c r="C16" i="5"/>
  <c r="B16" i="5"/>
  <c r="S33" i="5"/>
  <c r="P33" i="5"/>
  <c r="U36" i="5"/>
  <c r="S30" i="5" l="1"/>
  <c r="J235" i="1"/>
  <c r="I235" i="1"/>
  <c r="H235" i="1"/>
  <c r="G235" i="1"/>
  <c r="F235" i="1"/>
  <c r="E235" i="1"/>
  <c r="G29" i="7"/>
  <c r="I28" i="7"/>
  <c r="H28" i="7"/>
  <c r="G28" i="7"/>
  <c r="F28" i="7"/>
  <c r="E28" i="7"/>
  <c r="D28" i="7"/>
  <c r="J215" i="1"/>
  <c r="I215" i="1"/>
  <c r="H215" i="1"/>
  <c r="G215" i="1"/>
  <c r="F215" i="1"/>
  <c r="E215" i="1"/>
  <c r="I232" i="1"/>
  <c r="H232" i="1"/>
  <c r="J232" i="1"/>
  <c r="Q3" i="1"/>
  <c r="P3" i="1"/>
  <c r="P11" i="1" s="1"/>
  <c r="O3" i="1"/>
  <c r="O196" i="1" s="1"/>
  <c r="I29" i="7"/>
  <c r="H29" i="7"/>
  <c r="F29" i="7"/>
  <c r="N3" i="1" s="1"/>
  <c r="N91" i="1" s="1"/>
  <c r="E29" i="7"/>
  <c r="M3" i="1" s="1"/>
  <c r="D29" i="7"/>
  <c r="L3" i="1" s="1"/>
  <c r="L4" i="1" s="1"/>
  <c r="G219" i="1"/>
  <c r="G232" i="1" s="1"/>
  <c r="F219" i="1"/>
  <c r="F232" i="1" s="1"/>
  <c r="E219" i="1"/>
  <c r="E232" i="1" s="1"/>
  <c r="O34" i="1" l="1"/>
  <c r="O76" i="1"/>
  <c r="O135" i="1"/>
  <c r="O44" i="1"/>
  <c r="O84" i="1"/>
  <c r="O192" i="1"/>
  <c r="O10" i="1"/>
  <c r="O52" i="1"/>
  <c r="O92" i="1"/>
  <c r="O217" i="1"/>
  <c r="O26" i="1"/>
  <c r="O60" i="1"/>
  <c r="O105" i="1"/>
  <c r="O230" i="1"/>
  <c r="P20" i="1"/>
  <c r="P14" i="1"/>
  <c r="P8" i="1"/>
  <c r="O18" i="1"/>
  <c r="O36" i="1"/>
  <c r="O68" i="1"/>
  <c r="O100" i="1"/>
  <c r="O184" i="1"/>
  <c r="O226" i="1"/>
  <c r="O111" i="1"/>
  <c r="L229" i="1"/>
  <c r="L221" i="1"/>
  <c r="L211" i="1"/>
  <c r="L195" i="1"/>
  <c r="L187" i="1"/>
  <c r="L179" i="1"/>
  <c r="L170" i="1"/>
  <c r="L165" i="1"/>
  <c r="L163" i="1"/>
  <c r="L156" i="1"/>
  <c r="L153" i="1"/>
  <c r="L146" i="1"/>
  <c r="L134" i="1"/>
  <c r="L132" i="1"/>
  <c r="L123" i="1"/>
  <c r="L109" i="1"/>
  <c r="L107" i="1"/>
  <c r="L101" i="1"/>
  <c r="L100" i="1"/>
  <c r="L97" i="1"/>
  <c r="L95" i="1"/>
  <c r="L93" i="1"/>
  <c r="L92" i="1"/>
  <c r="L89" i="1"/>
  <c r="L87" i="1"/>
  <c r="L85" i="1"/>
  <c r="L84" i="1"/>
  <c r="L81" i="1"/>
  <c r="L79" i="1"/>
  <c r="L77" i="1"/>
  <c r="L76" i="1"/>
  <c r="L73" i="1"/>
  <c r="L71" i="1"/>
  <c r="L69" i="1"/>
  <c r="L68" i="1"/>
  <c r="L65" i="1"/>
  <c r="L63" i="1"/>
  <c r="L61" i="1"/>
  <c r="L60" i="1"/>
  <c r="L57" i="1"/>
  <c r="L55" i="1"/>
  <c r="L53" i="1"/>
  <c r="L52" i="1"/>
  <c r="L49" i="1"/>
  <c r="L47" i="1"/>
  <c r="L45" i="1"/>
  <c r="L44" i="1"/>
  <c r="L41" i="1"/>
  <c r="L39" i="1"/>
  <c r="L37" i="1"/>
  <c r="L223" i="1"/>
  <c r="L205" i="1"/>
  <c r="L189" i="1"/>
  <c r="L173" i="1"/>
  <c r="L171" i="1"/>
  <c r="L161" i="1"/>
  <c r="L158" i="1"/>
  <c r="L154" i="1"/>
  <c r="L149" i="1"/>
  <c r="L147" i="1"/>
  <c r="L140" i="1"/>
  <c r="L137" i="1"/>
  <c r="L130" i="1"/>
  <c r="L125" i="1"/>
  <c r="L116" i="1"/>
  <c r="L113" i="1"/>
  <c r="L105" i="1"/>
  <c r="L99" i="1"/>
  <c r="L91" i="1"/>
  <c r="L83" i="1"/>
  <c r="L75" i="1"/>
  <c r="L67" i="1"/>
  <c r="L59" i="1"/>
  <c r="L51" i="1"/>
  <c r="L43" i="1"/>
  <c r="L193" i="1"/>
  <c r="L185" i="1"/>
  <c r="L169" i="1"/>
  <c r="L150" i="1"/>
  <c r="L141" i="1"/>
  <c r="L126" i="1"/>
  <c r="L122" i="1"/>
  <c r="L117" i="1"/>
  <c r="L34" i="1"/>
  <c r="L32" i="1"/>
  <c r="L30" i="1"/>
  <c r="L26" i="1"/>
  <c r="L24" i="1"/>
  <c r="L22" i="1"/>
  <c r="L18" i="1"/>
  <c r="L16" i="1"/>
  <c r="L14" i="1"/>
  <c r="L10" i="1"/>
  <c r="L8" i="1"/>
  <c r="L6" i="1"/>
  <c r="L213" i="1"/>
  <c r="L220" i="1"/>
  <c r="L164" i="1"/>
  <c r="L155" i="1"/>
  <c r="L145" i="1"/>
  <c r="L131" i="1"/>
  <c r="L121" i="1"/>
  <c r="L108" i="1"/>
  <c r="L227" i="1"/>
  <c r="L218" i="1"/>
  <c r="L172" i="1"/>
  <c r="L162" i="1"/>
  <c r="L148" i="1"/>
  <c r="L139" i="1"/>
  <c r="L129" i="1"/>
  <c r="L124" i="1"/>
  <c r="L115" i="1"/>
  <c r="L110" i="1"/>
  <c r="L106" i="1"/>
  <c r="L36" i="1"/>
  <c r="L33" i="1"/>
  <c r="L31" i="1"/>
  <c r="L29" i="1"/>
  <c r="L28" i="1"/>
  <c r="L25" i="1"/>
  <c r="L23" i="1"/>
  <c r="L21" i="1"/>
  <c r="L20" i="1"/>
  <c r="L17" i="1"/>
  <c r="L15" i="1"/>
  <c r="L13" i="1"/>
  <c r="L12" i="1"/>
  <c r="L9" i="1"/>
  <c r="L7" i="1"/>
  <c r="L5" i="1"/>
  <c r="L181" i="1"/>
  <c r="L166" i="1"/>
  <c r="L157" i="1"/>
  <c r="L142" i="1"/>
  <c r="L138" i="1"/>
  <c r="L133" i="1"/>
  <c r="L118" i="1"/>
  <c r="L114" i="1"/>
  <c r="L102" i="1"/>
  <c r="L96" i="1"/>
  <c r="L90" i="1"/>
  <c r="L86" i="1"/>
  <c r="P231" i="1"/>
  <c r="P197" i="1"/>
  <c r="P183" i="1"/>
  <c r="P172" i="1"/>
  <c r="P160" i="1"/>
  <c r="P157" i="1"/>
  <c r="P150" i="1"/>
  <c r="P148" i="1"/>
  <c r="P143" i="1"/>
  <c r="P139" i="1"/>
  <c r="P136" i="1"/>
  <c r="P126" i="1"/>
  <c r="P124" i="1"/>
  <c r="P119" i="1"/>
  <c r="P115" i="1"/>
  <c r="P112" i="1"/>
  <c r="P104" i="1"/>
  <c r="P98" i="1"/>
  <c r="P90" i="1"/>
  <c r="P82" i="1"/>
  <c r="P74" i="1"/>
  <c r="P66" i="1"/>
  <c r="P58" i="1"/>
  <c r="P50" i="1"/>
  <c r="P42" i="1"/>
  <c r="P229" i="1"/>
  <c r="P225" i="1"/>
  <c r="P211" i="1"/>
  <c r="P199" i="1"/>
  <c r="P195" i="1"/>
  <c r="P191" i="1"/>
  <c r="P179" i="1"/>
  <c r="P167" i="1"/>
  <c r="P165" i="1"/>
  <c r="P163" i="1"/>
  <c r="P156" i="1"/>
  <c r="P144" i="1"/>
  <c r="P141" i="1"/>
  <c r="P134" i="1"/>
  <c r="P132" i="1"/>
  <c r="P127" i="1"/>
  <c r="P120" i="1"/>
  <c r="P117" i="1"/>
  <c r="P110" i="1"/>
  <c r="P107" i="1"/>
  <c r="P101" i="1"/>
  <c r="P97" i="1"/>
  <c r="P95" i="1"/>
  <c r="P93" i="1"/>
  <c r="P89" i="1"/>
  <c r="P87" i="1"/>
  <c r="P85" i="1"/>
  <c r="P81" i="1"/>
  <c r="P79" i="1"/>
  <c r="P77" i="1"/>
  <c r="P73" i="1"/>
  <c r="P71" i="1"/>
  <c r="P69" i="1"/>
  <c r="P65" i="1"/>
  <c r="P63" i="1"/>
  <c r="P61" i="1"/>
  <c r="P57" i="1"/>
  <c r="P55" i="1"/>
  <c r="P53" i="1"/>
  <c r="P49" i="1"/>
  <c r="P47" i="1"/>
  <c r="P45" i="1"/>
  <c r="P41" i="1"/>
  <c r="P39" i="1"/>
  <c r="P37" i="1"/>
  <c r="P203" i="1"/>
  <c r="P164" i="1"/>
  <c r="P159" i="1"/>
  <c r="P155" i="1"/>
  <c r="P135" i="1"/>
  <c r="P131" i="1"/>
  <c r="P111" i="1"/>
  <c r="P108" i="1"/>
  <c r="P100" i="1"/>
  <c r="P94" i="1"/>
  <c r="P91" i="1"/>
  <c r="P88" i="1"/>
  <c r="P84" i="1"/>
  <c r="P78" i="1"/>
  <c r="P75" i="1"/>
  <c r="P72" i="1"/>
  <c r="P68" i="1"/>
  <c r="P62" i="1"/>
  <c r="P59" i="1"/>
  <c r="P56" i="1"/>
  <c r="P52" i="1"/>
  <c r="P46" i="1"/>
  <c r="P43" i="1"/>
  <c r="P40" i="1"/>
  <c r="P36" i="1"/>
  <c r="P223" i="1"/>
  <c r="P173" i="1"/>
  <c r="P168" i="1"/>
  <c r="P158" i="1"/>
  <c r="P149" i="1"/>
  <c r="P140" i="1"/>
  <c r="P125" i="1"/>
  <c r="P116" i="1"/>
  <c r="P166" i="1"/>
  <c r="P152" i="1"/>
  <c r="P142" i="1"/>
  <c r="P133" i="1"/>
  <c r="P118" i="1"/>
  <c r="P102" i="1"/>
  <c r="P99" i="1"/>
  <c r="P96" i="1"/>
  <c r="P92" i="1"/>
  <c r="P86" i="1"/>
  <c r="P83" i="1"/>
  <c r="P80" i="1"/>
  <c r="P76" i="1"/>
  <c r="P70" i="1"/>
  <c r="P67" i="1"/>
  <c r="P64" i="1"/>
  <c r="P60" i="1"/>
  <c r="P54" i="1"/>
  <c r="P51" i="1"/>
  <c r="P48" i="1"/>
  <c r="P44" i="1"/>
  <c r="P38" i="1"/>
  <c r="P34" i="1"/>
  <c r="P26" i="1"/>
  <c r="P18" i="1"/>
  <c r="P10" i="1"/>
  <c r="P205" i="1"/>
  <c r="P189" i="1"/>
  <c r="P171" i="1"/>
  <c r="P151" i="1"/>
  <c r="P147" i="1"/>
  <c r="P128" i="1"/>
  <c r="P123" i="1"/>
  <c r="P109" i="1"/>
  <c r="P6" i="1"/>
  <c r="P12" i="1"/>
  <c r="P16" i="1"/>
  <c r="P19" i="1"/>
  <c r="P22" i="1"/>
  <c r="P28" i="1"/>
  <c r="P32" i="1"/>
  <c r="P35" i="1"/>
  <c r="L42" i="1"/>
  <c r="L48" i="1"/>
  <c r="L54" i="1"/>
  <c r="N67" i="1"/>
  <c r="L74" i="1"/>
  <c r="L80" i="1"/>
  <c r="L88" i="1"/>
  <c r="L98" i="1"/>
  <c r="P7" i="1"/>
  <c r="L11" i="1"/>
  <c r="P13" i="1"/>
  <c r="P17" i="1"/>
  <c r="N20" i="1"/>
  <c r="P23" i="1"/>
  <c r="L27" i="1"/>
  <c r="P29" i="1"/>
  <c r="P33" i="1"/>
  <c r="N43" i="1"/>
  <c r="L50" i="1"/>
  <c r="L56" i="1"/>
  <c r="L62" i="1"/>
  <c r="N75" i="1"/>
  <c r="L82" i="1"/>
  <c r="N129" i="1"/>
  <c r="N110" i="1"/>
  <c r="N103" i="1"/>
  <c r="N217" i="1"/>
  <c r="N184" i="1"/>
  <c r="N123" i="1"/>
  <c r="N100" i="1"/>
  <c r="N92" i="1"/>
  <c r="N84" i="1"/>
  <c r="N76" i="1"/>
  <c r="N68" i="1"/>
  <c r="N60" i="1"/>
  <c r="N52" i="1"/>
  <c r="N44" i="1"/>
  <c r="N36" i="1"/>
  <c r="N224" i="1"/>
  <c r="N214" i="1"/>
  <c r="N178" i="1"/>
  <c r="N145" i="1"/>
  <c r="N104" i="1"/>
  <c r="N35" i="1"/>
  <c r="N27" i="1"/>
  <c r="N19" i="1"/>
  <c r="N11" i="1"/>
  <c r="N210" i="1"/>
  <c r="N190" i="1"/>
  <c r="N182" i="1"/>
  <c r="N161" i="1"/>
  <c r="N99" i="1"/>
  <c r="P24" i="1"/>
  <c r="P27" i="1"/>
  <c r="P30" i="1"/>
  <c r="L38" i="1"/>
  <c r="N51" i="1"/>
  <c r="L58" i="1"/>
  <c r="L64" i="1"/>
  <c r="L70" i="1"/>
  <c r="N83" i="1"/>
  <c r="P103" i="1"/>
  <c r="P5" i="1"/>
  <c r="P9" i="1"/>
  <c r="N12" i="1"/>
  <c r="P15" i="1"/>
  <c r="L19" i="1"/>
  <c r="P21" i="1"/>
  <c r="P25" i="1"/>
  <c r="N28" i="1"/>
  <c r="P31" i="1"/>
  <c r="L35" i="1"/>
  <c r="L40" i="1"/>
  <c r="L46" i="1"/>
  <c r="N59" i="1"/>
  <c r="L66" i="1"/>
  <c r="L72" i="1"/>
  <c r="L78" i="1"/>
  <c r="L94" i="1"/>
  <c r="L219" i="1"/>
  <c r="O224" i="1"/>
  <c r="O204" i="1"/>
  <c r="O190" i="1"/>
  <c r="O167" i="1"/>
  <c r="O141" i="1"/>
  <c r="O117" i="1"/>
  <c r="O151" i="1"/>
  <c r="O109" i="1"/>
  <c r="O103" i="1"/>
  <c r="O42" i="1"/>
  <c r="O58" i="1"/>
  <c r="O74" i="1"/>
  <c r="O90" i="1"/>
  <c r="O157" i="1"/>
  <c r="O197" i="1"/>
  <c r="N219" i="1"/>
  <c r="O12" i="1"/>
  <c r="O20" i="1"/>
  <c r="O28" i="1"/>
  <c r="O50" i="1"/>
  <c r="O66" i="1"/>
  <c r="O82" i="1"/>
  <c r="O98" i="1"/>
  <c r="O231" i="1"/>
  <c r="M4" i="1"/>
  <c r="M231" i="1"/>
  <c r="M224" i="1"/>
  <c r="M223" i="1"/>
  <c r="M214" i="1"/>
  <c r="M213" i="1"/>
  <c r="M206" i="1"/>
  <c r="M205" i="1"/>
  <c r="M198" i="1"/>
  <c r="M197" i="1"/>
  <c r="M190" i="1"/>
  <c r="M189" i="1"/>
  <c r="M182" i="1"/>
  <c r="M181" i="1"/>
  <c r="M174" i="1"/>
  <c r="M173" i="1"/>
  <c r="M171" i="1"/>
  <c r="M169" i="1"/>
  <c r="M167" i="1"/>
  <c r="M165" i="1"/>
  <c r="M163" i="1"/>
  <c r="M161" i="1"/>
  <c r="M159" i="1"/>
  <c r="M157" i="1"/>
  <c r="M155" i="1"/>
  <c r="M153" i="1"/>
  <c r="M151" i="1"/>
  <c r="M149" i="1"/>
  <c r="M147" i="1"/>
  <c r="M145" i="1"/>
  <c r="M143" i="1"/>
  <c r="M141" i="1"/>
  <c r="M139" i="1"/>
  <c r="M137" i="1"/>
  <c r="M135" i="1"/>
  <c r="M133" i="1"/>
  <c r="M131" i="1"/>
  <c r="M129" i="1"/>
  <c r="M127" i="1"/>
  <c r="M125" i="1"/>
  <c r="M123" i="1"/>
  <c r="M121" i="1"/>
  <c r="M119" i="1"/>
  <c r="M117" i="1"/>
  <c r="M115" i="1"/>
  <c r="M113" i="1"/>
  <c r="M111" i="1"/>
  <c r="M109" i="1"/>
  <c r="M107" i="1"/>
  <c r="M105" i="1"/>
  <c r="M103" i="1"/>
  <c r="M225" i="1"/>
  <c r="M218" i="1"/>
  <c r="M217" i="1"/>
  <c r="M211" i="1"/>
  <c r="M210" i="1"/>
  <c r="M204" i="1"/>
  <c r="M191" i="1"/>
  <c r="M185" i="1"/>
  <c r="M184" i="1"/>
  <c r="M179" i="1"/>
  <c r="M178" i="1"/>
  <c r="M166" i="1"/>
  <c r="M158" i="1"/>
  <c r="M150" i="1"/>
  <c r="M142" i="1"/>
  <c r="M134" i="1"/>
  <c r="M126" i="1"/>
  <c r="M118" i="1"/>
  <c r="M110" i="1"/>
  <c r="M102" i="1"/>
  <c r="M100" i="1"/>
  <c r="M98" i="1"/>
  <c r="M96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8" i="1"/>
  <c r="M6" i="1"/>
  <c r="M227" i="1"/>
  <c r="M226" i="1"/>
  <c r="M221" i="1"/>
  <c r="M219" i="1"/>
  <c r="M212" i="1"/>
  <c r="M199" i="1"/>
  <c r="M193" i="1"/>
  <c r="M192" i="1"/>
  <c r="M187" i="1"/>
  <c r="M186" i="1"/>
  <c r="M180" i="1"/>
  <c r="M172" i="1"/>
  <c r="M164" i="1"/>
  <c r="M156" i="1"/>
  <c r="M148" i="1"/>
  <c r="M140" i="1"/>
  <c r="M132" i="1"/>
  <c r="Q4" i="1"/>
  <c r="Q226" i="1"/>
  <c r="Q225" i="1"/>
  <c r="Q217" i="1"/>
  <c r="Q208" i="1"/>
  <c r="Q207" i="1"/>
  <c r="Q200" i="1"/>
  <c r="Q199" i="1"/>
  <c r="Q192" i="1"/>
  <c r="Q191" i="1"/>
  <c r="Q184" i="1"/>
  <c r="Q183" i="1"/>
  <c r="Q176" i="1"/>
  <c r="Q175" i="1"/>
  <c r="Q171" i="1"/>
  <c r="Q169" i="1"/>
  <c r="Q167" i="1"/>
  <c r="Q165" i="1"/>
  <c r="Q163" i="1"/>
  <c r="Q161" i="1"/>
  <c r="Q159" i="1"/>
  <c r="Q157" i="1"/>
  <c r="Q155" i="1"/>
  <c r="Q153" i="1"/>
  <c r="Q151" i="1"/>
  <c r="Q149" i="1"/>
  <c r="Q147" i="1"/>
  <c r="Q145" i="1"/>
  <c r="Q143" i="1"/>
  <c r="Q141" i="1"/>
  <c r="Q139" i="1"/>
  <c r="Q137" i="1"/>
  <c r="Q135" i="1"/>
  <c r="Q133" i="1"/>
  <c r="Q131" i="1"/>
  <c r="Q129" i="1"/>
  <c r="Q127" i="1"/>
  <c r="Q125" i="1"/>
  <c r="Q123" i="1"/>
  <c r="Q121" i="1"/>
  <c r="Q119" i="1"/>
  <c r="Q117" i="1"/>
  <c r="Q115" i="1"/>
  <c r="Q113" i="1"/>
  <c r="Q111" i="1"/>
  <c r="Q109" i="1"/>
  <c r="Q107" i="1"/>
  <c r="Q105" i="1"/>
  <c r="Q103" i="1"/>
  <c r="Q229" i="1"/>
  <c r="Q228" i="1"/>
  <c r="Q223" i="1"/>
  <c r="Q222" i="1"/>
  <c r="Q214" i="1"/>
  <c r="Q220" i="1"/>
  <c r="Q195" i="1"/>
  <c r="Q194" i="1"/>
  <c r="Q189" i="1"/>
  <c r="Q188" i="1"/>
  <c r="Q182" i="1"/>
  <c r="Q168" i="1"/>
  <c r="Q160" i="1"/>
  <c r="Q152" i="1"/>
  <c r="Q144" i="1"/>
  <c r="Q136" i="1"/>
  <c r="Q128" i="1"/>
  <c r="Q120" i="1"/>
  <c r="Q112" i="1"/>
  <c r="Q104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Q72" i="1"/>
  <c r="Q70" i="1"/>
  <c r="Q68" i="1"/>
  <c r="Q66" i="1"/>
  <c r="Q64" i="1"/>
  <c r="Q62" i="1"/>
  <c r="Q60" i="1"/>
  <c r="Q58" i="1"/>
  <c r="Q56" i="1"/>
  <c r="Q54" i="1"/>
  <c r="Q52" i="1"/>
  <c r="Q50" i="1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Q6" i="1"/>
  <c r="Q231" i="1"/>
  <c r="Q230" i="1"/>
  <c r="Q224" i="1"/>
  <c r="Q209" i="1"/>
  <c r="Q203" i="1"/>
  <c r="Q202" i="1"/>
  <c r="Q197" i="1"/>
  <c r="Q196" i="1"/>
  <c r="Q190" i="1"/>
  <c r="Q177" i="1"/>
  <c r="Q166" i="1"/>
  <c r="Q158" i="1"/>
  <c r="Q150" i="1"/>
  <c r="Q142" i="1"/>
  <c r="Q134" i="1"/>
  <c r="M5" i="1"/>
  <c r="Q7" i="1"/>
  <c r="M13" i="1"/>
  <c r="Q15" i="1"/>
  <c r="M21" i="1"/>
  <c r="Q23" i="1"/>
  <c r="M29" i="1"/>
  <c r="Q31" i="1"/>
  <c r="M37" i="1"/>
  <c r="Q39" i="1"/>
  <c r="M45" i="1"/>
  <c r="Q47" i="1"/>
  <c r="M53" i="1"/>
  <c r="Q55" i="1"/>
  <c r="M61" i="1"/>
  <c r="Q63" i="1"/>
  <c r="M69" i="1"/>
  <c r="Q71" i="1"/>
  <c r="M77" i="1"/>
  <c r="Q79" i="1"/>
  <c r="M85" i="1"/>
  <c r="Q87" i="1"/>
  <c r="M93" i="1"/>
  <c r="Q95" i="1"/>
  <c r="M101" i="1"/>
  <c r="Q106" i="1"/>
  <c r="M116" i="1"/>
  <c r="M122" i="1"/>
  <c r="Q126" i="1"/>
  <c r="M128" i="1"/>
  <c r="Q132" i="1"/>
  <c r="M138" i="1"/>
  <c r="M144" i="1"/>
  <c r="Q148" i="1"/>
  <c r="M154" i="1"/>
  <c r="M160" i="1"/>
  <c r="Q164" i="1"/>
  <c r="M170" i="1"/>
  <c r="M176" i="1"/>
  <c r="Q179" i="1"/>
  <c r="Q185" i="1"/>
  <c r="M188" i="1"/>
  <c r="Q198" i="1"/>
  <c r="M220" i="1"/>
  <c r="M208" i="1"/>
  <c r="Q211" i="1"/>
  <c r="Q218" i="1"/>
  <c r="M222" i="1"/>
  <c r="N4" i="1"/>
  <c r="N231" i="1"/>
  <c r="N229" i="1"/>
  <c r="N227" i="1"/>
  <c r="N225" i="1"/>
  <c r="N223" i="1"/>
  <c r="N221" i="1"/>
  <c r="N218" i="1"/>
  <c r="N213" i="1"/>
  <c r="N211" i="1"/>
  <c r="N209" i="1"/>
  <c r="N207" i="1"/>
  <c r="N205" i="1"/>
  <c r="N203" i="1"/>
  <c r="N220" i="1"/>
  <c r="N199" i="1"/>
  <c r="N197" i="1"/>
  <c r="N195" i="1"/>
  <c r="N193" i="1"/>
  <c r="N191" i="1"/>
  <c r="N189" i="1"/>
  <c r="N187" i="1"/>
  <c r="N185" i="1"/>
  <c r="N183" i="1"/>
  <c r="N181" i="1"/>
  <c r="N179" i="1"/>
  <c r="N177" i="1"/>
  <c r="N175" i="1"/>
  <c r="N173" i="1"/>
  <c r="N230" i="1"/>
  <c r="N222" i="1"/>
  <c r="N212" i="1"/>
  <c r="N204" i="1"/>
  <c r="N196" i="1"/>
  <c r="N188" i="1"/>
  <c r="N180" i="1"/>
  <c r="N226" i="1"/>
  <c r="N198" i="1"/>
  <c r="N192" i="1"/>
  <c r="N186" i="1"/>
  <c r="N172" i="1"/>
  <c r="N165" i="1"/>
  <c r="N164" i="1"/>
  <c r="N157" i="1"/>
  <c r="N156" i="1"/>
  <c r="N149" i="1"/>
  <c r="N148" i="1"/>
  <c r="N141" i="1"/>
  <c r="N140" i="1"/>
  <c r="N133" i="1"/>
  <c r="N132" i="1"/>
  <c r="N125" i="1"/>
  <c r="N124" i="1"/>
  <c r="N117" i="1"/>
  <c r="N116" i="1"/>
  <c r="N109" i="1"/>
  <c r="N108" i="1"/>
  <c r="N228" i="1"/>
  <c r="N206" i="1"/>
  <c r="N200" i="1"/>
  <c r="N194" i="1"/>
  <c r="N174" i="1"/>
  <c r="N171" i="1"/>
  <c r="N170" i="1"/>
  <c r="N163" i="1"/>
  <c r="N162" i="1"/>
  <c r="N155" i="1"/>
  <c r="N154" i="1"/>
  <c r="N147" i="1"/>
  <c r="N146" i="1"/>
  <c r="N139" i="1"/>
  <c r="N138" i="1"/>
  <c r="N131" i="1"/>
  <c r="N130" i="1"/>
  <c r="N5" i="1"/>
  <c r="N6" i="1"/>
  <c r="M7" i="1"/>
  <c r="Q9" i="1"/>
  <c r="N13" i="1"/>
  <c r="N14" i="1"/>
  <c r="M15" i="1"/>
  <c r="Q17" i="1"/>
  <c r="N21" i="1"/>
  <c r="N22" i="1"/>
  <c r="M23" i="1"/>
  <c r="Q25" i="1"/>
  <c r="N29" i="1"/>
  <c r="N30" i="1"/>
  <c r="M31" i="1"/>
  <c r="Q33" i="1"/>
  <c r="N37" i="1"/>
  <c r="N38" i="1"/>
  <c r="M39" i="1"/>
  <c r="Q41" i="1"/>
  <c r="N45" i="1"/>
  <c r="N46" i="1"/>
  <c r="M47" i="1"/>
  <c r="Q49" i="1"/>
  <c r="N53" i="1"/>
  <c r="N54" i="1"/>
  <c r="M55" i="1"/>
  <c r="Q57" i="1"/>
  <c r="N61" i="1"/>
  <c r="N62" i="1"/>
  <c r="M63" i="1"/>
  <c r="Q65" i="1"/>
  <c r="N69" i="1"/>
  <c r="N70" i="1"/>
  <c r="M71" i="1"/>
  <c r="Q73" i="1"/>
  <c r="N77" i="1"/>
  <c r="N78" i="1"/>
  <c r="M79" i="1"/>
  <c r="Q81" i="1"/>
  <c r="N85" i="1"/>
  <c r="N86" i="1"/>
  <c r="M87" i="1"/>
  <c r="Q89" i="1"/>
  <c r="N93" i="1"/>
  <c r="N94" i="1"/>
  <c r="M95" i="1"/>
  <c r="Q97" i="1"/>
  <c r="N101" i="1"/>
  <c r="N102" i="1"/>
  <c r="M108" i="1"/>
  <c r="M114" i="1"/>
  <c r="N115" i="1"/>
  <c r="Q118" i="1"/>
  <c r="M120" i="1"/>
  <c r="N121" i="1"/>
  <c r="N122" i="1"/>
  <c r="Q124" i="1"/>
  <c r="N127" i="1"/>
  <c r="N128" i="1"/>
  <c r="N134" i="1"/>
  <c r="Q138" i="1"/>
  <c r="N143" i="1"/>
  <c r="N144" i="1"/>
  <c r="N150" i="1"/>
  <c r="Q154" i="1"/>
  <c r="N159" i="1"/>
  <c r="N160" i="1"/>
  <c r="N166" i="1"/>
  <c r="Q170" i="1"/>
  <c r="Q173" i="1"/>
  <c r="N176" i="1"/>
  <c r="Q178" i="1"/>
  <c r="Q180" i="1"/>
  <c r="M183" i="1"/>
  <c r="Q186" i="1"/>
  <c r="M195" i="1"/>
  <c r="M202" i="1"/>
  <c r="Q205" i="1"/>
  <c r="N208" i="1"/>
  <c r="Q210" i="1"/>
  <c r="Q212" i="1"/>
  <c r="Q219" i="1"/>
  <c r="M229" i="1"/>
  <c r="O229" i="1"/>
  <c r="O228" i="1"/>
  <c r="O221" i="1"/>
  <c r="O219" i="1"/>
  <c r="O211" i="1"/>
  <c r="O210" i="1"/>
  <c r="O203" i="1"/>
  <c r="O202" i="1"/>
  <c r="O195" i="1"/>
  <c r="O194" i="1"/>
  <c r="O187" i="1"/>
  <c r="O186" i="1"/>
  <c r="O179" i="1"/>
  <c r="O178" i="1"/>
  <c r="O172" i="1"/>
  <c r="O170" i="1"/>
  <c r="O168" i="1"/>
  <c r="O166" i="1"/>
  <c r="O164" i="1"/>
  <c r="O162" i="1"/>
  <c r="O160" i="1"/>
  <c r="O158" i="1"/>
  <c r="O156" i="1"/>
  <c r="O154" i="1"/>
  <c r="O152" i="1"/>
  <c r="O150" i="1"/>
  <c r="O148" i="1"/>
  <c r="O146" i="1"/>
  <c r="O144" i="1"/>
  <c r="O142" i="1"/>
  <c r="O140" i="1"/>
  <c r="O138" i="1"/>
  <c r="O136" i="1"/>
  <c r="O134" i="1"/>
  <c r="O132" i="1"/>
  <c r="O130" i="1"/>
  <c r="O128" i="1"/>
  <c r="O126" i="1"/>
  <c r="O124" i="1"/>
  <c r="O122" i="1"/>
  <c r="O120" i="1"/>
  <c r="O118" i="1"/>
  <c r="O116" i="1"/>
  <c r="O114" i="1"/>
  <c r="O112" i="1"/>
  <c r="O110" i="1"/>
  <c r="O108" i="1"/>
  <c r="O106" i="1"/>
  <c r="O104" i="1"/>
  <c r="O102" i="1"/>
  <c r="O227" i="1"/>
  <c r="O212" i="1"/>
  <c r="O206" i="1"/>
  <c r="O205" i="1"/>
  <c r="O200" i="1"/>
  <c r="O199" i="1"/>
  <c r="O193" i="1"/>
  <c r="O180" i="1"/>
  <c r="O174" i="1"/>
  <c r="O173" i="1"/>
  <c r="O171" i="1"/>
  <c r="O163" i="1"/>
  <c r="O155" i="1"/>
  <c r="O147" i="1"/>
  <c r="O139" i="1"/>
  <c r="O131" i="1"/>
  <c r="O123" i="1"/>
  <c r="O115" i="1"/>
  <c r="O107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7" i="1"/>
  <c r="O5" i="1"/>
  <c r="O222" i="1"/>
  <c r="O214" i="1"/>
  <c r="O213" i="1"/>
  <c r="O208" i="1"/>
  <c r="O207" i="1"/>
  <c r="O220" i="1"/>
  <c r="O188" i="1"/>
  <c r="O182" i="1"/>
  <c r="O181" i="1"/>
  <c r="O176" i="1"/>
  <c r="O175" i="1"/>
  <c r="O169" i="1"/>
  <c r="O161" i="1"/>
  <c r="O153" i="1"/>
  <c r="O145" i="1"/>
  <c r="O137" i="1"/>
  <c r="O129" i="1"/>
  <c r="O4" i="1"/>
  <c r="O6" i="1"/>
  <c r="N7" i="1"/>
  <c r="N8" i="1"/>
  <c r="M9" i="1"/>
  <c r="Q11" i="1"/>
  <c r="O14" i="1"/>
  <c r="N15" i="1"/>
  <c r="N16" i="1"/>
  <c r="M17" i="1"/>
  <c r="Q19" i="1"/>
  <c r="O22" i="1"/>
  <c r="N23" i="1"/>
  <c r="N24" i="1"/>
  <c r="M25" i="1"/>
  <c r="Q27" i="1"/>
  <c r="O30" i="1"/>
  <c r="N31" i="1"/>
  <c r="N32" i="1"/>
  <c r="M33" i="1"/>
  <c r="Q35" i="1"/>
  <c r="O38" i="1"/>
  <c r="N39" i="1"/>
  <c r="N40" i="1"/>
  <c r="M41" i="1"/>
  <c r="Q43" i="1"/>
  <c r="O46" i="1"/>
  <c r="N47" i="1"/>
  <c r="N48" i="1"/>
  <c r="M49" i="1"/>
  <c r="Q51" i="1"/>
  <c r="O54" i="1"/>
  <c r="N55" i="1"/>
  <c r="N56" i="1"/>
  <c r="M57" i="1"/>
  <c r="Q59" i="1"/>
  <c r="O62" i="1"/>
  <c r="N63" i="1"/>
  <c r="N64" i="1"/>
  <c r="M65" i="1"/>
  <c r="Q67" i="1"/>
  <c r="O70" i="1"/>
  <c r="N71" i="1"/>
  <c r="N72" i="1"/>
  <c r="M73" i="1"/>
  <c r="Q75" i="1"/>
  <c r="O78" i="1"/>
  <c r="N79" i="1"/>
  <c r="N80" i="1"/>
  <c r="M81" i="1"/>
  <c r="Q83" i="1"/>
  <c r="O86" i="1"/>
  <c r="N87" i="1"/>
  <c r="N88" i="1"/>
  <c r="M89" i="1"/>
  <c r="Q91" i="1"/>
  <c r="O94" i="1"/>
  <c r="N95" i="1"/>
  <c r="N96" i="1"/>
  <c r="M97" i="1"/>
  <c r="Q99" i="1"/>
  <c r="M106" i="1"/>
  <c r="N107" i="1"/>
  <c r="Q110" i="1"/>
  <c r="M112" i="1"/>
  <c r="N113" i="1"/>
  <c r="N114" i="1"/>
  <c r="Q116" i="1"/>
  <c r="N119" i="1"/>
  <c r="N120" i="1"/>
  <c r="O121" i="1"/>
  <c r="Q122" i="1"/>
  <c r="N126" i="1"/>
  <c r="O127" i="1"/>
  <c r="M130" i="1"/>
  <c r="O133" i="1"/>
  <c r="M136" i="1"/>
  <c r="N137" i="1"/>
  <c r="Q140" i="1"/>
  <c r="O143" i="1"/>
  <c r="M146" i="1"/>
  <c r="O149" i="1"/>
  <c r="M152" i="1"/>
  <c r="N153" i="1"/>
  <c r="Q156" i="1"/>
  <c r="O159" i="1"/>
  <c r="M162" i="1"/>
  <c r="O165" i="1"/>
  <c r="M168" i="1"/>
  <c r="N169" i="1"/>
  <c r="Q172" i="1"/>
  <c r="Q174" i="1"/>
  <c r="M177" i="1"/>
  <c r="O183" i="1"/>
  <c r="O189" i="1"/>
  <c r="O191" i="1"/>
  <c r="Q193" i="1"/>
  <c r="M200" i="1"/>
  <c r="N202" i="1"/>
  <c r="Q204" i="1"/>
  <c r="Q206" i="1"/>
  <c r="M209" i="1"/>
  <c r="O223" i="1"/>
  <c r="O225" i="1"/>
  <c r="Q227" i="1"/>
  <c r="Q5" i="1"/>
  <c r="O8" i="1"/>
  <c r="N9" i="1"/>
  <c r="N10" i="1"/>
  <c r="M11" i="1"/>
  <c r="Q13" i="1"/>
  <c r="O16" i="1"/>
  <c r="N17" i="1"/>
  <c r="N18" i="1"/>
  <c r="M19" i="1"/>
  <c r="Q21" i="1"/>
  <c r="O24" i="1"/>
  <c r="N25" i="1"/>
  <c r="N26" i="1"/>
  <c r="M27" i="1"/>
  <c r="Q29" i="1"/>
  <c r="O32" i="1"/>
  <c r="N33" i="1"/>
  <c r="N34" i="1"/>
  <c r="M35" i="1"/>
  <c r="Q37" i="1"/>
  <c r="O40" i="1"/>
  <c r="N41" i="1"/>
  <c r="N42" i="1"/>
  <c r="M43" i="1"/>
  <c r="Q45" i="1"/>
  <c r="O48" i="1"/>
  <c r="N49" i="1"/>
  <c r="N50" i="1"/>
  <c r="M51" i="1"/>
  <c r="Q53" i="1"/>
  <c r="O56" i="1"/>
  <c r="N57" i="1"/>
  <c r="N58" i="1"/>
  <c r="M59" i="1"/>
  <c r="Q61" i="1"/>
  <c r="O64" i="1"/>
  <c r="N65" i="1"/>
  <c r="N66" i="1"/>
  <c r="M67" i="1"/>
  <c r="Q69" i="1"/>
  <c r="O72" i="1"/>
  <c r="N73" i="1"/>
  <c r="N74" i="1"/>
  <c r="M75" i="1"/>
  <c r="Q77" i="1"/>
  <c r="O80" i="1"/>
  <c r="N81" i="1"/>
  <c r="N82" i="1"/>
  <c r="M83" i="1"/>
  <c r="Q85" i="1"/>
  <c r="O88" i="1"/>
  <c r="N89" i="1"/>
  <c r="N90" i="1"/>
  <c r="M91" i="1"/>
  <c r="Q93" i="1"/>
  <c r="O96" i="1"/>
  <c r="N97" i="1"/>
  <c r="N98" i="1"/>
  <c r="M99" i="1"/>
  <c r="Q101" i="1"/>
  <c r="Q102" i="1"/>
  <c r="M104" i="1"/>
  <c r="N105" i="1"/>
  <c r="N106" i="1"/>
  <c r="Q108" i="1"/>
  <c r="N111" i="1"/>
  <c r="N112" i="1"/>
  <c r="O113" i="1"/>
  <c r="Q114" i="1"/>
  <c r="N118" i="1"/>
  <c r="O119" i="1"/>
  <c r="M124" i="1"/>
  <c r="O125" i="1"/>
  <c r="Q130" i="1"/>
  <c r="N135" i="1"/>
  <c r="N136" i="1"/>
  <c r="N142" i="1"/>
  <c r="Q146" i="1"/>
  <c r="N151" i="1"/>
  <c r="N152" i="1"/>
  <c r="N158" i="1"/>
  <c r="Q162" i="1"/>
  <c r="N167" i="1"/>
  <c r="N168" i="1"/>
  <c r="M175" i="1"/>
  <c r="O177" i="1"/>
  <c r="Q181" i="1"/>
  <c r="O185" i="1"/>
  <c r="Q187" i="1"/>
  <c r="M194" i="1"/>
  <c r="M196" i="1"/>
  <c r="O198" i="1"/>
  <c r="M203" i="1"/>
  <c r="M207" i="1"/>
  <c r="O209" i="1"/>
  <c r="Q213" i="1"/>
  <c r="O218" i="1"/>
  <c r="Q221" i="1"/>
  <c r="M228" i="1"/>
  <c r="M230" i="1"/>
  <c r="L230" i="1"/>
  <c r="L228" i="1"/>
  <c r="L226" i="1"/>
  <c r="L224" i="1"/>
  <c r="L222" i="1"/>
  <c r="L217" i="1"/>
  <c r="L214" i="1"/>
  <c r="L212" i="1"/>
  <c r="L210" i="1"/>
  <c r="L208" i="1"/>
  <c r="L206" i="1"/>
  <c r="L204" i="1"/>
  <c r="L202" i="1"/>
  <c r="L200" i="1"/>
  <c r="L198" i="1"/>
  <c r="L196" i="1"/>
  <c r="L194" i="1"/>
  <c r="L192" i="1"/>
  <c r="L190" i="1"/>
  <c r="L188" i="1"/>
  <c r="L186" i="1"/>
  <c r="L184" i="1"/>
  <c r="L182" i="1"/>
  <c r="L180" i="1"/>
  <c r="L178" i="1"/>
  <c r="L176" i="1"/>
  <c r="L174" i="1"/>
  <c r="L225" i="1"/>
  <c r="L207" i="1"/>
  <c r="L199" i="1"/>
  <c r="L191" i="1"/>
  <c r="L183" i="1"/>
  <c r="L175" i="1"/>
  <c r="P230" i="1"/>
  <c r="P228" i="1"/>
  <c r="P226" i="1"/>
  <c r="P224" i="1"/>
  <c r="P222" i="1"/>
  <c r="P219" i="1"/>
  <c r="P217" i="1"/>
  <c r="P214" i="1"/>
  <c r="P212" i="1"/>
  <c r="P210" i="1"/>
  <c r="P208" i="1"/>
  <c r="P206" i="1"/>
  <c r="P204" i="1"/>
  <c r="P202" i="1"/>
  <c r="P200" i="1"/>
  <c r="P198" i="1"/>
  <c r="P196" i="1"/>
  <c r="P194" i="1"/>
  <c r="P192" i="1"/>
  <c r="P190" i="1"/>
  <c r="P188" i="1"/>
  <c r="P186" i="1"/>
  <c r="P184" i="1"/>
  <c r="P182" i="1"/>
  <c r="P180" i="1"/>
  <c r="P178" i="1"/>
  <c r="P176" i="1"/>
  <c r="P174" i="1"/>
  <c r="P227" i="1"/>
  <c r="P218" i="1"/>
  <c r="P209" i="1"/>
  <c r="P220" i="1"/>
  <c r="P193" i="1"/>
  <c r="P185" i="1"/>
  <c r="P177" i="1"/>
  <c r="P4" i="1"/>
  <c r="L103" i="1"/>
  <c r="L104" i="1"/>
  <c r="P105" i="1"/>
  <c r="P106" i="1"/>
  <c r="L111" i="1"/>
  <c r="L112" i="1"/>
  <c r="P113" i="1"/>
  <c r="P114" i="1"/>
  <c r="L119" i="1"/>
  <c r="L120" i="1"/>
  <c r="P121" i="1"/>
  <c r="P122" i="1"/>
  <c r="L127" i="1"/>
  <c r="L128" i="1"/>
  <c r="P129" i="1"/>
  <c r="P130" i="1"/>
  <c r="L135" i="1"/>
  <c r="L136" i="1"/>
  <c r="P137" i="1"/>
  <c r="P138" i="1"/>
  <c r="L143" i="1"/>
  <c r="L144" i="1"/>
  <c r="P145" i="1"/>
  <c r="P146" i="1"/>
  <c r="L151" i="1"/>
  <c r="L152" i="1"/>
  <c r="P153" i="1"/>
  <c r="P154" i="1"/>
  <c r="L159" i="1"/>
  <c r="L160" i="1"/>
  <c r="P161" i="1"/>
  <c r="P162" i="1"/>
  <c r="L167" i="1"/>
  <c r="L168" i="1"/>
  <c r="P169" i="1"/>
  <c r="P170" i="1"/>
  <c r="P175" i="1"/>
  <c r="L177" i="1"/>
  <c r="P181" i="1"/>
  <c r="P187" i="1"/>
  <c r="L197" i="1"/>
  <c r="L203" i="1"/>
  <c r="P207" i="1"/>
  <c r="L209" i="1"/>
  <c r="P213" i="1"/>
  <c r="P221" i="1"/>
  <c r="L231" i="1"/>
  <c r="AU244" i="2"/>
  <c r="AT244" i="2"/>
  <c r="AS244" i="2"/>
  <c r="AR244" i="2"/>
  <c r="AQ244" i="2"/>
  <c r="AP244" i="2"/>
  <c r="AU73" i="2"/>
  <c r="AT73" i="2"/>
  <c r="AS73" i="2"/>
  <c r="AR73" i="2"/>
  <c r="AQ73" i="2"/>
  <c r="AP73" i="2"/>
  <c r="P215" i="1" l="1"/>
  <c r="O232" i="1"/>
  <c r="L215" i="1"/>
  <c r="P232" i="1"/>
  <c r="P235" i="1" s="1"/>
  <c r="L232" i="1"/>
  <c r="N215" i="1"/>
  <c r="Q215" i="1"/>
  <c r="M215" i="1"/>
  <c r="Q232" i="1"/>
  <c r="N232" i="1"/>
  <c r="O215" i="1"/>
  <c r="O235" i="1" s="1"/>
  <c r="M232" i="1"/>
  <c r="AU101" i="2"/>
  <c r="AT101" i="2"/>
  <c r="AS101" i="2"/>
  <c r="N235" i="1" l="1"/>
  <c r="L235" i="1"/>
  <c r="Q235" i="1"/>
  <c r="M235" i="1"/>
  <c r="AO251" i="2"/>
  <c r="AN251" i="2"/>
  <c r="AM251" i="2"/>
  <c r="AL251" i="2"/>
  <c r="AK251" i="2"/>
  <c r="AJ251" i="2"/>
  <c r="AI251" i="2"/>
  <c r="AH251" i="2"/>
  <c r="AG251" i="2"/>
  <c r="AF251" i="2"/>
  <c r="AE251" i="2"/>
  <c r="AD251" i="2"/>
  <c r="AC251" i="2"/>
  <c r="AB251" i="2"/>
  <c r="AA251" i="2"/>
  <c r="Z251" i="2"/>
  <c r="Y251" i="2"/>
  <c r="X251" i="2"/>
  <c r="W251" i="2"/>
  <c r="V251" i="2"/>
  <c r="U251" i="2"/>
  <c r="T251" i="2"/>
  <c r="S251" i="2"/>
  <c r="R251" i="2"/>
  <c r="O251" i="2"/>
  <c r="N251" i="2"/>
  <c r="M251" i="2"/>
  <c r="L251" i="2"/>
  <c r="AO237" i="2"/>
  <c r="AN237" i="2"/>
  <c r="AM237" i="2"/>
  <c r="AL237" i="2"/>
  <c r="AK237" i="2"/>
  <c r="AJ237" i="2"/>
  <c r="AI237" i="2"/>
  <c r="AH237" i="2"/>
  <c r="AG237" i="2"/>
  <c r="AF237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M237" i="2"/>
  <c r="L237" i="2"/>
  <c r="AS250" i="2"/>
  <c r="AR250" i="2"/>
  <c r="AQ250" i="2"/>
  <c r="AP250" i="2"/>
  <c r="AU249" i="2"/>
  <c r="AT249" i="2"/>
  <c r="AS249" i="2"/>
  <c r="AR249" i="2"/>
  <c r="AQ249" i="2"/>
  <c r="AP249" i="2"/>
  <c r="AU248" i="2"/>
  <c r="AT248" i="2"/>
  <c r="AS248" i="2"/>
  <c r="AR248" i="2"/>
  <c r="AQ248" i="2"/>
  <c r="AP248" i="2"/>
  <c r="AU247" i="2"/>
  <c r="AT247" i="2"/>
  <c r="AS247" i="2"/>
  <c r="AR247" i="2"/>
  <c r="AQ247" i="2"/>
  <c r="AP247" i="2"/>
  <c r="AU246" i="2"/>
  <c r="AT246" i="2"/>
  <c r="AS246" i="2"/>
  <c r="AR246" i="2"/>
  <c r="AQ246" i="2"/>
  <c r="AP246" i="2"/>
  <c r="AU245" i="2"/>
  <c r="AT245" i="2"/>
  <c r="AS245" i="2"/>
  <c r="AR245" i="2"/>
  <c r="AQ245" i="2"/>
  <c r="AP245" i="2"/>
  <c r="AU240" i="2"/>
  <c r="AT240" i="2"/>
  <c r="AS240" i="2"/>
  <c r="AR240" i="2"/>
  <c r="AQ240" i="2"/>
  <c r="AP240" i="2"/>
  <c r="AU236" i="2"/>
  <c r="AT236" i="2"/>
  <c r="AS236" i="2"/>
  <c r="AR236" i="2"/>
  <c r="AQ236" i="2"/>
  <c r="AP236" i="2"/>
  <c r="AU235" i="2"/>
  <c r="AT235" i="2"/>
  <c r="AS235" i="2"/>
  <c r="AR235" i="2"/>
  <c r="AQ235" i="2"/>
  <c r="AP235" i="2"/>
  <c r="AU234" i="2"/>
  <c r="AT234" i="2"/>
  <c r="AS234" i="2"/>
  <c r="AR234" i="2"/>
  <c r="AQ234" i="2"/>
  <c r="AP234" i="2"/>
  <c r="AU233" i="2"/>
  <c r="AT233" i="2"/>
  <c r="AS233" i="2"/>
  <c r="AR233" i="2"/>
  <c r="AQ233" i="2"/>
  <c r="AP233" i="2"/>
  <c r="AS232" i="2"/>
  <c r="AR232" i="2"/>
  <c r="AQ232" i="2"/>
  <c r="AP232" i="2"/>
  <c r="AS231" i="2"/>
  <c r="AR231" i="2"/>
  <c r="AQ231" i="2"/>
  <c r="AP231" i="2"/>
  <c r="AS230" i="2"/>
  <c r="AR230" i="2"/>
  <c r="AQ230" i="2"/>
  <c r="AP230" i="2"/>
  <c r="AS229" i="2"/>
  <c r="AR229" i="2"/>
  <c r="AQ229" i="2"/>
  <c r="AP229" i="2"/>
  <c r="AU228" i="2"/>
  <c r="AT228" i="2"/>
  <c r="AQ228" i="2"/>
  <c r="AP228" i="2"/>
  <c r="AS227" i="2"/>
  <c r="AR227" i="2"/>
  <c r="AQ227" i="2"/>
  <c r="AP227" i="2"/>
  <c r="AS226" i="2"/>
  <c r="AR226" i="2"/>
  <c r="AQ226" i="2"/>
  <c r="AP226" i="2"/>
  <c r="AS225" i="2"/>
  <c r="AR225" i="2"/>
  <c r="AQ225" i="2"/>
  <c r="AP225" i="2"/>
  <c r="AS224" i="2"/>
  <c r="AR224" i="2"/>
  <c r="AQ224" i="2"/>
  <c r="AP224" i="2"/>
  <c r="AS223" i="2"/>
  <c r="AR223" i="2"/>
  <c r="AQ223" i="2"/>
  <c r="AP223" i="2"/>
  <c r="AS222" i="2"/>
  <c r="AR222" i="2"/>
  <c r="AQ222" i="2"/>
  <c r="AP222" i="2"/>
  <c r="AQ221" i="2"/>
  <c r="AP221" i="2"/>
  <c r="AS220" i="2"/>
  <c r="AR220" i="2"/>
  <c r="AQ220" i="2"/>
  <c r="AP220" i="2"/>
  <c r="AS219" i="2"/>
  <c r="AR219" i="2"/>
  <c r="AQ219" i="2"/>
  <c r="AP219" i="2"/>
  <c r="AS218" i="2"/>
  <c r="AR218" i="2"/>
  <c r="AQ218" i="2"/>
  <c r="AP218" i="2"/>
  <c r="AS217" i="2"/>
  <c r="AR217" i="2"/>
  <c r="AQ217" i="2"/>
  <c r="AP217" i="2"/>
  <c r="AS216" i="2"/>
  <c r="AR216" i="2"/>
  <c r="AQ216" i="2"/>
  <c r="AP216" i="2"/>
  <c r="AS215" i="2"/>
  <c r="AR215" i="2"/>
  <c r="AQ215" i="2"/>
  <c r="AP215" i="2"/>
  <c r="AS214" i="2"/>
  <c r="AR214" i="2"/>
  <c r="AQ214" i="2"/>
  <c r="AP214" i="2"/>
  <c r="AS213" i="2"/>
  <c r="AR213" i="2"/>
  <c r="AQ213" i="2"/>
  <c r="AP213" i="2"/>
  <c r="AS212" i="2"/>
  <c r="AR212" i="2"/>
  <c r="AQ212" i="2"/>
  <c r="AP212" i="2"/>
  <c r="AS211" i="2"/>
  <c r="AR211" i="2"/>
  <c r="AQ211" i="2"/>
  <c r="AP211" i="2"/>
  <c r="AS210" i="2"/>
  <c r="AR210" i="2"/>
  <c r="AQ210" i="2"/>
  <c r="AP210" i="2"/>
  <c r="AS209" i="2"/>
  <c r="AR209" i="2"/>
  <c r="AQ209" i="2"/>
  <c r="AP209" i="2"/>
  <c r="AS208" i="2"/>
  <c r="AR208" i="2"/>
  <c r="AQ208" i="2"/>
  <c r="AP208" i="2"/>
  <c r="AS207" i="2"/>
  <c r="AR207" i="2"/>
  <c r="AQ207" i="2"/>
  <c r="AP207" i="2"/>
  <c r="AS206" i="2"/>
  <c r="AR206" i="2"/>
  <c r="AQ206" i="2"/>
  <c r="AP206" i="2"/>
  <c r="AS205" i="2"/>
  <c r="AR205" i="2"/>
  <c r="AQ205" i="2"/>
  <c r="AP205" i="2"/>
  <c r="AS204" i="2"/>
  <c r="AR204" i="2"/>
  <c r="AQ204" i="2"/>
  <c r="AP204" i="2"/>
  <c r="AS241" i="2"/>
  <c r="AR241" i="2"/>
  <c r="AQ241" i="2"/>
  <c r="AP241" i="2"/>
  <c r="AQ202" i="2"/>
  <c r="AP202" i="2"/>
  <c r="AS201" i="2"/>
  <c r="AR201" i="2"/>
  <c r="AQ201" i="2"/>
  <c r="AP201" i="2"/>
  <c r="AS200" i="2"/>
  <c r="AR200" i="2"/>
  <c r="AQ200" i="2"/>
  <c r="AP200" i="2"/>
  <c r="AS199" i="2"/>
  <c r="AR199" i="2"/>
  <c r="AQ199" i="2"/>
  <c r="AP199" i="2"/>
  <c r="AS198" i="2"/>
  <c r="AR198" i="2"/>
  <c r="AQ198" i="2"/>
  <c r="AP198" i="2"/>
  <c r="AS197" i="2"/>
  <c r="AR197" i="2"/>
  <c r="AQ197" i="2"/>
  <c r="AP197" i="2"/>
  <c r="AS196" i="2"/>
  <c r="AR196" i="2"/>
  <c r="AQ196" i="2"/>
  <c r="AP196" i="2"/>
  <c r="AS195" i="2"/>
  <c r="AR195" i="2"/>
  <c r="AQ195" i="2"/>
  <c r="AP195" i="2"/>
  <c r="AS194" i="2"/>
  <c r="AR194" i="2"/>
  <c r="AQ194" i="2"/>
  <c r="AP194" i="2"/>
  <c r="AS193" i="2"/>
  <c r="AR193" i="2"/>
  <c r="AQ193" i="2"/>
  <c r="AP193" i="2"/>
  <c r="AS192" i="2"/>
  <c r="AR192" i="2"/>
  <c r="AQ192" i="2"/>
  <c r="AP192" i="2"/>
  <c r="AS191" i="2"/>
  <c r="AR191" i="2"/>
  <c r="AQ191" i="2"/>
  <c r="AP191" i="2"/>
  <c r="AS190" i="2"/>
  <c r="AR190" i="2"/>
  <c r="AQ190" i="2"/>
  <c r="AP190" i="2"/>
  <c r="AS189" i="2"/>
  <c r="AR189" i="2"/>
  <c r="AQ189" i="2"/>
  <c r="AP189" i="2"/>
  <c r="AS188" i="2"/>
  <c r="AR188" i="2"/>
  <c r="AQ188" i="2"/>
  <c r="AP188" i="2"/>
  <c r="AU187" i="2"/>
  <c r="AT187" i="2"/>
  <c r="AS187" i="2"/>
  <c r="AR187" i="2"/>
  <c r="AQ187" i="2"/>
  <c r="AP187" i="2"/>
  <c r="AU186" i="2"/>
  <c r="AT186" i="2"/>
  <c r="AS186" i="2"/>
  <c r="AR186" i="2"/>
  <c r="AQ186" i="2"/>
  <c r="AP186" i="2"/>
  <c r="AU185" i="2"/>
  <c r="AT185" i="2"/>
  <c r="AS185" i="2"/>
  <c r="AR185" i="2"/>
  <c r="AQ185" i="2"/>
  <c r="AP185" i="2"/>
  <c r="AS184" i="2"/>
  <c r="AR184" i="2"/>
  <c r="AQ184" i="2"/>
  <c r="AP184" i="2"/>
  <c r="AS183" i="2"/>
  <c r="AR183" i="2"/>
  <c r="AQ183" i="2"/>
  <c r="AP183" i="2"/>
  <c r="AS243" i="2"/>
  <c r="AR243" i="2"/>
  <c r="AQ243" i="2"/>
  <c r="AP243" i="2"/>
  <c r="AS181" i="2"/>
  <c r="AR181" i="2"/>
  <c r="AQ181" i="2"/>
  <c r="AP181" i="2"/>
  <c r="AS180" i="2"/>
  <c r="AR180" i="2"/>
  <c r="AQ180" i="2"/>
  <c r="AP180" i="2"/>
  <c r="AS179" i="2"/>
  <c r="AR179" i="2"/>
  <c r="AQ179" i="2"/>
  <c r="AP179" i="2"/>
  <c r="AS178" i="2"/>
  <c r="AR178" i="2"/>
  <c r="AQ178" i="2"/>
  <c r="AP178" i="2"/>
  <c r="AS177" i="2"/>
  <c r="AR177" i="2"/>
  <c r="AQ177" i="2"/>
  <c r="AP177" i="2"/>
  <c r="AS176" i="2"/>
  <c r="AR176" i="2"/>
  <c r="AQ176" i="2"/>
  <c r="AP176" i="2"/>
  <c r="AS242" i="2"/>
  <c r="AR242" i="2"/>
  <c r="AQ242" i="2"/>
  <c r="AP242" i="2"/>
  <c r="AS174" i="2"/>
  <c r="AR174" i="2"/>
  <c r="AQ174" i="2"/>
  <c r="AP174" i="2"/>
  <c r="AS173" i="2"/>
  <c r="AR173" i="2"/>
  <c r="AQ173" i="2"/>
  <c r="AP173" i="2"/>
  <c r="AQ172" i="2"/>
  <c r="AP172" i="2"/>
  <c r="AS171" i="2"/>
  <c r="AR171" i="2"/>
  <c r="AQ171" i="2"/>
  <c r="AP171" i="2"/>
  <c r="AS170" i="2"/>
  <c r="AR170" i="2"/>
  <c r="AQ170" i="2"/>
  <c r="AP170" i="2"/>
  <c r="AS169" i="2"/>
  <c r="AR169" i="2"/>
  <c r="AQ169" i="2"/>
  <c r="AP169" i="2"/>
  <c r="AS168" i="2"/>
  <c r="AR168" i="2"/>
  <c r="AQ168" i="2"/>
  <c r="AP168" i="2"/>
  <c r="AS167" i="2"/>
  <c r="AR167" i="2"/>
  <c r="AQ167" i="2"/>
  <c r="AP167" i="2"/>
  <c r="AS166" i="2"/>
  <c r="AR166" i="2"/>
  <c r="AQ166" i="2"/>
  <c r="AP166" i="2"/>
  <c r="AS165" i="2"/>
  <c r="AR165" i="2"/>
  <c r="AQ165" i="2"/>
  <c r="AP165" i="2"/>
  <c r="AS164" i="2"/>
  <c r="AR164" i="2"/>
  <c r="AQ164" i="2"/>
  <c r="AP164" i="2"/>
  <c r="AS163" i="2"/>
  <c r="AR163" i="2"/>
  <c r="AQ163" i="2"/>
  <c r="AP163" i="2"/>
  <c r="AS162" i="2"/>
  <c r="AR162" i="2"/>
  <c r="AQ162" i="2"/>
  <c r="AP162" i="2"/>
  <c r="AS161" i="2"/>
  <c r="AR161" i="2"/>
  <c r="AQ161" i="2"/>
  <c r="AP161" i="2"/>
  <c r="AS160" i="2"/>
  <c r="AR160" i="2"/>
  <c r="AQ160" i="2"/>
  <c r="AP160" i="2"/>
  <c r="AS159" i="2"/>
  <c r="AR159" i="2"/>
  <c r="AQ159" i="2"/>
  <c r="AP159" i="2"/>
  <c r="AS158" i="2"/>
  <c r="AR158" i="2"/>
  <c r="AQ158" i="2"/>
  <c r="AP158" i="2"/>
  <c r="AS157" i="2"/>
  <c r="AR157" i="2"/>
  <c r="AQ157" i="2"/>
  <c r="AP157" i="2"/>
  <c r="AU156" i="2"/>
  <c r="AT156" i="2"/>
  <c r="AS156" i="2"/>
  <c r="AR156" i="2"/>
  <c r="AQ156" i="2"/>
  <c r="AP156" i="2"/>
  <c r="AS155" i="2"/>
  <c r="AR155" i="2"/>
  <c r="AQ155" i="2"/>
  <c r="AP155" i="2"/>
  <c r="AS154" i="2"/>
  <c r="AR154" i="2"/>
  <c r="AQ154" i="2"/>
  <c r="AP154" i="2"/>
  <c r="AS153" i="2"/>
  <c r="AR153" i="2"/>
  <c r="AQ153" i="2"/>
  <c r="AP153" i="2"/>
  <c r="AS152" i="2"/>
  <c r="AR152" i="2"/>
  <c r="AQ152" i="2"/>
  <c r="AP152" i="2"/>
  <c r="AS151" i="2"/>
  <c r="AR151" i="2"/>
  <c r="AQ151" i="2"/>
  <c r="AP151" i="2"/>
  <c r="AS150" i="2"/>
  <c r="AR150" i="2"/>
  <c r="AQ150" i="2"/>
  <c r="AP150" i="2"/>
  <c r="AS149" i="2"/>
  <c r="AR149" i="2"/>
  <c r="AQ149" i="2"/>
  <c r="AP149" i="2"/>
  <c r="AS148" i="2"/>
  <c r="AR148" i="2"/>
  <c r="AQ148" i="2"/>
  <c r="AP148" i="2"/>
  <c r="AS147" i="2"/>
  <c r="AR147" i="2"/>
  <c r="AQ147" i="2"/>
  <c r="AP147" i="2"/>
  <c r="AS146" i="2"/>
  <c r="AR146" i="2"/>
  <c r="AQ146" i="2"/>
  <c r="AP146" i="2"/>
  <c r="AS145" i="2"/>
  <c r="AR145" i="2"/>
  <c r="AQ145" i="2"/>
  <c r="AP145" i="2"/>
  <c r="AU139" i="2"/>
  <c r="AT139" i="2"/>
  <c r="AS139" i="2"/>
  <c r="AR139" i="2"/>
  <c r="AQ139" i="2"/>
  <c r="AU138" i="2"/>
  <c r="AT138" i="2"/>
  <c r="AS138" i="2"/>
  <c r="AR138" i="2"/>
  <c r="AQ138" i="2"/>
  <c r="AU137" i="2"/>
  <c r="AT137" i="2"/>
  <c r="AS137" i="2"/>
  <c r="AR137" i="2"/>
  <c r="AQ137" i="2"/>
  <c r="AU136" i="2"/>
  <c r="AT136" i="2"/>
  <c r="AS136" i="2"/>
  <c r="AR136" i="2"/>
  <c r="AQ136" i="2"/>
  <c r="AU135" i="2"/>
  <c r="AT135" i="2"/>
  <c r="AS135" i="2"/>
  <c r="AR135" i="2"/>
  <c r="AQ135" i="2"/>
  <c r="AU134" i="2"/>
  <c r="AT134" i="2"/>
  <c r="AS134" i="2"/>
  <c r="AR134" i="2"/>
  <c r="AQ134" i="2"/>
  <c r="AU133" i="2"/>
  <c r="AT133" i="2"/>
  <c r="AS133" i="2"/>
  <c r="AR133" i="2"/>
  <c r="AQ133" i="2"/>
  <c r="AU132" i="2"/>
  <c r="AT132" i="2"/>
  <c r="AS132" i="2"/>
  <c r="AR132" i="2"/>
  <c r="AQ132" i="2"/>
  <c r="AU131" i="2"/>
  <c r="AT131" i="2"/>
  <c r="AS131" i="2"/>
  <c r="AR131" i="2"/>
  <c r="AQ131" i="2"/>
  <c r="AP139" i="2"/>
  <c r="AP138" i="2"/>
  <c r="AP137" i="2"/>
  <c r="AP136" i="2"/>
  <c r="AP135" i="2"/>
  <c r="AP134" i="2"/>
  <c r="AP133" i="2"/>
  <c r="AP132" i="2"/>
  <c r="AP131" i="2"/>
  <c r="AS251" i="2" l="1"/>
  <c r="AQ140" i="2"/>
  <c r="AP251" i="2"/>
  <c r="AQ237" i="2"/>
  <c r="AQ251" i="2"/>
  <c r="AR251" i="2"/>
  <c r="AU140" i="2"/>
  <c r="AP237" i="2"/>
  <c r="AS140" i="2"/>
  <c r="AP140" i="2"/>
  <c r="AT140" i="2"/>
  <c r="AR140" i="2"/>
  <c r="N19" i="2"/>
  <c r="AR19" i="2" s="1"/>
  <c r="AU19" i="2"/>
  <c r="AT19" i="2"/>
  <c r="AS19" i="2"/>
  <c r="AQ19" i="2"/>
  <c r="AP19" i="2"/>
  <c r="Q250" i="2"/>
  <c r="P250" i="2"/>
  <c r="AT250" i="2" l="1"/>
  <c r="AT251" i="2" s="1"/>
  <c r="P251" i="2"/>
  <c r="AU250" i="2"/>
  <c r="AU251" i="2" s="1"/>
  <c r="Q251" i="2"/>
  <c r="AU125" i="2"/>
  <c r="AT125" i="2"/>
  <c r="AS125" i="2"/>
  <c r="AR125" i="2"/>
  <c r="AQ125" i="2"/>
  <c r="AP125" i="2"/>
  <c r="AU124" i="2"/>
  <c r="AT124" i="2"/>
  <c r="AS124" i="2"/>
  <c r="AR124" i="2"/>
  <c r="AQ124" i="2"/>
  <c r="AP124" i="2"/>
  <c r="AU123" i="2"/>
  <c r="AT123" i="2"/>
  <c r="AS123" i="2"/>
  <c r="AR123" i="2"/>
  <c r="AQ123" i="2"/>
  <c r="AP123" i="2"/>
  <c r="AU122" i="2"/>
  <c r="AT122" i="2"/>
  <c r="AS122" i="2"/>
  <c r="AR122" i="2"/>
  <c r="AQ122" i="2"/>
  <c r="AP122" i="2"/>
  <c r="AU121" i="2"/>
  <c r="AT121" i="2"/>
  <c r="AS121" i="2"/>
  <c r="AR121" i="2"/>
  <c r="AQ121" i="2"/>
  <c r="AP121" i="2"/>
  <c r="AU120" i="2"/>
  <c r="AT120" i="2"/>
  <c r="AS120" i="2"/>
  <c r="AR120" i="2"/>
  <c r="AQ120" i="2"/>
  <c r="AP120" i="2"/>
  <c r="AU119" i="2"/>
  <c r="AT119" i="2"/>
  <c r="AS119" i="2"/>
  <c r="AR119" i="2"/>
  <c r="AQ119" i="2"/>
  <c r="AP119" i="2"/>
  <c r="AU118" i="2"/>
  <c r="AT118" i="2"/>
  <c r="AS118" i="2"/>
  <c r="AR118" i="2"/>
  <c r="AQ118" i="2"/>
  <c r="AP118" i="2"/>
  <c r="AU117" i="2"/>
  <c r="AT117" i="2"/>
  <c r="AS117" i="2"/>
  <c r="AR117" i="2"/>
  <c r="AQ117" i="2"/>
  <c r="AP117" i="2"/>
  <c r="AU116" i="2"/>
  <c r="AT116" i="2"/>
  <c r="AS116" i="2"/>
  <c r="AR116" i="2"/>
  <c r="AQ116" i="2"/>
  <c r="AP116" i="2"/>
  <c r="AU115" i="2"/>
  <c r="AT115" i="2"/>
  <c r="AS115" i="2"/>
  <c r="AR115" i="2"/>
  <c r="AQ115" i="2"/>
  <c r="AP115" i="2"/>
  <c r="AU109" i="2"/>
  <c r="AT109" i="2"/>
  <c r="AS109" i="2"/>
  <c r="AR109" i="2"/>
  <c r="AQ109" i="2"/>
  <c r="AP109" i="2"/>
  <c r="AU108" i="2"/>
  <c r="AT108" i="2"/>
  <c r="AS108" i="2"/>
  <c r="AR108" i="2"/>
  <c r="AQ108" i="2"/>
  <c r="AP108" i="2"/>
  <c r="AU107" i="2"/>
  <c r="AT107" i="2"/>
  <c r="AS107" i="2"/>
  <c r="AR107" i="2"/>
  <c r="AQ107" i="2"/>
  <c r="AP107" i="2"/>
  <c r="AU106" i="2"/>
  <c r="AT106" i="2"/>
  <c r="AS106" i="2"/>
  <c r="AR106" i="2"/>
  <c r="AQ106" i="2"/>
  <c r="AP106" i="2"/>
  <c r="AU105" i="2"/>
  <c r="AT105" i="2"/>
  <c r="AS105" i="2"/>
  <c r="AR105" i="2"/>
  <c r="AQ105" i="2"/>
  <c r="AP105" i="2"/>
  <c r="AU104" i="2"/>
  <c r="AT104" i="2"/>
  <c r="AS104" i="2"/>
  <c r="AR104" i="2"/>
  <c r="AQ104" i="2"/>
  <c r="AP104" i="2"/>
  <c r="AU103" i="2"/>
  <c r="AT103" i="2"/>
  <c r="AS103" i="2"/>
  <c r="AR103" i="2"/>
  <c r="AQ103" i="2"/>
  <c r="AP103" i="2"/>
  <c r="AU102" i="2"/>
  <c r="AT102" i="2"/>
  <c r="AS102" i="2"/>
  <c r="AR102" i="2"/>
  <c r="AQ102" i="2"/>
  <c r="AP102" i="2"/>
  <c r="AR101" i="2"/>
  <c r="AQ101" i="2"/>
  <c r="AP101" i="2"/>
  <c r="AU100" i="2"/>
  <c r="AT100" i="2"/>
  <c r="AS100" i="2"/>
  <c r="AR100" i="2"/>
  <c r="AQ100" i="2"/>
  <c r="AP100" i="2"/>
  <c r="AU99" i="2"/>
  <c r="AT99" i="2"/>
  <c r="AS99" i="2"/>
  <c r="AR99" i="2"/>
  <c r="AQ99" i="2"/>
  <c r="AP99" i="2"/>
  <c r="AU93" i="2"/>
  <c r="AT93" i="2"/>
  <c r="AS93" i="2"/>
  <c r="AR93" i="2"/>
  <c r="AQ93" i="2"/>
  <c r="AP93" i="2"/>
  <c r="AU92" i="2"/>
  <c r="AT92" i="2"/>
  <c r="AS92" i="2"/>
  <c r="AU91" i="2"/>
  <c r="AT91" i="2"/>
  <c r="AS91" i="2"/>
  <c r="AR91" i="2"/>
  <c r="AQ91" i="2"/>
  <c r="AP91" i="2"/>
  <c r="AU90" i="2"/>
  <c r="AT90" i="2"/>
  <c r="AS90" i="2"/>
  <c r="AR90" i="2"/>
  <c r="AQ90" i="2"/>
  <c r="AP90" i="2"/>
  <c r="AU89" i="2"/>
  <c r="AT89" i="2"/>
  <c r="AS89" i="2"/>
  <c r="AR89" i="2"/>
  <c r="AQ89" i="2"/>
  <c r="AP89" i="2"/>
  <c r="AU88" i="2"/>
  <c r="AT88" i="2"/>
  <c r="AS88" i="2"/>
  <c r="AR88" i="2"/>
  <c r="AQ88" i="2"/>
  <c r="AP88" i="2"/>
  <c r="AU87" i="2"/>
  <c r="AT87" i="2"/>
  <c r="AS87" i="2"/>
  <c r="AR87" i="2"/>
  <c r="AQ87" i="2"/>
  <c r="AP87" i="2"/>
  <c r="AU86" i="2"/>
  <c r="AT86" i="2"/>
  <c r="AS86" i="2"/>
  <c r="AR86" i="2"/>
  <c r="AQ86" i="2"/>
  <c r="AP86" i="2"/>
  <c r="AU85" i="2"/>
  <c r="AT85" i="2"/>
  <c r="AS85" i="2"/>
  <c r="AR85" i="2"/>
  <c r="AQ85" i="2"/>
  <c r="AP85" i="2"/>
  <c r="AU84" i="2"/>
  <c r="AT84" i="2"/>
  <c r="AS84" i="2"/>
  <c r="AU83" i="2"/>
  <c r="AT83" i="2"/>
  <c r="AS83" i="2"/>
  <c r="AR83" i="2"/>
  <c r="AQ83" i="2"/>
  <c r="AP83" i="2"/>
  <c r="AU82" i="2"/>
  <c r="AT82" i="2"/>
  <c r="AS82" i="2"/>
  <c r="AU80" i="2"/>
  <c r="AT80" i="2"/>
  <c r="AS80" i="2"/>
  <c r="AU79" i="2"/>
  <c r="AT79" i="2"/>
  <c r="AS79" i="2"/>
  <c r="AU78" i="2"/>
  <c r="AT78" i="2"/>
  <c r="AS78" i="2"/>
  <c r="AR78" i="2"/>
  <c r="AQ78" i="2"/>
  <c r="AP78" i="2"/>
  <c r="AU72" i="2"/>
  <c r="AT72" i="2"/>
  <c r="AS72" i="2"/>
  <c r="AR72" i="2"/>
  <c r="AQ72" i="2"/>
  <c r="AP72" i="2"/>
  <c r="AU71" i="2"/>
  <c r="AT71" i="2"/>
  <c r="AS71" i="2"/>
  <c r="AR71" i="2"/>
  <c r="AQ71" i="2"/>
  <c r="AP71" i="2"/>
  <c r="AU70" i="2"/>
  <c r="AT70" i="2"/>
  <c r="AS70" i="2"/>
  <c r="AR70" i="2"/>
  <c r="AQ70" i="2"/>
  <c r="AP70" i="2"/>
  <c r="AU69" i="2"/>
  <c r="AT69" i="2"/>
  <c r="AS69" i="2"/>
  <c r="AR69" i="2"/>
  <c r="AQ69" i="2"/>
  <c r="AP69" i="2"/>
  <c r="AU68" i="2"/>
  <c r="AT68" i="2"/>
  <c r="AS68" i="2"/>
  <c r="AR68" i="2"/>
  <c r="AQ68" i="2"/>
  <c r="AP68" i="2"/>
  <c r="AU67" i="2"/>
  <c r="AT67" i="2"/>
  <c r="AS67" i="2"/>
  <c r="AR67" i="2"/>
  <c r="AQ67" i="2"/>
  <c r="AP67" i="2"/>
  <c r="AU66" i="2"/>
  <c r="AT66" i="2"/>
  <c r="AS66" i="2"/>
  <c r="AR66" i="2"/>
  <c r="AQ66" i="2"/>
  <c r="AP66" i="2"/>
  <c r="AU65" i="2"/>
  <c r="AT65" i="2"/>
  <c r="AS65" i="2"/>
  <c r="AR65" i="2"/>
  <c r="AQ65" i="2"/>
  <c r="AP65" i="2"/>
  <c r="AU64" i="2"/>
  <c r="AT64" i="2"/>
  <c r="AS64" i="2"/>
  <c r="AR64" i="2"/>
  <c r="AQ64" i="2"/>
  <c r="AP64" i="2"/>
  <c r="AU63" i="2"/>
  <c r="AT63" i="2"/>
  <c r="AS63" i="2"/>
  <c r="AR63" i="2"/>
  <c r="AQ63" i="2"/>
  <c r="AP63" i="2"/>
  <c r="AU62" i="2"/>
  <c r="AT62" i="2"/>
  <c r="AS62" i="2"/>
  <c r="AR62" i="2"/>
  <c r="AQ62" i="2"/>
  <c r="AP62" i="2"/>
  <c r="AU61" i="2"/>
  <c r="AT61" i="2"/>
  <c r="AS61" i="2"/>
  <c r="AR61" i="2"/>
  <c r="AQ61" i="2"/>
  <c r="AP61" i="2"/>
  <c r="AU60" i="2"/>
  <c r="AT60" i="2"/>
  <c r="AS60" i="2"/>
  <c r="AR60" i="2"/>
  <c r="AQ60" i="2"/>
  <c r="AP60" i="2"/>
  <c r="AU59" i="2"/>
  <c r="AT59" i="2"/>
  <c r="AS59" i="2"/>
  <c r="AR59" i="2"/>
  <c r="AQ59" i="2"/>
  <c r="AP59" i="2"/>
  <c r="AU58" i="2"/>
  <c r="AT58" i="2"/>
  <c r="AS58" i="2"/>
  <c r="AR58" i="2"/>
  <c r="AQ58" i="2"/>
  <c r="AP58" i="2"/>
  <c r="AU57" i="2"/>
  <c r="AT57" i="2"/>
  <c r="AS57" i="2"/>
  <c r="AR57" i="2"/>
  <c r="AQ57" i="2"/>
  <c r="AP57" i="2"/>
  <c r="AU56" i="2"/>
  <c r="AT56" i="2"/>
  <c r="AS56" i="2"/>
  <c r="AR56" i="2"/>
  <c r="AQ56" i="2"/>
  <c r="AP56" i="2"/>
  <c r="AU55" i="2"/>
  <c r="AT55" i="2"/>
  <c r="AS55" i="2"/>
  <c r="AR55" i="2"/>
  <c r="AQ55" i="2"/>
  <c r="AP55" i="2"/>
  <c r="AU54" i="2"/>
  <c r="AT54" i="2"/>
  <c r="AS54" i="2"/>
  <c r="AR54" i="2"/>
  <c r="AQ54" i="2"/>
  <c r="AP54" i="2"/>
  <c r="AU53" i="2"/>
  <c r="AT53" i="2"/>
  <c r="AS53" i="2"/>
  <c r="AR53" i="2"/>
  <c r="AQ53" i="2"/>
  <c r="AP53" i="2"/>
  <c r="AU52" i="2"/>
  <c r="AT52" i="2"/>
  <c r="AS52" i="2"/>
  <c r="AR52" i="2"/>
  <c r="AQ52" i="2"/>
  <c r="AP52" i="2"/>
  <c r="AU51" i="2"/>
  <c r="AT51" i="2"/>
  <c r="AS51" i="2"/>
  <c r="AR51" i="2"/>
  <c r="AQ51" i="2"/>
  <c r="AP51" i="2"/>
  <c r="AU50" i="2"/>
  <c r="AT50" i="2"/>
  <c r="AS50" i="2"/>
  <c r="AR50" i="2"/>
  <c r="AQ50" i="2"/>
  <c r="AP50" i="2"/>
  <c r="AU49" i="2"/>
  <c r="AT49" i="2"/>
  <c r="AS49" i="2"/>
  <c r="AR49" i="2"/>
  <c r="AQ49" i="2"/>
  <c r="AP49" i="2"/>
  <c r="AU48" i="2"/>
  <c r="AT48" i="2"/>
  <c r="AS48" i="2"/>
  <c r="AR48" i="2"/>
  <c r="AQ48" i="2"/>
  <c r="AP48" i="2"/>
  <c r="AU47" i="2"/>
  <c r="AT47" i="2"/>
  <c r="AS47" i="2"/>
  <c r="AR47" i="2"/>
  <c r="AQ47" i="2"/>
  <c r="AP47" i="2"/>
  <c r="AU46" i="2"/>
  <c r="AT46" i="2"/>
  <c r="AS46" i="2"/>
  <c r="AR46" i="2"/>
  <c r="AQ46" i="2"/>
  <c r="AP46" i="2"/>
  <c r="AU45" i="2"/>
  <c r="AT45" i="2"/>
  <c r="AS45" i="2"/>
  <c r="AR45" i="2"/>
  <c r="AQ45" i="2"/>
  <c r="AP45" i="2"/>
  <c r="AU44" i="2"/>
  <c r="AT44" i="2"/>
  <c r="AS44" i="2"/>
  <c r="AR44" i="2"/>
  <c r="AQ44" i="2"/>
  <c r="AP44" i="2"/>
  <c r="AU43" i="2"/>
  <c r="AT43" i="2"/>
  <c r="AS43" i="2"/>
  <c r="AR43" i="2"/>
  <c r="AQ43" i="2"/>
  <c r="AP43" i="2"/>
  <c r="AU42" i="2"/>
  <c r="AT42" i="2"/>
  <c r="AS42" i="2"/>
  <c r="AR42" i="2"/>
  <c r="AQ42" i="2"/>
  <c r="AP42" i="2"/>
  <c r="AU41" i="2"/>
  <c r="AT41" i="2"/>
  <c r="AS41" i="2"/>
  <c r="AR41" i="2"/>
  <c r="AQ41" i="2"/>
  <c r="AP41" i="2"/>
  <c r="AU40" i="2"/>
  <c r="AT40" i="2"/>
  <c r="AS40" i="2"/>
  <c r="AR40" i="2"/>
  <c r="AQ40" i="2"/>
  <c r="AP40" i="2"/>
  <c r="AU39" i="2"/>
  <c r="AT39" i="2"/>
  <c r="AS39" i="2"/>
  <c r="AR39" i="2"/>
  <c r="AQ39" i="2"/>
  <c r="AP39" i="2"/>
  <c r="AU38" i="2"/>
  <c r="AT38" i="2"/>
  <c r="AS38" i="2"/>
  <c r="AR38" i="2"/>
  <c r="AQ38" i="2"/>
  <c r="AP38" i="2"/>
  <c r="AU37" i="2"/>
  <c r="AT37" i="2"/>
  <c r="AS37" i="2"/>
  <c r="AR37" i="2"/>
  <c r="AQ37" i="2"/>
  <c r="AP37" i="2"/>
  <c r="AU36" i="2"/>
  <c r="AT36" i="2"/>
  <c r="AS36" i="2"/>
  <c r="AR36" i="2"/>
  <c r="AQ36" i="2"/>
  <c r="AP36" i="2"/>
  <c r="AU35" i="2"/>
  <c r="AT35" i="2"/>
  <c r="AS35" i="2"/>
  <c r="AR35" i="2"/>
  <c r="AQ35" i="2"/>
  <c r="AP35" i="2"/>
  <c r="AU34" i="2"/>
  <c r="AT34" i="2"/>
  <c r="AS34" i="2"/>
  <c r="AR34" i="2"/>
  <c r="AQ34" i="2"/>
  <c r="AP34" i="2"/>
  <c r="AU33" i="2"/>
  <c r="AT33" i="2"/>
  <c r="AS33" i="2"/>
  <c r="AR33" i="2"/>
  <c r="AQ33" i="2"/>
  <c r="AP33" i="2"/>
  <c r="AU32" i="2"/>
  <c r="AT32" i="2"/>
  <c r="AS32" i="2"/>
  <c r="AR32" i="2"/>
  <c r="AQ32" i="2"/>
  <c r="AP32" i="2"/>
  <c r="AU31" i="2"/>
  <c r="AT31" i="2"/>
  <c r="AS31" i="2"/>
  <c r="AR31" i="2"/>
  <c r="AQ31" i="2"/>
  <c r="AP31" i="2"/>
  <c r="AU30" i="2"/>
  <c r="AT30" i="2"/>
  <c r="AS30" i="2"/>
  <c r="AR30" i="2"/>
  <c r="AQ30" i="2"/>
  <c r="AP30" i="2"/>
  <c r="AU29" i="2"/>
  <c r="AT29" i="2"/>
  <c r="AS29" i="2"/>
  <c r="AR29" i="2"/>
  <c r="AQ29" i="2"/>
  <c r="AP29" i="2"/>
  <c r="AU28" i="2"/>
  <c r="AT28" i="2"/>
  <c r="AS28" i="2"/>
  <c r="AR28" i="2"/>
  <c r="AQ28" i="2"/>
  <c r="AP28" i="2"/>
  <c r="AU27" i="2"/>
  <c r="AT27" i="2"/>
  <c r="AS27" i="2"/>
  <c r="AR27" i="2"/>
  <c r="AQ27" i="2"/>
  <c r="AP27" i="2"/>
  <c r="AU26" i="2"/>
  <c r="AT26" i="2"/>
  <c r="AS26" i="2"/>
  <c r="AR26" i="2"/>
  <c r="AQ26" i="2"/>
  <c r="AP26" i="2"/>
  <c r="AU25" i="2"/>
  <c r="AT25" i="2"/>
  <c r="AS25" i="2"/>
  <c r="AR25" i="2"/>
  <c r="AQ25" i="2"/>
  <c r="AP25" i="2"/>
  <c r="AU24" i="2"/>
  <c r="AT24" i="2"/>
  <c r="AS24" i="2"/>
  <c r="AR24" i="2"/>
  <c r="AQ24" i="2"/>
  <c r="AP24" i="2"/>
  <c r="AU23" i="2"/>
  <c r="AT23" i="2"/>
  <c r="AS23" i="2"/>
  <c r="AR23" i="2"/>
  <c r="AQ23" i="2"/>
  <c r="AP23" i="2"/>
  <c r="AU22" i="2"/>
  <c r="AT22" i="2"/>
  <c r="AS22" i="2"/>
  <c r="AR22" i="2"/>
  <c r="AQ22" i="2"/>
  <c r="AP22" i="2"/>
  <c r="AU21" i="2"/>
  <c r="AT21" i="2"/>
  <c r="AS21" i="2"/>
  <c r="AR21" i="2"/>
  <c r="AQ21" i="2"/>
  <c r="AP21" i="2"/>
  <c r="AU20" i="2"/>
  <c r="AT20" i="2"/>
  <c r="AS20" i="2"/>
  <c r="AR20" i="2"/>
  <c r="AQ20" i="2"/>
  <c r="AP20" i="2"/>
  <c r="AU18" i="2"/>
  <c r="AT18" i="2"/>
  <c r="AS18" i="2"/>
  <c r="AR18" i="2"/>
  <c r="AQ18" i="2"/>
  <c r="AP18" i="2"/>
  <c r="AU17" i="2"/>
  <c r="AT17" i="2"/>
  <c r="AS17" i="2"/>
  <c r="AR17" i="2"/>
  <c r="AQ17" i="2"/>
  <c r="AP17" i="2"/>
  <c r="AU16" i="2"/>
  <c r="AT16" i="2"/>
  <c r="AS16" i="2"/>
  <c r="AR16" i="2"/>
  <c r="AQ16" i="2"/>
  <c r="AP16" i="2"/>
  <c r="AU15" i="2"/>
  <c r="AT15" i="2"/>
  <c r="AS15" i="2"/>
  <c r="AR15" i="2"/>
  <c r="AQ15" i="2"/>
  <c r="AP15" i="2"/>
  <c r="AU14" i="2"/>
  <c r="AT14" i="2"/>
  <c r="AS14" i="2"/>
  <c r="AR14" i="2"/>
  <c r="AQ14" i="2"/>
  <c r="AP14" i="2"/>
  <c r="AU13" i="2"/>
  <c r="AT13" i="2"/>
  <c r="AS13" i="2"/>
  <c r="AR13" i="2"/>
  <c r="AQ13" i="2"/>
  <c r="AP13" i="2"/>
  <c r="AU12" i="2"/>
  <c r="AT12" i="2"/>
  <c r="AS12" i="2"/>
  <c r="AR12" i="2"/>
  <c r="AQ12" i="2"/>
  <c r="AP12" i="2"/>
  <c r="AU11" i="2"/>
  <c r="AT11" i="2"/>
  <c r="AS11" i="2"/>
  <c r="AR11" i="2"/>
  <c r="AQ11" i="2"/>
  <c r="AP11" i="2"/>
  <c r="AU10" i="2"/>
  <c r="AT10" i="2"/>
  <c r="AS10" i="2"/>
  <c r="AR10" i="2"/>
  <c r="AQ10" i="2"/>
  <c r="AP10" i="2"/>
  <c r="AU9" i="2"/>
  <c r="AT9" i="2"/>
  <c r="AS9" i="2"/>
  <c r="AR9" i="2"/>
  <c r="AQ9" i="2"/>
  <c r="AP9" i="2"/>
  <c r="AU8" i="2"/>
  <c r="AT8" i="2"/>
  <c r="AS8" i="2"/>
  <c r="AR8" i="2"/>
  <c r="AQ8" i="2"/>
  <c r="AP8" i="2"/>
  <c r="AU6" i="2"/>
  <c r="AT6" i="2"/>
  <c r="AS6" i="2"/>
  <c r="AR6" i="2"/>
  <c r="AQ6" i="2"/>
  <c r="AP6" i="2"/>
  <c r="AU5" i="2"/>
  <c r="AT5" i="2"/>
  <c r="AS5" i="2"/>
  <c r="AR5" i="2"/>
  <c r="AQ5" i="2"/>
  <c r="AP5" i="2"/>
  <c r="I27" i="7"/>
  <c r="H27" i="7"/>
  <c r="G27" i="7"/>
  <c r="BE144" i="2" s="1"/>
  <c r="F27" i="7"/>
  <c r="BD144" i="2" s="1"/>
  <c r="E27" i="7"/>
  <c r="D27" i="7"/>
  <c r="BB144" i="2" s="1"/>
  <c r="BG144" i="2"/>
  <c r="BF144" i="2"/>
  <c r="BC144" i="2"/>
  <c r="BA144" i="2"/>
  <c r="AZ144" i="2"/>
  <c r="AY144" i="2"/>
  <c r="AX144" i="2"/>
  <c r="AW144" i="2"/>
  <c r="AV144" i="2"/>
  <c r="AR74" i="2" l="1"/>
  <c r="AS74" i="2"/>
  <c r="AP74" i="2"/>
  <c r="AQ74" i="2"/>
  <c r="AU74" i="2"/>
  <c r="AT74" i="2"/>
  <c r="AW102" i="2"/>
  <c r="AV102" i="2"/>
  <c r="AX102" i="2"/>
  <c r="AZ240" i="2"/>
  <c r="BF240" i="2" s="1"/>
  <c r="AZ236" i="2"/>
  <c r="AZ234" i="2"/>
  <c r="AZ248" i="2"/>
  <c r="BF248" i="2" s="1"/>
  <c r="AZ185" i="2"/>
  <c r="AZ246" i="2"/>
  <c r="BF246" i="2" s="1"/>
  <c r="AZ235" i="2"/>
  <c r="AZ247" i="2"/>
  <c r="BF247" i="2" s="1"/>
  <c r="AZ156" i="2"/>
  <c r="AZ187" i="2"/>
  <c r="AZ186" i="2"/>
  <c r="AZ249" i="2"/>
  <c r="BF249" i="2" s="1"/>
  <c r="AZ228" i="2"/>
  <c r="AZ233" i="2"/>
  <c r="AZ245" i="2"/>
  <c r="BA186" i="2"/>
  <c r="BA245" i="2"/>
  <c r="BA240" i="2"/>
  <c r="BG240" i="2" s="1"/>
  <c r="BA228" i="2"/>
  <c r="BA249" i="2"/>
  <c r="BG249" i="2" s="1"/>
  <c r="BA247" i="2"/>
  <c r="BG247" i="2" s="1"/>
  <c r="BA236" i="2"/>
  <c r="BA156" i="2"/>
  <c r="BA187" i="2"/>
  <c r="BA235" i="2"/>
  <c r="BA185" i="2"/>
  <c r="BA233" i="2"/>
  <c r="BA234" i="2"/>
  <c r="BA248" i="2"/>
  <c r="BG248" i="2" s="1"/>
  <c r="BA246" i="2"/>
  <c r="BG246" i="2" s="1"/>
  <c r="AX245" i="2"/>
  <c r="AX209" i="2"/>
  <c r="AX219" i="2"/>
  <c r="AX198" i="2"/>
  <c r="AX215" i="2"/>
  <c r="AX162" i="2"/>
  <c r="AX152" i="2"/>
  <c r="AX148" i="2"/>
  <c r="AX201" i="2"/>
  <c r="AX166" i="2"/>
  <c r="AX160" i="2"/>
  <c r="AX156" i="2"/>
  <c r="AX249" i="2"/>
  <c r="BD249" i="2" s="1"/>
  <c r="AX213" i="2"/>
  <c r="AX170" i="2"/>
  <c r="AX150" i="2"/>
  <c r="AX199" i="2"/>
  <c r="AX189" i="2"/>
  <c r="AX243" i="2"/>
  <c r="BD243" i="2" s="1"/>
  <c r="AX168" i="2"/>
  <c r="AX164" i="2"/>
  <c r="AX158" i="2"/>
  <c r="AX154" i="2"/>
  <c r="AX146" i="2"/>
  <c r="AX174" i="2"/>
  <c r="AX171" i="2"/>
  <c r="AX207" i="2"/>
  <c r="AX147" i="2"/>
  <c r="AX161" i="2"/>
  <c r="AX186" i="2"/>
  <c r="AX231" i="2"/>
  <c r="AX176" i="2"/>
  <c r="AX234" i="2"/>
  <c r="AX184" i="2"/>
  <c r="AX217" i="2"/>
  <c r="AX229" i="2"/>
  <c r="AX149" i="2"/>
  <c r="AX177" i="2"/>
  <c r="AX181" i="2"/>
  <c r="AX214" i="2"/>
  <c r="AX227" i="2"/>
  <c r="AX216" i="2"/>
  <c r="AX224" i="2"/>
  <c r="AX246" i="2"/>
  <c r="BD246" i="2" s="1"/>
  <c r="AX220" i="2"/>
  <c r="AX200" i="2"/>
  <c r="AX208" i="2"/>
  <c r="AX212" i="2"/>
  <c r="AX145" i="2"/>
  <c r="AX178" i="2"/>
  <c r="AX183" i="2"/>
  <c r="AX204" i="2"/>
  <c r="AX155" i="2"/>
  <c r="AX179" i="2"/>
  <c r="AX206" i="2"/>
  <c r="AX247" i="2"/>
  <c r="BD247" i="2" s="1"/>
  <c r="AX159" i="2"/>
  <c r="AX165" i="2"/>
  <c r="AX180" i="2"/>
  <c r="AX192" i="2"/>
  <c r="AX233" i="2"/>
  <c r="AX185" i="2"/>
  <c r="AX225" i="2"/>
  <c r="AX163" i="2"/>
  <c r="AX241" i="2"/>
  <c r="BD241" i="2" s="1"/>
  <c r="AX218" i="2"/>
  <c r="AX230" i="2"/>
  <c r="AX194" i="2"/>
  <c r="AX235" i="2"/>
  <c r="AX242" i="2"/>
  <c r="BD242" i="2" s="1"/>
  <c r="AX222" i="2"/>
  <c r="AX151" i="2"/>
  <c r="AX193" i="2"/>
  <c r="AX250" i="2"/>
  <c r="BD250" i="2" s="1"/>
  <c r="AX187" i="2"/>
  <c r="AX196" i="2"/>
  <c r="AX248" i="2"/>
  <c r="BD248" i="2" s="1"/>
  <c r="AX232" i="2"/>
  <c r="AX191" i="2"/>
  <c r="AX210" i="2"/>
  <c r="AX223" i="2"/>
  <c r="AX190" i="2"/>
  <c r="AX153" i="2"/>
  <c r="AX169" i="2"/>
  <c r="AX157" i="2"/>
  <c r="AX167" i="2"/>
  <c r="AX173" i="2"/>
  <c r="AX188" i="2"/>
  <c r="AX211" i="2"/>
  <c r="AX226" i="2"/>
  <c r="AX197" i="2"/>
  <c r="AX236" i="2"/>
  <c r="AX240" i="2"/>
  <c r="BD240" i="2" s="1"/>
  <c r="AX205" i="2"/>
  <c r="AX195" i="2"/>
  <c r="BA250" i="2"/>
  <c r="BG250" i="2" s="1"/>
  <c r="AV228" i="2"/>
  <c r="AV222" i="2"/>
  <c r="AV246" i="2"/>
  <c r="BB246" i="2" s="1"/>
  <c r="AV240" i="2"/>
  <c r="BB240" i="2" s="1"/>
  <c r="AV226" i="2"/>
  <c r="AV216" i="2"/>
  <c r="AV207" i="2"/>
  <c r="AV199" i="2"/>
  <c r="AV248" i="2"/>
  <c r="BB248" i="2" s="1"/>
  <c r="AV236" i="2"/>
  <c r="AV224" i="2"/>
  <c r="AV187" i="2"/>
  <c r="AV185" i="2"/>
  <c r="AV181" i="2"/>
  <c r="AV232" i="2"/>
  <c r="AV196" i="2"/>
  <c r="AV234" i="2"/>
  <c r="AV214" i="2"/>
  <c r="AV184" i="2"/>
  <c r="AV169" i="2"/>
  <c r="AV192" i="2"/>
  <c r="AV161" i="2"/>
  <c r="AV147" i="2"/>
  <c r="AV145" i="2"/>
  <c r="AV155" i="2"/>
  <c r="AV157" i="2"/>
  <c r="AV188" i="2"/>
  <c r="AV179" i="2"/>
  <c r="AV191" i="2"/>
  <c r="AV217" i="2"/>
  <c r="AV159" i="2"/>
  <c r="AV177" i="2"/>
  <c r="AV158" i="2"/>
  <c r="AV164" i="2"/>
  <c r="AV168" i="2"/>
  <c r="AV190" i="2"/>
  <c r="AV200" i="2"/>
  <c r="AV212" i="2"/>
  <c r="AV227" i="2"/>
  <c r="AV146" i="2"/>
  <c r="AV162" i="2"/>
  <c r="AV235" i="2"/>
  <c r="AV193" i="2"/>
  <c r="AV247" i="2"/>
  <c r="BB247" i="2" s="1"/>
  <c r="AV153" i="2"/>
  <c r="AV167" i="2"/>
  <c r="AV180" i="2"/>
  <c r="AV165" i="2"/>
  <c r="AV183" i="2"/>
  <c r="AV241" i="2"/>
  <c r="BB241" i="2" s="1"/>
  <c r="AV223" i="2"/>
  <c r="AV173" i="2"/>
  <c r="AV189" i="2"/>
  <c r="AV231" i="2"/>
  <c r="AV150" i="2"/>
  <c r="AV156" i="2"/>
  <c r="AV204" i="2"/>
  <c r="AV201" i="2"/>
  <c r="AV176" i="2"/>
  <c r="AV163" i="2"/>
  <c r="AV149" i="2"/>
  <c r="AV242" i="2"/>
  <c r="BB242" i="2" s="1"/>
  <c r="AV206" i="2"/>
  <c r="AV178" i="2"/>
  <c r="AV151" i="2"/>
  <c r="AV186" i="2"/>
  <c r="AV208" i="2"/>
  <c r="AV249" i="2"/>
  <c r="BB249" i="2" s="1"/>
  <c r="AV160" i="2"/>
  <c r="AV166" i="2"/>
  <c r="AV172" i="2"/>
  <c r="AV202" i="2"/>
  <c r="AV221" i="2"/>
  <c r="AV154" i="2"/>
  <c r="AV170" i="2"/>
  <c r="AV198" i="2"/>
  <c r="AV210" i="2"/>
  <c r="AV219" i="2"/>
  <c r="AV225" i="2"/>
  <c r="AV233" i="2"/>
  <c r="AV245" i="2"/>
  <c r="AV171" i="2"/>
  <c r="AV205" i="2"/>
  <c r="AV195" i="2"/>
  <c r="AV229" i="2"/>
  <c r="AV174" i="2"/>
  <c r="AV218" i="2"/>
  <c r="AV230" i="2"/>
  <c r="AV243" i="2"/>
  <c r="BB243" i="2" s="1"/>
  <c r="AV194" i="2"/>
  <c r="AV148" i="2"/>
  <c r="AV152" i="2"/>
  <c r="AV220" i="2"/>
  <c r="AV250" i="2"/>
  <c r="BB250" i="2" s="1"/>
  <c r="AV197" i="2"/>
  <c r="AV215" i="2"/>
  <c r="AV211" i="2"/>
  <c r="AV209" i="2"/>
  <c r="AV213" i="2"/>
  <c r="AW234" i="2"/>
  <c r="AW236" i="2"/>
  <c r="AW232" i="2"/>
  <c r="AW206" i="2"/>
  <c r="AW222" i="2"/>
  <c r="AW194" i="2"/>
  <c r="AW230" i="2"/>
  <c r="AW208" i="2"/>
  <c r="AW247" i="2"/>
  <c r="BC247" i="2" s="1"/>
  <c r="AW204" i="2"/>
  <c r="AW183" i="2"/>
  <c r="AW226" i="2"/>
  <c r="AW179" i="2"/>
  <c r="AW242" i="2"/>
  <c r="BC242" i="2" s="1"/>
  <c r="AW200" i="2"/>
  <c r="AW186" i="2"/>
  <c r="AW212" i="2"/>
  <c r="AW177" i="2"/>
  <c r="AW160" i="2"/>
  <c r="AW166" i="2"/>
  <c r="AW199" i="2"/>
  <c r="AW197" i="2"/>
  <c r="AW220" i="2"/>
  <c r="AW148" i="2"/>
  <c r="AW162" i="2"/>
  <c r="AW155" i="2"/>
  <c r="AW184" i="2"/>
  <c r="AW191" i="2"/>
  <c r="AW205" i="2"/>
  <c r="AW249" i="2"/>
  <c r="BC249" i="2" s="1"/>
  <c r="AW229" i="2"/>
  <c r="AW181" i="2"/>
  <c r="AW151" i="2"/>
  <c r="AW158" i="2"/>
  <c r="AW196" i="2"/>
  <c r="AW156" i="2"/>
  <c r="AW187" i="2"/>
  <c r="AW192" i="2"/>
  <c r="AW224" i="2"/>
  <c r="AW146" i="2"/>
  <c r="AW171" i="2"/>
  <c r="AW201" i="2"/>
  <c r="AW213" i="2"/>
  <c r="AW153" i="2"/>
  <c r="AW169" i="2"/>
  <c r="AW176" i="2"/>
  <c r="AW195" i="2"/>
  <c r="AW235" i="2"/>
  <c r="AW207" i="2"/>
  <c r="AW218" i="2"/>
  <c r="AW223" i="2"/>
  <c r="AW217" i="2"/>
  <c r="AW188" i="2"/>
  <c r="AW154" i="2"/>
  <c r="AW168" i="2"/>
  <c r="AW167" i="2"/>
  <c r="AW185" i="2"/>
  <c r="AW228" i="2"/>
  <c r="AW149" i="2"/>
  <c r="AW172" i="2"/>
  <c r="AW209" i="2"/>
  <c r="AW225" i="2"/>
  <c r="AW165" i="2"/>
  <c r="AW193" i="2"/>
  <c r="AW233" i="2"/>
  <c r="AW147" i="2"/>
  <c r="AW243" i="2"/>
  <c r="BC243" i="2" s="1"/>
  <c r="AW178" i="2"/>
  <c r="AW216" i="2"/>
  <c r="AW227" i="2"/>
  <c r="AW248" i="2"/>
  <c r="BC248" i="2" s="1"/>
  <c r="AW214" i="2"/>
  <c r="AW241" i="2"/>
  <c r="BC241" i="2" s="1"/>
  <c r="AW246" i="2"/>
  <c r="BC246" i="2" s="1"/>
  <c r="AW250" i="2"/>
  <c r="BC250" i="2" s="1"/>
  <c r="AW173" i="2"/>
  <c r="AW190" i="2"/>
  <c r="AW145" i="2"/>
  <c r="AW164" i="2"/>
  <c r="AW150" i="2"/>
  <c r="AW157" i="2"/>
  <c r="AW170" i="2"/>
  <c r="AW240" i="2"/>
  <c r="BC240" i="2" s="1"/>
  <c r="AW180" i="2"/>
  <c r="AW152" i="2"/>
  <c r="AW159" i="2"/>
  <c r="AW210" i="2"/>
  <c r="AW163" i="2"/>
  <c r="AW198" i="2"/>
  <c r="AW245" i="2"/>
  <c r="AW161" i="2"/>
  <c r="AW174" i="2"/>
  <c r="AW189" i="2"/>
  <c r="AW202" i="2"/>
  <c r="AW215" i="2"/>
  <c r="AW219" i="2"/>
  <c r="AW211" i="2"/>
  <c r="AW231" i="2"/>
  <c r="AW221" i="2"/>
  <c r="AY229" i="2"/>
  <c r="AY205" i="2"/>
  <c r="AY241" i="2"/>
  <c r="BE241" i="2" s="1"/>
  <c r="AY195" i="2"/>
  <c r="AY223" i="2"/>
  <c r="AY217" i="2"/>
  <c r="AY250" i="2"/>
  <c r="BE250" i="2" s="1"/>
  <c r="AY227" i="2"/>
  <c r="AY211" i="2"/>
  <c r="AY165" i="2"/>
  <c r="AY159" i="2"/>
  <c r="AY193" i="2"/>
  <c r="AY191" i="2"/>
  <c r="AY187" i="2"/>
  <c r="AY180" i="2"/>
  <c r="AY149" i="2"/>
  <c r="AY145" i="2"/>
  <c r="AY146" i="2"/>
  <c r="AY166" i="2"/>
  <c r="AY225" i="2"/>
  <c r="AY152" i="2"/>
  <c r="AY171" i="2"/>
  <c r="AY243" i="2"/>
  <c r="BE243" i="2" s="1"/>
  <c r="AY153" i="2"/>
  <c r="AY170" i="2"/>
  <c r="AY188" i="2"/>
  <c r="AY199" i="2"/>
  <c r="AY240" i="2"/>
  <c r="BE240" i="2" s="1"/>
  <c r="AY242" i="2"/>
  <c r="BE242" i="2" s="1"/>
  <c r="AY198" i="2"/>
  <c r="AY245" i="2"/>
  <c r="AY230" i="2"/>
  <c r="AY200" i="2"/>
  <c r="AY208" i="2"/>
  <c r="AY234" i="2"/>
  <c r="AY247" i="2"/>
  <c r="BE247" i="2" s="1"/>
  <c r="AY216" i="2"/>
  <c r="AY220" i="2"/>
  <c r="AY157" i="2"/>
  <c r="AY151" i="2"/>
  <c r="AY147" i="2"/>
  <c r="AY161" i="2"/>
  <c r="AY168" i="2"/>
  <c r="AY209" i="2"/>
  <c r="AY246" i="2"/>
  <c r="BE246" i="2" s="1"/>
  <c r="AY148" i="2"/>
  <c r="AY162" i="2"/>
  <c r="AY174" i="2"/>
  <c r="AY233" i="2"/>
  <c r="AY177" i="2"/>
  <c r="AY150" i="2"/>
  <c r="AY163" i="2"/>
  <c r="AY185" i="2"/>
  <c r="AY219" i="2"/>
  <c r="AY201" i="2"/>
  <c r="AY215" i="2"/>
  <c r="AY194" i="2"/>
  <c r="AY231" i="2"/>
  <c r="AY167" i="2"/>
  <c r="AY197" i="2"/>
  <c r="AY154" i="2"/>
  <c r="AY173" i="2"/>
  <c r="AY160" i="2"/>
  <c r="AY184" i="2"/>
  <c r="AY189" i="2"/>
  <c r="AY156" i="2"/>
  <c r="AY181" i="2"/>
  <c r="AY186" i="2"/>
  <c r="AY235" i="2"/>
  <c r="AY204" i="2"/>
  <c r="AY236" i="2"/>
  <c r="AY196" i="2"/>
  <c r="AY206" i="2"/>
  <c r="AY249" i="2"/>
  <c r="BE249" i="2" s="1"/>
  <c r="AY214" i="2"/>
  <c r="AY218" i="2"/>
  <c r="AY158" i="2"/>
  <c r="AY164" i="2"/>
  <c r="AY155" i="2"/>
  <c r="AY169" i="2"/>
  <c r="AY232" i="2"/>
  <c r="AY178" i="2"/>
  <c r="AY210" i="2"/>
  <c r="AY190" i="2"/>
  <c r="AY176" i="2"/>
  <c r="AY224" i="2"/>
  <c r="AY183" i="2"/>
  <c r="AY179" i="2"/>
  <c r="AY213" i="2"/>
  <c r="AY212" i="2"/>
  <c r="AY222" i="2"/>
  <c r="AY192" i="2"/>
  <c r="AY207" i="2"/>
  <c r="AY226" i="2"/>
  <c r="AY248" i="2"/>
  <c r="BE248" i="2" s="1"/>
  <c r="AZ250" i="2"/>
  <c r="BF250" i="2" s="1"/>
  <c r="AR110" i="2"/>
  <c r="AP126" i="2"/>
  <c r="AT126" i="2"/>
  <c r="AQ126" i="2"/>
  <c r="AU126" i="2"/>
  <c r="AR126" i="2"/>
  <c r="AS126" i="2"/>
  <c r="AT94" i="2"/>
  <c r="AQ110" i="2"/>
  <c r="AU110" i="2"/>
  <c r="AU94" i="2"/>
  <c r="AS94" i="2"/>
  <c r="AS110" i="2"/>
  <c r="AP110" i="2"/>
  <c r="AT110" i="2"/>
  <c r="AF29" i="7"/>
  <c r="AG13" i="7"/>
  <c r="AI13" i="7" s="1"/>
  <c r="AG12" i="7"/>
  <c r="AI12" i="7" s="1"/>
  <c r="AG11" i="7"/>
  <c r="AI11" i="7" s="1"/>
  <c r="AG10" i="7"/>
  <c r="AI10" i="7" s="1"/>
  <c r="AI9" i="7"/>
  <c r="AG9" i="7"/>
  <c r="AG8" i="7"/>
  <c r="AI8" i="7" s="1"/>
  <c r="AG7" i="7"/>
  <c r="AI7" i="7" s="1"/>
  <c r="AG6" i="7"/>
  <c r="AI6" i="7" s="1"/>
  <c r="BE192" i="2" l="1"/>
  <c r="BK192" i="2"/>
  <c r="BQ192" i="2"/>
  <c r="BE190" i="2"/>
  <c r="BK190" i="2"/>
  <c r="BQ190" i="2"/>
  <c r="BE218" i="2"/>
  <c r="BQ218" i="2"/>
  <c r="BK218" i="2"/>
  <c r="BE184" i="2"/>
  <c r="BQ184" i="2"/>
  <c r="BK184" i="2"/>
  <c r="BE215" i="2"/>
  <c r="BQ215" i="2"/>
  <c r="BK215" i="2"/>
  <c r="BE174" i="2"/>
  <c r="BQ174" i="2"/>
  <c r="BK174" i="2"/>
  <c r="BE230" i="2"/>
  <c r="BQ230" i="2"/>
  <c r="BK230" i="2"/>
  <c r="BE153" i="2"/>
  <c r="BQ153" i="2"/>
  <c r="BK153" i="2"/>
  <c r="BE149" i="2"/>
  <c r="BQ149" i="2"/>
  <c r="BK149" i="2"/>
  <c r="BE193" i="2"/>
  <c r="BQ193" i="2"/>
  <c r="BK193" i="2"/>
  <c r="BE227" i="2"/>
  <c r="BK227" i="2"/>
  <c r="BQ227" i="2"/>
  <c r="BE195" i="2"/>
  <c r="BQ195" i="2"/>
  <c r="BK195" i="2"/>
  <c r="BC221" i="2"/>
  <c r="BO221" i="2"/>
  <c r="BI221" i="2"/>
  <c r="BC215" i="2"/>
  <c r="BI215" i="2"/>
  <c r="BO215" i="2"/>
  <c r="BC161" i="2"/>
  <c r="BI161" i="2"/>
  <c r="BO161" i="2"/>
  <c r="BC210" i="2"/>
  <c r="BO210" i="2"/>
  <c r="BI210" i="2"/>
  <c r="BC164" i="2"/>
  <c r="BO164" i="2"/>
  <c r="BI164" i="2"/>
  <c r="BC165" i="2"/>
  <c r="BO165" i="2"/>
  <c r="BI165" i="2"/>
  <c r="BC149" i="2"/>
  <c r="BO149" i="2"/>
  <c r="BI149" i="2"/>
  <c r="BC168" i="2"/>
  <c r="BI168" i="2"/>
  <c r="BO168" i="2"/>
  <c r="BC223" i="2"/>
  <c r="BI223" i="2"/>
  <c r="BO223" i="2"/>
  <c r="BC195" i="2"/>
  <c r="BO195" i="2"/>
  <c r="BI195" i="2"/>
  <c r="BC213" i="2"/>
  <c r="BO213" i="2"/>
  <c r="BI213" i="2"/>
  <c r="BC224" i="2"/>
  <c r="BO224" i="2"/>
  <c r="BI224" i="2"/>
  <c r="BC196" i="2"/>
  <c r="BO196" i="2"/>
  <c r="BI196" i="2"/>
  <c r="BC229" i="2"/>
  <c r="BO229" i="2"/>
  <c r="BI229" i="2"/>
  <c r="BC184" i="2"/>
  <c r="BO184" i="2"/>
  <c r="BI184" i="2"/>
  <c r="BC220" i="2"/>
  <c r="BI220" i="2"/>
  <c r="BO220" i="2"/>
  <c r="BC160" i="2"/>
  <c r="BO160" i="2"/>
  <c r="BI160" i="2"/>
  <c r="BC200" i="2"/>
  <c r="BO200" i="2"/>
  <c r="BI200" i="2"/>
  <c r="BC183" i="2"/>
  <c r="BO183" i="2"/>
  <c r="BI183" i="2"/>
  <c r="BC230" i="2"/>
  <c r="BO230" i="2"/>
  <c r="BI230" i="2"/>
  <c r="BC232" i="2"/>
  <c r="BI232" i="2"/>
  <c r="BO232" i="2"/>
  <c r="BB209" i="2"/>
  <c r="BN209" i="2"/>
  <c r="BH209" i="2"/>
  <c r="BB194" i="2"/>
  <c r="BN194" i="2"/>
  <c r="BH194" i="2"/>
  <c r="BB174" i="2"/>
  <c r="BH174" i="2"/>
  <c r="BN174" i="2"/>
  <c r="BB171" i="2"/>
  <c r="BN171" i="2"/>
  <c r="BH171" i="2"/>
  <c r="BB219" i="2"/>
  <c r="BH219" i="2"/>
  <c r="BN219" i="2"/>
  <c r="BB154" i="2"/>
  <c r="BN154" i="2"/>
  <c r="BH154" i="2"/>
  <c r="BB166" i="2"/>
  <c r="BH166" i="2"/>
  <c r="BN166" i="2"/>
  <c r="BB186" i="2"/>
  <c r="BN186" i="2"/>
  <c r="BH186" i="2"/>
  <c r="BB201" i="2"/>
  <c r="BN201" i="2"/>
  <c r="BH201" i="2"/>
  <c r="BB231" i="2"/>
  <c r="BN231" i="2"/>
  <c r="BH231" i="2"/>
  <c r="BB167" i="2"/>
  <c r="BN167" i="2"/>
  <c r="BH167" i="2"/>
  <c r="BB235" i="2"/>
  <c r="BH235" i="2"/>
  <c r="BN235" i="2"/>
  <c r="BB212" i="2"/>
  <c r="BN212" i="2"/>
  <c r="BH212" i="2"/>
  <c r="BB164" i="2"/>
  <c r="BH164" i="2"/>
  <c r="BN164" i="2"/>
  <c r="BB217" i="2"/>
  <c r="BH217" i="2"/>
  <c r="BN217" i="2"/>
  <c r="BB157" i="2"/>
  <c r="BN157" i="2"/>
  <c r="BH157" i="2"/>
  <c r="BB161" i="2"/>
  <c r="BN161" i="2"/>
  <c r="BH161" i="2"/>
  <c r="BB214" i="2"/>
  <c r="BN214" i="2"/>
  <c r="BH214" i="2"/>
  <c r="BB181" i="2"/>
  <c r="BN181" i="2"/>
  <c r="BH181" i="2"/>
  <c r="BB236" i="2"/>
  <c r="BN236" i="2"/>
  <c r="BH236" i="2"/>
  <c r="BB216" i="2"/>
  <c r="BN216" i="2"/>
  <c r="BH216" i="2"/>
  <c r="BB222" i="2"/>
  <c r="BN222" i="2"/>
  <c r="BH222" i="2"/>
  <c r="BD205" i="2"/>
  <c r="BP205" i="2"/>
  <c r="BJ205" i="2"/>
  <c r="BD226" i="2"/>
  <c r="BP226" i="2"/>
  <c r="BJ226" i="2"/>
  <c r="BD167" i="2"/>
  <c r="BP167" i="2"/>
  <c r="BJ167" i="2"/>
  <c r="BD190" i="2"/>
  <c r="BJ190" i="2"/>
  <c r="BP190" i="2"/>
  <c r="BD232" i="2"/>
  <c r="BP232" i="2"/>
  <c r="BJ232" i="2"/>
  <c r="BD218" i="2"/>
  <c r="BP218" i="2"/>
  <c r="BJ218" i="2"/>
  <c r="BD185" i="2"/>
  <c r="BJ185" i="2"/>
  <c r="BP185" i="2"/>
  <c r="BD165" i="2"/>
  <c r="BJ165" i="2"/>
  <c r="BP165" i="2"/>
  <c r="BD179" i="2"/>
  <c r="BP179" i="2"/>
  <c r="BJ179" i="2"/>
  <c r="BD178" i="2"/>
  <c r="BJ178" i="2"/>
  <c r="BP178" i="2"/>
  <c r="BD200" i="2"/>
  <c r="BJ200" i="2"/>
  <c r="BP200" i="2"/>
  <c r="BD216" i="2"/>
  <c r="BP216" i="2"/>
  <c r="BJ216" i="2"/>
  <c r="BD177" i="2"/>
  <c r="BP177" i="2"/>
  <c r="BJ177" i="2"/>
  <c r="BD184" i="2"/>
  <c r="BP184" i="2"/>
  <c r="BJ184" i="2"/>
  <c r="BD186" i="2"/>
  <c r="BJ186" i="2"/>
  <c r="BP186" i="2"/>
  <c r="BD171" i="2"/>
  <c r="BP171" i="2"/>
  <c r="BJ171" i="2"/>
  <c r="BD158" i="2"/>
  <c r="BJ158" i="2"/>
  <c r="BP158" i="2"/>
  <c r="BD189" i="2"/>
  <c r="BJ189" i="2"/>
  <c r="BP189" i="2"/>
  <c r="BD213" i="2"/>
  <c r="BJ213" i="2"/>
  <c r="BP213" i="2"/>
  <c r="BD166" i="2"/>
  <c r="BJ166" i="2"/>
  <c r="BP166" i="2"/>
  <c r="BD162" i="2"/>
  <c r="BJ162" i="2"/>
  <c r="BP162" i="2"/>
  <c r="BD209" i="2"/>
  <c r="BP209" i="2"/>
  <c r="BJ209" i="2"/>
  <c r="BG234" i="2"/>
  <c r="BS234" i="2"/>
  <c r="BM234" i="2"/>
  <c r="BG187" i="2"/>
  <c r="BS187" i="2"/>
  <c r="BM187" i="2"/>
  <c r="BG186" i="2"/>
  <c r="BS186" i="2"/>
  <c r="BM186" i="2"/>
  <c r="BP102" i="2"/>
  <c r="BJ102" i="2"/>
  <c r="BE222" i="2"/>
  <c r="BQ222" i="2"/>
  <c r="BK222" i="2"/>
  <c r="BE183" i="2"/>
  <c r="BK183" i="2"/>
  <c r="BQ183" i="2"/>
  <c r="BE210" i="2"/>
  <c r="BK210" i="2"/>
  <c r="BQ210" i="2"/>
  <c r="BE155" i="2"/>
  <c r="BK155" i="2"/>
  <c r="BQ155" i="2"/>
  <c r="BE214" i="2"/>
  <c r="BQ214" i="2"/>
  <c r="BK214" i="2"/>
  <c r="BE236" i="2"/>
  <c r="BQ236" i="2"/>
  <c r="BK236" i="2"/>
  <c r="BE181" i="2"/>
  <c r="BQ181" i="2"/>
  <c r="BK181" i="2"/>
  <c r="BE160" i="2"/>
  <c r="BK160" i="2"/>
  <c r="BQ160" i="2"/>
  <c r="BE167" i="2"/>
  <c r="BK167" i="2"/>
  <c r="BQ167" i="2"/>
  <c r="BE201" i="2"/>
  <c r="BQ201" i="2"/>
  <c r="BK201" i="2"/>
  <c r="BE150" i="2"/>
  <c r="BK150" i="2"/>
  <c r="BQ150" i="2"/>
  <c r="BE162" i="2"/>
  <c r="BK162" i="2"/>
  <c r="BQ162" i="2"/>
  <c r="BE168" i="2"/>
  <c r="BK168" i="2"/>
  <c r="BQ168" i="2"/>
  <c r="BE157" i="2"/>
  <c r="BQ157" i="2"/>
  <c r="BK157" i="2"/>
  <c r="BE234" i="2"/>
  <c r="BQ234" i="2"/>
  <c r="BK234" i="2"/>
  <c r="BE199" i="2"/>
  <c r="BQ199" i="2"/>
  <c r="BK199" i="2"/>
  <c r="BE166" i="2"/>
  <c r="BK166" i="2"/>
  <c r="BQ166" i="2"/>
  <c r="BE180" i="2"/>
  <c r="BQ180" i="2"/>
  <c r="BK180" i="2"/>
  <c r="BE159" i="2"/>
  <c r="BK159" i="2"/>
  <c r="BQ159" i="2"/>
  <c r="BC231" i="2"/>
  <c r="BI231" i="2"/>
  <c r="BO231" i="2"/>
  <c r="BC202" i="2"/>
  <c r="BO202" i="2"/>
  <c r="BI202" i="2"/>
  <c r="BC159" i="2"/>
  <c r="BO159" i="2"/>
  <c r="BI159" i="2"/>
  <c r="BC170" i="2"/>
  <c r="BO170" i="2"/>
  <c r="BI170" i="2"/>
  <c r="BI145" i="2"/>
  <c r="BO145" i="2"/>
  <c r="BC227" i="2"/>
  <c r="BO227" i="2"/>
  <c r="BI227" i="2"/>
  <c r="BC147" i="2"/>
  <c r="BO147" i="2"/>
  <c r="BI147" i="2"/>
  <c r="BC225" i="2"/>
  <c r="BO225" i="2"/>
  <c r="BI225" i="2"/>
  <c r="BC228" i="2"/>
  <c r="BI228" i="2"/>
  <c r="BO228" i="2"/>
  <c r="BC154" i="2"/>
  <c r="BO154" i="2"/>
  <c r="BI154" i="2"/>
  <c r="BC218" i="2"/>
  <c r="BO218" i="2"/>
  <c r="BI218" i="2"/>
  <c r="BC176" i="2"/>
  <c r="BO176" i="2"/>
  <c r="BI176" i="2"/>
  <c r="BC201" i="2"/>
  <c r="BI201" i="2"/>
  <c r="BO201" i="2"/>
  <c r="BC192" i="2"/>
  <c r="BI192" i="2"/>
  <c r="BO192" i="2"/>
  <c r="BC158" i="2"/>
  <c r="BI158" i="2"/>
  <c r="BO158" i="2"/>
  <c r="BC155" i="2"/>
  <c r="BI155" i="2"/>
  <c r="BO155" i="2"/>
  <c r="BC197" i="2"/>
  <c r="BI197" i="2"/>
  <c r="BO197" i="2"/>
  <c r="BC177" i="2"/>
  <c r="BO177" i="2"/>
  <c r="BI177" i="2"/>
  <c r="BC204" i="2"/>
  <c r="BO204" i="2"/>
  <c r="BI204" i="2"/>
  <c r="BC194" i="2"/>
  <c r="BO194" i="2"/>
  <c r="BI194" i="2"/>
  <c r="BC236" i="2"/>
  <c r="BO236" i="2"/>
  <c r="BI236" i="2"/>
  <c r="BB211" i="2"/>
  <c r="BN211" i="2"/>
  <c r="BH211" i="2"/>
  <c r="BB220" i="2"/>
  <c r="BN220" i="2"/>
  <c r="BH220" i="2"/>
  <c r="BB229" i="2"/>
  <c r="BN229" i="2"/>
  <c r="BH229" i="2"/>
  <c r="BB210" i="2"/>
  <c r="BN210" i="2"/>
  <c r="BH210" i="2"/>
  <c r="BB221" i="2"/>
  <c r="BN221" i="2"/>
  <c r="BH221" i="2"/>
  <c r="BB160" i="2"/>
  <c r="BH160" i="2"/>
  <c r="BN160" i="2"/>
  <c r="BB151" i="2"/>
  <c r="BH151" i="2"/>
  <c r="BN151" i="2"/>
  <c r="BB149" i="2"/>
  <c r="BH149" i="2"/>
  <c r="BN149" i="2"/>
  <c r="BB204" i="2"/>
  <c r="BH204" i="2"/>
  <c r="BN204" i="2"/>
  <c r="BB189" i="2"/>
  <c r="BH189" i="2"/>
  <c r="BN189" i="2"/>
  <c r="BB183" i="2"/>
  <c r="BN183" i="2"/>
  <c r="BH183" i="2"/>
  <c r="BB153" i="2"/>
  <c r="BN153" i="2"/>
  <c r="BH153" i="2"/>
  <c r="BB162" i="2"/>
  <c r="BN162" i="2"/>
  <c r="BH162" i="2"/>
  <c r="BB200" i="2"/>
  <c r="BH200" i="2"/>
  <c r="BN200" i="2"/>
  <c r="BB158" i="2"/>
  <c r="BH158" i="2"/>
  <c r="BN158" i="2"/>
  <c r="BB191" i="2"/>
  <c r="BH191" i="2"/>
  <c r="BN191" i="2"/>
  <c r="BB155" i="2"/>
  <c r="BN155" i="2"/>
  <c r="BH155" i="2"/>
  <c r="BB192" i="2"/>
  <c r="BN192" i="2"/>
  <c r="BH192" i="2"/>
  <c r="BB234" i="2"/>
  <c r="BN234" i="2"/>
  <c r="BH234" i="2"/>
  <c r="BB185" i="2"/>
  <c r="BN185" i="2"/>
  <c r="BH185" i="2"/>
  <c r="BB226" i="2"/>
  <c r="BN226" i="2"/>
  <c r="BH226" i="2"/>
  <c r="BB228" i="2"/>
  <c r="BN228" i="2"/>
  <c r="BH228" i="2"/>
  <c r="BD211" i="2"/>
  <c r="BJ211" i="2"/>
  <c r="BP211" i="2"/>
  <c r="BD157" i="2"/>
  <c r="BJ157" i="2"/>
  <c r="BP157" i="2"/>
  <c r="BD223" i="2"/>
  <c r="BJ223" i="2"/>
  <c r="BP223" i="2"/>
  <c r="BD193" i="2"/>
  <c r="BP193" i="2"/>
  <c r="BJ193" i="2"/>
  <c r="BD235" i="2"/>
  <c r="BJ235" i="2"/>
  <c r="BP235" i="2"/>
  <c r="BD233" i="2"/>
  <c r="BJ233" i="2"/>
  <c r="BP233" i="2"/>
  <c r="BD159" i="2"/>
  <c r="BP159" i="2"/>
  <c r="BJ159" i="2"/>
  <c r="BD155" i="2"/>
  <c r="BP155" i="2"/>
  <c r="BJ155" i="2"/>
  <c r="BP145" i="2"/>
  <c r="BJ145" i="2"/>
  <c r="BD220" i="2"/>
  <c r="BP220" i="2"/>
  <c r="BJ220" i="2"/>
  <c r="BD227" i="2"/>
  <c r="BJ227" i="2"/>
  <c r="BP227" i="2"/>
  <c r="BD149" i="2"/>
  <c r="BP149" i="2"/>
  <c r="BJ149" i="2"/>
  <c r="BD234" i="2"/>
  <c r="BP234" i="2"/>
  <c r="BJ234" i="2"/>
  <c r="BD161" i="2"/>
  <c r="BP161" i="2"/>
  <c r="BJ161" i="2"/>
  <c r="BD174" i="2"/>
  <c r="BJ174" i="2"/>
  <c r="BP174" i="2"/>
  <c r="BD164" i="2"/>
  <c r="BJ164" i="2"/>
  <c r="BP164" i="2"/>
  <c r="BD199" i="2"/>
  <c r="BP199" i="2"/>
  <c r="BJ199" i="2"/>
  <c r="BD201" i="2"/>
  <c r="BJ201" i="2"/>
  <c r="BP201" i="2"/>
  <c r="BD215" i="2"/>
  <c r="BJ215" i="2"/>
  <c r="BP215" i="2"/>
  <c r="BG233" i="2"/>
  <c r="BM233" i="2"/>
  <c r="BS233" i="2"/>
  <c r="BG156" i="2"/>
  <c r="BS156" i="2"/>
  <c r="BM156" i="2"/>
  <c r="BG228" i="2"/>
  <c r="BS228" i="2"/>
  <c r="BM228" i="2"/>
  <c r="BF186" i="2"/>
  <c r="BL186" i="2"/>
  <c r="BR186" i="2"/>
  <c r="BF235" i="2"/>
  <c r="BL235" i="2"/>
  <c r="BR235" i="2"/>
  <c r="BF234" i="2"/>
  <c r="BR234" i="2"/>
  <c r="BL234" i="2"/>
  <c r="BH102" i="2"/>
  <c r="BN102" i="2"/>
  <c r="BE179" i="2"/>
  <c r="BK179" i="2"/>
  <c r="BQ179" i="2"/>
  <c r="BE169" i="2"/>
  <c r="BK169" i="2"/>
  <c r="BQ169" i="2"/>
  <c r="BE196" i="2"/>
  <c r="BK196" i="2"/>
  <c r="BQ196" i="2"/>
  <c r="BE186" i="2"/>
  <c r="BQ186" i="2"/>
  <c r="BK186" i="2"/>
  <c r="BE197" i="2"/>
  <c r="BQ197" i="2"/>
  <c r="BK197" i="2"/>
  <c r="BE163" i="2"/>
  <c r="BK163" i="2"/>
  <c r="BQ163" i="2"/>
  <c r="BE209" i="2"/>
  <c r="BQ209" i="2"/>
  <c r="BK209" i="2"/>
  <c r="BE151" i="2"/>
  <c r="BK151" i="2"/>
  <c r="BQ151" i="2"/>
  <c r="BE225" i="2"/>
  <c r="BK225" i="2"/>
  <c r="BQ225" i="2"/>
  <c r="BE226" i="2"/>
  <c r="BQ226" i="2"/>
  <c r="BK226" i="2"/>
  <c r="BE212" i="2"/>
  <c r="BK212" i="2"/>
  <c r="BQ212" i="2"/>
  <c r="BE224" i="2"/>
  <c r="BK224" i="2"/>
  <c r="BQ224" i="2"/>
  <c r="BE178" i="2"/>
  <c r="BK178" i="2"/>
  <c r="BQ178" i="2"/>
  <c r="BE164" i="2"/>
  <c r="BQ164" i="2"/>
  <c r="BK164" i="2"/>
  <c r="BE204" i="2"/>
  <c r="BK204" i="2"/>
  <c r="BQ204" i="2"/>
  <c r="BE156" i="2"/>
  <c r="BQ156" i="2"/>
  <c r="BK156" i="2"/>
  <c r="BE173" i="2"/>
  <c r="BQ173" i="2"/>
  <c r="BK173" i="2"/>
  <c r="BE231" i="2"/>
  <c r="BQ231" i="2"/>
  <c r="BK231" i="2"/>
  <c r="BE219" i="2"/>
  <c r="BK219" i="2"/>
  <c r="BQ219" i="2"/>
  <c r="BE177" i="2"/>
  <c r="BK177" i="2"/>
  <c r="BQ177" i="2"/>
  <c r="BE148" i="2"/>
  <c r="BQ148" i="2"/>
  <c r="BK148" i="2"/>
  <c r="BE161" i="2"/>
  <c r="BK161" i="2"/>
  <c r="BQ161" i="2"/>
  <c r="BE220" i="2"/>
  <c r="BQ220" i="2"/>
  <c r="BK220" i="2"/>
  <c r="BE208" i="2"/>
  <c r="BK208" i="2"/>
  <c r="BQ208" i="2"/>
  <c r="BE198" i="2"/>
  <c r="BK198" i="2"/>
  <c r="BQ198" i="2"/>
  <c r="BE188" i="2"/>
  <c r="BK188" i="2"/>
  <c r="BQ188" i="2"/>
  <c r="BE171" i="2"/>
  <c r="BK171" i="2"/>
  <c r="BQ171" i="2"/>
  <c r="BE146" i="2"/>
  <c r="BK146" i="2"/>
  <c r="BQ146" i="2"/>
  <c r="BE187" i="2"/>
  <c r="BQ187" i="2"/>
  <c r="BK187" i="2"/>
  <c r="BE165" i="2"/>
  <c r="BQ165" i="2"/>
  <c r="BK165" i="2"/>
  <c r="BE217" i="2"/>
  <c r="BK217" i="2"/>
  <c r="BQ217" i="2"/>
  <c r="BE205" i="2"/>
  <c r="BQ205" i="2"/>
  <c r="BK205" i="2"/>
  <c r="BC211" i="2"/>
  <c r="BI211" i="2"/>
  <c r="BO211" i="2"/>
  <c r="BC189" i="2"/>
  <c r="BI189" i="2"/>
  <c r="BO189" i="2"/>
  <c r="BC198" i="2"/>
  <c r="BO198" i="2"/>
  <c r="BI198" i="2"/>
  <c r="BC152" i="2"/>
  <c r="BI152" i="2"/>
  <c r="BO152" i="2"/>
  <c r="BC157" i="2"/>
  <c r="BO157" i="2"/>
  <c r="BI157" i="2"/>
  <c r="BC190" i="2"/>
  <c r="BO190" i="2"/>
  <c r="BI190" i="2"/>
  <c r="BC216" i="2"/>
  <c r="BI216" i="2"/>
  <c r="BO216" i="2"/>
  <c r="BC233" i="2"/>
  <c r="BO233" i="2"/>
  <c r="BI233" i="2"/>
  <c r="BC209" i="2"/>
  <c r="BI209" i="2"/>
  <c r="BO209" i="2"/>
  <c r="BC185" i="2"/>
  <c r="BI185" i="2"/>
  <c r="BO185" i="2"/>
  <c r="BC188" i="2"/>
  <c r="BO188" i="2"/>
  <c r="BI188" i="2"/>
  <c r="BC207" i="2"/>
  <c r="BI207" i="2"/>
  <c r="BO207" i="2"/>
  <c r="BC169" i="2"/>
  <c r="BO169" i="2"/>
  <c r="BI169" i="2"/>
  <c r="BC171" i="2"/>
  <c r="BI171" i="2"/>
  <c r="BO171" i="2"/>
  <c r="BC187" i="2"/>
  <c r="BO187" i="2"/>
  <c r="BI187" i="2"/>
  <c r="BC151" i="2"/>
  <c r="BI151" i="2"/>
  <c r="BO151" i="2"/>
  <c r="BC205" i="2"/>
  <c r="BI205" i="2"/>
  <c r="BO205" i="2"/>
  <c r="BC162" i="2"/>
  <c r="BO162" i="2"/>
  <c r="BI162" i="2"/>
  <c r="BC199" i="2"/>
  <c r="BI199" i="2"/>
  <c r="BO199" i="2"/>
  <c r="BC212" i="2"/>
  <c r="BI212" i="2"/>
  <c r="BO212" i="2"/>
  <c r="BC179" i="2"/>
  <c r="BI179" i="2"/>
  <c r="BO179" i="2"/>
  <c r="BC222" i="2"/>
  <c r="BO222" i="2"/>
  <c r="BI222" i="2"/>
  <c r="BC234" i="2"/>
  <c r="BO234" i="2"/>
  <c r="BI234" i="2"/>
  <c r="BB215" i="2"/>
  <c r="BN215" i="2"/>
  <c r="BH215" i="2"/>
  <c r="BB152" i="2"/>
  <c r="BH152" i="2"/>
  <c r="BN152" i="2"/>
  <c r="BB230" i="2"/>
  <c r="BN230" i="2"/>
  <c r="BH230" i="2"/>
  <c r="BB195" i="2"/>
  <c r="BH195" i="2"/>
  <c r="BN195" i="2"/>
  <c r="BB233" i="2"/>
  <c r="BH233" i="2"/>
  <c r="BN233" i="2"/>
  <c r="BB198" i="2"/>
  <c r="BN198" i="2"/>
  <c r="BH198" i="2"/>
  <c r="BB202" i="2"/>
  <c r="BN202" i="2"/>
  <c r="BH202" i="2"/>
  <c r="BB178" i="2"/>
  <c r="BN178" i="2"/>
  <c r="BH178" i="2"/>
  <c r="BB163" i="2"/>
  <c r="BN163" i="2"/>
  <c r="BH163" i="2"/>
  <c r="BB156" i="2"/>
  <c r="BH156" i="2"/>
  <c r="BN156" i="2"/>
  <c r="BB173" i="2"/>
  <c r="BN173" i="2"/>
  <c r="BH173" i="2"/>
  <c r="BB165" i="2"/>
  <c r="BN165" i="2"/>
  <c r="BH165" i="2"/>
  <c r="BB146" i="2"/>
  <c r="BN146" i="2"/>
  <c r="BH146" i="2"/>
  <c r="BB190" i="2"/>
  <c r="BH190" i="2"/>
  <c r="BN190" i="2"/>
  <c r="BB177" i="2"/>
  <c r="BN177" i="2"/>
  <c r="BH177" i="2"/>
  <c r="BB179" i="2"/>
  <c r="BN179" i="2"/>
  <c r="BH179" i="2"/>
  <c r="BB145" i="2"/>
  <c r="BB237" i="2" s="1"/>
  <c r="BH145" i="2"/>
  <c r="BN145" i="2"/>
  <c r="BB169" i="2"/>
  <c r="BN169" i="2"/>
  <c r="BH169" i="2"/>
  <c r="BB196" i="2"/>
  <c r="BN196" i="2"/>
  <c r="BH196" i="2"/>
  <c r="BB187" i="2"/>
  <c r="BH187" i="2"/>
  <c r="BN187" i="2"/>
  <c r="BB199" i="2"/>
  <c r="BN199" i="2"/>
  <c r="BH199" i="2"/>
  <c r="BD236" i="2"/>
  <c r="BP236" i="2"/>
  <c r="BJ236" i="2"/>
  <c r="BD188" i="2"/>
  <c r="BJ188" i="2"/>
  <c r="BP188" i="2"/>
  <c r="BD169" i="2"/>
  <c r="BP169" i="2"/>
  <c r="BJ169" i="2"/>
  <c r="BD210" i="2"/>
  <c r="BJ210" i="2"/>
  <c r="BP210" i="2"/>
  <c r="BD196" i="2"/>
  <c r="BJ196" i="2"/>
  <c r="BP196" i="2"/>
  <c r="BD151" i="2"/>
  <c r="BJ151" i="2"/>
  <c r="BP151" i="2"/>
  <c r="BD194" i="2"/>
  <c r="BJ194" i="2"/>
  <c r="BP194" i="2"/>
  <c r="BD163" i="2"/>
  <c r="BP163" i="2"/>
  <c r="BJ163" i="2"/>
  <c r="BD192" i="2"/>
  <c r="BP192" i="2"/>
  <c r="BJ192" i="2"/>
  <c r="BD204" i="2"/>
  <c r="BJ204" i="2"/>
  <c r="BP204" i="2"/>
  <c r="BD212" i="2"/>
  <c r="BP212" i="2"/>
  <c r="BJ212" i="2"/>
  <c r="BD214" i="2"/>
  <c r="BP214" i="2"/>
  <c r="BJ214" i="2"/>
  <c r="BD229" i="2"/>
  <c r="BJ229" i="2"/>
  <c r="BP229" i="2"/>
  <c r="BD176" i="2"/>
  <c r="BJ176" i="2"/>
  <c r="BP176" i="2"/>
  <c r="BD147" i="2"/>
  <c r="BJ147" i="2"/>
  <c r="BP147" i="2"/>
  <c r="BD146" i="2"/>
  <c r="BJ146" i="2"/>
  <c r="BP146" i="2"/>
  <c r="BD168" i="2"/>
  <c r="BJ168" i="2"/>
  <c r="BP168" i="2"/>
  <c r="BD150" i="2"/>
  <c r="BJ150" i="2"/>
  <c r="BP150" i="2"/>
  <c r="BD156" i="2"/>
  <c r="BJ156" i="2"/>
  <c r="BP156" i="2"/>
  <c r="BD148" i="2"/>
  <c r="BP148" i="2"/>
  <c r="BJ148" i="2"/>
  <c r="BD198" i="2"/>
  <c r="BJ198" i="2"/>
  <c r="BP198" i="2"/>
  <c r="BG185" i="2"/>
  <c r="BM185" i="2"/>
  <c r="BS185" i="2"/>
  <c r="BG236" i="2"/>
  <c r="BS236" i="2"/>
  <c r="BM236" i="2"/>
  <c r="BF233" i="2"/>
  <c r="BL233" i="2"/>
  <c r="BR233" i="2"/>
  <c r="BF187" i="2"/>
  <c r="BL187" i="2"/>
  <c r="BR187" i="2"/>
  <c r="BF236" i="2"/>
  <c r="BR236" i="2"/>
  <c r="BL236" i="2"/>
  <c r="BI102" i="2"/>
  <c r="BO102" i="2"/>
  <c r="BE207" i="2"/>
  <c r="BQ207" i="2"/>
  <c r="BK207" i="2"/>
  <c r="BE213" i="2"/>
  <c r="BK213" i="2"/>
  <c r="BQ213" i="2"/>
  <c r="BE176" i="2"/>
  <c r="BK176" i="2"/>
  <c r="BQ176" i="2"/>
  <c r="BE232" i="2"/>
  <c r="BK232" i="2"/>
  <c r="BQ232" i="2"/>
  <c r="BE158" i="2"/>
  <c r="BQ158" i="2"/>
  <c r="BK158" i="2"/>
  <c r="BE206" i="2"/>
  <c r="BK206" i="2"/>
  <c r="BQ206" i="2"/>
  <c r="BE235" i="2"/>
  <c r="BQ235" i="2"/>
  <c r="BK235" i="2"/>
  <c r="BE189" i="2"/>
  <c r="BQ189" i="2"/>
  <c r="BK189" i="2"/>
  <c r="BE154" i="2"/>
  <c r="BQ154" i="2"/>
  <c r="BK154" i="2"/>
  <c r="BE194" i="2"/>
  <c r="BK194" i="2"/>
  <c r="BQ194" i="2"/>
  <c r="BE185" i="2"/>
  <c r="BQ185" i="2"/>
  <c r="BK185" i="2"/>
  <c r="BE233" i="2"/>
  <c r="BK233" i="2"/>
  <c r="BQ233" i="2"/>
  <c r="BE147" i="2"/>
  <c r="BK147" i="2"/>
  <c r="BQ147" i="2"/>
  <c r="BE216" i="2"/>
  <c r="BK216" i="2"/>
  <c r="BQ216" i="2"/>
  <c r="BE200" i="2"/>
  <c r="BK200" i="2"/>
  <c r="BQ200" i="2"/>
  <c r="BE170" i="2"/>
  <c r="BK170" i="2"/>
  <c r="BQ170" i="2"/>
  <c r="BE152" i="2"/>
  <c r="BK152" i="2"/>
  <c r="BQ152" i="2"/>
  <c r="BQ145" i="2"/>
  <c r="BK145" i="2"/>
  <c r="BE191" i="2"/>
  <c r="BQ191" i="2"/>
  <c r="BK191" i="2"/>
  <c r="BE211" i="2"/>
  <c r="BK211" i="2"/>
  <c r="BQ211" i="2"/>
  <c r="BE223" i="2"/>
  <c r="BQ223" i="2"/>
  <c r="BK223" i="2"/>
  <c r="BE229" i="2"/>
  <c r="BK229" i="2"/>
  <c r="BQ229" i="2"/>
  <c r="BC219" i="2"/>
  <c r="BI219" i="2"/>
  <c r="BO219" i="2"/>
  <c r="BC174" i="2"/>
  <c r="BI174" i="2"/>
  <c r="BO174" i="2"/>
  <c r="BC163" i="2"/>
  <c r="BI163" i="2"/>
  <c r="BO163" i="2"/>
  <c r="BC180" i="2"/>
  <c r="BO180" i="2"/>
  <c r="BI180" i="2"/>
  <c r="BC150" i="2"/>
  <c r="BO150" i="2"/>
  <c r="BI150" i="2"/>
  <c r="BC173" i="2"/>
  <c r="BO173" i="2"/>
  <c r="BI173" i="2"/>
  <c r="BC214" i="2"/>
  <c r="BO214" i="2"/>
  <c r="BI214" i="2"/>
  <c r="BC178" i="2"/>
  <c r="BO178" i="2"/>
  <c r="BI178" i="2"/>
  <c r="BC193" i="2"/>
  <c r="BI193" i="2"/>
  <c r="BO193" i="2"/>
  <c r="BC172" i="2"/>
  <c r="BO172" i="2"/>
  <c r="BI172" i="2"/>
  <c r="BC167" i="2"/>
  <c r="BO167" i="2"/>
  <c r="BI167" i="2"/>
  <c r="BC217" i="2"/>
  <c r="BO217" i="2"/>
  <c r="BI217" i="2"/>
  <c r="BC235" i="2"/>
  <c r="BI235" i="2"/>
  <c r="BO235" i="2"/>
  <c r="BC153" i="2"/>
  <c r="BI153" i="2"/>
  <c r="BO153" i="2"/>
  <c r="BC146" i="2"/>
  <c r="BI146" i="2"/>
  <c r="BO146" i="2"/>
  <c r="BC156" i="2"/>
  <c r="BO156" i="2"/>
  <c r="BI156" i="2"/>
  <c r="BC181" i="2"/>
  <c r="BO181" i="2"/>
  <c r="BI181" i="2"/>
  <c r="BC191" i="2"/>
  <c r="BI191" i="2"/>
  <c r="BO191" i="2"/>
  <c r="BC148" i="2"/>
  <c r="BO148" i="2"/>
  <c r="BI148" i="2"/>
  <c r="BC166" i="2"/>
  <c r="BO166" i="2"/>
  <c r="BI166" i="2"/>
  <c r="BC186" i="2"/>
  <c r="BO186" i="2"/>
  <c r="BI186" i="2"/>
  <c r="BC226" i="2"/>
  <c r="BI226" i="2"/>
  <c r="BO226" i="2"/>
  <c r="BC208" i="2"/>
  <c r="BO208" i="2"/>
  <c r="BI208" i="2"/>
  <c r="BC206" i="2"/>
  <c r="BO206" i="2"/>
  <c r="BI206" i="2"/>
  <c r="BB213" i="2"/>
  <c r="BN213" i="2"/>
  <c r="BH213" i="2"/>
  <c r="BB197" i="2"/>
  <c r="BH197" i="2"/>
  <c r="BN197" i="2"/>
  <c r="BB148" i="2"/>
  <c r="BN148" i="2"/>
  <c r="BH148" i="2"/>
  <c r="BB218" i="2"/>
  <c r="BN218" i="2"/>
  <c r="BH218" i="2"/>
  <c r="BB205" i="2"/>
  <c r="BN205" i="2"/>
  <c r="BH205" i="2"/>
  <c r="BB225" i="2"/>
  <c r="BH225" i="2"/>
  <c r="BN225" i="2"/>
  <c r="BB170" i="2"/>
  <c r="BN170" i="2"/>
  <c r="BH170" i="2"/>
  <c r="BB172" i="2"/>
  <c r="BH172" i="2"/>
  <c r="BN172" i="2"/>
  <c r="BB208" i="2"/>
  <c r="BN208" i="2"/>
  <c r="BH208" i="2"/>
  <c r="BB206" i="2"/>
  <c r="BN206" i="2"/>
  <c r="BH206" i="2"/>
  <c r="BB176" i="2"/>
  <c r="BH176" i="2"/>
  <c r="BN176" i="2"/>
  <c r="BB150" i="2"/>
  <c r="BN150" i="2"/>
  <c r="BH150" i="2"/>
  <c r="BB223" i="2"/>
  <c r="BN223" i="2"/>
  <c r="BH223" i="2"/>
  <c r="BB180" i="2"/>
  <c r="BH180" i="2"/>
  <c r="BN180" i="2"/>
  <c r="BB193" i="2"/>
  <c r="BH193" i="2"/>
  <c r="BN193" i="2"/>
  <c r="BB227" i="2"/>
  <c r="BH227" i="2"/>
  <c r="BN227" i="2"/>
  <c r="BB168" i="2"/>
  <c r="BH168" i="2"/>
  <c r="BN168" i="2"/>
  <c r="BB159" i="2"/>
  <c r="BN159" i="2"/>
  <c r="BH159" i="2"/>
  <c r="BB188" i="2"/>
  <c r="BN188" i="2"/>
  <c r="BH188" i="2"/>
  <c r="BB147" i="2"/>
  <c r="BH147" i="2"/>
  <c r="BN147" i="2"/>
  <c r="BB184" i="2"/>
  <c r="BH184" i="2"/>
  <c r="BN184" i="2"/>
  <c r="BB232" i="2"/>
  <c r="BN232" i="2"/>
  <c r="BH232" i="2"/>
  <c r="BB224" i="2"/>
  <c r="BN224" i="2"/>
  <c r="BH224" i="2"/>
  <c r="BB207" i="2"/>
  <c r="BN207" i="2"/>
  <c r="BH207" i="2"/>
  <c r="BD195" i="2"/>
  <c r="BJ195" i="2"/>
  <c r="BP195" i="2"/>
  <c r="BD197" i="2"/>
  <c r="BP197" i="2"/>
  <c r="BJ197" i="2"/>
  <c r="BD173" i="2"/>
  <c r="BJ173" i="2"/>
  <c r="BP173" i="2"/>
  <c r="BD153" i="2"/>
  <c r="BP153" i="2"/>
  <c r="BJ153" i="2"/>
  <c r="BD191" i="2"/>
  <c r="BP191" i="2"/>
  <c r="BJ191" i="2"/>
  <c r="BD187" i="2"/>
  <c r="BP187" i="2"/>
  <c r="BJ187" i="2"/>
  <c r="BD222" i="2"/>
  <c r="BP222" i="2"/>
  <c r="BJ222" i="2"/>
  <c r="BD230" i="2"/>
  <c r="BP230" i="2"/>
  <c r="BJ230" i="2"/>
  <c r="BD225" i="2"/>
  <c r="BJ225" i="2"/>
  <c r="BP225" i="2"/>
  <c r="BD180" i="2"/>
  <c r="BJ180" i="2"/>
  <c r="BP180" i="2"/>
  <c r="BD206" i="2"/>
  <c r="BJ206" i="2"/>
  <c r="BP206" i="2"/>
  <c r="BD183" i="2"/>
  <c r="BJ183" i="2"/>
  <c r="BP183" i="2"/>
  <c r="BD208" i="2"/>
  <c r="BJ208" i="2"/>
  <c r="BP208" i="2"/>
  <c r="BD224" i="2"/>
  <c r="BP224" i="2"/>
  <c r="BJ224" i="2"/>
  <c r="BD181" i="2"/>
  <c r="BJ181" i="2"/>
  <c r="BP181" i="2"/>
  <c r="BD217" i="2"/>
  <c r="BJ217" i="2"/>
  <c r="BP217" i="2"/>
  <c r="BD231" i="2"/>
  <c r="BJ231" i="2"/>
  <c r="BP231" i="2"/>
  <c r="BD207" i="2"/>
  <c r="BJ207" i="2"/>
  <c r="BP207" i="2"/>
  <c r="BD154" i="2"/>
  <c r="BJ154" i="2"/>
  <c r="BP154" i="2"/>
  <c r="BD170" i="2"/>
  <c r="BJ170" i="2"/>
  <c r="BP170" i="2"/>
  <c r="BD160" i="2"/>
  <c r="BJ160" i="2"/>
  <c r="BP160" i="2"/>
  <c r="BD152" i="2"/>
  <c r="BJ152" i="2"/>
  <c r="BP152" i="2"/>
  <c r="BD219" i="2"/>
  <c r="BJ219" i="2"/>
  <c r="BP219" i="2"/>
  <c r="BG235" i="2"/>
  <c r="BM235" i="2"/>
  <c r="BS235" i="2"/>
  <c r="BF228" i="2"/>
  <c r="BR228" i="2"/>
  <c r="BL228" i="2"/>
  <c r="BF156" i="2"/>
  <c r="BR156" i="2"/>
  <c r="BL156" i="2"/>
  <c r="BF185" i="2"/>
  <c r="BR185" i="2"/>
  <c r="BL185" i="2"/>
  <c r="BE245" i="2"/>
  <c r="BE251" i="2" s="1"/>
  <c r="AY251" i="2"/>
  <c r="BC245" i="2"/>
  <c r="BC251" i="2" s="1"/>
  <c r="AW251" i="2"/>
  <c r="AW237" i="2"/>
  <c r="BD145" i="2"/>
  <c r="BD245" i="2"/>
  <c r="BD251" i="2" s="1"/>
  <c r="AX251" i="2"/>
  <c r="BF245" i="2"/>
  <c r="BF251" i="2" s="1"/>
  <c r="AZ251" i="2"/>
  <c r="BE145" i="2"/>
  <c r="BB245" i="2"/>
  <c r="BB251" i="2" s="1"/>
  <c r="AV251" i="2"/>
  <c r="BC145" i="2"/>
  <c r="AV237" i="2"/>
  <c r="BG245" i="2"/>
  <c r="BG251" i="2" s="1"/>
  <c r="BA251" i="2"/>
  <c r="BG114" i="2"/>
  <c r="BF114" i="2"/>
  <c r="BE114" i="2"/>
  <c r="BD114" i="2"/>
  <c r="BC114" i="2"/>
  <c r="BB114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BA114" i="2"/>
  <c r="AZ114" i="2"/>
  <c r="AY114" i="2"/>
  <c r="AX114" i="2"/>
  <c r="AW114" i="2"/>
  <c r="AV114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BG77" i="2"/>
  <c r="BF77" i="2"/>
  <c r="BE77" i="2"/>
  <c r="BD77" i="2"/>
  <c r="BC77" i="2"/>
  <c r="BB77" i="2"/>
  <c r="BA77" i="2"/>
  <c r="BA244" i="2" s="1"/>
  <c r="AZ77" i="2"/>
  <c r="AZ244" i="2" s="1"/>
  <c r="AY77" i="2"/>
  <c r="AY244" i="2" s="1"/>
  <c r="BE244" i="2" s="1"/>
  <c r="AX77" i="2"/>
  <c r="AX244" i="2" s="1"/>
  <c r="AW77" i="2"/>
  <c r="AW244" i="2" s="1"/>
  <c r="AV77" i="2"/>
  <c r="AV244" i="2" s="1"/>
  <c r="BG4" i="2"/>
  <c r="BF4" i="2"/>
  <c r="BE4" i="2"/>
  <c r="BD4" i="2"/>
  <c r="BC4" i="2"/>
  <c r="BB4" i="2"/>
  <c r="BA4" i="2"/>
  <c r="AZ4" i="2"/>
  <c r="AY4" i="2"/>
  <c r="AX4" i="2"/>
  <c r="AW4" i="2"/>
  <c r="AV4" i="2"/>
  <c r="BO237" i="2" l="1"/>
  <c r="BI237" i="2"/>
  <c r="BC237" i="2"/>
  <c r="BN237" i="2"/>
  <c r="BH237" i="2"/>
  <c r="BB244" i="2"/>
  <c r="BF244" i="2"/>
  <c r="BC244" i="2"/>
  <c r="BG244" i="2"/>
  <c r="BD244" i="2"/>
  <c r="AV19" i="2"/>
  <c r="AV73" i="2"/>
  <c r="AX19" i="2"/>
  <c r="AX73" i="2"/>
  <c r="AY19" i="2"/>
  <c r="AY73" i="2"/>
  <c r="AZ19" i="2"/>
  <c r="AZ73" i="2"/>
  <c r="AW19" i="2"/>
  <c r="AW73" i="2"/>
  <c r="BA19" i="2"/>
  <c r="BA73" i="2"/>
  <c r="AV103" i="2"/>
  <c r="AX103" i="2"/>
  <c r="AW103" i="2"/>
  <c r="AX139" i="2"/>
  <c r="AX131" i="2"/>
  <c r="AX137" i="2"/>
  <c r="AX134" i="2"/>
  <c r="AX136" i="2"/>
  <c r="AX135" i="2"/>
  <c r="AX133" i="2"/>
  <c r="AX138" i="2"/>
  <c r="AX132" i="2"/>
  <c r="AY138" i="2"/>
  <c r="AY136" i="2"/>
  <c r="AY134" i="2"/>
  <c r="AY132" i="2"/>
  <c r="AY137" i="2"/>
  <c r="AY139" i="2"/>
  <c r="AY131" i="2"/>
  <c r="AY133" i="2"/>
  <c r="AY135" i="2"/>
  <c r="AV133" i="2"/>
  <c r="AV135" i="2"/>
  <c r="AV139" i="2"/>
  <c r="AV134" i="2"/>
  <c r="AV132" i="2"/>
  <c r="AV138" i="2"/>
  <c r="AV137" i="2"/>
  <c r="AV131" i="2"/>
  <c r="AV136" i="2"/>
  <c r="AZ133" i="2"/>
  <c r="AZ135" i="2"/>
  <c r="AZ132" i="2"/>
  <c r="AZ134" i="2"/>
  <c r="AZ131" i="2"/>
  <c r="AZ139" i="2"/>
  <c r="AZ136" i="2"/>
  <c r="AZ138" i="2"/>
  <c r="AZ137" i="2"/>
  <c r="AW139" i="2"/>
  <c r="AW138" i="2"/>
  <c r="AW137" i="2"/>
  <c r="AW136" i="2"/>
  <c r="AW135" i="2"/>
  <c r="AW134" i="2"/>
  <c r="AW133" i="2"/>
  <c r="AW132" i="2"/>
  <c r="AW131" i="2"/>
  <c r="BA131" i="2"/>
  <c r="BA139" i="2"/>
  <c r="BA137" i="2"/>
  <c r="BA138" i="2"/>
  <c r="BA133" i="2"/>
  <c r="BA136" i="2"/>
  <c r="BA132" i="2"/>
  <c r="BA135" i="2"/>
  <c r="BA134" i="2"/>
  <c r="AV115" i="2"/>
  <c r="AV124" i="2"/>
  <c r="AV121" i="2"/>
  <c r="AV122" i="2"/>
  <c r="AV119" i="2"/>
  <c r="AV120" i="2"/>
  <c r="AV117" i="2"/>
  <c r="AV125" i="2"/>
  <c r="AV116" i="2"/>
  <c r="AV118" i="2"/>
  <c r="AV123" i="2"/>
  <c r="AZ115" i="2"/>
  <c r="AZ118" i="2"/>
  <c r="AZ123" i="2"/>
  <c r="AZ116" i="2"/>
  <c r="AZ124" i="2"/>
  <c r="AZ121" i="2"/>
  <c r="AZ122" i="2"/>
  <c r="AZ119" i="2"/>
  <c r="AZ120" i="2"/>
  <c r="AZ117" i="2"/>
  <c r="AZ125" i="2"/>
  <c r="AW115" i="2"/>
  <c r="AW116" i="2"/>
  <c r="AW118" i="2"/>
  <c r="AW121" i="2"/>
  <c r="AW124" i="2"/>
  <c r="AW119" i="2"/>
  <c r="AW122" i="2"/>
  <c r="AW117" i="2"/>
  <c r="AW125" i="2"/>
  <c r="AW120" i="2"/>
  <c r="AW123" i="2"/>
  <c r="BA115" i="2"/>
  <c r="BA120" i="2"/>
  <c r="BA123" i="2"/>
  <c r="BA118" i="2"/>
  <c r="BA121" i="2"/>
  <c r="BA116" i="2"/>
  <c r="BA124" i="2"/>
  <c r="BA119" i="2"/>
  <c r="BA122" i="2"/>
  <c r="BA117" i="2"/>
  <c r="BA125" i="2"/>
  <c r="AX115" i="2"/>
  <c r="AX121" i="2"/>
  <c r="AX118" i="2"/>
  <c r="AX119" i="2"/>
  <c r="AX116" i="2"/>
  <c r="AX124" i="2"/>
  <c r="AX117" i="2"/>
  <c r="AX125" i="2"/>
  <c r="AX122" i="2"/>
  <c r="AX123" i="2"/>
  <c r="AX120" i="2"/>
  <c r="BB115" i="2"/>
  <c r="AY115" i="2"/>
  <c r="AY123" i="2"/>
  <c r="AY118" i="2"/>
  <c r="AY121" i="2"/>
  <c r="AY116" i="2"/>
  <c r="AY124" i="2"/>
  <c r="AY119" i="2"/>
  <c r="AY122" i="2"/>
  <c r="AY117" i="2"/>
  <c r="AY125" i="2"/>
  <c r="AY120" i="2"/>
  <c r="AV70" i="2"/>
  <c r="AV68" i="2"/>
  <c r="AV66" i="2"/>
  <c r="AV64" i="2"/>
  <c r="AV62" i="2"/>
  <c r="AV60" i="2"/>
  <c r="AV58" i="2"/>
  <c r="AV56" i="2"/>
  <c r="AV54" i="2"/>
  <c r="AV52" i="2"/>
  <c r="AV50" i="2"/>
  <c r="AV48" i="2"/>
  <c r="AV46" i="2"/>
  <c r="AV44" i="2"/>
  <c r="AV42" i="2"/>
  <c r="AV40" i="2"/>
  <c r="AV38" i="2"/>
  <c r="AV35" i="2"/>
  <c r="AV33" i="2"/>
  <c r="AV31" i="2"/>
  <c r="AV29" i="2"/>
  <c r="AV27" i="2"/>
  <c r="AV25" i="2"/>
  <c r="AV23" i="2"/>
  <c r="AV21" i="2"/>
  <c r="AV18" i="2"/>
  <c r="AV16" i="2"/>
  <c r="AV14" i="2"/>
  <c r="AV12" i="2"/>
  <c r="AV10" i="2"/>
  <c r="AV8" i="2"/>
  <c r="AV71" i="2"/>
  <c r="AV51" i="2"/>
  <c r="AV47" i="2"/>
  <c r="AV69" i="2"/>
  <c r="AV65" i="2"/>
  <c r="AV61" i="2"/>
  <c r="AV57" i="2"/>
  <c r="AV53" i="2"/>
  <c r="AV49" i="2"/>
  <c r="AV45" i="2"/>
  <c r="AV41" i="2"/>
  <c r="AV37" i="2"/>
  <c r="AV34" i="2"/>
  <c r="AV30" i="2"/>
  <c r="AV26" i="2"/>
  <c r="AV22" i="2"/>
  <c r="AV17" i="2"/>
  <c r="AV15" i="2"/>
  <c r="AV13" i="2"/>
  <c r="AV11" i="2"/>
  <c r="AV9" i="2"/>
  <c r="AV6" i="2"/>
  <c r="AV5" i="2"/>
  <c r="AV67" i="2"/>
  <c r="AV63" i="2"/>
  <c r="AV59" i="2"/>
  <c r="AV55" i="2"/>
  <c r="AV43" i="2"/>
  <c r="AV39" i="2"/>
  <c r="AV36" i="2"/>
  <c r="AV32" i="2"/>
  <c r="AV28" i="2"/>
  <c r="AV24" i="2"/>
  <c r="AV20" i="2"/>
  <c r="AV72" i="2"/>
  <c r="AZ70" i="2"/>
  <c r="AZ68" i="2"/>
  <c r="AZ66" i="2"/>
  <c r="AZ64" i="2"/>
  <c r="AZ62" i="2"/>
  <c r="AZ60" i="2"/>
  <c r="AZ58" i="2"/>
  <c r="AZ56" i="2"/>
  <c r="AZ54" i="2"/>
  <c r="AZ52" i="2"/>
  <c r="AZ50" i="2"/>
  <c r="AZ48" i="2"/>
  <c r="AZ46" i="2"/>
  <c r="AZ44" i="2"/>
  <c r="AZ42" i="2"/>
  <c r="AZ40" i="2"/>
  <c r="AZ38" i="2"/>
  <c r="AZ35" i="2"/>
  <c r="AZ33" i="2"/>
  <c r="AZ31" i="2"/>
  <c r="AZ29" i="2"/>
  <c r="AZ27" i="2"/>
  <c r="AZ25" i="2"/>
  <c r="AZ23" i="2"/>
  <c r="AZ21" i="2"/>
  <c r="AZ18" i="2"/>
  <c r="AZ16" i="2"/>
  <c r="AZ14" i="2"/>
  <c r="AZ12" i="2"/>
  <c r="AZ10" i="2"/>
  <c r="AZ8" i="2"/>
  <c r="AZ17" i="2"/>
  <c r="AZ15" i="2"/>
  <c r="AZ13" i="2"/>
  <c r="AZ11" i="2"/>
  <c r="AZ61" i="2"/>
  <c r="AZ57" i="2"/>
  <c r="AZ53" i="2"/>
  <c r="AZ34" i="2"/>
  <c r="AZ30" i="2"/>
  <c r="AZ26" i="2"/>
  <c r="AZ22" i="2"/>
  <c r="AZ67" i="2"/>
  <c r="AZ63" i="2"/>
  <c r="AZ59" i="2"/>
  <c r="AZ55" i="2"/>
  <c r="AZ51" i="2"/>
  <c r="AZ47" i="2"/>
  <c r="AZ43" i="2"/>
  <c r="AZ39" i="2"/>
  <c r="AZ36" i="2"/>
  <c r="AZ32" i="2"/>
  <c r="AZ28" i="2"/>
  <c r="AZ24" i="2"/>
  <c r="AZ20" i="2"/>
  <c r="AZ5" i="2"/>
  <c r="AZ9" i="2"/>
  <c r="AZ6" i="2"/>
  <c r="AZ69" i="2"/>
  <c r="AZ65" i="2"/>
  <c r="AZ49" i="2"/>
  <c r="AZ45" i="2"/>
  <c r="AZ41" i="2"/>
  <c r="AZ37" i="2"/>
  <c r="AZ72" i="2"/>
  <c r="AZ71" i="2"/>
  <c r="AV93" i="2"/>
  <c r="AV91" i="2"/>
  <c r="AV90" i="2"/>
  <c r="AV89" i="2"/>
  <c r="AV88" i="2"/>
  <c r="AV87" i="2"/>
  <c r="AV86" i="2"/>
  <c r="AV85" i="2"/>
  <c r="AV83" i="2"/>
  <c r="AV78" i="2"/>
  <c r="AZ93" i="2"/>
  <c r="AZ92" i="2"/>
  <c r="AZ91" i="2"/>
  <c r="AZ90" i="2"/>
  <c r="AZ89" i="2"/>
  <c r="AZ88" i="2"/>
  <c r="AZ87" i="2"/>
  <c r="AZ86" i="2"/>
  <c r="AZ85" i="2"/>
  <c r="AZ84" i="2"/>
  <c r="AZ83" i="2"/>
  <c r="AZ82" i="2"/>
  <c r="AZ80" i="2"/>
  <c r="AZ79" i="2"/>
  <c r="AZ78" i="2"/>
  <c r="AV109" i="2"/>
  <c r="AV108" i="2"/>
  <c r="AV107" i="2"/>
  <c r="AV106" i="2"/>
  <c r="AV105" i="2"/>
  <c r="AV104" i="2"/>
  <c r="BB102" i="2"/>
  <c r="AV101" i="2"/>
  <c r="AV100" i="2"/>
  <c r="AV99" i="2"/>
  <c r="AZ109" i="2"/>
  <c r="AZ108" i="2"/>
  <c r="AZ107" i="2"/>
  <c r="AZ106" i="2"/>
  <c r="AZ105" i="2"/>
  <c r="AZ104" i="2"/>
  <c r="AZ103" i="2"/>
  <c r="AZ102" i="2"/>
  <c r="AZ101" i="2"/>
  <c r="AZ100" i="2"/>
  <c r="AZ99" i="2"/>
  <c r="AW69" i="2"/>
  <c r="AW67" i="2"/>
  <c r="AW65" i="2"/>
  <c r="AW63" i="2"/>
  <c r="AW61" i="2"/>
  <c r="AW59" i="2"/>
  <c r="AW57" i="2"/>
  <c r="AW55" i="2"/>
  <c r="AW53" i="2"/>
  <c r="AW51" i="2"/>
  <c r="AW49" i="2"/>
  <c r="AW47" i="2"/>
  <c r="AW45" i="2"/>
  <c r="AW43" i="2"/>
  <c r="AW41" i="2"/>
  <c r="AW39" i="2"/>
  <c r="AW37" i="2"/>
  <c r="AW36" i="2"/>
  <c r="AW34" i="2"/>
  <c r="AW32" i="2"/>
  <c r="AW30" i="2"/>
  <c r="AW28" i="2"/>
  <c r="AW26" i="2"/>
  <c r="AW24" i="2"/>
  <c r="AW22" i="2"/>
  <c r="AW20" i="2"/>
  <c r="AW68" i="2"/>
  <c r="AW64" i="2"/>
  <c r="AW60" i="2"/>
  <c r="AW56" i="2"/>
  <c r="AW52" i="2"/>
  <c r="AW48" i="2"/>
  <c r="AW44" i="2"/>
  <c r="AW40" i="2"/>
  <c r="AW33" i="2"/>
  <c r="AW29" i="2"/>
  <c r="AW25" i="2"/>
  <c r="AW21" i="2"/>
  <c r="AW62" i="2"/>
  <c r="AW58" i="2"/>
  <c r="AW54" i="2"/>
  <c r="AW50" i="2"/>
  <c r="AW18" i="2"/>
  <c r="AW16" i="2"/>
  <c r="AW5" i="2"/>
  <c r="AW17" i="2"/>
  <c r="AW15" i="2"/>
  <c r="AW13" i="2"/>
  <c r="AW11" i="2"/>
  <c r="AW9" i="2"/>
  <c r="AW6" i="2"/>
  <c r="AW70" i="2"/>
  <c r="AW66" i="2"/>
  <c r="AW46" i="2"/>
  <c r="AW42" i="2"/>
  <c r="AW38" i="2"/>
  <c r="AW35" i="2"/>
  <c r="AW31" i="2"/>
  <c r="AW27" i="2"/>
  <c r="AW23" i="2"/>
  <c r="AW14" i="2"/>
  <c r="AW12" i="2"/>
  <c r="AW10" i="2"/>
  <c r="AW8" i="2"/>
  <c r="AW72" i="2"/>
  <c r="AW71" i="2"/>
  <c r="BA69" i="2"/>
  <c r="BA67" i="2"/>
  <c r="BA65" i="2"/>
  <c r="BA63" i="2"/>
  <c r="BA61" i="2"/>
  <c r="BA59" i="2"/>
  <c r="BA57" i="2"/>
  <c r="BA55" i="2"/>
  <c r="BA53" i="2"/>
  <c r="BA51" i="2"/>
  <c r="BA49" i="2"/>
  <c r="BA47" i="2"/>
  <c r="BA45" i="2"/>
  <c r="BA43" i="2"/>
  <c r="BA41" i="2"/>
  <c r="BA39" i="2"/>
  <c r="BA37" i="2"/>
  <c r="BA36" i="2"/>
  <c r="BA34" i="2"/>
  <c r="BA32" i="2"/>
  <c r="BA30" i="2"/>
  <c r="BA28" i="2"/>
  <c r="BA26" i="2"/>
  <c r="BA24" i="2"/>
  <c r="BA22" i="2"/>
  <c r="BA20" i="2"/>
  <c r="BA70" i="2"/>
  <c r="BA66" i="2"/>
  <c r="BA62" i="2"/>
  <c r="BA58" i="2"/>
  <c r="BA54" i="2"/>
  <c r="BA50" i="2"/>
  <c r="BA46" i="2"/>
  <c r="BA42" i="2"/>
  <c r="BA38" i="2"/>
  <c r="BA35" i="2"/>
  <c r="BA31" i="2"/>
  <c r="BA27" i="2"/>
  <c r="BA23" i="2"/>
  <c r="BA18" i="2"/>
  <c r="BA68" i="2"/>
  <c r="BA64" i="2"/>
  <c r="BA25" i="2"/>
  <c r="BA21" i="2"/>
  <c r="BA5" i="2"/>
  <c r="BA14" i="2"/>
  <c r="BA12" i="2"/>
  <c r="BA10" i="2"/>
  <c r="BA17" i="2"/>
  <c r="BA15" i="2"/>
  <c r="BA13" i="2"/>
  <c r="BA11" i="2"/>
  <c r="BA9" i="2"/>
  <c r="BA6" i="2"/>
  <c r="BA60" i="2"/>
  <c r="BA56" i="2"/>
  <c r="BA52" i="2"/>
  <c r="BA48" i="2"/>
  <c r="BA44" i="2"/>
  <c r="BA40" i="2"/>
  <c r="BA33" i="2"/>
  <c r="BA29" i="2"/>
  <c r="BA16" i="2"/>
  <c r="BA8" i="2"/>
  <c r="BA72" i="2"/>
  <c r="BA71" i="2"/>
  <c r="AW93" i="2"/>
  <c r="AW91" i="2"/>
  <c r="AW90" i="2"/>
  <c r="AW89" i="2"/>
  <c r="AW88" i="2"/>
  <c r="AW87" i="2"/>
  <c r="AW86" i="2"/>
  <c r="AW85" i="2"/>
  <c r="AW83" i="2"/>
  <c r="AW78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0" i="2"/>
  <c r="BA79" i="2"/>
  <c r="BA78" i="2"/>
  <c r="AW109" i="2"/>
  <c r="AW108" i="2"/>
  <c r="AW107" i="2"/>
  <c r="AW106" i="2"/>
  <c r="AW105" i="2"/>
  <c r="AW104" i="2"/>
  <c r="BC102" i="2"/>
  <c r="AW101" i="2"/>
  <c r="AW100" i="2"/>
  <c r="AW99" i="2"/>
  <c r="BA109" i="2"/>
  <c r="BA108" i="2"/>
  <c r="BA107" i="2"/>
  <c r="BA106" i="2"/>
  <c r="BA105" i="2"/>
  <c r="BA104" i="2"/>
  <c r="BA103" i="2"/>
  <c r="BA102" i="2"/>
  <c r="BA101" i="2"/>
  <c r="BA100" i="2"/>
  <c r="BA99" i="2"/>
  <c r="AX69" i="2"/>
  <c r="AX67" i="2"/>
  <c r="AX65" i="2"/>
  <c r="AX63" i="2"/>
  <c r="AX61" i="2"/>
  <c r="AX59" i="2"/>
  <c r="AX57" i="2"/>
  <c r="AX55" i="2"/>
  <c r="AX53" i="2"/>
  <c r="AX51" i="2"/>
  <c r="AX49" i="2"/>
  <c r="AX47" i="2"/>
  <c r="AX45" i="2"/>
  <c r="AX43" i="2"/>
  <c r="AX41" i="2"/>
  <c r="AX39" i="2"/>
  <c r="AX37" i="2"/>
  <c r="AX36" i="2"/>
  <c r="AX34" i="2"/>
  <c r="AX32" i="2"/>
  <c r="AX30" i="2"/>
  <c r="AX28" i="2"/>
  <c r="AX26" i="2"/>
  <c r="AX24" i="2"/>
  <c r="AX22" i="2"/>
  <c r="AX20" i="2"/>
  <c r="AX17" i="2"/>
  <c r="AX15" i="2"/>
  <c r="AX13" i="2"/>
  <c r="AX11" i="2"/>
  <c r="AX9" i="2"/>
  <c r="AX6" i="2"/>
  <c r="AX10" i="2"/>
  <c r="AX8" i="2"/>
  <c r="AX44" i="2"/>
  <c r="AX40" i="2"/>
  <c r="AX70" i="2"/>
  <c r="AX66" i="2"/>
  <c r="AX62" i="2"/>
  <c r="AX58" i="2"/>
  <c r="AX54" i="2"/>
  <c r="AX50" i="2"/>
  <c r="AX46" i="2"/>
  <c r="AX42" i="2"/>
  <c r="AX38" i="2"/>
  <c r="AX35" i="2"/>
  <c r="AX31" i="2"/>
  <c r="AX27" i="2"/>
  <c r="AX23" i="2"/>
  <c r="AX18" i="2"/>
  <c r="AX16" i="2"/>
  <c r="AX14" i="2"/>
  <c r="AX12" i="2"/>
  <c r="AX72" i="2"/>
  <c r="AX68" i="2"/>
  <c r="AX64" i="2"/>
  <c r="AX60" i="2"/>
  <c r="AX56" i="2"/>
  <c r="AX52" i="2"/>
  <c r="AX48" i="2"/>
  <c r="AX33" i="2"/>
  <c r="AX29" i="2"/>
  <c r="AX25" i="2"/>
  <c r="AX21" i="2"/>
  <c r="AX5" i="2"/>
  <c r="AX71" i="2"/>
  <c r="BB50" i="2"/>
  <c r="BB14" i="2"/>
  <c r="AX93" i="2"/>
  <c r="AX91" i="2"/>
  <c r="AX90" i="2"/>
  <c r="AX89" i="2"/>
  <c r="AX88" i="2"/>
  <c r="AX87" i="2"/>
  <c r="AX86" i="2"/>
  <c r="AX85" i="2"/>
  <c r="AX83" i="2"/>
  <c r="AX78" i="2"/>
  <c r="AX99" i="2"/>
  <c r="AX109" i="2"/>
  <c r="AX107" i="2"/>
  <c r="AX104" i="2"/>
  <c r="BD102" i="2"/>
  <c r="AX100" i="2"/>
  <c r="AX108" i="2"/>
  <c r="AX106" i="2"/>
  <c r="AX105" i="2"/>
  <c r="AX101" i="2"/>
  <c r="AY70" i="2"/>
  <c r="AY68" i="2"/>
  <c r="AY66" i="2"/>
  <c r="AY64" i="2"/>
  <c r="AY62" i="2"/>
  <c r="AY60" i="2"/>
  <c r="AY58" i="2"/>
  <c r="AY56" i="2"/>
  <c r="AY54" i="2"/>
  <c r="AY52" i="2"/>
  <c r="AY50" i="2"/>
  <c r="AY48" i="2"/>
  <c r="AY46" i="2"/>
  <c r="AY44" i="2"/>
  <c r="AY42" i="2"/>
  <c r="AY40" i="2"/>
  <c r="AY38" i="2"/>
  <c r="AY35" i="2"/>
  <c r="AY33" i="2"/>
  <c r="AY31" i="2"/>
  <c r="AY29" i="2"/>
  <c r="AY27" i="2"/>
  <c r="AY25" i="2"/>
  <c r="AY23" i="2"/>
  <c r="AY21" i="2"/>
  <c r="AY69" i="2"/>
  <c r="AY65" i="2"/>
  <c r="AY61" i="2"/>
  <c r="AY57" i="2"/>
  <c r="AY53" i="2"/>
  <c r="AY49" i="2"/>
  <c r="AY45" i="2"/>
  <c r="AY41" i="2"/>
  <c r="AY37" i="2"/>
  <c r="AY34" i="2"/>
  <c r="AY30" i="2"/>
  <c r="AY26" i="2"/>
  <c r="AY22" i="2"/>
  <c r="AY5" i="2"/>
  <c r="AY47" i="2"/>
  <c r="AY43" i="2"/>
  <c r="AY39" i="2"/>
  <c r="AY36" i="2"/>
  <c r="AY32" i="2"/>
  <c r="AY28" i="2"/>
  <c r="AY9" i="2"/>
  <c r="AY6" i="2"/>
  <c r="AY18" i="2"/>
  <c r="AY16" i="2"/>
  <c r="AY14" i="2"/>
  <c r="AY12" i="2"/>
  <c r="AY10" i="2"/>
  <c r="AY8" i="2"/>
  <c r="AY67" i="2"/>
  <c r="AY63" i="2"/>
  <c r="AY59" i="2"/>
  <c r="AY55" i="2"/>
  <c r="AY51" i="2"/>
  <c r="AY24" i="2"/>
  <c r="AY20" i="2"/>
  <c r="AY17" i="2"/>
  <c r="AY15" i="2"/>
  <c r="AY13" i="2"/>
  <c r="AY11" i="2"/>
  <c r="AY71" i="2"/>
  <c r="AY72" i="2"/>
  <c r="AY78" i="2"/>
  <c r="AY92" i="2"/>
  <c r="AY90" i="2"/>
  <c r="AY88" i="2"/>
  <c r="AY86" i="2"/>
  <c r="AY84" i="2"/>
  <c r="AY82" i="2"/>
  <c r="AY79" i="2"/>
  <c r="AY93" i="2"/>
  <c r="AY89" i="2"/>
  <c r="AY85" i="2"/>
  <c r="AY80" i="2"/>
  <c r="AY91" i="2"/>
  <c r="AY87" i="2"/>
  <c r="AY83" i="2"/>
  <c r="AY99" i="2"/>
  <c r="AY109" i="2"/>
  <c r="AY107" i="2"/>
  <c r="AY104" i="2"/>
  <c r="AY102" i="2"/>
  <c r="AY100" i="2"/>
  <c r="AY106" i="2"/>
  <c r="AY103" i="2"/>
  <c r="AY108" i="2"/>
  <c r="AY105" i="2"/>
  <c r="AY101" i="2"/>
  <c r="BE100" i="2" l="1"/>
  <c r="BK100" i="2"/>
  <c r="BQ100" i="2"/>
  <c r="BE91" i="2"/>
  <c r="BQ91" i="2"/>
  <c r="BK91" i="2"/>
  <c r="BE86" i="2"/>
  <c r="BQ86" i="2"/>
  <c r="BK86" i="2"/>
  <c r="BE13" i="2"/>
  <c r="BK13" i="2"/>
  <c r="BQ13" i="2"/>
  <c r="BE63" i="2"/>
  <c r="BQ63" i="2"/>
  <c r="BK63" i="2"/>
  <c r="BK6" i="2"/>
  <c r="BQ6" i="2"/>
  <c r="BE36" i="2"/>
  <c r="BQ36" i="2"/>
  <c r="BK36" i="2"/>
  <c r="BQ5" i="2"/>
  <c r="BK5" i="2"/>
  <c r="BE34" i="2"/>
  <c r="BQ34" i="2"/>
  <c r="BK34" i="2"/>
  <c r="BE49" i="2"/>
  <c r="BQ49" i="2"/>
  <c r="BK49" i="2"/>
  <c r="BE65" i="2"/>
  <c r="BK65" i="2"/>
  <c r="BQ65" i="2"/>
  <c r="BE25" i="2"/>
  <c r="BK25" i="2"/>
  <c r="BQ25" i="2"/>
  <c r="BE33" i="2"/>
  <c r="BQ33" i="2"/>
  <c r="BK33" i="2"/>
  <c r="BE42" i="2"/>
  <c r="BK42" i="2"/>
  <c r="BQ42" i="2"/>
  <c r="BE50" i="2"/>
  <c r="BK50" i="2"/>
  <c r="BQ50" i="2"/>
  <c r="BE58" i="2"/>
  <c r="BK58" i="2"/>
  <c r="BQ58" i="2"/>
  <c r="BE66" i="2"/>
  <c r="BQ66" i="2"/>
  <c r="BK66" i="2"/>
  <c r="BD105" i="2"/>
  <c r="BP105" i="2"/>
  <c r="BJ105" i="2"/>
  <c r="BJ99" i="2"/>
  <c r="BP99" i="2"/>
  <c r="BD86" i="2"/>
  <c r="BJ86" i="2"/>
  <c r="BP86" i="2"/>
  <c r="BD90" i="2"/>
  <c r="BJ90" i="2"/>
  <c r="BP90" i="2"/>
  <c r="BD25" i="2"/>
  <c r="BJ25" i="2"/>
  <c r="BP25" i="2"/>
  <c r="BD52" i="2"/>
  <c r="BP52" i="2"/>
  <c r="BJ52" i="2"/>
  <c r="BD68" i="2"/>
  <c r="BP68" i="2"/>
  <c r="BJ68" i="2"/>
  <c r="BD16" i="2"/>
  <c r="BJ16" i="2"/>
  <c r="BP16" i="2"/>
  <c r="BD31" i="2"/>
  <c r="BJ31" i="2"/>
  <c r="BP31" i="2"/>
  <c r="BD46" i="2"/>
  <c r="BJ46" i="2"/>
  <c r="BP46" i="2"/>
  <c r="BD62" i="2"/>
  <c r="BP62" i="2"/>
  <c r="BJ62" i="2"/>
  <c r="BD44" i="2"/>
  <c r="BP44" i="2"/>
  <c r="BJ44" i="2"/>
  <c r="BD9" i="2"/>
  <c r="BJ9" i="2"/>
  <c r="BP9" i="2"/>
  <c r="BD17" i="2"/>
  <c r="BJ17" i="2"/>
  <c r="BP17" i="2"/>
  <c r="BD26" i="2"/>
  <c r="BP26" i="2"/>
  <c r="BJ26" i="2"/>
  <c r="BD34" i="2"/>
  <c r="BJ34" i="2"/>
  <c r="BP34" i="2"/>
  <c r="BD41" i="2"/>
  <c r="BP41" i="2"/>
  <c r="BJ41" i="2"/>
  <c r="BD49" i="2"/>
  <c r="BJ49" i="2"/>
  <c r="BP49" i="2"/>
  <c r="BD57" i="2"/>
  <c r="BJ57" i="2"/>
  <c r="BP57" i="2"/>
  <c r="BD65" i="2"/>
  <c r="BJ65" i="2"/>
  <c r="BP65" i="2"/>
  <c r="BG100" i="2"/>
  <c r="BS100" i="2"/>
  <c r="BM100" i="2"/>
  <c r="BG104" i="2"/>
  <c r="BM104" i="2"/>
  <c r="BS104" i="2"/>
  <c r="BG108" i="2"/>
  <c r="BS108" i="2"/>
  <c r="BM108" i="2"/>
  <c r="BC101" i="2"/>
  <c r="BO101" i="2"/>
  <c r="BI101" i="2"/>
  <c r="BC106" i="2"/>
  <c r="BO106" i="2"/>
  <c r="BI106" i="2"/>
  <c r="BG78" i="2"/>
  <c r="BS78" i="2"/>
  <c r="BM78" i="2"/>
  <c r="BG83" i="2"/>
  <c r="BS83" i="2"/>
  <c r="BM83" i="2"/>
  <c r="BG87" i="2"/>
  <c r="BS87" i="2"/>
  <c r="BM87" i="2"/>
  <c r="BG91" i="2"/>
  <c r="BM91" i="2"/>
  <c r="BS91" i="2"/>
  <c r="BC83" i="2"/>
  <c r="BO83" i="2"/>
  <c r="BI83" i="2"/>
  <c r="BC88" i="2"/>
  <c r="BI88" i="2"/>
  <c r="BO88" i="2"/>
  <c r="BC93" i="2"/>
  <c r="BO93" i="2"/>
  <c r="BI93" i="2"/>
  <c r="BG16" i="2"/>
  <c r="BM16" i="2"/>
  <c r="BS16" i="2"/>
  <c r="BG44" i="2"/>
  <c r="BM44" i="2"/>
  <c r="BS44" i="2"/>
  <c r="BG60" i="2"/>
  <c r="BM60" i="2"/>
  <c r="BS60" i="2"/>
  <c r="BG13" i="2"/>
  <c r="BS13" i="2"/>
  <c r="BM13" i="2"/>
  <c r="BG12" i="2"/>
  <c r="BM12" i="2"/>
  <c r="BS12" i="2"/>
  <c r="BG25" i="2"/>
  <c r="BS25" i="2"/>
  <c r="BM25" i="2"/>
  <c r="BG23" i="2"/>
  <c r="BS23" i="2"/>
  <c r="BM23" i="2"/>
  <c r="BG38" i="2"/>
  <c r="BM38" i="2"/>
  <c r="BS38" i="2"/>
  <c r="BG54" i="2"/>
  <c r="BM54" i="2"/>
  <c r="BS54" i="2"/>
  <c r="BG70" i="2"/>
  <c r="BM70" i="2"/>
  <c r="BS70" i="2"/>
  <c r="BG26" i="2"/>
  <c r="BM26" i="2"/>
  <c r="BS26" i="2"/>
  <c r="BG34" i="2"/>
  <c r="BM34" i="2"/>
  <c r="BS34" i="2"/>
  <c r="BG41" i="2"/>
  <c r="BS41" i="2"/>
  <c r="BM41" i="2"/>
  <c r="BG49" i="2"/>
  <c r="BM49" i="2"/>
  <c r="BS49" i="2"/>
  <c r="BG57" i="2"/>
  <c r="BS57" i="2"/>
  <c r="BM57" i="2"/>
  <c r="BG65" i="2"/>
  <c r="BM65" i="2"/>
  <c r="BS65" i="2"/>
  <c r="BC72" i="2"/>
  <c r="BO72" i="2"/>
  <c r="BI72" i="2"/>
  <c r="BC14" i="2"/>
  <c r="BI14" i="2"/>
  <c r="BO14" i="2"/>
  <c r="BC35" i="2"/>
  <c r="BI35" i="2"/>
  <c r="BO35" i="2"/>
  <c r="BC66" i="2"/>
  <c r="BI66" i="2"/>
  <c r="BO66" i="2"/>
  <c r="BC11" i="2"/>
  <c r="BI11" i="2"/>
  <c r="BO11" i="2"/>
  <c r="BI5" i="2"/>
  <c r="BO5" i="2"/>
  <c r="BC54" i="2"/>
  <c r="BI54" i="2"/>
  <c r="BO54" i="2"/>
  <c r="BC25" i="2"/>
  <c r="BO25" i="2"/>
  <c r="BI25" i="2"/>
  <c r="BC44" i="2"/>
  <c r="BI44" i="2"/>
  <c r="BO44" i="2"/>
  <c r="BC60" i="2"/>
  <c r="BI60" i="2"/>
  <c r="BO60" i="2"/>
  <c r="BC22" i="2"/>
  <c r="BI22" i="2"/>
  <c r="BO22" i="2"/>
  <c r="BC30" i="2"/>
  <c r="BI30" i="2"/>
  <c r="BO30" i="2"/>
  <c r="BC37" i="2"/>
  <c r="BO37" i="2"/>
  <c r="BI37" i="2"/>
  <c r="BC45" i="2"/>
  <c r="BI45" i="2"/>
  <c r="BO45" i="2"/>
  <c r="BC53" i="2"/>
  <c r="BO53" i="2"/>
  <c r="BI53" i="2"/>
  <c r="BC61" i="2"/>
  <c r="BI61" i="2"/>
  <c r="BO61" i="2"/>
  <c r="BC69" i="2"/>
  <c r="BO69" i="2"/>
  <c r="BI69" i="2"/>
  <c r="BF102" i="2"/>
  <c r="BL102" i="2"/>
  <c r="BR102" i="2"/>
  <c r="BF106" i="2"/>
  <c r="BR106" i="2"/>
  <c r="BL106" i="2"/>
  <c r="BB99" i="2"/>
  <c r="BH99" i="2"/>
  <c r="BN99" i="2"/>
  <c r="BB104" i="2"/>
  <c r="BH104" i="2"/>
  <c r="BN104" i="2"/>
  <c r="BB108" i="2"/>
  <c r="BH108" i="2"/>
  <c r="BN108" i="2"/>
  <c r="BF80" i="2"/>
  <c r="BR80" i="2"/>
  <c r="BL80" i="2"/>
  <c r="BF85" i="2"/>
  <c r="BL85" i="2"/>
  <c r="BR85" i="2"/>
  <c r="BF89" i="2"/>
  <c r="BL89" i="2"/>
  <c r="BR89" i="2"/>
  <c r="BF93" i="2"/>
  <c r="BL93" i="2"/>
  <c r="BR93" i="2"/>
  <c r="BB86" i="2"/>
  <c r="BN86" i="2"/>
  <c r="BH86" i="2"/>
  <c r="BB90" i="2"/>
  <c r="BH90" i="2"/>
  <c r="BN90" i="2"/>
  <c r="BF72" i="2"/>
  <c r="BL72" i="2"/>
  <c r="BR72" i="2"/>
  <c r="BF49" i="2"/>
  <c r="BL49" i="2"/>
  <c r="BR49" i="2"/>
  <c r="BF9" i="2"/>
  <c r="BR9" i="2"/>
  <c r="BL9" i="2"/>
  <c r="BF28" i="2"/>
  <c r="BL28" i="2"/>
  <c r="BR28" i="2"/>
  <c r="BF43" i="2"/>
  <c r="BL43" i="2"/>
  <c r="BR43" i="2"/>
  <c r="BF59" i="2"/>
  <c r="BL59" i="2"/>
  <c r="BR59" i="2"/>
  <c r="BF26" i="2"/>
  <c r="BR26" i="2"/>
  <c r="BL26" i="2"/>
  <c r="BF57" i="2"/>
  <c r="BL57" i="2"/>
  <c r="BR57" i="2"/>
  <c r="BF15" i="2"/>
  <c r="BL15" i="2"/>
  <c r="BR15" i="2"/>
  <c r="BF12" i="2"/>
  <c r="BL12" i="2"/>
  <c r="BR12" i="2"/>
  <c r="BF21" i="2"/>
  <c r="BL21" i="2"/>
  <c r="BR21" i="2"/>
  <c r="BF29" i="2"/>
  <c r="BR29" i="2"/>
  <c r="BL29" i="2"/>
  <c r="BF38" i="2"/>
  <c r="BR38" i="2"/>
  <c r="BL38" i="2"/>
  <c r="BF46" i="2"/>
  <c r="BR46" i="2"/>
  <c r="BL46" i="2"/>
  <c r="BF54" i="2"/>
  <c r="BR54" i="2"/>
  <c r="BL54" i="2"/>
  <c r="BF62" i="2"/>
  <c r="BR62" i="2"/>
  <c r="BL62" i="2"/>
  <c r="BF70" i="2"/>
  <c r="BL70" i="2"/>
  <c r="BR70" i="2"/>
  <c r="BB28" i="2"/>
  <c r="BN28" i="2"/>
  <c r="BH28" i="2"/>
  <c r="BB43" i="2"/>
  <c r="BN43" i="2"/>
  <c r="BH43" i="2"/>
  <c r="BB67" i="2"/>
  <c r="BH67" i="2"/>
  <c r="BN67" i="2"/>
  <c r="BB11" i="2"/>
  <c r="BH11" i="2"/>
  <c r="BN11" i="2"/>
  <c r="BB22" i="2"/>
  <c r="BH22" i="2"/>
  <c r="BN22" i="2"/>
  <c r="BB37" i="2"/>
  <c r="BH37" i="2"/>
  <c r="BN37" i="2"/>
  <c r="BB53" i="2"/>
  <c r="BN53" i="2"/>
  <c r="BH53" i="2"/>
  <c r="BB69" i="2"/>
  <c r="BN69" i="2"/>
  <c r="BH69" i="2"/>
  <c r="BB8" i="2"/>
  <c r="BN8" i="2"/>
  <c r="BH8" i="2"/>
  <c r="BB16" i="2"/>
  <c r="BN16" i="2"/>
  <c r="BH16" i="2"/>
  <c r="BB25" i="2"/>
  <c r="BN25" i="2"/>
  <c r="BH25" i="2"/>
  <c r="BB33" i="2"/>
  <c r="BH33" i="2"/>
  <c r="BN33" i="2"/>
  <c r="BB42" i="2"/>
  <c r="BH42" i="2"/>
  <c r="BN42" i="2"/>
  <c r="BN50" i="2"/>
  <c r="BH50" i="2"/>
  <c r="BB58" i="2"/>
  <c r="BH58" i="2"/>
  <c r="BN58" i="2"/>
  <c r="BB66" i="2"/>
  <c r="BH66" i="2"/>
  <c r="BN66" i="2"/>
  <c r="BE125" i="2"/>
  <c r="BQ125" i="2"/>
  <c r="BK125" i="2"/>
  <c r="BE124" i="2"/>
  <c r="BK124" i="2"/>
  <c r="BQ124" i="2"/>
  <c r="BE123" i="2"/>
  <c r="BK123" i="2"/>
  <c r="BQ123" i="2"/>
  <c r="BD123" i="2"/>
  <c r="BP123" i="2"/>
  <c r="BJ123" i="2"/>
  <c r="BD124" i="2"/>
  <c r="BP124" i="2"/>
  <c r="BJ124" i="2"/>
  <c r="BD121" i="2"/>
  <c r="BJ121" i="2"/>
  <c r="BP121" i="2"/>
  <c r="BG122" i="2"/>
  <c r="BS122" i="2"/>
  <c r="BM122" i="2"/>
  <c r="BG121" i="2"/>
  <c r="BM121" i="2"/>
  <c r="BS121" i="2"/>
  <c r="BS115" i="2"/>
  <c r="BM115" i="2"/>
  <c r="BC117" i="2"/>
  <c r="BO117" i="2"/>
  <c r="BI117" i="2"/>
  <c r="BC121" i="2"/>
  <c r="BI121" i="2"/>
  <c r="BO121" i="2"/>
  <c r="BF125" i="2"/>
  <c r="BR125" i="2"/>
  <c r="BL125" i="2"/>
  <c r="BF122" i="2"/>
  <c r="BL122" i="2"/>
  <c r="BR122" i="2"/>
  <c r="BF123" i="2"/>
  <c r="BL123" i="2"/>
  <c r="BR123" i="2"/>
  <c r="BB118" i="2"/>
  <c r="BH118" i="2"/>
  <c r="BN118" i="2"/>
  <c r="BB120" i="2"/>
  <c r="BH120" i="2"/>
  <c r="BN120" i="2"/>
  <c r="BB124" i="2"/>
  <c r="BH124" i="2"/>
  <c r="BN124" i="2"/>
  <c r="BG132" i="2"/>
  <c r="BS132" i="2"/>
  <c r="BM132" i="2"/>
  <c r="BG137" i="2"/>
  <c r="BS137" i="2"/>
  <c r="BM137" i="2"/>
  <c r="BC132" i="2"/>
  <c r="BO132" i="2"/>
  <c r="BI132" i="2"/>
  <c r="BC136" i="2"/>
  <c r="BO136" i="2"/>
  <c r="BI136" i="2"/>
  <c r="BF137" i="2"/>
  <c r="BL137" i="2"/>
  <c r="BR137" i="2"/>
  <c r="BF131" i="2"/>
  <c r="BF140" i="2" s="1"/>
  <c r="BL131" i="2"/>
  <c r="BR131" i="2"/>
  <c r="BF133" i="2"/>
  <c r="BL133" i="2"/>
  <c r="BR133" i="2"/>
  <c r="BB138" i="2"/>
  <c r="BH138" i="2"/>
  <c r="BN138" i="2"/>
  <c r="BB135" i="2"/>
  <c r="BH135" i="2"/>
  <c r="BN135" i="2"/>
  <c r="BE131" i="2"/>
  <c r="BE140" i="2" s="1"/>
  <c r="BK131" i="2"/>
  <c r="BQ131" i="2"/>
  <c r="BE134" i="2"/>
  <c r="BQ134" i="2"/>
  <c r="BK134" i="2"/>
  <c r="BD138" i="2"/>
  <c r="BP138" i="2"/>
  <c r="BJ138" i="2"/>
  <c r="BD134" i="2"/>
  <c r="BP134" i="2"/>
  <c r="BJ134" i="2"/>
  <c r="BC103" i="2"/>
  <c r="BI103" i="2"/>
  <c r="BO103" i="2"/>
  <c r="BG19" i="2"/>
  <c r="BS19" i="2"/>
  <c r="BM19" i="2"/>
  <c r="BF19" i="2"/>
  <c r="BL19" i="2"/>
  <c r="BR19" i="2"/>
  <c r="BD19" i="2"/>
  <c r="BJ19" i="2"/>
  <c r="BP19" i="2"/>
  <c r="BE108" i="2"/>
  <c r="BK108" i="2"/>
  <c r="BQ108" i="2"/>
  <c r="BE102" i="2"/>
  <c r="BQ102" i="2"/>
  <c r="BK102" i="2"/>
  <c r="BQ99" i="2"/>
  <c r="BK99" i="2"/>
  <c r="BE80" i="2"/>
  <c r="BK80" i="2"/>
  <c r="BQ80" i="2"/>
  <c r="BE79" i="2"/>
  <c r="BK79" i="2"/>
  <c r="BQ79" i="2"/>
  <c r="BE88" i="2"/>
  <c r="BK88" i="2"/>
  <c r="BQ88" i="2"/>
  <c r="BE72" i="2"/>
  <c r="BK72" i="2"/>
  <c r="BQ72" i="2"/>
  <c r="BE15" i="2"/>
  <c r="BK15" i="2"/>
  <c r="BQ15" i="2"/>
  <c r="BE51" i="2"/>
  <c r="BQ51" i="2"/>
  <c r="BK51" i="2"/>
  <c r="BE67" i="2"/>
  <c r="BK67" i="2"/>
  <c r="BQ67" i="2"/>
  <c r="BE14" i="2"/>
  <c r="BQ14" i="2"/>
  <c r="BK14" i="2"/>
  <c r="BE9" i="2"/>
  <c r="BQ9" i="2"/>
  <c r="BK9" i="2"/>
  <c r="BE39" i="2"/>
  <c r="BK39" i="2"/>
  <c r="BQ39" i="2"/>
  <c r="BE22" i="2"/>
  <c r="BK22" i="2"/>
  <c r="BQ22" i="2"/>
  <c r="BE37" i="2"/>
  <c r="BK37" i="2"/>
  <c r="BQ37" i="2"/>
  <c r="BE53" i="2"/>
  <c r="BK53" i="2"/>
  <c r="BQ53" i="2"/>
  <c r="BE69" i="2"/>
  <c r="BK69" i="2"/>
  <c r="BQ69" i="2"/>
  <c r="BE27" i="2"/>
  <c r="BK27" i="2"/>
  <c r="BQ27" i="2"/>
  <c r="BE35" i="2"/>
  <c r="BQ35" i="2"/>
  <c r="BK35" i="2"/>
  <c r="BE44" i="2"/>
  <c r="BQ44" i="2"/>
  <c r="BK44" i="2"/>
  <c r="BE52" i="2"/>
  <c r="BK52" i="2"/>
  <c r="BQ52" i="2"/>
  <c r="BE60" i="2"/>
  <c r="BQ60" i="2"/>
  <c r="BK60" i="2"/>
  <c r="BE68" i="2"/>
  <c r="BK68" i="2"/>
  <c r="BQ68" i="2"/>
  <c r="BD106" i="2"/>
  <c r="BP106" i="2"/>
  <c r="BJ106" i="2"/>
  <c r="BD104" i="2"/>
  <c r="BP104" i="2"/>
  <c r="BJ104" i="2"/>
  <c r="BJ78" i="2"/>
  <c r="BP78" i="2"/>
  <c r="BD87" i="2"/>
  <c r="BJ87" i="2"/>
  <c r="BP87" i="2"/>
  <c r="BD91" i="2"/>
  <c r="BP91" i="2"/>
  <c r="BJ91" i="2"/>
  <c r="BD71" i="2"/>
  <c r="BJ71" i="2"/>
  <c r="BP71" i="2"/>
  <c r="BD29" i="2"/>
  <c r="BJ29" i="2"/>
  <c r="BP29" i="2"/>
  <c r="BD56" i="2"/>
  <c r="BP56" i="2"/>
  <c r="BJ56" i="2"/>
  <c r="BD72" i="2"/>
  <c r="BJ72" i="2"/>
  <c r="BP72" i="2"/>
  <c r="BD18" i="2"/>
  <c r="BJ18" i="2"/>
  <c r="BP18" i="2"/>
  <c r="BD35" i="2"/>
  <c r="BP35" i="2"/>
  <c r="BJ35" i="2"/>
  <c r="BD50" i="2"/>
  <c r="BJ50" i="2"/>
  <c r="BP50" i="2"/>
  <c r="BD66" i="2"/>
  <c r="BJ66" i="2"/>
  <c r="BP66" i="2"/>
  <c r="BD8" i="2"/>
  <c r="BP8" i="2"/>
  <c r="BJ8" i="2"/>
  <c r="BD11" i="2"/>
  <c r="BJ11" i="2"/>
  <c r="BP11" i="2"/>
  <c r="BD20" i="2"/>
  <c r="BP20" i="2"/>
  <c r="BJ20" i="2"/>
  <c r="BD28" i="2"/>
  <c r="BP28" i="2"/>
  <c r="BJ28" i="2"/>
  <c r="BD36" i="2"/>
  <c r="BJ36" i="2"/>
  <c r="BP36" i="2"/>
  <c r="BD43" i="2"/>
  <c r="BJ43" i="2"/>
  <c r="BP43" i="2"/>
  <c r="BD51" i="2"/>
  <c r="BP51" i="2"/>
  <c r="BJ51" i="2"/>
  <c r="BD59" i="2"/>
  <c r="BJ59" i="2"/>
  <c r="BP59" i="2"/>
  <c r="BD67" i="2"/>
  <c r="BJ67" i="2"/>
  <c r="BP67" i="2"/>
  <c r="BG101" i="2"/>
  <c r="BS101" i="2"/>
  <c r="BM101" i="2"/>
  <c r="BG105" i="2"/>
  <c r="BM105" i="2"/>
  <c r="BS105" i="2"/>
  <c r="BG109" i="2"/>
  <c r="BM109" i="2"/>
  <c r="BS109" i="2"/>
  <c r="BC107" i="2"/>
  <c r="BO107" i="2"/>
  <c r="BI107" i="2"/>
  <c r="BG79" i="2"/>
  <c r="BS79" i="2"/>
  <c r="BM79" i="2"/>
  <c r="BG84" i="2"/>
  <c r="BS84" i="2"/>
  <c r="BM84" i="2"/>
  <c r="BG88" i="2"/>
  <c r="BS88" i="2"/>
  <c r="BM88" i="2"/>
  <c r="BG92" i="2"/>
  <c r="BS92" i="2"/>
  <c r="BM92" i="2"/>
  <c r="BC85" i="2"/>
  <c r="BO85" i="2"/>
  <c r="BI85" i="2"/>
  <c r="BC89" i="2"/>
  <c r="BO89" i="2"/>
  <c r="BI89" i="2"/>
  <c r="BG71" i="2"/>
  <c r="BM71" i="2"/>
  <c r="BS71" i="2"/>
  <c r="BG29" i="2"/>
  <c r="BS29" i="2"/>
  <c r="BM29" i="2"/>
  <c r="BG48" i="2"/>
  <c r="BM48" i="2"/>
  <c r="BS48" i="2"/>
  <c r="BG6" i="2"/>
  <c r="BM6" i="2"/>
  <c r="BS6" i="2"/>
  <c r="BG15" i="2"/>
  <c r="BS15" i="2"/>
  <c r="BM15" i="2"/>
  <c r="BG14" i="2"/>
  <c r="BM14" i="2"/>
  <c r="BS14" i="2"/>
  <c r="BG64" i="2"/>
  <c r="BM64" i="2"/>
  <c r="BS64" i="2"/>
  <c r="BG27" i="2"/>
  <c r="BM27" i="2"/>
  <c r="BS27" i="2"/>
  <c r="BG42" i="2"/>
  <c r="BM42" i="2"/>
  <c r="BS42" i="2"/>
  <c r="BG58" i="2"/>
  <c r="BM58" i="2"/>
  <c r="BS58" i="2"/>
  <c r="BG20" i="2"/>
  <c r="BS20" i="2"/>
  <c r="BM20" i="2"/>
  <c r="BG28" i="2"/>
  <c r="BM28" i="2"/>
  <c r="BS28" i="2"/>
  <c r="BG36" i="2"/>
  <c r="BS36" i="2"/>
  <c r="BM36" i="2"/>
  <c r="BG43" i="2"/>
  <c r="BM43" i="2"/>
  <c r="BS43" i="2"/>
  <c r="BG51" i="2"/>
  <c r="BS51" i="2"/>
  <c r="BM51" i="2"/>
  <c r="BG59" i="2"/>
  <c r="BM59" i="2"/>
  <c r="BS59" i="2"/>
  <c r="BG67" i="2"/>
  <c r="BS67" i="2"/>
  <c r="BM67" i="2"/>
  <c r="BC8" i="2"/>
  <c r="BO8" i="2"/>
  <c r="BI8" i="2"/>
  <c r="BC23" i="2"/>
  <c r="BO23" i="2"/>
  <c r="BI23" i="2"/>
  <c r="BC38" i="2"/>
  <c r="BI38" i="2"/>
  <c r="BO38" i="2"/>
  <c r="BC70" i="2"/>
  <c r="BI70" i="2"/>
  <c r="BO70" i="2"/>
  <c r="BC13" i="2"/>
  <c r="BO13" i="2"/>
  <c r="BI13" i="2"/>
  <c r="BC16" i="2"/>
  <c r="BI16" i="2"/>
  <c r="BO16" i="2"/>
  <c r="BC58" i="2"/>
  <c r="BI58" i="2"/>
  <c r="BO58" i="2"/>
  <c r="BC29" i="2"/>
  <c r="BO29" i="2"/>
  <c r="BI29" i="2"/>
  <c r="BC48" i="2"/>
  <c r="BI48" i="2"/>
  <c r="BO48" i="2"/>
  <c r="BC64" i="2"/>
  <c r="BI64" i="2"/>
  <c r="BO64" i="2"/>
  <c r="BC24" i="2"/>
  <c r="BO24" i="2"/>
  <c r="BI24" i="2"/>
  <c r="BC32" i="2"/>
  <c r="BI32" i="2"/>
  <c r="BO32" i="2"/>
  <c r="BC39" i="2"/>
  <c r="BO39" i="2"/>
  <c r="BI39" i="2"/>
  <c r="BC47" i="2"/>
  <c r="BO47" i="2"/>
  <c r="BI47" i="2"/>
  <c r="BC55" i="2"/>
  <c r="BO55" i="2"/>
  <c r="BI55" i="2"/>
  <c r="BC63" i="2"/>
  <c r="BI63" i="2"/>
  <c r="BO63" i="2"/>
  <c r="BF99" i="2"/>
  <c r="BL99" i="2"/>
  <c r="BR99" i="2"/>
  <c r="BF103" i="2"/>
  <c r="BL103" i="2"/>
  <c r="BR103" i="2"/>
  <c r="BF107" i="2"/>
  <c r="BL107" i="2"/>
  <c r="BR107" i="2"/>
  <c r="BB100" i="2"/>
  <c r="BN100" i="2"/>
  <c r="BH100" i="2"/>
  <c r="BB105" i="2"/>
  <c r="BN105" i="2"/>
  <c r="BH105" i="2"/>
  <c r="BB109" i="2"/>
  <c r="BN109" i="2"/>
  <c r="BH109" i="2"/>
  <c r="BF82" i="2"/>
  <c r="BR82" i="2"/>
  <c r="BL82" i="2"/>
  <c r="BF86" i="2"/>
  <c r="BL86" i="2"/>
  <c r="BR86" i="2"/>
  <c r="BF90" i="2"/>
  <c r="BL90" i="2"/>
  <c r="BR90" i="2"/>
  <c r="BN78" i="2"/>
  <c r="BH78" i="2"/>
  <c r="BB87" i="2"/>
  <c r="BN87" i="2"/>
  <c r="BH87" i="2"/>
  <c r="BB91" i="2"/>
  <c r="BH91" i="2"/>
  <c r="BN91" i="2"/>
  <c r="BF37" i="2"/>
  <c r="BR37" i="2"/>
  <c r="BL37" i="2"/>
  <c r="BF65" i="2"/>
  <c r="BR65" i="2"/>
  <c r="BL65" i="2"/>
  <c r="BL5" i="2"/>
  <c r="BR5" i="2"/>
  <c r="BF32" i="2"/>
  <c r="BR32" i="2"/>
  <c r="BL32" i="2"/>
  <c r="BF47" i="2"/>
  <c r="BR47" i="2"/>
  <c r="BL47" i="2"/>
  <c r="BF63" i="2"/>
  <c r="BL63" i="2"/>
  <c r="BR63" i="2"/>
  <c r="BF30" i="2"/>
  <c r="BR30" i="2"/>
  <c r="BL30" i="2"/>
  <c r="BF61" i="2"/>
  <c r="BR61" i="2"/>
  <c r="BL61" i="2"/>
  <c r="BF17" i="2"/>
  <c r="BR17" i="2"/>
  <c r="BL17" i="2"/>
  <c r="BF14" i="2"/>
  <c r="BR14" i="2"/>
  <c r="BL14" i="2"/>
  <c r="BF23" i="2"/>
  <c r="BL23" i="2"/>
  <c r="BR23" i="2"/>
  <c r="BF31" i="2"/>
  <c r="BR31" i="2"/>
  <c r="BL31" i="2"/>
  <c r="BF40" i="2"/>
  <c r="BL40" i="2"/>
  <c r="BR40" i="2"/>
  <c r="BF48" i="2"/>
  <c r="BR48" i="2"/>
  <c r="BL48" i="2"/>
  <c r="BF56" i="2"/>
  <c r="BL56" i="2"/>
  <c r="BR56" i="2"/>
  <c r="BF64" i="2"/>
  <c r="BR64" i="2"/>
  <c r="BL64" i="2"/>
  <c r="BB72" i="2"/>
  <c r="BN72" i="2"/>
  <c r="BH72" i="2"/>
  <c r="BB32" i="2"/>
  <c r="BH32" i="2"/>
  <c r="BN32" i="2"/>
  <c r="BB55" i="2"/>
  <c r="BH55" i="2"/>
  <c r="BN55" i="2"/>
  <c r="BN5" i="2"/>
  <c r="BH5" i="2"/>
  <c r="BB13" i="2"/>
  <c r="BH13" i="2"/>
  <c r="BN13" i="2"/>
  <c r="BB26" i="2"/>
  <c r="BH26" i="2"/>
  <c r="BN26" i="2"/>
  <c r="BB41" i="2"/>
  <c r="BH41" i="2"/>
  <c r="BN41" i="2"/>
  <c r="BB57" i="2"/>
  <c r="BH57" i="2"/>
  <c r="BN57" i="2"/>
  <c r="BB47" i="2"/>
  <c r="BN47" i="2"/>
  <c r="BH47" i="2"/>
  <c r="BB10" i="2"/>
  <c r="BN10" i="2"/>
  <c r="BH10" i="2"/>
  <c r="BB18" i="2"/>
  <c r="BH18" i="2"/>
  <c r="BN18" i="2"/>
  <c r="BB27" i="2"/>
  <c r="BN27" i="2"/>
  <c r="BH27" i="2"/>
  <c r="BB35" i="2"/>
  <c r="BH35" i="2"/>
  <c r="BN35" i="2"/>
  <c r="BB44" i="2"/>
  <c r="BH44" i="2"/>
  <c r="BN44" i="2"/>
  <c r="BB52" i="2"/>
  <c r="BN52" i="2"/>
  <c r="BH52" i="2"/>
  <c r="BB60" i="2"/>
  <c r="BN60" i="2"/>
  <c r="BH60" i="2"/>
  <c r="BB68" i="2"/>
  <c r="BH68" i="2"/>
  <c r="BN68" i="2"/>
  <c r="BE117" i="2"/>
  <c r="BK117" i="2"/>
  <c r="BQ117" i="2"/>
  <c r="BE116" i="2"/>
  <c r="BK116" i="2"/>
  <c r="BQ116" i="2"/>
  <c r="BQ115" i="2"/>
  <c r="BK115" i="2"/>
  <c r="BD122" i="2"/>
  <c r="BP122" i="2"/>
  <c r="BJ122" i="2"/>
  <c r="BD116" i="2"/>
  <c r="BP116" i="2"/>
  <c r="BJ116" i="2"/>
  <c r="BJ115" i="2"/>
  <c r="BP115" i="2"/>
  <c r="BG119" i="2"/>
  <c r="BS119" i="2"/>
  <c r="BM119" i="2"/>
  <c r="BG118" i="2"/>
  <c r="BM118" i="2"/>
  <c r="BS118" i="2"/>
  <c r="BC123" i="2"/>
  <c r="BO123" i="2"/>
  <c r="BI123" i="2"/>
  <c r="BC122" i="2"/>
  <c r="BI122" i="2"/>
  <c r="BO122" i="2"/>
  <c r="BC118" i="2"/>
  <c r="BO118" i="2"/>
  <c r="BI118" i="2"/>
  <c r="BF117" i="2"/>
  <c r="BL117" i="2"/>
  <c r="BR117" i="2"/>
  <c r="BF121" i="2"/>
  <c r="BL121" i="2"/>
  <c r="BR121" i="2"/>
  <c r="BF118" i="2"/>
  <c r="BL118" i="2"/>
  <c r="BR118" i="2"/>
  <c r="BB116" i="2"/>
  <c r="BH116" i="2"/>
  <c r="BN116" i="2"/>
  <c r="BB119" i="2"/>
  <c r="BH119" i="2"/>
  <c r="BN119" i="2"/>
  <c r="BH115" i="2"/>
  <c r="BN115" i="2"/>
  <c r="BG136" i="2"/>
  <c r="BS136" i="2"/>
  <c r="BM136" i="2"/>
  <c r="BG139" i="2"/>
  <c r="BS139" i="2"/>
  <c r="BM139" i="2"/>
  <c r="BC133" i="2"/>
  <c r="BI133" i="2"/>
  <c r="BO133" i="2"/>
  <c r="BC137" i="2"/>
  <c r="BO137" i="2"/>
  <c r="BI137" i="2"/>
  <c r="BF138" i="2"/>
  <c r="BL138" i="2"/>
  <c r="BR138" i="2"/>
  <c r="BF134" i="2"/>
  <c r="BL134" i="2"/>
  <c r="BR134" i="2"/>
  <c r="BB136" i="2"/>
  <c r="BH136" i="2"/>
  <c r="BN136" i="2"/>
  <c r="BB132" i="2"/>
  <c r="BH132" i="2"/>
  <c r="BN132" i="2"/>
  <c r="BB133" i="2"/>
  <c r="BB140" i="2" s="1"/>
  <c r="BH133" i="2"/>
  <c r="BN133" i="2"/>
  <c r="BE139" i="2"/>
  <c r="BK139" i="2"/>
  <c r="BQ139" i="2"/>
  <c r="BE136" i="2"/>
  <c r="BQ136" i="2"/>
  <c r="BK136" i="2"/>
  <c r="BD133" i="2"/>
  <c r="BP133" i="2"/>
  <c r="BJ133" i="2"/>
  <c r="BD137" i="2"/>
  <c r="BP137" i="2"/>
  <c r="BJ137" i="2"/>
  <c r="BD103" i="2"/>
  <c r="BP103" i="2"/>
  <c r="BJ103" i="2"/>
  <c r="BC73" i="2"/>
  <c r="BI73" i="2"/>
  <c r="BO73" i="2"/>
  <c r="BE73" i="2"/>
  <c r="BK73" i="2"/>
  <c r="BQ73" i="2"/>
  <c r="BB73" i="2"/>
  <c r="BH73" i="2"/>
  <c r="BN73" i="2"/>
  <c r="BE105" i="2"/>
  <c r="BK105" i="2"/>
  <c r="BQ105" i="2"/>
  <c r="BE109" i="2"/>
  <c r="BK109" i="2"/>
  <c r="BQ109" i="2"/>
  <c r="BE93" i="2"/>
  <c r="BQ93" i="2"/>
  <c r="BK93" i="2"/>
  <c r="BK78" i="2"/>
  <c r="BQ78" i="2"/>
  <c r="BE24" i="2"/>
  <c r="BK24" i="2"/>
  <c r="BQ24" i="2"/>
  <c r="BE12" i="2"/>
  <c r="BQ12" i="2"/>
  <c r="BK12" i="2"/>
  <c r="BE103" i="2"/>
  <c r="BQ103" i="2"/>
  <c r="BK103" i="2"/>
  <c r="BE104" i="2"/>
  <c r="BQ104" i="2"/>
  <c r="BK104" i="2"/>
  <c r="BE83" i="2"/>
  <c r="BQ83" i="2"/>
  <c r="BK83" i="2"/>
  <c r="BE85" i="2"/>
  <c r="BK85" i="2"/>
  <c r="BQ85" i="2"/>
  <c r="BE82" i="2"/>
  <c r="BK82" i="2"/>
  <c r="BQ82" i="2"/>
  <c r="BE90" i="2"/>
  <c r="BQ90" i="2"/>
  <c r="BK90" i="2"/>
  <c r="BE71" i="2"/>
  <c r="BK71" i="2"/>
  <c r="BQ71" i="2"/>
  <c r="BE17" i="2"/>
  <c r="BK17" i="2"/>
  <c r="BQ17" i="2"/>
  <c r="BE55" i="2"/>
  <c r="BK55" i="2"/>
  <c r="BQ55" i="2"/>
  <c r="BE8" i="2"/>
  <c r="BQ8" i="2"/>
  <c r="BK8" i="2"/>
  <c r="BE16" i="2"/>
  <c r="BQ16" i="2"/>
  <c r="BK16" i="2"/>
  <c r="BE28" i="2"/>
  <c r="BQ28" i="2"/>
  <c r="BK28" i="2"/>
  <c r="BE43" i="2"/>
  <c r="BQ43" i="2"/>
  <c r="BK43" i="2"/>
  <c r="BE26" i="2"/>
  <c r="BK26" i="2"/>
  <c r="BQ26" i="2"/>
  <c r="BE41" i="2"/>
  <c r="BQ41" i="2"/>
  <c r="BK41" i="2"/>
  <c r="BE57" i="2"/>
  <c r="BK57" i="2"/>
  <c r="BQ57" i="2"/>
  <c r="BE21" i="2"/>
  <c r="BQ21" i="2"/>
  <c r="BK21" i="2"/>
  <c r="BE29" i="2"/>
  <c r="BK29" i="2"/>
  <c r="BQ29" i="2"/>
  <c r="BE38" i="2"/>
  <c r="BQ38" i="2"/>
  <c r="BK38" i="2"/>
  <c r="BE46" i="2"/>
  <c r="BQ46" i="2"/>
  <c r="BK46" i="2"/>
  <c r="BE54" i="2"/>
  <c r="BQ54" i="2"/>
  <c r="BK54" i="2"/>
  <c r="BE62" i="2"/>
  <c r="BQ62" i="2"/>
  <c r="BK62" i="2"/>
  <c r="BE70" i="2"/>
  <c r="BQ70" i="2"/>
  <c r="BK70" i="2"/>
  <c r="BD108" i="2"/>
  <c r="BP108" i="2"/>
  <c r="BJ108" i="2"/>
  <c r="BD107" i="2"/>
  <c r="BJ107" i="2"/>
  <c r="BP107" i="2"/>
  <c r="BD83" i="2"/>
  <c r="BP83" i="2"/>
  <c r="BJ83" i="2"/>
  <c r="BD88" i="2"/>
  <c r="BP88" i="2"/>
  <c r="BJ88" i="2"/>
  <c r="BD93" i="2"/>
  <c r="BP93" i="2"/>
  <c r="BJ93" i="2"/>
  <c r="BJ5" i="2"/>
  <c r="BP5" i="2"/>
  <c r="BD33" i="2"/>
  <c r="BJ33" i="2"/>
  <c r="BP33" i="2"/>
  <c r="BD60" i="2"/>
  <c r="BJ60" i="2"/>
  <c r="BP60" i="2"/>
  <c r="BD12" i="2"/>
  <c r="BP12" i="2"/>
  <c r="BJ12" i="2"/>
  <c r="BD23" i="2"/>
  <c r="BJ23" i="2"/>
  <c r="BP23" i="2"/>
  <c r="BD38" i="2"/>
  <c r="BP38" i="2"/>
  <c r="BJ38" i="2"/>
  <c r="BD54" i="2"/>
  <c r="BP54" i="2"/>
  <c r="BJ54" i="2"/>
  <c r="BD70" i="2"/>
  <c r="BP70" i="2"/>
  <c r="BJ70" i="2"/>
  <c r="BD10" i="2"/>
  <c r="BJ10" i="2"/>
  <c r="BP10" i="2"/>
  <c r="BD13" i="2"/>
  <c r="BJ13" i="2"/>
  <c r="BP13" i="2"/>
  <c r="BD22" i="2"/>
  <c r="BP22" i="2"/>
  <c r="BJ22" i="2"/>
  <c r="BD30" i="2"/>
  <c r="BJ30" i="2"/>
  <c r="BP30" i="2"/>
  <c r="BD37" i="2"/>
  <c r="BJ37" i="2"/>
  <c r="BP37" i="2"/>
  <c r="BD45" i="2"/>
  <c r="BJ45" i="2"/>
  <c r="BP45" i="2"/>
  <c r="BD53" i="2"/>
  <c r="BP53" i="2"/>
  <c r="BJ53" i="2"/>
  <c r="BD61" i="2"/>
  <c r="BJ61" i="2"/>
  <c r="BP61" i="2"/>
  <c r="BD69" i="2"/>
  <c r="BJ69" i="2"/>
  <c r="BP69" i="2"/>
  <c r="BG102" i="2"/>
  <c r="BM102" i="2"/>
  <c r="BS102" i="2"/>
  <c r="BG106" i="2"/>
  <c r="BS106" i="2"/>
  <c r="BM106" i="2"/>
  <c r="BC99" i="2"/>
  <c r="BC110" i="2" s="1"/>
  <c r="BI99" i="2"/>
  <c r="BO99" i="2"/>
  <c r="BC104" i="2"/>
  <c r="BO104" i="2"/>
  <c r="BI104" i="2"/>
  <c r="BC108" i="2"/>
  <c r="BI108" i="2"/>
  <c r="BO108" i="2"/>
  <c r="BG80" i="2"/>
  <c r="BS80" i="2"/>
  <c r="BM80" i="2"/>
  <c r="BG85" i="2"/>
  <c r="BM85" i="2"/>
  <c r="BS85" i="2"/>
  <c r="BG89" i="2"/>
  <c r="BM89" i="2"/>
  <c r="BS89" i="2"/>
  <c r="BG93" i="2"/>
  <c r="BS93" i="2"/>
  <c r="BM93" i="2"/>
  <c r="BC86" i="2"/>
  <c r="BO86" i="2"/>
  <c r="BI86" i="2"/>
  <c r="BC90" i="2"/>
  <c r="BO90" i="2"/>
  <c r="BI90" i="2"/>
  <c r="BG72" i="2"/>
  <c r="BM72" i="2"/>
  <c r="BS72" i="2"/>
  <c r="BG33" i="2"/>
  <c r="BM33" i="2"/>
  <c r="BS33" i="2"/>
  <c r="BG52" i="2"/>
  <c r="BS52" i="2"/>
  <c r="BM52" i="2"/>
  <c r="BG9" i="2"/>
  <c r="BS9" i="2"/>
  <c r="BM9" i="2"/>
  <c r="BG17" i="2"/>
  <c r="BS17" i="2"/>
  <c r="BM17" i="2"/>
  <c r="BS5" i="2"/>
  <c r="BM5" i="2"/>
  <c r="BG68" i="2"/>
  <c r="BS68" i="2"/>
  <c r="BM68" i="2"/>
  <c r="BG31" i="2"/>
  <c r="BM31" i="2"/>
  <c r="BS31" i="2"/>
  <c r="BG46" i="2"/>
  <c r="BM46" i="2"/>
  <c r="BS46" i="2"/>
  <c r="BG62" i="2"/>
  <c r="BS62" i="2"/>
  <c r="BM62" i="2"/>
  <c r="BG22" i="2"/>
  <c r="BM22" i="2"/>
  <c r="BS22" i="2"/>
  <c r="BG30" i="2"/>
  <c r="BS30" i="2"/>
  <c r="BM30" i="2"/>
  <c r="BG37" i="2"/>
  <c r="BM37" i="2"/>
  <c r="BS37" i="2"/>
  <c r="BG45" i="2"/>
  <c r="BS45" i="2"/>
  <c r="BM45" i="2"/>
  <c r="BG53" i="2"/>
  <c r="BM53" i="2"/>
  <c r="BS53" i="2"/>
  <c r="BG61" i="2"/>
  <c r="BS61" i="2"/>
  <c r="BM61" i="2"/>
  <c r="BG69" i="2"/>
  <c r="BM69" i="2"/>
  <c r="BS69" i="2"/>
  <c r="BC10" i="2"/>
  <c r="BO10" i="2"/>
  <c r="BI10" i="2"/>
  <c r="BC27" i="2"/>
  <c r="BI27" i="2"/>
  <c r="BO27" i="2"/>
  <c r="BC42" i="2"/>
  <c r="BI42" i="2"/>
  <c r="BO42" i="2"/>
  <c r="BC6" i="2"/>
  <c r="BO6" i="2"/>
  <c r="BI6" i="2"/>
  <c r="BC15" i="2"/>
  <c r="BO15" i="2"/>
  <c r="BI15" i="2"/>
  <c r="BC18" i="2"/>
  <c r="BO18" i="2"/>
  <c r="BI18" i="2"/>
  <c r="BC62" i="2"/>
  <c r="BO62" i="2"/>
  <c r="BI62" i="2"/>
  <c r="BC33" i="2"/>
  <c r="BI33" i="2"/>
  <c r="BO33" i="2"/>
  <c r="BC52" i="2"/>
  <c r="BI52" i="2"/>
  <c r="BO52" i="2"/>
  <c r="BC68" i="2"/>
  <c r="BI68" i="2"/>
  <c r="BO68" i="2"/>
  <c r="BC26" i="2"/>
  <c r="BI26" i="2"/>
  <c r="BO26" i="2"/>
  <c r="BC34" i="2"/>
  <c r="BI34" i="2"/>
  <c r="BO34" i="2"/>
  <c r="BC41" i="2"/>
  <c r="BI41" i="2"/>
  <c r="BO41" i="2"/>
  <c r="BC49" i="2"/>
  <c r="BI49" i="2"/>
  <c r="BO49" i="2"/>
  <c r="BC57" i="2"/>
  <c r="BI57" i="2"/>
  <c r="BO57" i="2"/>
  <c r="BC65" i="2"/>
  <c r="BI65" i="2"/>
  <c r="BO65" i="2"/>
  <c r="BF100" i="2"/>
  <c r="BL100" i="2"/>
  <c r="BR100" i="2"/>
  <c r="BF104" i="2"/>
  <c r="BL104" i="2"/>
  <c r="BR104" i="2"/>
  <c r="BF108" i="2"/>
  <c r="BL108" i="2"/>
  <c r="BR108" i="2"/>
  <c r="BB101" i="2"/>
  <c r="BH101" i="2"/>
  <c r="BN101" i="2"/>
  <c r="BB106" i="2"/>
  <c r="BH106" i="2"/>
  <c r="BN106" i="2"/>
  <c r="BL78" i="2"/>
  <c r="BR78" i="2"/>
  <c r="BF83" i="2"/>
  <c r="BR83" i="2"/>
  <c r="BL83" i="2"/>
  <c r="BF87" i="2"/>
  <c r="BR87" i="2"/>
  <c r="BL87" i="2"/>
  <c r="BF91" i="2"/>
  <c r="BL91" i="2"/>
  <c r="BR91" i="2"/>
  <c r="BB83" i="2"/>
  <c r="BH83" i="2"/>
  <c r="BN83" i="2"/>
  <c r="BB88" i="2"/>
  <c r="BH88" i="2"/>
  <c r="BN88" i="2"/>
  <c r="BB93" i="2"/>
  <c r="BH93" i="2"/>
  <c r="BN93" i="2"/>
  <c r="BF41" i="2"/>
  <c r="BR41" i="2"/>
  <c r="BL41" i="2"/>
  <c r="BF69" i="2"/>
  <c r="BR69" i="2"/>
  <c r="BL69" i="2"/>
  <c r="BF20" i="2"/>
  <c r="BR20" i="2"/>
  <c r="BL20" i="2"/>
  <c r="BF36" i="2"/>
  <c r="BR36" i="2"/>
  <c r="BL36" i="2"/>
  <c r="BF51" i="2"/>
  <c r="BR51" i="2"/>
  <c r="BL51" i="2"/>
  <c r="BF67" i="2"/>
  <c r="BL67" i="2"/>
  <c r="BR67" i="2"/>
  <c r="BF34" i="2"/>
  <c r="BL34" i="2"/>
  <c r="BR34" i="2"/>
  <c r="BF11" i="2"/>
  <c r="BL11" i="2"/>
  <c r="BR11" i="2"/>
  <c r="BF8" i="2"/>
  <c r="BR8" i="2"/>
  <c r="BL8" i="2"/>
  <c r="BF16" i="2"/>
  <c r="BR16" i="2"/>
  <c r="BL16" i="2"/>
  <c r="BF25" i="2"/>
  <c r="BL25" i="2"/>
  <c r="BR25" i="2"/>
  <c r="BF33" i="2"/>
  <c r="BL33" i="2"/>
  <c r="BR33" i="2"/>
  <c r="BF42" i="2"/>
  <c r="BL42" i="2"/>
  <c r="BR42" i="2"/>
  <c r="BF50" i="2"/>
  <c r="BR50" i="2"/>
  <c r="BL50" i="2"/>
  <c r="BF58" i="2"/>
  <c r="BL58" i="2"/>
  <c r="BR58" i="2"/>
  <c r="BF66" i="2"/>
  <c r="BL66" i="2"/>
  <c r="BR66" i="2"/>
  <c r="BB20" i="2"/>
  <c r="BH20" i="2"/>
  <c r="BN20" i="2"/>
  <c r="BB36" i="2"/>
  <c r="BN36" i="2"/>
  <c r="BH36" i="2"/>
  <c r="BB59" i="2"/>
  <c r="BN59" i="2"/>
  <c r="BH59" i="2"/>
  <c r="BB6" i="2"/>
  <c r="BN6" i="2"/>
  <c r="BH6" i="2"/>
  <c r="BB15" i="2"/>
  <c r="BN15" i="2"/>
  <c r="BH15" i="2"/>
  <c r="BB30" i="2"/>
  <c r="BN30" i="2"/>
  <c r="BH30" i="2"/>
  <c r="BB45" i="2"/>
  <c r="BH45" i="2"/>
  <c r="BN45" i="2"/>
  <c r="BB61" i="2"/>
  <c r="BH61" i="2"/>
  <c r="BN61" i="2"/>
  <c r="BB51" i="2"/>
  <c r="BH51" i="2"/>
  <c r="BN51" i="2"/>
  <c r="BB12" i="2"/>
  <c r="BH12" i="2"/>
  <c r="BN12" i="2"/>
  <c r="BB21" i="2"/>
  <c r="BH21" i="2"/>
  <c r="BN21" i="2"/>
  <c r="BB29" i="2"/>
  <c r="BH29" i="2"/>
  <c r="BN29" i="2"/>
  <c r="BB38" i="2"/>
  <c r="BH38" i="2"/>
  <c r="BN38" i="2"/>
  <c r="BB46" i="2"/>
  <c r="BN46" i="2"/>
  <c r="BH46" i="2"/>
  <c r="BB54" i="2"/>
  <c r="BN54" i="2"/>
  <c r="BH54" i="2"/>
  <c r="BB62" i="2"/>
  <c r="BH62" i="2"/>
  <c r="BN62" i="2"/>
  <c r="BB70" i="2"/>
  <c r="BH70" i="2"/>
  <c r="BN70" i="2"/>
  <c r="BE122" i="2"/>
  <c r="BK122" i="2"/>
  <c r="BQ122" i="2"/>
  <c r="BE121" i="2"/>
  <c r="BK121" i="2"/>
  <c r="BQ121" i="2"/>
  <c r="BD125" i="2"/>
  <c r="BJ125" i="2"/>
  <c r="BP125" i="2"/>
  <c r="BD119" i="2"/>
  <c r="BP119" i="2"/>
  <c r="BJ119" i="2"/>
  <c r="BG125" i="2"/>
  <c r="BM125" i="2"/>
  <c r="BS125" i="2"/>
  <c r="BG124" i="2"/>
  <c r="BM124" i="2"/>
  <c r="BS124" i="2"/>
  <c r="BG123" i="2"/>
  <c r="BM123" i="2"/>
  <c r="BS123" i="2"/>
  <c r="BC120" i="2"/>
  <c r="BI120" i="2"/>
  <c r="BO120" i="2"/>
  <c r="BC119" i="2"/>
  <c r="BI119" i="2"/>
  <c r="BO119" i="2"/>
  <c r="BC116" i="2"/>
  <c r="BO116" i="2"/>
  <c r="BI116" i="2"/>
  <c r="BF120" i="2"/>
  <c r="BL120" i="2"/>
  <c r="BR120" i="2"/>
  <c r="BF124" i="2"/>
  <c r="BL124" i="2"/>
  <c r="BR124" i="2"/>
  <c r="BL115" i="2"/>
  <c r="BR115" i="2"/>
  <c r="BB125" i="2"/>
  <c r="BN125" i="2"/>
  <c r="BH125" i="2"/>
  <c r="BB122" i="2"/>
  <c r="BN122" i="2"/>
  <c r="BH122" i="2"/>
  <c r="BG134" i="2"/>
  <c r="BM134" i="2"/>
  <c r="BS134" i="2"/>
  <c r="BG133" i="2"/>
  <c r="BS133" i="2"/>
  <c r="BM133" i="2"/>
  <c r="BS131" i="2"/>
  <c r="BM131" i="2"/>
  <c r="BC134" i="2"/>
  <c r="BO134" i="2"/>
  <c r="BI134" i="2"/>
  <c r="BC138" i="2"/>
  <c r="BO138" i="2"/>
  <c r="BI138" i="2"/>
  <c r="BF136" i="2"/>
  <c r="BL136" i="2"/>
  <c r="BR136" i="2"/>
  <c r="BF132" i="2"/>
  <c r="BL132" i="2"/>
  <c r="BR132" i="2"/>
  <c r="BB131" i="2"/>
  <c r="BH131" i="2"/>
  <c r="BN131" i="2"/>
  <c r="BB134" i="2"/>
  <c r="BH134" i="2"/>
  <c r="BN134" i="2"/>
  <c r="BE135" i="2"/>
  <c r="BK135" i="2"/>
  <c r="BQ135" i="2"/>
  <c r="BE137" i="2"/>
  <c r="BK137" i="2"/>
  <c r="BQ137" i="2"/>
  <c r="BE138" i="2"/>
  <c r="BK138" i="2"/>
  <c r="BQ138" i="2"/>
  <c r="BD135" i="2"/>
  <c r="BP135" i="2"/>
  <c r="BJ135" i="2"/>
  <c r="BD131" i="2"/>
  <c r="BP131" i="2"/>
  <c r="BJ131" i="2"/>
  <c r="BB103" i="2"/>
  <c r="BH103" i="2"/>
  <c r="BN103" i="2"/>
  <c r="BC19" i="2"/>
  <c r="BI19" i="2"/>
  <c r="BO19" i="2"/>
  <c r="BE19" i="2"/>
  <c r="BK19" i="2"/>
  <c r="BQ19" i="2"/>
  <c r="BB19" i="2"/>
  <c r="BH19" i="2"/>
  <c r="BN19" i="2"/>
  <c r="BE101" i="2"/>
  <c r="BQ101" i="2"/>
  <c r="BK101" i="2"/>
  <c r="BE106" i="2"/>
  <c r="BQ106" i="2"/>
  <c r="BK106" i="2"/>
  <c r="BE107" i="2"/>
  <c r="BK107" i="2"/>
  <c r="BQ107" i="2"/>
  <c r="BE87" i="2"/>
  <c r="BQ87" i="2"/>
  <c r="BK87" i="2"/>
  <c r="BE89" i="2"/>
  <c r="BK89" i="2"/>
  <c r="BQ89" i="2"/>
  <c r="BE84" i="2"/>
  <c r="BK84" i="2"/>
  <c r="BQ84" i="2"/>
  <c r="BE92" i="2"/>
  <c r="BQ92" i="2"/>
  <c r="BK92" i="2"/>
  <c r="BE11" i="2"/>
  <c r="BK11" i="2"/>
  <c r="BQ11" i="2"/>
  <c r="BE20" i="2"/>
  <c r="BQ20" i="2"/>
  <c r="BK20" i="2"/>
  <c r="BE59" i="2"/>
  <c r="BQ59" i="2"/>
  <c r="BK59" i="2"/>
  <c r="BE10" i="2"/>
  <c r="BK10" i="2"/>
  <c r="BQ10" i="2"/>
  <c r="BE18" i="2"/>
  <c r="BK18" i="2"/>
  <c r="BQ18" i="2"/>
  <c r="BE32" i="2"/>
  <c r="BK32" i="2"/>
  <c r="BQ32" i="2"/>
  <c r="BE47" i="2"/>
  <c r="BQ47" i="2"/>
  <c r="BK47" i="2"/>
  <c r="BE30" i="2"/>
  <c r="BQ30" i="2"/>
  <c r="BK30" i="2"/>
  <c r="BE45" i="2"/>
  <c r="BK45" i="2"/>
  <c r="BQ45" i="2"/>
  <c r="BE61" i="2"/>
  <c r="BK61" i="2"/>
  <c r="BQ61" i="2"/>
  <c r="BE23" i="2"/>
  <c r="BK23" i="2"/>
  <c r="BQ23" i="2"/>
  <c r="BE31" i="2"/>
  <c r="BQ31" i="2"/>
  <c r="BK31" i="2"/>
  <c r="BE40" i="2"/>
  <c r="BK40" i="2"/>
  <c r="BQ40" i="2"/>
  <c r="BE48" i="2"/>
  <c r="BK48" i="2"/>
  <c r="BQ48" i="2"/>
  <c r="BE56" i="2"/>
  <c r="BK56" i="2"/>
  <c r="BQ56" i="2"/>
  <c r="BE64" i="2"/>
  <c r="BK64" i="2"/>
  <c r="BQ64" i="2"/>
  <c r="BD101" i="2"/>
  <c r="BJ101" i="2"/>
  <c r="BP101" i="2"/>
  <c r="BD100" i="2"/>
  <c r="BP100" i="2"/>
  <c r="BJ100" i="2"/>
  <c r="BD109" i="2"/>
  <c r="BJ109" i="2"/>
  <c r="BP109" i="2"/>
  <c r="BD85" i="2"/>
  <c r="BP85" i="2"/>
  <c r="BJ85" i="2"/>
  <c r="BD89" i="2"/>
  <c r="BJ89" i="2"/>
  <c r="BP89" i="2"/>
  <c r="BD21" i="2"/>
  <c r="BJ21" i="2"/>
  <c r="BP21" i="2"/>
  <c r="BD48" i="2"/>
  <c r="BP48" i="2"/>
  <c r="BJ48" i="2"/>
  <c r="BD64" i="2"/>
  <c r="BJ64" i="2"/>
  <c r="BP64" i="2"/>
  <c r="BD14" i="2"/>
  <c r="BJ14" i="2"/>
  <c r="BP14" i="2"/>
  <c r="BD27" i="2"/>
  <c r="BJ27" i="2"/>
  <c r="BP27" i="2"/>
  <c r="BD42" i="2"/>
  <c r="BJ42" i="2"/>
  <c r="BP42" i="2"/>
  <c r="BD58" i="2"/>
  <c r="BJ58" i="2"/>
  <c r="BP58" i="2"/>
  <c r="BD40" i="2"/>
  <c r="BP40" i="2"/>
  <c r="BJ40" i="2"/>
  <c r="BD6" i="2"/>
  <c r="BJ6" i="2"/>
  <c r="BP6" i="2"/>
  <c r="BD15" i="2"/>
  <c r="BJ15" i="2"/>
  <c r="BP15" i="2"/>
  <c r="BD24" i="2"/>
  <c r="BP24" i="2"/>
  <c r="BJ24" i="2"/>
  <c r="BD32" i="2"/>
  <c r="BJ32" i="2"/>
  <c r="BP32" i="2"/>
  <c r="BD39" i="2"/>
  <c r="BJ39" i="2"/>
  <c r="BP39" i="2"/>
  <c r="BD47" i="2"/>
  <c r="BJ47" i="2"/>
  <c r="BP47" i="2"/>
  <c r="BD55" i="2"/>
  <c r="BP55" i="2"/>
  <c r="BJ55" i="2"/>
  <c r="BD63" i="2"/>
  <c r="BP63" i="2"/>
  <c r="BJ63" i="2"/>
  <c r="BG99" i="2"/>
  <c r="BG110" i="2" s="1"/>
  <c r="BS99" i="2"/>
  <c r="BM99" i="2"/>
  <c r="BG103" i="2"/>
  <c r="BS103" i="2"/>
  <c r="BM103" i="2"/>
  <c r="BG107" i="2"/>
  <c r="BS107" i="2"/>
  <c r="BM107" i="2"/>
  <c r="BC100" i="2"/>
  <c r="BI100" i="2"/>
  <c r="BO100" i="2"/>
  <c r="BC105" i="2"/>
  <c r="BI105" i="2"/>
  <c r="BO105" i="2"/>
  <c r="BC109" i="2"/>
  <c r="BI109" i="2"/>
  <c r="BO109" i="2"/>
  <c r="BG82" i="2"/>
  <c r="BG94" i="2" s="1"/>
  <c r="BS82" i="2"/>
  <c r="BM82" i="2"/>
  <c r="BG86" i="2"/>
  <c r="BS86" i="2"/>
  <c r="BM86" i="2"/>
  <c r="BG90" i="2"/>
  <c r="BS90" i="2"/>
  <c r="BM90" i="2"/>
  <c r="BO78" i="2"/>
  <c r="BI78" i="2"/>
  <c r="BC87" i="2"/>
  <c r="BO87" i="2"/>
  <c r="BI87" i="2"/>
  <c r="BC91" i="2"/>
  <c r="BO91" i="2"/>
  <c r="BI91" i="2"/>
  <c r="BG8" i="2"/>
  <c r="BM8" i="2"/>
  <c r="BS8" i="2"/>
  <c r="BG40" i="2"/>
  <c r="BS40" i="2"/>
  <c r="BM40" i="2"/>
  <c r="BG56" i="2"/>
  <c r="BM56" i="2"/>
  <c r="BS56" i="2"/>
  <c r="BG11" i="2"/>
  <c r="BM11" i="2"/>
  <c r="BS11" i="2"/>
  <c r="BG10" i="2"/>
  <c r="BM10" i="2"/>
  <c r="BS10" i="2"/>
  <c r="BG21" i="2"/>
  <c r="BM21" i="2"/>
  <c r="BS21" i="2"/>
  <c r="BG18" i="2"/>
  <c r="BM18" i="2"/>
  <c r="BS18" i="2"/>
  <c r="BG35" i="2"/>
  <c r="BS35" i="2"/>
  <c r="BM35" i="2"/>
  <c r="BG50" i="2"/>
  <c r="BM50" i="2"/>
  <c r="BS50" i="2"/>
  <c r="BG66" i="2"/>
  <c r="BM66" i="2"/>
  <c r="BS66" i="2"/>
  <c r="BG24" i="2"/>
  <c r="BM24" i="2"/>
  <c r="BS24" i="2"/>
  <c r="BG32" i="2"/>
  <c r="BM32" i="2"/>
  <c r="BS32" i="2"/>
  <c r="BG39" i="2"/>
  <c r="BM39" i="2"/>
  <c r="BS39" i="2"/>
  <c r="BG47" i="2"/>
  <c r="BM47" i="2"/>
  <c r="BS47" i="2"/>
  <c r="BG55" i="2"/>
  <c r="BM55" i="2"/>
  <c r="BS55" i="2"/>
  <c r="BG63" i="2"/>
  <c r="BM63" i="2"/>
  <c r="BS63" i="2"/>
  <c r="BC71" i="2"/>
  <c r="BO71" i="2"/>
  <c r="BI71" i="2"/>
  <c r="BC12" i="2"/>
  <c r="BI12" i="2"/>
  <c r="BO12" i="2"/>
  <c r="BC31" i="2"/>
  <c r="BI31" i="2"/>
  <c r="BO31" i="2"/>
  <c r="BC46" i="2"/>
  <c r="BI46" i="2"/>
  <c r="BO46" i="2"/>
  <c r="BC9" i="2"/>
  <c r="BO9" i="2"/>
  <c r="BI9" i="2"/>
  <c r="BC17" i="2"/>
  <c r="BO17" i="2"/>
  <c r="BI17" i="2"/>
  <c r="BC50" i="2"/>
  <c r="BI50" i="2"/>
  <c r="BO50" i="2"/>
  <c r="BC21" i="2"/>
  <c r="BO21" i="2"/>
  <c r="BI21" i="2"/>
  <c r="BC40" i="2"/>
  <c r="BO40" i="2"/>
  <c r="BI40" i="2"/>
  <c r="BC56" i="2"/>
  <c r="BI56" i="2"/>
  <c r="BO56" i="2"/>
  <c r="BC20" i="2"/>
  <c r="BI20" i="2"/>
  <c r="BO20" i="2"/>
  <c r="BC28" i="2"/>
  <c r="BI28" i="2"/>
  <c r="BO28" i="2"/>
  <c r="BC36" i="2"/>
  <c r="BI36" i="2"/>
  <c r="BO36" i="2"/>
  <c r="BC43" i="2"/>
  <c r="BI43" i="2"/>
  <c r="BO43" i="2"/>
  <c r="BC51" i="2"/>
  <c r="BO51" i="2"/>
  <c r="BI51" i="2"/>
  <c r="BC59" i="2"/>
  <c r="BI59" i="2"/>
  <c r="BO59" i="2"/>
  <c r="BC67" i="2"/>
  <c r="BI67" i="2"/>
  <c r="BO67" i="2"/>
  <c r="BF101" i="2"/>
  <c r="BR101" i="2"/>
  <c r="BL101" i="2"/>
  <c r="BF105" i="2"/>
  <c r="BL105" i="2"/>
  <c r="BR105" i="2"/>
  <c r="BF109" i="2"/>
  <c r="BL109" i="2"/>
  <c r="BR109" i="2"/>
  <c r="BB107" i="2"/>
  <c r="BH107" i="2"/>
  <c r="BN107" i="2"/>
  <c r="BF79" i="2"/>
  <c r="BL79" i="2"/>
  <c r="BR79" i="2"/>
  <c r="BF84" i="2"/>
  <c r="BR84" i="2"/>
  <c r="BL84" i="2"/>
  <c r="BF88" i="2"/>
  <c r="BR88" i="2"/>
  <c r="BL88" i="2"/>
  <c r="BF92" i="2"/>
  <c r="BL92" i="2"/>
  <c r="BR92" i="2"/>
  <c r="BB85" i="2"/>
  <c r="BN85" i="2"/>
  <c r="BH85" i="2"/>
  <c r="BB89" i="2"/>
  <c r="BH89" i="2"/>
  <c r="BN89" i="2"/>
  <c r="BF71" i="2"/>
  <c r="BR71" i="2"/>
  <c r="BL71" i="2"/>
  <c r="BF45" i="2"/>
  <c r="BR45" i="2"/>
  <c r="BL45" i="2"/>
  <c r="BF6" i="2"/>
  <c r="BL6" i="2"/>
  <c r="BR6" i="2"/>
  <c r="BF24" i="2"/>
  <c r="BR24" i="2"/>
  <c r="BL24" i="2"/>
  <c r="BF39" i="2"/>
  <c r="BL39" i="2"/>
  <c r="BR39" i="2"/>
  <c r="BF55" i="2"/>
  <c r="BR55" i="2"/>
  <c r="BL55" i="2"/>
  <c r="BF22" i="2"/>
  <c r="BL22" i="2"/>
  <c r="BR22" i="2"/>
  <c r="BF53" i="2"/>
  <c r="BL53" i="2"/>
  <c r="BR53" i="2"/>
  <c r="BF13" i="2"/>
  <c r="BL13" i="2"/>
  <c r="BR13" i="2"/>
  <c r="BF10" i="2"/>
  <c r="BR10" i="2"/>
  <c r="BL10" i="2"/>
  <c r="BF18" i="2"/>
  <c r="BR18" i="2"/>
  <c r="BL18" i="2"/>
  <c r="BF27" i="2"/>
  <c r="BL27" i="2"/>
  <c r="BR27" i="2"/>
  <c r="BF35" i="2"/>
  <c r="BL35" i="2"/>
  <c r="BR35" i="2"/>
  <c r="BF44" i="2"/>
  <c r="BL44" i="2"/>
  <c r="BR44" i="2"/>
  <c r="BF52" i="2"/>
  <c r="BR52" i="2"/>
  <c r="BL52" i="2"/>
  <c r="BF60" i="2"/>
  <c r="BR60" i="2"/>
  <c r="BL60" i="2"/>
  <c r="BF68" i="2"/>
  <c r="BR68" i="2"/>
  <c r="BL68" i="2"/>
  <c r="BB24" i="2"/>
  <c r="BN24" i="2"/>
  <c r="BH24" i="2"/>
  <c r="BB39" i="2"/>
  <c r="BH39" i="2"/>
  <c r="BN39" i="2"/>
  <c r="BB63" i="2"/>
  <c r="BH63" i="2"/>
  <c r="BN63" i="2"/>
  <c r="BB9" i="2"/>
  <c r="BN9" i="2"/>
  <c r="BH9" i="2"/>
  <c r="BB17" i="2"/>
  <c r="BH17" i="2"/>
  <c r="BN17" i="2"/>
  <c r="BB34" i="2"/>
  <c r="BN34" i="2"/>
  <c r="BH34" i="2"/>
  <c r="BB49" i="2"/>
  <c r="BH49" i="2"/>
  <c r="BN49" i="2"/>
  <c r="BB65" i="2"/>
  <c r="BN65" i="2"/>
  <c r="BH65" i="2"/>
  <c r="BB71" i="2"/>
  <c r="BH71" i="2"/>
  <c r="BN71" i="2"/>
  <c r="BN14" i="2"/>
  <c r="BH14" i="2"/>
  <c r="BB23" i="2"/>
  <c r="BN23" i="2"/>
  <c r="BH23" i="2"/>
  <c r="BB31" i="2"/>
  <c r="BN31" i="2"/>
  <c r="BH31" i="2"/>
  <c r="BB40" i="2"/>
  <c r="BN40" i="2"/>
  <c r="BH40" i="2"/>
  <c r="BB48" i="2"/>
  <c r="BN48" i="2"/>
  <c r="BH48" i="2"/>
  <c r="BB56" i="2"/>
  <c r="BH56" i="2"/>
  <c r="BN56" i="2"/>
  <c r="BB64" i="2"/>
  <c r="BN64" i="2"/>
  <c r="BH64" i="2"/>
  <c r="BE120" i="2"/>
  <c r="BQ120" i="2"/>
  <c r="BK120" i="2"/>
  <c r="BE119" i="2"/>
  <c r="BQ119" i="2"/>
  <c r="BK119" i="2"/>
  <c r="BE118" i="2"/>
  <c r="BQ118" i="2"/>
  <c r="BK118" i="2"/>
  <c r="BD120" i="2"/>
  <c r="BP120" i="2"/>
  <c r="BJ120" i="2"/>
  <c r="BD117" i="2"/>
  <c r="BJ117" i="2"/>
  <c r="BP117" i="2"/>
  <c r="BD118" i="2"/>
  <c r="BP118" i="2"/>
  <c r="BJ118" i="2"/>
  <c r="BG117" i="2"/>
  <c r="BS117" i="2"/>
  <c r="BM117" i="2"/>
  <c r="BG116" i="2"/>
  <c r="BM116" i="2"/>
  <c r="BS116" i="2"/>
  <c r="BG120" i="2"/>
  <c r="BM120" i="2"/>
  <c r="BS120" i="2"/>
  <c r="BC125" i="2"/>
  <c r="BI125" i="2"/>
  <c r="BO125" i="2"/>
  <c r="BC124" i="2"/>
  <c r="BC126" i="2" s="1"/>
  <c r="BI124" i="2"/>
  <c r="BO124" i="2"/>
  <c r="BC115" i="2"/>
  <c r="BO115" i="2"/>
  <c r="BI115" i="2"/>
  <c r="BF119" i="2"/>
  <c r="BR119" i="2"/>
  <c r="BL119" i="2"/>
  <c r="BF116" i="2"/>
  <c r="BL116" i="2"/>
  <c r="BR116" i="2"/>
  <c r="BB123" i="2"/>
  <c r="BH123" i="2"/>
  <c r="BN123" i="2"/>
  <c r="BB117" i="2"/>
  <c r="BH117" i="2"/>
  <c r="BN117" i="2"/>
  <c r="BB121" i="2"/>
  <c r="BH121" i="2"/>
  <c r="BN121" i="2"/>
  <c r="BG135" i="2"/>
  <c r="BS135" i="2"/>
  <c r="BM135" i="2"/>
  <c r="BG138" i="2"/>
  <c r="BS138" i="2"/>
  <c r="BM138" i="2"/>
  <c r="BC131" i="2"/>
  <c r="BO131" i="2"/>
  <c r="BI131" i="2"/>
  <c r="BC135" i="2"/>
  <c r="BO135" i="2"/>
  <c r="BI135" i="2"/>
  <c r="BC139" i="2"/>
  <c r="BI139" i="2"/>
  <c r="BO139" i="2"/>
  <c r="BF139" i="2"/>
  <c r="BL139" i="2"/>
  <c r="BR139" i="2"/>
  <c r="BF135" i="2"/>
  <c r="BL135" i="2"/>
  <c r="BR135" i="2"/>
  <c r="BB137" i="2"/>
  <c r="BH137" i="2"/>
  <c r="BN137" i="2"/>
  <c r="BB139" i="2"/>
  <c r="BH139" i="2"/>
  <c r="BN139" i="2"/>
  <c r="BE133" i="2"/>
  <c r="BK133" i="2"/>
  <c r="BQ133" i="2"/>
  <c r="BE132" i="2"/>
  <c r="BQ132" i="2"/>
  <c r="BK132" i="2"/>
  <c r="BD132" i="2"/>
  <c r="BD140" i="2" s="1"/>
  <c r="BP132" i="2"/>
  <c r="BJ132" i="2"/>
  <c r="BD136" i="2"/>
  <c r="BP136" i="2"/>
  <c r="BJ136" i="2"/>
  <c r="BD139" i="2"/>
  <c r="BP139" i="2"/>
  <c r="BJ139" i="2"/>
  <c r="BG73" i="2"/>
  <c r="BS73" i="2"/>
  <c r="BM73" i="2"/>
  <c r="BF73" i="2"/>
  <c r="BR73" i="2"/>
  <c r="BL73" i="2"/>
  <c r="BD73" i="2"/>
  <c r="BP73" i="2"/>
  <c r="BJ73" i="2"/>
  <c r="AX74" i="2"/>
  <c r="BE5" i="2"/>
  <c r="AY74" i="2"/>
  <c r="AW74" i="2"/>
  <c r="BG5" i="2"/>
  <c r="BG74" i="2" s="1"/>
  <c r="BA74" i="2"/>
  <c r="AZ74" i="2"/>
  <c r="AV74" i="2"/>
  <c r="BB126" i="2"/>
  <c r="BA140" i="2"/>
  <c r="AW140" i="2"/>
  <c r="AZ140" i="2"/>
  <c r="AV140" i="2"/>
  <c r="BG131" i="2"/>
  <c r="AY140" i="2"/>
  <c r="BC140" i="2"/>
  <c r="AX140" i="2"/>
  <c r="BA126" i="2"/>
  <c r="BE115" i="2"/>
  <c r="AY126" i="2"/>
  <c r="BG115" i="2"/>
  <c r="AZ126" i="2"/>
  <c r="BF115" i="2"/>
  <c r="BD115" i="2"/>
  <c r="BD126" i="2" s="1"/>
  <c r="AX126" i="2"/>
  <c r="AW126" i="2"/>
  <c r="AV126" i="2"/>
  <c r="BF110" i="2"/>
  <c r="BB110" i="2"/>
  <c r="AY110" i="2"/>
  <c r="BE99" i="2"/>
  <c r="AY94" i="2"/>
  <c r="BE78" i="2"/>
  <c r="AX110" i="2"/>
  <c r="BE6" i="2"/>
  <c r="BD99" i="2"/>
  <c r="BD78" i="2"/>
  <c r="BB78" i="2"/>
  <c r="BF5" i="2"/>
  <c r="BF74" i="2" s="1"/>
  <c r="AZ94" i="2"/>
  <c r="BF78" i="2"/>
  <c r="BF94" i="2" s="1"/>
  <c r="BB5" i="2"/>
  <c r="BA110" i="2"/>
  <c r="AW110" i="2"/>
  <c r="BC5" i="2"/>
  <c r="BC74" i="2" s="1"/>
  <c r="AZ110" i="2"/>
  <c r="AV110" i="2"/>
  <c r="BD5" i="2"/>
  <c r="BC78" i="2"/>
  <c r="BA94" i="2"/>
  <c r="BL110" i="2" l="1"/>
  <c r="BR126" i="2"/>
  <c r="BL94" i="2"/>
  <c r="BH74" i="2"/>
  <c r="BS110" i="2"/>
  <c r="BQ110" i="2"/>
  <c r="BO74" i="2"/>
  <c r="BS94" i="2"/>
  <c r="BJ110" i="2"/>
  <c r="BQ74" i="2"/>
  <c r="BD74" i="2"/>
  <c r="BD110" i="2"/>
  <c r="BE94" i="2"/>
  <c r="BF126" i="2"/>
  <c r="BE126" i="2"/>
  <c r="BG140" i="2"/>
  <c r="BL126" i="2"/>
  <c r="BO126" i="2"/>
  <c r="BK74" i="2"/>
  <c r="BN126" i="2"/>
  <c r="BP126" i="2"/>
  <c r="BK126" i="2"/>
  <c r="BI74" i="2"/>
  <c r="BI110" i="2"/>
  <c r="BM110" i="2"/>
  <c r="BS74" i="2"/>
  <c r="BM74" i="2"/>
  <c r="BO110" i="2"/>
  <c r="BJ74" i="2"/>
  <c r="BH126" i="2"/>
  <c r="BJ126" i="2"/>
  <c r="BQ126" i="2"/>
  <c r="BR74" i="2"/>
  <c r="BR110" i="2"/>
  <c r="BK94" i="2"/>
  <c r="BM126" i="2"/>
  <c r="BN110" i="2"/>
  <c r="BB74" i="2"/>
  <c r="BE110" i="2"/>
  <c r="BG126" i="2"/>
  <c r="BI126" i="2"/>
  <c r="BR94" i="2"/>
  <c r="BP74" i="2"/>
  <c r="BQ94" i="2"/>
  <c r="BN74" i="2"/>
  <c r="BL74" i="2"/>
  <c r="BK110" i="2"/>
  <c r="BS126" i="2"/>
  <c r="BH110" i="2"/>
  <c r="BM94" i="2"/>
  <c r="BP110" i="2"/>
  <c r="BE74" i="2"/>
  <c r="Q154" i="2"/>
  <c r="AU154" i="2" s="1"/>
  <c r="BA154" i="2" s="1"/>
  <c r="P154" i="2"/>
  <c r="AT154" i="2" s="1"/>
  <c r="AZ154" i="2" s="1"/>
  <c r="Q153" i="2"/>
  <c r="AU153" i="2" s="1"/>
  <c r="BA153" i="2" s="1"/>
  <c r="P153" i="2"/>
  <c r="AT153" i="2" s="1"/>
  <c r="AZ153" i="2" s="1"/>
  <c r="Q174" i="2"/>
  <c r="AU174" i="2" s="1"/>
  <c r="BA174" i="2" s="1"/>
  <c r="P174" i="2"/>
  <c r="AT174" i="2" s="1"/>
  <c r="AZ174" i="2" s="1"/>
  <c r="Q151" i="2"/>
  <c r="AU151" i="2" s="1"/>
  <c r="BA151" i="2" s="1"/>
  <c r="P151" i="2"/>
  <c r="AT151" i="2" s="1"/>
  <c r="AZ151" i="2" s="1"/>
  <c r="Q150" i="2"/>
  <c r="AU150" i="2" s="1"/>
  <c r="BA150" i="2" s="1"/>
  <c r="P150" i="2"/>
  <c r="AT150" i="2" s="1"/>
  <c r="AZ150" i="2" s="1"/>
  <c r="Q149" i="2"/>
  <c r="AU149" i="2" s="1"/>
  <c r="BA149" i="2" s="1"/>
  <c r="P149" i="2"/>
  <c r="AT149" i="2" s="1"/>
  <c r="AZ149" i="2" s="1"/>
  <c r="N228" i="2"/>
  <c r="AR228" i="2" s="1"/>
  <c r="AX228" i="2" s="1"/>
  <c r="O228" i="2"/>
  <c r="AS228" i="2" s="1"/>
  <c r="AY228" i="2" s="1"/>
  <c r="P229" i="2"/>
  <c r="AT229" i="2" s="1"/>
  <c r="AZ229" i="2" s="1"/>
  <c r="Q229" i="2"/>
  <c r="AU229" i="2" s="1"/>
  <c r="BA229" i="2" s="1"/>
  <c r="Q184" i="2"/>
  <c r="AU184" i="2" s="1"/>
  <c r="BA184" i="2" s="1"/>
  <c r="P184" i="2"/>
  <c r="AT184" i="2" s="1"/>
  <c r="AZ184" i="2" s="1"/>
  <c r="O172" i="2"/>
  <c r="N172" i="2"/>
  <c r="N80" i="2"/>
  <c r="AR80" i="2" s="1"/>
  <c r="AX80" i="2" s="1"/>
  <c r="M80" i="2"/>
  <c r="AQ80" i="2" s="1"/>
  <c r="AW80" i="2" s="1"/>
  <c r="L80" i="2"/>
  <c r="AP80" i="2" s="1"/>
  <c r="AV80" i="2" s="1"/>
  <c r="N79" i="2"/>
  <c r="AR79" i="2" s="1"/>
  <c r="M79" i="2"/>
  <c r="AQ79" i="2" s="1"/>
  <c r="L79" i="2"/>
  <c r="AP79" i="2" s="1"/>
  <c r="O221" i="2"/>
  <c r="AS221" i="2" s="1"/>
  <c r="AY221" i="2" s="1"/>
  <c r="N221" i="2"/>
  <c r="AR221" i="2" s="1"/>
  <c r="AX221" i="2" s="1"/>
  <c r="P190" i="2"/>
  <c r="AT190" i="2" s="1"/>
  <c r="AZ190" i="2" s="1"/>
  <c r="Q190" i="2"/>
  <c r="AU190" i="2" s="1"/>
  <c r="BA190" i="2" s="1"/>
  <c r="N84" i="2"/>
  <c r="AR84" i="2" s="1"/>
  <c r="AX84" i="2" s="1"/>
  <c r="M84" i="2"/>
  <c r="AQ84" i="2" s="1"/>
  <c r="AW84" i="2" s="1"/>
  <c r="L84" i="2"/>
  <c r="AP84" i="2" s="1"/>
  <c r="AV84" i="2" s="1"/>
  <c r="N82" i="2"/>
  <c r="AR82" i="2" s="1"/>
  <c r="AX82" i="2" s="1"/>
  <c r="M82" i="2"/>
  <c r="AQ82" i="2" s="1"/>
  <c r="AW82" i="2" s="1"/>
  <c r="L82" i="2"/>
  <c r="AP82" i="2" s="1"/>
  <c r="AV82" i="2" s="1"/>
  <c r="O202" i="2"/>
  <c r="AS202" i="2" s="1"/>
  <c r="AY202" i="2" s="1"/>
  <c r="N202" i="2"/>
  <c r="AR202" i="2" s="1"/>
  <c r="AX202" i="2" s="1"/>
  <c r="N92" i="2"/>
  <c r="AR92" i="2" s="1"/>
  <c r="AX92" i="2" s="1"/>
  <c r="M92" i="2"/>
  <c r="AQ92" i="2" s="1"/>
  <c r="AW92" i="2" s="1"/>
  <c r="L92" i="2"/>
  <c r="AP92" i="2" s="1"/>
  <c r="AV92" i="2" s="1"/>
  <c r="BB92" i="2" l="1"/>
  <c r="BH92" i="2"/>
  <c r="BN92" i="2"/>
  <c r="BB84" i="2"/>
  <c r="BH84" i="2"/>
  <c r="BN84" i="2"/>
  <c r="BD80" i="2"/>
  <c r="BJ80" i="2"/>
  <c r="BP80" i="2"/>
  <c r="BD228" i="2"/>
  <c r="BP228" i="2"/>
  <c r="BJ228" i="2"/>
  <c r="BD92" i="2"/>
  <c r="BP92" i="2"/>
  <c r="BJ92" i="2"/>
  <c r="BC82" i="2"/>
  <c r="BO82" i="2"/>
  <c r="BI82" i="2"/>
  <c r="BD84" i="2"/>
  <c r="BP84" i="2"/>
  <c r="BJ84" i="2"/>
  <c r="BE221" i="2"/>
  <c r="BK221" i="2"/>
  <c r="BQ221" i="2"/>
  <c r="BB80" i="2"/>
  <c r="BN80" i="2"/>
  <c r="BH80" i="2"/>
  <c r="BF229" i="2"/>
  <c r="BL229" i="2"/>
  <c r="BR229" i="2"/>
  <c r="BG149" i="2"/>
  <c r="BS149" i="2"/>
  <c r="BM149" i="2"/>
  <c r="BG151" i="2"/>
  <c r="BM151" i="2"/>
  <c r="BS151" i="2"/>
  <c r="BG153" i="2"/>
  <c r="BS153" i="2"/>
  <c r="BM153" i="2"/>
  <c r="BD202" i="2"/>
  <c r="BJ202" i="2"/>
  <c r="BP202" i="2"/>
  <c r="BD82" i="2"/>
  <c r="BJ82" i="2"/>
  <c r="BP82" i="2"/>
  <c r="BG190" i="2"/>
  <c r="BM190" i="2"/>
  <c r="BS190" i="2"/>
  <c r="BC80" i="2"/>
  <c r="BI80" i="2"/>
  <c r="BO80" i="2"/>
  <c r="BF184" i="2"/>
  <c r="BR184" i="2"/>
  <c r="BL184" i="2"/>
  <c r="BE228" i="2"/>
  <c r="BK228" i="2"/>
  <c r="BQ228" i="2"/>
  <c r="BF150" i="2"/>
  <c r="BL150" i="2"/>
  <c r="BR150" i="2"/>
  <c r="BF174" i="2"/>
  <c r="BR174" i="2"/>
  <c r="BL174" i="2"/>
  <c r="BF154" i="2"/>
  <c r="BR154" i="2"/>
  <c r="BL154" i="2"/>
  <c r="BE202" i="2"/>
  <c r="BK202" i="2"/>
  <c r="BQ202" i="2"/>
  <c r="BF190" i="2"/>
  <c r="BL190" i="2"/>
  <c r="BR190" i="2"/>
  <c r="BG184" i="2"/>
  <c r="BM184" i="2"/>
  <c r="BS184" i="2"/>
  <c r="BG150" i="2"/>
  <c r="BM150" i="2"/>
  <c r="BS150" i="2"/>
  <c r="BG174" i="2"/>
  <c r="BM174" i="2"/>
  <c r="BS174" i="2"/>
  <c r="BG154" i="2"/>
  <c r="BS154" i="2"/>
  <c r="BM154" i="2"/>
  <c r="BC92" i="2"/>
  <c r="BO92" i="2"/>
  <c r="BI92" i="2"/>
  <c r="BB82" i="2"/>
  <c r="BN82" i="2"/>
  <c r="BH82" i="2"/>
  <c r="BC84" i="2"/>
  <c r="BI84" i="2"/>
  <c r="BO84" i="2"/>
  <c r="BD221" i="2"/>
  <c r="BJ221" i="2"/>
  <c r="BP221" i="2"/>
  <c r="BG229" i="2"/>
  <c r="BM229" i="2"/>
  <c r="BS229" i="2"/>
  <c r="BF149" i="2"/>
  <c r="BR149" i="2"/>
  <c r="BL149" i="2"/>
  <c r="BF151" i="2"/>
  <c r="BR151" i="2"/>
  <c r="BL151" i="2"/>
  <c r="BF153" i="2"/>
  <c r="BR153" i="2"/>
  <c r="BL153" i="2"/>
  <c r="AR172" i="2"/>
  <c r="N237" i="2"/>
  <c r="AS172" i="2"/>
  <c r="O237" i="2"/>
  <c r="AR94" i="2"/>
  <c r="AX79" i="2"/>
  <c r="AQ94" i="2"/>
  <c r="AW79" i="2"/>
  <c r="AP94" i="2"/>
  <c r="AV79" i="2"/>
  <c r="BO79" i="2" l="1"/>
  <c r="BO94" i="2" s="1"/>
  <c r="BI79" i="2"/>
  <c r="BI94" i="2" s="1"/>
  <c r="BN79" i="2"/>
  <c r="BH79" i="2"/>
  <c r="BH94" i="2" s="1"/>
  <c r="BP79" i="2"/>
  <c r="BP94" i="2" s="1"/>
  <c r="BJ79" i="2"/>
  <c r="BJ94" i="2" s="1"/>
  <c r="BN94" i="2"/>
  <c r="AQ256" i="2"/>
  <c r="AQ254" i="2"/>
  <c r="AP256" i="2"/>
  <c r="AP254" i="2"/>
  <c r="AY172" i="2"/>
  <c r="AS237" i="2"/>
  <c r="AX172" i="2"/>
  <c r="AR237" i="2"/>
  <c r="BC79" i="2"/>
  <c r="BC94" i="2" s="1"/>
  <c r="AW94" i="2"/>
  <c r="BB79" i="2"/>
  <c r="BB94" i="2" s="1"/>
  <c r="AV94" i="2"/>
  <c r="BD79" i="2"/>
  <c r="BD94" i="2" s="1"/>
  <c r="AX94" i="2"/>
  <c r="O16" i="5"/>
  <c r="N16" i="5"/>
  <c r="R16" i="5"/>
  <c r="Q16" i="5"/>
  <c r="P145" i="2"/>
  <c r="Q145" i="2"/>
  <c r="P146" i="2"/>
  <c r="AT146" i="2" s="1"/>
  <c r="AZ146" i="2" s="1"/>
  <c r="Q146" i="2"/>
  <c r="AU146" i="2" s="1"/>
  <c r="BA146" i="2" s="1"/>
  <c r="P147" i="2"/>
  <c r="AT147" i="2" s="1"/>
  <c r="AZ147" i="2" s="1"/>
  <c r="Q147" i="2"/>
  <c r="AU147" i="2" s="1"/>
  <c r="BA147" i="2" s="1"/>
  <c r="P148" i="2"/>
  <c r="AT148" i="2" s="1"/>
  <c r="AZ148" i="2" s="1"/>
  <c r="Q148" i="2"/>
  <c r="AU148" i="2" s="1"/>
  <c r="BA148" i="2" s="1"/>
  <c r="P152" i="2"/>
  <c r="AT152" i="2" s="1"/>
  <c r="AZ152" i="2" s="1"/>
  <c r="Q152" i="2"/>
  <c r="AU152" i="2" s="1"/>
  <c r="BA152" i="2" s="1"/>
  <c r="P155" i="2"/>
  <c r="AT155" i="2" s="1"/>
  <c r="AZ155" i="2" s="1"/>
  <c r="Q155" i="2"/>
  <c r="AU155" i="2" s="1"/>
  <c r="BA155" i="2" s="1"/>
  <c r="P157" i="2"/>
  <c r="AT157" i="2" s="1"/>
  <c r="AZ157" i="2" s="1"/>
  <c r="Q157" i="2"/>
  <c r="AU157" i="2" s="1"/>
  <c r="BA157" i="2" s="1"/>
  <c r="P158" i="2"/>
  <c r="AT158" i="2" s="1"/>
  <c r="AZ158" i="2" s="1"/>
  <c r="Q158" i="2"/>
  <c r="AU158" i="2" s="1"/>
  <c r="BA158" i="2" s="1"/>
  <c r="P159" i="2"/>
  <c r="AT159" i="2" s="1"/>
  <c r="AZ159" i="2" s="1"/>
  <c r="Q159" i="2"/>
  <c r="AU159" i="2" s="1"/>
  <c r="BA159" i="2" s="1"/>
  <c r="P160" i="2"/>
  <c r="AT160" i="2" s="1"/>
  <c r="AZ160" i="2" s="1"/>
  <c r="Q160" i="2"/>
  <c r="AU160" i="2" s="1"/>
  <c r="BA160" i="2" s="1"/>
  <c r="Q232" i="2"/>
  <c r="AU232" i="2" s="1"/>
  <c r="BA232" i="2" s="1"/>
  <c r="P232" i="2"/>
  <c r="AT232" i="2" s="1"/>
  <c r="AZ232" i="2" s="1"/>
  <c r="Q231" i="2"/>
  <c r="AU231" i="2" s="1"/>
  <c r="BA231" i="2" s="1"/>
  <c r="P231" i="2"/>
  <c r="AT231" i="2" s="1"/>
  <c r="AZ231" i="2" s="1"/>
  <c r="Q230" i="2"/>
  <c r="AU230" i="2" s="1"/>
  <c r="BA230" i="2" s="1"/>
  <c r="P230" i="2"/>
  <c r="AT230" i="2" s="1"/>
  <c r="AZ230" i="2" s="1"/>
  <c r="Q227" i="2"/>
  <c r="AU227" i="2" s="1"/>
  <c r="BA227" i="2" s="1"/>
  <c r="P227" i="2"/>
  <c r="AT227" i="2" s="1"/>
  <c r="AZ227" i="2" s="1"/>
  <c r="Q226" i="2"/>
  <c r="AU226" i="2" s="1"/>
  <c r="BA226" i="2" s="1"/>
  <c r="P226" i="2"/>
  <c r="AT226" i="2" s="1"/>
  <c r="AZ226" i="2" s="1"/>
  <c r="Q225" i="2"/>
  <c r="AU225" i="2" s="1"/>
  <c r="BA225" i="2" s="1"/>
  <c r="P225" i="2"/>
  <c r="AT225" i="2" s="1"/>
  <c r="AZ225" i="2" s="1"/>
  <c r="Q224" i="2"/>
  <c r="AU224" i="2" s="1"/>
  <c r="BA224" i="2" s="1"/>
  <c r="P224" i="2"/>
  <c r="AT224" i="2" s="1"/>
  <c r="AZ224" i="2" s="1"/>
  <c r="Q223" i="2"/>
  <c r="AU223" i="2" s="1"/>
  <c r="BA223" i="2" s="1"/>
  <c r="P223" i="2"/>
  <c r="AT223" i="2" s="1"/>
  <c r="AZ223" i="2" s="1"/>
  <c r="Q222" i="2"/>
  <c r="AU222" i="2" s="1"/>
  <c r="BA222" i="2" s="1"/>
  <c r="P222" i="2"/>
  <c r="AT222" i="2" s="1"/>
  <c r="AZ222" i="2" s="1"/>
  <c r="Q221" i="2"/>
  <c r="AU221" i="2" s="1"/>
  <c r="BA221" i="2" s="1"/>
  <c r="P221" i="2"/>
  <c r="AT221" i="2" s="1"/>
  <c r="AZ221" i="2" s="1"/>
  <c r="Q220" i="2"/>
  <c r="AU220" i="2" s="1"/>
  <c r="BA220" i="2" s="1"/>
  <c r="P220" i="2"/>
  <c r="AT220" i="2" s="1"/>
  <c r="AZ220" i="2" s="1"/>
  <c r="Q219" i="2"/>
  <c r="AU219" i="2" s="1"/>
  <c r="BA219" i="2" s="1"/>
  <c r="P219" i="2"/>
  <c r="AT219" i="2" s="1"/>
  <c r="AZ219" i="2" s="1"/>
  <c r="Q218" i="2"/>
  <c r="AU218" i="2" s="1"/>
  <c r="BA218" i="2" s="1"/>
  <c r="P218" i="2"/>
  <c r="AT218" i="2" s="1"/>
  <c r="AZ218" i="2" s="1"/>
  <c r="Q217" i="2"/>
  <c r="AU217" i="2" s="1"/>
  <c r="BA217" i="2" s="1"/>
  <c r="P217" i="2"/>
  <c r="AT217" i="2" s="1"/>
  <c r="AZ217" i="2" s="1"/>
  <c r="Q216" i="2"/>
  <c r="AU216" i="2" s="1"/>
  <c r="BA216" i="2" s="1"/>
  <c r="P216" i="2"/>
  <c r="AT216" i="2" s="1"/>
  <c r="AZ216" i="2" s="1"/>
  <c r="Q215" i="2"/>
  <c r="AU215" i="2" s="1"/>
  <c r="BA215" i="2" s="1"/>
  <c r="P215" i="2"/>
  <c r="AT215" i="2" s="1"/>
  <c r="AZ215" i="2" s="1"/>
  <c r="Q214" i="2"/>
  <c r="AU214" i="2" s="1"/>
  <c r="BA214" i="2" s="1"/>
  <c r="P214" i="2"/>
  <c r="AT214" i="2" s="1"/>
  <c r="AZ214" i="2" s="1"/>
  <c r="Q213" i="2"/>
  <c r="AU213" i="2" s="1"/>
  <c r="BA213" i="2" s="1"/>
  <c r="P213" i="2"/>
  <c r="AT213" i="2" s="1"/>
  <c r="AZ213" i="2" s="1"/>
  <c r="Q212" i="2"/>
  <c r="AU212" i="2" s="1"/>
  <c r="BA212" i="2" s="1"/>
  <c r="P212" i="2"/>
  <c r="AT212" i="2" s="1"/>
  <c r="AZ212" i="2" s="1"/>
  <c r="Q211" i="2"/>
  <c r="AU211" i="2" s="1"/>
  <c r="BA211" i="2" s="1"/>
  <c r="P211" i="2"/>
  <c r="AT211" i="2" s="1"/>
  <c r="AZ211" i="2" s="1"/>
  <c r="Q210" i="2"/>
  <c r="AU210" i="2" s="1"/>
  <c r="BA210" i="2" s="1"/>
  <c r="P210" i="2"/>
  <c r="AT210" i="2" s="1"/>
  <c r="AZ210" i="2" s="1"/>
  <c r="Q209" i="2"/>
  <c r="AU209" i="2" s="1"/>
  <c r="BA209" i="2" s="1"/>
  <c r="P209" i="2"/>
  <c r="AT209" i="2" s="1"/>
  <c r="AZ209" i="2" s="1"/>
  <c r="Q208" i="2"/>
  <c r="AU208" i="2" s="1"/>
  <c r="BA208" i="2" s="1"/>
  <c r="P208" i="2"/>
  <c r="AT208" i="2" s="1"/>
  <c r="AZ208" i="2" s="1"/>
  <c r="Q207" i="2"/>
  <c r="AU207" i="2" s="1"/>
  <c r="BA207" i="2" s="1"/>
  <c r="P207" i="2"/>
  <c r="AT207" i="2" s="1"/>
  <c r="AZ207" i="2" s="1"/>
  <c r="Q206" i="2"/>
  <c r="AU206" i="2" s="1"/>
  <c r="BA206" i="2" s="1"/>
  <c r="P206" i="2"/>
  <c r="AT206" i="2" s="1"/>
  <c r="AZ206" i="2" s="1"/>
  <c r="Q205" i="2"/>
  <c r="AU205" i="2" s="1"/>
  <c r="BA205" i="2" s="1"/>
  <c r="P205" i="2"/>
  <c r="AT205" i="2" s="1"/>
  <c r="AZ205" i="2" s="1"/>
  <c r="Q204" i="2"/>
  <c r="AU204" i="2" s="1"/>
  <c r="BA204" i="2" s="1"/>
  <c r="P204" i="2"/>
  <c r="AT204" i="2" s="1"/>
  <c r="AZ204" i="2" s="1"/>
  <c r="Q241" i="2"/>
  <c r="AU241" i="2" s="1"/>
  <c r="BA241" i="2" s="1"/>
  <c r="BG241" i="2" s="1"/>
  <c r="P241" i="2"/>
  <c r="AT241" i="2" s="1"/>
  <c r="AZ241" i="2" s="1"/>
  <c r="BF241" i="2" s="1"/>
  <c r="Q202" i="2"/>
  <c r="AU202" i="2" s="1"/>
  <c r="BA202" i="2" s="1"/>
  <c r="P202" i="2"/>
  <c r="AT202" i="2" s="1"/>
  <c r="AZ202" i="2" s="1"/>
  <c r="Q201" i="2"/>
  <c r="AU201" i="2" s="1"/>
  <c r="BA201" i="2" s="1"/>
  <c r="P201" i="2"/>
  <c r="AT201" i="2" s="1"/>
  <c r="AZ201" i="2" s="1"/>
  <c r="Q200" i="2"/>
  <c r="AU200" i="2" s="1"/>
  <c r="BA200" i="2" s="1"/>
  <c r="P200" i="2"/>
  <c r="AT200" i="2" s="1"/>
  <c r="AZ200" i="2" s="1"/>
  <c r="Q199" i="2"/>
  <c r="AU199" i="2" s="1"/>
  <c r="BA199" i="2" s="1"/>
  <c r="P199" i="2"/>
  <c r="AT199" i="2" s="1"/>
  <c r="AZ199" i="2" s="1"/>
  <c r="Q198" i="2"/>
  <c r="AU198" i="2" s="1"/>
  <c r="BA198" i="2" s="1"/>
  <c r="P198" i="2"/>
  <c r="AT198" i="2" s="1"/>
  <c r="AZ198" i="2" s="1"/>
  <c r="Q197" i="2"/>
  <c r="AU197" i="2" s="1"/>
  <c r="BA197" i="2" s="1"/>
  <c r="P197" i="2"/>
  <c r="AT197" i="2" s="1"/>
  <c r="AZ197" i="2" s="1"/>
  <c r="Q196" i="2"/>
  <c r="AU196" i="2" s="1"/>
  <c r="BA196" i="2" s="1"/>
  <c r="P196" i="2"/>
  <c r="AT196" i="2" s="1"/>
  <c r="AZ196" i="2" s="1"/>
  <c r="Q195" i="2"/>
  <c r="AU195" i="2" s="1"/>
  <c r="BA195" i="2" s="1"/>
  <c r="AT195" i="2"/>
  <c r="AZ195" i="2" s="1"/>
  <c r="Q194" i="2"/>
  <c r="AU194" i="2" s="1"/>
  <c r="BA194" i="2" s="1"/>
  <c r="P194" i="2"/>
  <c r="AT194" i="2" s="1"/>
  <c r="AZ194" i="2" s="1"/>
  <c r="Q193" i="2"/>
  <c r="AU193" i="2" s="1"/>
  <c r="BA193" i="2" s="1"/>
  <c r="P193" i="2"/>
  <c r="AT193" i="2" s="1"/>
  <c r="AZ193" i="2" s="1"/>
  <c r="Q192" i="2"/>
  <c r="AU192" i="2" s="1"/>
  <c r="BA192" i="2" s="1"/>
  <c r="P192" i="2"/>
  <c r="AT192" i="2" s="1"/>
  <c r="AZ192" i="2" s="1"/>
  <c r="Q191" i="2"/>
  <c r="AU191" i="2" s="1"/>
  <c r="BA191" i="2" s="1"/>
  <c r="P191" i="2"/>
  <c r="AT191" i="2" s="1"/>
  <c r="AZ191" i="2" s="1"/>
  <c r="Q189" i="2"/>
  <c r="AU189" i="2" s="1"/>
  <c r="BA189" i="2" s="1"/>
  <c r="P189" i="2"/>
  <c r="AT189" i="2" s="1"/>
  <c r="AZ189" i="2" s="1"/>
  <c r="Q188" i="2"/>
  <c r="AU188" i="2" s="1"/>
  <c r="BA188" i="2" s="1"/>
  <c r="P188" i="2"/>
  <c r="AT188" i="2" s="1"/>
  <c r="AZ188" i="2" s="1"/>
  <c r="Q183" i="2"/>
  <c r="AU183" i="2" s="1"/>
  <c r="BA183" i="2" s="1"/>
  <c r="P183" i="2"/>
  <c r="AT183" i="2" s="1"/>
  <c r="AZ183" i="2" s="1"/>
  <c r="Q243" i="2"/>
  <c r="AU243" i="2" s="1"/>
  <c r="BA243" i="2" s="1"/>
  <c r="BG243" i="2" s="1"/>
  <c r="P243" i="2"/>
  <c r="AT243" i="2" s="1"/>
  <c r="AZ243" i="2" s="1"/>
  <c r="BF243" i="2" s="1"/>
  <c r="Q181" i="2"/>
  <c r="AU181" i="2" s="1"/>
  <c r="BA181" i="2" s="1"/>
  <c r="P181" i="2"/>
  <c r="AT181" i="2" s="1"/>
  <c r="AZ181" i="2" s="1"/>
  <c r="Q180" i="2"/>
  <c r="AU180" i="2" s="1"/>
  <c r="BA180" i="2" s="1"/>
  <c r="P180" i="2"/>
  <c r="AT180" i="2" s="1"/>
  <c r="AZ180" i="2" s="1"/>
  <c r="Q179" i="2"/>
  <c r="AU179" i="2" s="1"/>
  <c r="BA179" i="2" s="1"/>
  <c r="P179" i="2"/>
  <c r="AT179" i="2" s="1"/>
  <c r="AZ179" i="2" s="1"/>
  <c r="Q178" i="2"/>
  <c r="AU178" i="2" s="1"/>
  <c r="BA178" i="2" s="1"/>
  <c r="P178" i="2"/>
  <c r="AT178" i="2" s="1"/>
  <c r="AZ178" i="2" s="1"/>
  <c r="Q177" i="2"/>
  <c r="AU177" i="2" s="1"/>
  <c r="BA177" i="2" s="1"/>
  <c r="P177" i="2"/>
  <c r="AT177" i="2" s="1"/>
  <c r="AZ177" i="2" s="1"/>
  <c r="Q176" i="2"/>
  <c r="AU176" i="2" s="1"/>
  <c r="BA176" i="2" s="1"/>
  <c r="P176" i="2"/>
  <c r="AT176" i="2" s="1"/>
  <c r="AZ176" i="2" s="1"/>
  <c r="Q242" i="2"/>
  <c r="AU242" i="2" s="1"/>
  <c r="BA242" i="2" s="1"/>
  <c r="BG242" i="2" s="1"/>
  <c r="P242" i="2"/>
  <c r="AT242" i="2" s="1"/>
  <c r="AZ242" i="2" s="1"/>
  <c r="BF242" i="2" s="1"/>
  <c r="Q173" i="2"/>
  <c r="AU173" i="2" s="1"/>
  <c r="BA173" i="2" s="1"/>
  <c r="P173" i="2"/>
  <c r="AT173" i="2" s="1"/>
  <c r="AZ173" i="2" s="1"/>
  <c r="Q172" i="2"/>
  <c r="AU172" i="2" s="1"/>
  <c r="BA172" i="2" s="1"/>
  <c r="P172" i="2"/>
  <c r="AT172" i="2" s="1"/>
  <c r="AZ172" i="2" s="1"/>
  <c r="Q171" i="2"/>
  <c r="AU171" i="2" s="1"/>
  <c r="BA171" i="2" s="1"/>
  <c r="P171" i="2"/>
  <c r="AT171" i="2" s="1"/>
  <c r="AZ171" i="2" s="1"/>
  <c r="Q170" i="2"/>
  <c r="AU170" i="2" s="1"/>
  <c r="BA170" i="2" s="1"/>
  <c r="P170" i="2"/>
  <c r="AT170" i="2" s="1"/>
  <c r="AZ170" i="2" s="1"/>
  <c r="Q169" i="2"/>
  <c r="AU169" i="2" s="1"/>
  <c r="BA169" i="2" s="1"/>
  <c r="P169" i="2"/>
  <c r="AT169" i="2" s="1"/>
  <c r="AZ169" i="2" s="1"/>
  <c r="Q168" i="2"/>
  <c r="AU168" i="2" s="1"/>
  <c r="BA168" i="2" s="1"/>
  <c r="P168" i="2"/>
  <c r="AT168" i="2" s="1"/>
  <c r="AZ168" i="2" s="1"/>
  <c r="Q167" i="2"/>
  <c r="AU167" i="2" s="1"/>
  <c r="BA167" i="2" s="1"/>
  <c r="P167" i="2"/>
  <c r="AT167" i="2" s="1"/>
  <c r="AZ167" i="2" s="1"/>
  <c r="Q166" i="2"/>
  <c r="AU166" i="2" s="1"/>
  <c r="BA166" i="2" s="1"/>
  <c r="P166" i="2"/>
  <c r="AT166" i="2" s="1"/>
  <c r="AZ166" i="2" s="1"/>
  <c r="Q165" i="2"/>
  <c r="AU165" i="2" s="1"/>
  <c r="BA165" i="2" s="1"/>
  <c r="P165" i="2"/>
  <c r="AT165" i="2" s="1"/>
  <c r="AZ165" i="2" s="1"/>
  <c r="Q164" i="2"/>
  <c r="AU164" i="2" s="1"/>
  <c r="BA164" i="2" s="1"/>
  <c r="P164" i="2"/>
  <c r="AT164" i="2" s="1"/>
  <c r="AZ164" i="2" s="1"/>
  <c r="Q163" i="2"/>
  <c r="AU163" i="2" s="1"/>
  <c r="BA163" i="2" s="1"/>
  <c r="P163" i="2"/>
  <c r="AT163" i="2" s="1"/>
  <c r="AZ163" i="2" s="1"/>
  <c r="Q162" i="2"/>
  <c r="AU162" i="2" s="1"/>
  <c r="BA162" i="2" s="1"/>
  <c r="P162" i="2"/>
  <c r="AT162" i="2" s="1"/>
  <c r="AZ162" i="2" s="1"/>
  <c r="Q161" i="2"/>
  <c r="AU161" i="2" s="1"/>
  <c r="BA161" i="2" s="1"/>
  <c r="P161" i="2"/>
  <c r="AT161" i="2" s="1"/>
  <c r="AZ161" i="2" s="1"/>
  <c r="BG163" i="2" l="1"/>
  <c r="BM163" i="2"/>
  <c r="BS163" i="2"/>
  <c r="BG167" i="2"/>
  <c r="BS167" i="2"/>
  <c r="BM167" i="2"/>
  <c r="BG171" i="2"/>
  <c r="BS171" i="2"/>
  <c r="BM171" i="2"/>
  <c r="BG176" i="2"/>
  <c r="BM176" i="2"/>
  <c r="BS176" i="2"/>
  <c r="BG180" i="2"/>
  <c r="BS180" i="2"/>
  <c r="BM180" i="2"/>
  <c r="BG188" i="2"/>
  <c r="BM188" i="2"/>
  <c r="BS188" i="2"/>
  <c r="BG191" i="2"/>
  <c r="BS191" i="2"/>
  <c r="BM191" i="2"/>
  <c r="BG193" i="2"/>
  <c r="BS193" i="2"/>
  <c r="BM193" i="2"/>
  <c r="BG195" i="2"/>
  <c r="BS195" i="2"/>
  <c r="BM195" i="2"/>
  <c r="BG197" i="2"/>
  <c r="BS197" i="2"/>
  <c r="BM197" i="2"/>
  <c r="BG199" i="2"/>
  <c r="BS199" i="2"/>
  <c r="BM199" i="2"/>
  <c r="BG201" i="2"/>
  <c r="BS201" i="2"/>
  <c r="BM201" i="2"/>
  <c r="BG205" i="2"/>
  <c r="BS205" i="2"/>
  <c r="BM205" i="2"/>
  <c r="BG207" i="2"/>
  <c r="BS207" i="2"/>
  <c r="BM207" i="2"/>
  <c r="BG209" i="2"/>
  <c r="BS209" i="2"/>
  <c r="BM209" i="2"/>
  <c r="BG211" i="2"/>
  <c r="BM211" i="2"/>
  <c r="BS211" i="2"/>
  <c r="BG213" i="2"/>
  <c r="BM213" i="2"/>
  <c r="BS213" i="2"/>
  <c r="BG215" i="2"/>
  <c r="BM215" i="2"/>
  <c r="BS215" i="2"/>
  <c r="BG217" i="2"/>
  <c r="BM217" i="2"/>
  <c r="BS217" i="2"/>
  <c r="BG219" i="2"/>
  <c r="BS219" i="2"/>
  <c r="BM219" i="2"/>
  <c r="BG221" i="2"/>
  <c r="BM221" i="2"/>
  <c r="BS221" i="2"/>
  <c r="BG223" i="2"/>
  <c r="BS223" i="2"/>
  <c r="BM223" i="2"/>
  <c r="BG225" i="2"/>
  <c r="BM225" i="2"/>
  <c r="BS225" i="2"/>
  <c r="BG227" i="2"/>
  <c r="BM227" i="2"/>
  <c r="BS227" i="2"/>
  <c r="BG231" i="2"/>
  <c r="BM231" i="2"/>
  <c r="BS231" i="2"/>
  <c r="BF160" i="2"/>
  <c r="BR160" i="2"/>
  <c r="BL160" i="2"/>
  <c r="BF158" i="2"/>
  <c r="BR158" i="2"/>
  <c r="BL158" i="2"/>
  <c r="BF155" i="2"/>
  <c r="BL155" i="2"/>
  <c r="BR155" i="2"/>
  <c r="BF148" i="2"/>
  <c r="BL148" i="2"/>
  <c r="BR148" i="2"/>
  <c r="BF146" i="2"/>
  <c r="BL146" i="2"/>
  <c r="BR146" i="2"/>
  <c r="BQ172" i="2"/>
  <c r="BQ237" i="2" s="1"/>
  <c r="BK172" i="2"/>
  <c r="BK237" i="2" s="1"/>
  <c r="BF162" i="2"/>
  <c r="BR162" i="2"/>
  <c r="BL162" i="2"/>
  <c r="BF164" i="2"/>
  <c r="BR164" i="2"/>
  <c r="BL164" i="2"/>
  <c r="BF166" i="2"/>
  <c r="BR166" i="2"/>
  <c r="BL166" i="2"/>
  <c r="BF168" i="2"/>
  <c r="BR168" i="2"/>
  <c r="BL168" i="2"/>
  <c r="BF170" i="2"/>
  <c r="BR170" i="2"/>
  <c r="BL170" i="2"/>
  <c r="BF172" i="2"/>
  <c r="BR172" i="2"/>
  <c r="BL172" i="2"/>
  <c r="BF177" i="2"/>
  <c r="BL177" i="2"/>
  <c r="BR177" i="2"/>
  <c r="BF179" i="2"/>
  <c r="BL179" i="2"/>
  <c r="BR179" i="2"/>
  <c r="BF181" i="2"/>
  <c r="BR181" i="2"/>
  <c r="BL181" i="2"/>
  <c r="BF183" i="2"/>
  <c r="BL183" i="2"/>
  <c r="BR183" i="2"/>
  <c r="BF189" i="2"/>
  <c r="BR189" i="2"/>
  <c r="BL189" i="2"/>
  <c r="BF192" i="2"/>
  <c r="BL192" i="2"/>
  <c r="BR192" i="2"/>
  <c r="BF194" i="2"/>
  <c r="BL194" i="2"/>
  <c r="BR194" i="2"/>
  <c r="BF196" i="2"/>
  <c r="BR196" i="2"/>
  <c r="BL196" i="2"/>
  <c r="BF198" i="2"/>
  <c r="BR198" i="2"/>
  <c r="BL198" i="2"/>
  <c r="BF200" i="2"/>
  <c r="BR200" i="2"/>
  <c r="BL200" i="2"/>
  <c r="BF202" i="2"/>
  <c r="BR202" i="2"/>
  <c r="BL202" i="2"/>
  <c r="BF204" i="2"/>
  <c r="BR204" i="2"/>
  <c r="BL204" i="2"/>
  <c r="BF206" i="2"/>
  <c r="BR206" i="2"/>
  <c r="BL206" i="2"/>
  <c r="BF208" i="2"/>
  <c r="BR208" i="2"/>
  <c r="BL208" i="2"/>
  <c r="BF210" i="2"/>
  <c r="BR210" i="2"/>
  <c r="BL210" i="2"/>
  <c r="BF212" i="2"/>
  <c r="BR212" i="2"/>
  <c r="BL212" i="2"/>
  <c r="BF214" i="2"/>
  <c r="BR214" i="2"/>
  <c r="BL214" i="2"/>
  <c r="BF216" i="2"/>
  <c r="BR216" i="2"/>
  <c r="BL216" i="2"/>
  <c r="BF218" i="2"/>
  <c r="BR218" i="2"/>
  <c r="BL218" i="2"/>
  <c r="BF220" i="2"/>
  <c r="BR220" i="2"/>
  <c r="BL220" i="2"/>
  <c r="BF222" i="2"/>
  <c r="BR222" i="2"/>
  <c r="BL222" i="2"/>
  <c r="BF224" i="2"/>
  <c r="BR224" i="2"/>
  <c r="BL224" i="2"/>
  <c r="BF226" i="2"/>
  <c r="BR226" i="2"/>
  <c r="BL226" i="2"/>
  <c r="BF230" i="2"/>
  <c r="BR230" i="2"/>
  <c r="BL230" i="2"/>
  <c r="BF232" i="2"/>
  <c r="BR232" i="2"/>
  <c r="BL232" i="2"/>
  <c r="BG159" i="2"/>
  <c r="BS159" i="2"/>
  <c r="BM159" i="2"/>
  <c r="BG157" i="2"/>
  <c r="BS157" i="2"/>
  <c r="BM157" i="2"/>
  <c r="BG152" i="2"/>
  <c r="BM152" i="2"/>
  <c r="BS152" i="2"/>
  <c r="BG147" i="2"/>
  <c r="BS147" i="2"/>
  <c r="BM147" i="2"/>
  <c r="BG161" i="2"/>
  <c r="BS161" i="2"/>
  <c r="BM161" i="2"/>
  <c r="BG165" i="2"/>
  <c r="BS165" i="2"/>
  <c r="BM165" i="2"/>
  <c r="BG169" i="2"/>
  <c r="BS169" i="2"/>
  <c r="BM169" i="2"/>
  <c r="BG173" i="2"/>
  <c r="BS173" i="2"/>
  <c r="BM173" i="2"/>
  <c r="BG178" i="2"/>
  <c r="BS178" i="2"/>
  <c r="BM178" i="2"/>
  <c r="BG162" i="2"/>
  <c r="BS162" i="2"/>
  <c r="BM162" i="2"/>
  <c r="BG164" i="2"/>
  <c r="BS164" i="2"/>
  <c r="BM164" i="2"/>
  <c r="BG166" i="2"/>
  <c r="BM166" i="2"/>
  <c r="BS166" i="2"/>
  <c r="BG168" i="2"/>
  <c r="BM168" i="2"/>
  <c r="BS168" i="2"/>
  <c r="BG170" i="2"/>
  <c r="BS170" i="2"/>
  <c r="BM170" i="2"/>
  <c r="BG172" i="2"/>
  <c r="BS172" i="2"/>
  <c r="BM172" i="2"/>
  <c r="BG177" i="2"/>
  <c r="BS177" i="2"/>
  <c r="BM177" i="2"/>
  <c r="BG179" i="2"/>
  <c r="BM179" i="2"/>
  <c r="BS179" i="2"/>
  <c r="BG181" i="2"/>
  <c r="BM181" i="2"/>
  <c r="BS181" i="2"/>
  <c r="BG183" i="2"/>
  <c r="BS183" i="2"/>
  <c r="BM183" i="2"/>
  <c r="BG189" i="2"/>
  <c r="BM189" i="2"/>
  <c r="BS189" i="2"/>
  <c r="BG192" i="2"/>
  <c r="BM192" i="2"/>
  <c r="BS192" i="2"/>
  <c r="BG194" i="2"/>
  <c r="BM194" i="2"/>
  <c r="BS194" i="2"/>
  <c r="BG196" i="2"/>
  <c r="BS196" i="2"/>
  <c r="BM196" i="2"/>
  <c r="BG198" i="2"/>
  <c r="BS198" i="2"/>
  <c r="BM198" i="2"/>
  <c r="BG200" i="2"/>
  <c r="BS200" i="2"/>
  <c r="BM200" i="2"/>
  <c r="BG202" i="2"/>
  <c r="BM202" i="2"/>
  <c r="BS202" i="2"/>
  <c r="BG204" i="2"/>
  <c r="BS204" i="2"/>
  <c r="BM204" i="2"/>
  <c r="BG206" i="2"/>
  <c r="BS206" i="2"/>
  <c r="BM206" i="2"/>
  <c r="BG208" i="2"/>
  <c r="BM208" i="2"/>
  <c r="BS208" i="2"/>
  <c r="BG210" i="2"/>
  <c r="BS210" i="2"/>
  <c r="BM210" i="2"/>
  <c r="BG212" i="2"/>
  <c r="BS212" i="2"/>
  <c r="BM212" i="2"/>
  <c r="BG214" i="2"/>
  <c r="BM214" i="2"/>
  <c r="BS214" i="2"/>
  <c r="BG216" i="2"/>
  <c r="BS216" i="2"/>
  <c r="BM216" i="2"/>
  <c r="BG218" i="2"/>
  <c r="BS218" i="2"/>
  <c r="BM218" i="2"/>
  <c r="BG220" i="2"/>
  <c r="BS220" i="2"/>
  <c r="BM220" i="2"/>
  <c r="BG222" i="2"/>
  <c r="BM222" i="2"/>
  <c r="BS222" i="2"/>
  <c r="BG224" i="2"/>
  <c r="BS224" i="2"/>
  <c r="BM224" i="2"/>
  <c r="BG226" i="2"/>
  <c r="BM226" i="2"/>
  <c r="BS226" i="2"/>
  <c r="BG230" i="2"/>
  <c r="BM230" i="2"/>
  <c r="BS230" i="2"/>
  <c r="BG232" i="2"/>
  <c r="BS232" i="2"/>
  <c r="BM232" i="2"/>
  <c r="BF159" i="2"/>
  <c r="BR159" i="2"/>
  <c r="BL159" i="2"/>
  <c r="BF157" i="2"/>
  <c r="BL157" i="2"/>
  <c r="BR157" i="2"/>
  <c r="BF152" i="2"/>
  <c r="BR152" i="2"/>
  <c r="BL152" i="2"/>
  <c r="BF147" i="2"/>
  <c r="BR147" i="2"/>
  <c r="BL147" i="2"/>
  <c r="BJ172" i="2"/>
  <c r="BJ237" i="2" s="1"/>
  <c r="BP172" i="2"/>
  <c r="BP237" i="2" s="1"/>
  <c r="BF161" i="2"/>
  <c r="BL161" i="2"/>
  <c r="BR161" i="2"/>
  <c r="BF163" i="2"/>
  <c r="BL163" i="2"/>
  <c r="BR163" i="2"/>
  <c r="BF165" i="2"/>
  <c r="BL165" i="2"/>
  <c r="BR165" i="2"/>
  <c r="BF167" i="2"/>
  <c r="BL167" i="2"/>
  <c r="BR167" i="2"/>
  <c r="BF169" i="2"/>
  <c r="BR169" i="2"/>
  <c r="BL169" i="2"/>
  <c r="BF171" i="2"/>
  <c r="BL171" i="2"/>
  <c r="BR171" i="2"/>
  <c r="BF173" i="2"/>
  <c r="BL173" i="2"/>
  <c r="BR173" i="2"/>
  <c r="BF176" i="2"/>
  <c r="BR176" i="2"/>
  <c r="BL176" i="2"/>
  <c r="BF178" i="2"/>
  <c r="BR178" i="2"/>
  <c r="BL178" i="2"/>
  <c r="BF180" i="2"/>
  <c r="BL180" i="2"/>
  <c r="BR180" i="2"/>
  <c r="BF188" i="2"/>
  <c r="BL188" i="2"/>
  <c r="BR188" i="2"/>
  <c r="BF191" i="2"/>
  <c r="BL191" i="2"/>
  <c r="BR191" i="2"/>
  <c r="BF193" i="2"/>
  <c r="BR193" i="2"/>
  <c r="BL193" i="2"/>
  <c r="BF195" i="2"/>
  <c r="BL195" i="2"/>
  <c r="BR195" i="2"/>
  <c r="BF197" i="2"/>
  <c r="BR197" i="2"/>
  <c r="BL197" i="2"/>
  <c r="BF199" i="2"/>
  <c r="BL199" i="2"/>
  <c r="BR199" i="2"/>
  <c r="BF201" i="2"/>
  <c r="BR201" i="2"/>
  <c r="BL201" i="2"/>
  <c r="BF205" i="2"/>
  <c r="BR205" i="2"/>
  <c r="BL205" i="2"/>
  <c r="BF207" i="2"/>
  <c r="BL207" i="2"/>
  <c r="BR207" i="2"/>
  <c r="BF209" i="2"/>
  <c r="BL209" i="2"/>
  <c r="BR209" i="2"/>
  <c r="BF211" i="2"/>
  <c r="BL211" i="2"/>
  <c r="BR211" i="2"/>
  <c r="BF213" i="2"/>
  <c r="BL213" i="2"/>
  <c r="BR213" i="2"/>
  <c r="BF215" i="2"/>
  <c r="BL215" i="2"/>
  <c r="BR215" i="2"/>
  <c r="BF217" i="2"/>
  <c r="BL217" i="2"/>
  <c r="BR217" i="2"/>
  <c r="BF219" i="2"/>
  <c r="BL219" i="2"/>
  <c r="BR219" i="2"/>
  <c r="BF221" i="2"/>
  <c r="BL221" i="2"/>
  <c r="BR221" i="2"/>
  <c r="BF223" i="2"/>
  <c r="BL223" i="2"/>
  <c r="BR223" i="2"/>
  <c r="BF225" i="2"/>
  <c r="BL225" i="2"/>
  <c r="BR225" i="2"/>
  <c r="BF227" i="2"/>
  <c r="BL227" i="2"/>
  <c r="BR227" i="2"/>
  <c r="BF231" i="2"/>
  <c r="BL231" i="2"/>
  <c r="BR231" i="2"/>
  <c r="BG160" i="2"/>
  <c r="BM160" i="2"/>
  <c r="BS160" i="2"/>
  <c r="BG158" i="2"/>
  <c r="BS158" i="2"/>
  <c r="BM158" i="2"/>
  <c r="BG155" i="2"/>
  <c r="BS155" i="2"/>
  <c r="BM155" i="2"/>
  <c r="BG148" i="2"/>
  <c r="BM148" i="2"/>
  <c r="BS148" i="2"/>
  <c r="BG146" i="2"/>
  <c r="BM146" i="2"/>
  <c r="BS146" i="2"/>
  <c r="AV256" i="2"/>
  <c r="AV254" i="2"/>
  <c r="B3" i="10" s="1"/>
  <c r="AR256" i="2"/>
  <c r="AR254" i="2"/>
  <c r="BB256" i="2"/>
  <c r="BB254" i="2"/>
  <c r="B19" i="10" s="1"/>
  <c r="B24" i="10" s="1"/>
  <c r="AW256" i="2"/>
  <c r="AW254" i="2"/>
  <c r="C3" i="10" s="1"/>
  <c r="AS256" i="2"/>
  <c r="AS254" i="2"/>
  <c r="BC256" i="2"/>
  <c r="BC254" i="2"/>
  <c r="C19" i="10" s="1"/>
  <c r="C24" i="10" s="1"/>
  <c r="AU145" i="2"/>
  <c r="Q237" i="2"/>
  <c r="BD172" i="2"/>
  <c r="BD237" i="2" s="1"/>
  <c r="BD254" i="2" s="1"/>
  <c r="D19" i="10" s="1"/>
  <c r="D24" i="10" s="1"/>
  <c r="AX237" i="2"/>
  <c r="AT145" i="2"/>
  <c r="P237" i="2"/>
  <c r="BE172" i="2"/>
  <c r="BE237" i="2" s="1"/>
  <c r="AY237" i="2"/>
  <c r="BE256" i="2" l="1"/>
  <c r="BE254" i="2"/>
  <c r="E19" i="10" s="1"/>
  <c r="E24" i="10" s="1"/>
  <c r="AX256" i="2"/>
  <c r="AX254" i="2"/>
  <c r="D3" i="10" s="1"/>
  <c r="BD256" i="2"/>
  <c r="AY256" i="2"/>
  <c r="AY254" i="2"/>
  <c r="E3" i="10" s="1"/>
  <c r="AZ145" i="2"/>
  <c r="AT237" i="2"/>
  <c r="BA145" i="2"/>
  <c r="AU237" i="2"/>
  <c r="BR145" i="2" l="1"/>
  <c r="BR237" i="2" s="1"/>
  <c r="BL145" i="2"/>
  <c r="BL237" i="2" s="1"/>
  <c r="BS145" i="2"/>
  <c r="BS237" i="2" s="1"/>
  <c r="BM145" i="2"/>
  <c r="BM237" i="2" s="1"/>
  <c r="AT256" i="2"/>
  <c r="AT254" i="2"/>
  <c r="AU256" i="2"/>
  <c r="AU254" i="2"/>
  <c r="BG145" i="2"/>
  <c r="BG237" i="2" s="1"/>
  <c r="BA237" i="2"/>
  <c r="AZ237" i="2"/>
  <c r="BF145" i="2"/>
  <c r="BF237" i="2" s="1"/>
  <c r="BA256" i="2" l="1"/>
  <c r="BA254" i="2"/>
  <c r="G3" i="10" s="1"/>
  <c r="BF256" i="2"/>
  <c r="BF254" i="2"/>
  <c r="F19" i="10" s="1"/>
  <c r="F24" i="10" s="1"/>
  <c r="AZ256" i="2"/>
  <c r="AZ254" i="2"/>
  <c r="F3" i="10" s="1"/>
  <c r="BG256" i="2"/>
  <c r="BG254" i="2"/>
  <c r="G19" i="10" s="1"/>
  <c r="G24" i="10" s="1"/>
  <c r="G26" i="10" s="1"/>
</calcChain>
</file>

<file path=xl/comments1.xml><?xml version="1.0" encoding="utf-8"?>
<comments xmlns="http://schemas.openxmlformats.org/spreadsheetml/2006/main">
  <authors>
    <author>dklstr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dklstr: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dkmsic</author>
  </authors>
  <commentList>
    <comment ref="L134" authorId="0">
      <text>
        <r>
          <rPr>
            <b/>
            <sz val="8"/>
            <color indexed="81"/>
            <rFont val="Tahoma"/>
            <family val="2"/>
          </rPr>
          <t>dkmsic:</t>
        </r>
        <r>
          <rPr>
            <sz val="8"/>
            <color indexed="81"/>
            <rFont val="Tahoma"/>
            <family val="2"/>
          </rPr>
          <t xml:space="preserve">
Måler nr2:
2007: 221
2008: 200</t>
        </r>
      </text>
    </comment>
  </commentList>
</comments>
</file>

<file path=xl/comments3.xml><?xml version="1.0" encoding="utf-8"?>
<comments xmlns="http://schemas.openxmlformats.org/spreadsheetml/2006/main">
  <authors>
    <author>piac</author>
    <author>Pia Clausen</author>
  </authors>
  <commentList>
    <comment ref="AF4" authorId="0">
      <text>
        <r>
          <rPr>
            <b/>
            <sz val="8"/>
            <color indexed="81"/>
            <rFont val="Tahoma"/>
            <family val="2"/>
          </rPr>
          <t>piac:</t>
        </r>
        <r>
          <rPr>
            <sz val="8"/>
            <color indexed="81"/>
            <rFont val="Tahoma"/>
            <family val="2"/>
          </rPr>
          <t xml:space="preserve">
Oxidationsfaktor er indregnet.</t>
        </r>
      </text>
    </comment>
    <comment ref="AG26" authorId="1">
      <text>
        <r>
          <rPr>
            <b/>
            <sz val="9"/>
            <color indexed="81"/>
            <rFont val="Tahoma"/>
            <family val="2"/>
          </rPr>
          <t>Pia Clausen:</t>
        </r>
        <r>
          <rPr>
            <sz val="9"/>
            <color indexed="81"/>
            <rFont val="Tahoma"/>
            <family val="2"/>
          </rPr>
          <t xml:space="preserve">
Tal de angav sidste år 2011 var 68 kg CO2/MWh Det hænger ikke sammen med Enstedsværketsregnskab der ligger på 1/3 af varmen fra kul/olie og resten fra halm bioolie. Det giver ca. 94,6kg/GJ/3 = 31,5 kg/Gj</t>
        </r>
      </text>
    </comment>
    <comment ref="U27" authorId="0">
      <text>
        <r>
          <rPr>
            <b/>
            <sz val="8"/>
            <color indexed="81"/>
            <rFont val="Tahoma"/>
            <family val="2"/>
          </rPr>
          <t>piac:</t>
        </r>
        <r>
          <rPr>
            <sz val="8"/>
            <color indexed="81"/>
            <rFont val="Tahoma"/>
            <family val="2"/>
          </rPr>
          <t xml:space="preserve">
Sjælland </t>
        </r>
      </text>
    </comment>
    <comment ref="V27" authorId="0">
      <text>
        <r>
          <rPr>
            <b/>
            <sz val="8"/>
            <color indexed="81"/>
            <rFont val="Tahoma"/>
            <family val="2"/>
          </rPr>
          <t>piac:</t>
        </r>
        <r>
          <rPr>
            <sz val="8"/>
            <color indexed="81"/>
            <rFont val="Tahoma"/>
            <family val="2"/>
          </rPr>
          <t xml:space="preserve">
Jylland og Fyen</t>
        </r>
      </text>
    </comment>
    <comment ref="AF28" authorId="1">
      <text>
        <r>
          <rPr>
            <b/>
            <sz val="9"/>
            <color indexed="81"/>
            <rFont val="Tahoma"/>
            <family val="2"/>
          </rPr>
          <t>Pia Clausen:</t>
        </r>
        <r>
          <rPr>
            <sz val="9"/>
            <color indexed="81"/>
            <rFont val="Tahoma"/>
            <family val="2"/>
          </rPr>
          <t xml:space="preserve">
Indsat efter energinets hejmmeside idet en udregning giver under 303</t>
        </r>
      </text>
    </comment>
    <comment ref="AG28" authorId="1">
      <text>
        <r>
          <rPr>
            <b/>
            <sz val="9"/>
            <color indexed="81"/>
            <rFont val="Tahoma"/>
            <family val="2"/>
          </rPr>
          <t>Pia Clausen:</t>
        </r>
        <r>
          <rPr>
            <sz val="9"/>
            <color indexed="81"/>
            <rFont val="Tahoma"/>
            <family val="2"/>
          </rPr>
          <t xml:space="preserve">
Tal for 2011</t>
        </r>
      </text>
    </comment>
    <comment ref="T29" authorId="0">
      <text>
        <r>
          <rPr>
            <b/>
            <sz val="8"/>
            <color indexed="81"/>
            <rFont val="Tahoma"/>
            <family val="2"/>
          </rPr>
          <t>piac:</t>
        </r>
        <r>
          <rPr>
            <sz val="8"/>
            <color indexed="81"/>
            <rFont val="Tahoma"/>
            <family val="2"/>
          </rPr>
          <t xml:space="preserve">
Incl. Methan og N</t>
        </r>
        <r>
          <rPr>
            <vertAlign val="sub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>O (lattergas)</t>
        </r>
      </text>
    </comment>
    <comment ref="W29" authorId="0">
      <text>
        <r>
          <rPr>
            <b/>
            <sz val="8"/>
            <color indexed="81"/>
            <rFont val="Tahoma"/>
            <family val="2"/>
          </rPr>
          <t>piac:</t>
        </r>
        <r>
          <rPr>
            <sz val="8"/>
            <color indexed="81"/>
            <rFont val="Tahoma"/>
            <family val="2"/>
          </rPr>
          <t xml:space="preserve">
Incl. Methan og N</t>
        </r>
        <r>
          <rPr>
            <vertAlign val="sub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>O (lattergas)</t>
        </r>
      </text>
    </comment>
    <comment ref="Z29" authorId="0">
      <text>
        <r>
          <rPr>
            <b/>
            <sz val="8"/>
            <color indexed="81"/>
            <rFont val="Tahoma"/>
            <family val="2"/>
          </rPr>
          <t>piac:</t>
        </r>
        <r>
          <rPr>
            <sz val="8"/>
            <color indexed="81"/>
            <rFont val="Tahoma"/>
            <family val="2"/>
          </rPr>
          <t xml:space="preserve">
Incl. Methan og N</t>
        </r>
        <r>
          <rPr>
            <vertAlign val="sub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>O (lattergas)</t>
        </r>
      </text>
    </comment>
    <comment ref="AC29" authorId="0">
      <text>
        <r>
          <rPr>
            <b/>
            <sz val="8"/>
            <color indexed="81"/>
            <rFont val="Tahoma"/>
            <family val="2"/>
          </rPr>
          <t>piac:</t>
        </r>
        <r>
          <rPr>
            <sz val="8"/>
            <color indexed="81"/>
            <rFont val="Tahoma"/>
            <family val="2"/>
          </rPr>
          <t xml:space="preserve">
Incl. Methan og N</t>
        </r>
        <r>
          <rPr>
            <vertAlign val="sub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>O (lattergas)</t>
        </r>
      </text>
    </comment>
    <comment ref="AG30" authorId="1">
      <text>
        <r>
          <rPr>
            <b/>
            <sz val="9"/>
            <color indexed="81"/>
            <rFont val="Tahoma"/>
            <family val="2"/>
          </rPr>
          <t>Pia Clausen:</t>
        </r>
        <r>
          <rPr>
            <sz val="9"/>
            <color indexed="81"/>
            <rFont val="Tahoma"/>
            <family val="2"/>
          </rPr>
          <t xml:space="preserve">
Tal fra 2010
(Forventninger i 2013 er 31kg/Gj)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" authorId="0">
      <text>
        <r>
          <rPr>
            <sz val="10"/>
            <rFont val="Arial"/>
            <family val="2"/>
          </rPr>
          <t>2.829,92
31-12-08 23:45 - 01-01-10 00:00</t>
        </r>
      </text>
    </comment>
    <comment ref="G4" authorId="0">
      <text>
        <r>
          <rPr>
            <sz val="10"/>
            <rFont val="Arial"/>
            <family val="2"/>
          </rPr>
          <t>2.936,40
31-12-09 23:45 - 01-01-11 00:00</t>
        </r>
      </text>
    </comment>
    <comment ref="H4" authorId="0">
      <text>
        <r>
          <rPr>
            <sz val="10"/>
            <rFont val="Arial"/>
            <family val="2"/>
          </rPr>
          <t>2.998,91
31-12-10 23:45 - 01-01-12 00:00</t>
        </r>
      </text>
    </comment>
    <comment ref="I4" authorId="0">
      <text>
        <r>
          <rPr>
            <sz val="10"/>
            <rFont val="Arial"/>
            <family val="2"/>
          </rPr>
          <t>2.949,73
31-12-11 23:45 - 01-01-13 00:00</t>
        </r>
      </text>
    </comment>
    <comment ref="F5" authorId="0">
      <text>
        <r>
          <rPr>
            <sz val="10"/>
            <rFont val="Arial"/>
            <family val="2"/>
          </rPr>
          <t>8.056,17
31-12-08 23:45 - 01-01-10 00:00</t>
        </r>
      </text>
    </comment>
    <comment ref="G5" authorId="0">
      <text>
        <r>
          <rPr>
            <sz val="10"/>
            <rFont val="Arial"/>
            <family val="2"/>
          </rPr>
          <t>8.050,99
31-12-09 23:45 - 01-01-11 00:00</t>
        </r>
      </text>
    </comment>
    <comment ref="H5" authorId="0">
      <text>
        <r>
          <rPr>
            <sz val="10"/>
            <rFont val="Arial"/>
            <family val="2"/>
          </rPr>
          <t>7.660,01
31-12-10 23:45 - 01-01-12 00:00</t>
        </r>
      </text>
    </comment>
    <comment ref="I5" authorId="0">
      <text>
        <r>
          <rPr>
            <sz val="10"/>
            <rFont val="Arial"/>
            <family val="2"/>
          </rPr>
          <t>8.127,62
31-12-11 23:45 - 01-01-13 00:00</t>
        </r>
      </text>
    </comment>
    <comment ref="F7" authorId="0">
      <text>
        <r>
          <rPr>
            <sz val="10"/>
            <rFont val="Arial"/>
            <family val="2"/>
          </rPr>
          <t>10.519,95
31-12-08 23:45 - 01-01-10 00:00</t>
        </r>
      </text>
    </comment>
    <comment ref="G7" authorId="0">
      <text>
        <r>
          <rPr>
            <sz val="10"/>
            <rFont val="Arial"/>
            <family val="2"/>
          </rPr>
          <t>11.209,88
31-12-09 23:45 - 01-01-11 00:00</t>
        </r>
      </text>
    </comment>
    <comment ref="H7" authorId="0">
      <text>
        <r>
          <rPr>
            <sz val="10"/>
            <rFont val="Arial"/>
            <family val="2"/>
          </rPr>
          <t>9.869,30
31-12-10 23:45 - 01-01-12 00:00</t>
        </r>
      </text>
    </comment>
    <comment ref="I7" authorId="0">
      <text>
        <r>
          <rPr>
            <sz val="10"/>
            <rFont val="Arial"/>
            <family val="2"/>
          </rPr>
          <t>10.787,68
31-12-11 23:45 - 01-01-13 00:00</t>
        </r>
      </text>
    </comment>
    <comment ref="F8" authorId="0">
      <text>
        <r>
          <rPr>
            <sz val="10"/>
            <rFont val="Arial"/>
            <family val="2"/>
          </rPr>
          <t>11.796,49
31-12-08 23:45 - 01-01-10 00:00</t>
        </r>
      </text>
    </comment>
    <comment ref="G8" authorId="0">
      <text>
        <r>
          <rPr>
            <sz val="10"/>
            <rFont val="Arial"/>
            <family val="2"/>
          </rPr>
          <t>11.989,19
31-12-09 23:45 - 01-01-11 00:00</t>
        </r>
      </text>
    </comment>
    <comment ref="H8" authorId="0">
      <text>
        <r>
          <rPr>
            <sz val="10"/>
            <rFont val="Arial"/>
            <family val="2"/>
          </rPr>
          <t>10.974,96
31-12-10 23:45 - 01-01-12 00:00</t>
        </r>
      </text>
    </comment>
    <comment ref="I8" authorId="0">
      <text>
        <r>
          <rPr>
            <sz val="10"/>
            <rFont val="Arial"/>
            <family val="2"/>
          </rPr>
          <t>12.008,50
31-12-11 23:45 - 01-01-13 00:00</t>
        </r>
      </text>
    </comment>
    <comment ref="F10" authorId="0">
      <text>
        <r>
          <rPr>
            <sz val="10"/>
            <rFont val="Arial"/>
            <family val="2"/>
          </rPr>
          <t>11.819,19
30-12-08 00:00 - 01-01-10 00:00</t>
        </r>
      </text>
    </comment>
    <comment ref="G10" authorId="0">
      <text>
        <r>
          <rPr>
            <sz val="10"/>
            <rFont val="Arial"/>
            <family val="2"/>
          </rPr>
          <t>16.134,70
31-12-09 23:45 - 01-01-11 00:00</t>
        </r>
      </text>
    </comment>
    <comment ref="H10" authorId="0">
      <text>
        <r>
          <rPr>
            <sz val="10"/>
            <rFont val="Arial"/>
            <family val="2"/>
          </rPr>
          <t>14.328,12
31-12-10 23:45 - 01-01-12 00:00</t>
        </r>
      </text>
    </comment>
    <comment ref="I10" authorId="0">
      <text>
        <r>
          <rPr>
            <sz val="10"/>
            <rFont val="Arial"/>
            <family val="2"/>
          </rPr>
          <t>15.838,69
31-12-11 23:45 - 01-01-13 00:00</t>
        </r>
      </text>
    </comment>
    <comment ref="F11" authorId="0">
      <text>
        <r>
          <rPr>
            <sz val="10"/>
            <rFont val="Arial"/>
            <family val="2"/>
          </rPr>
          <t>40.177,68
31-12-08 23:45 - 01-01-10 00:00</t>
        </r>
      </text>
    </comment>
    <comment ref="G11" authorId="0">
      <text>
        <r>
          <rPr>
            <sz val="10"/>
            <rFont val="Arial"/>
            <family val="2"/>
          </rPr>
          <t>38.805,65
31-12-09 23:45 - 01-01-11 00:00</t>
        </r>
      </text>
    </comment>
    <comment ref="H11" authorId="0">
      <text>
        <r>
          <rPr>
            <sz val="10"/>
            <rFont val="Arial"/>
            <family val="2"/>
          </rPr>
          <t>40.197,44
31-12-10 23:45 - 01-01-12 00:00</t>
        </r>
      </text>
    </comment>
    <comment ref="I11" authorId="0">
      <text>
        <r>
          <rPr>
            <sz val="10"/>
            <rFont val="Arial"/>
            <family val="2"/>
          </rPr>
          <t>38.246,00
31-12-11 23:45 - 01-01-13 00:00</t>
        </r>
      </text>
    </comment>
    <comment ref="F12" authorId="0">
      <text>
        <r>
          <rPr>
            <sz val="10"/>
            <rFont val="Arial"/>
            <family val="2"/>
          </rPr>
          <t>18.683,67
31-12-08 23:45 - 01-01-10 00:00</t>
        </r>
      </text>
    </comment>
    <comment ref="G12" authorId="0">
      <text>
        <r>
          <rPr>
            <sz val="10"/>
            <rFont val="Arial"/>
            <family val="2"/>
          </rPr>
          <t>14.873,26
31-12-09 23:45 - 01-01-11 00:00</t>
        </r>
      </text>
    </comment>
    <comment ref="H12" authorId="0">
      <text>
        <r>
          <rPr>
            <sz val="10"/>
            <rFont val="Arial"/>
            <family val="2"/>
          </rPr>
          <t>11.335,78
31-12-10 23:45 - 01-01-12 00:00</t>
        </r>
      </text>
    </comment>
    <comment ref="I12" authorId="0">
      <text>
        <r>
          <rPr>
            <sz val="10"/>
            <rFont val="Arial"/>
            <family val="2"/>
          </rPr>
          <t>10.292,62
31-12-11 23:45 - 01-01-13 00:00</t>
        </r>
      </text>
    </comment>
    <comment ref="F13" authorId="0">
      <text>
        <r>
          <rPr>
            <sz val="10"/>
            <rFont val="Arial"/>
            <family val="2"/>
          </rPr>
          <t>33.422,14
31-12-08 23:45 - 01-01-10 00:00</t>
        </r>
      </text>
    </comment>
    <comment ref="G13" authorId="0">
      <text>
        <r>
          <rPr>
            <sz val="10"/>
            <rFont val="Arial"/>
            <family val="2"/>
          </rPr>
          <t>35.829,70
31-12-09 23:45 - 01-01-11 00:00</t>
        </r>
      </text>
    </comment>
    <comment ref="H13" authorId="0">
      <text>
        <r>
          <rPr>
            <sz val="10"/>
            <rFont val="Arial"/>
            <family val="2"/>
          </rPr>
          <t>31.871,21
31-12-10 23:45 - 01-01-12 00:00</t>
        </r>
      </text>
    </comment>
    <comment ref="I13" authorId="0">
      <text>
        <r>
          <rPr>
            <sz val="10"/>
            <rFont val="Arial"/>
            <family val="2"/>
          </rPr>
          <t>34.017,97
31-12-11 23:45 - 01-01-13 00:00</t>
        </r>
      </text>
    </comment>
    <comment ref="F14" authorId="0">
      <text>
        <r>
          <rPr>
            <sz val="10"/>
            <rFont val="Arial"/>
            <family val="2"/>
          </rPr>
          <t>12.328,28
31-12-08 23:45 - 01-01-10 00:00</t>
        </r>
      </text>
    </comment>
    <comment ref="G14" authorId="0">
      <text>
        <r>
          <rPr>
            <sz val="10"/>
            <rFont val="Arial"/>
            <family val="2"/>
          </rPr>
          <t>12.888,18
31-12-09 23:45 - 01-01-11 00:00</t>
        </r>
      </text>
    </comment>
    <comment ref="H14" authorId="0">
      <text>
        <r>
          <rPr>
            <sz val="10"/>
            <rFont val="Arial"/>
            <family val="2"/>
          </rPr>
          <t>10.728,60
31-12-10 23:45 - 01-01-12 00:00</t>
        </r>
      </text>
    </comment>
    <comment ref="I14" authorId="0">
      <text>
        <r>
          <rPr>
            <sz val="10"/>
            <rFont val="Arial"/>
            <family val="2"/>
          </rPr>
          <t>10.703,54
31-12-11 23:45 - 01-01-13 00:00</t>
        </r>
      </text>
    </comment>
    <comment ref="F15" authorId="0">
      <text>
        <r>
          <rPr>
            <sz val="10"/>
            <rFont val="Arial"/>
            <family val="2"/>
          </rPr>
          <t>16.636,88
31-12-08 23:45 - 01-01-10 00:00</t>
        </r>
      </text>
    </comment>
    <comment ref="G15" authorId="0">
      <text>
        <r>
          <rPr>
            <sz val="10"/>
            <rFont val="Arial"/>
            <family val="2"/>
          </rPr>
          <t>17.914,61
31-12-09 23:45 - 01-01-11 00:00</t>
        </r>
      </text>
    </comment>
    <comment ref="H15" authorId="0">
      <text>
        <r>
          <rPr>
            <sz val="10"/>
            <rFont val="Arial"/>
            <family val="2"/>
          </rPr>
          <t>13.296,27
31-12-10 23:45 - 01-01-12 00:00</t>
        </r>
      </text>
    </comment>
    <comment ref="I15" authorId="0">
      <text>
        <r>
          <rPr>
            <sz val="10"/>
            <rFont val="Arial"/>
            <family val="2"/>
          </rPr>
          <t>12.256,56
31-12-11 23:45 - 01-01-13 00:00</t>
        </r>
      </text>
    </comment>
    <comment ref="F16" authorId="0">
      <text>
        <r>
          <rPr>
            <sz val="10"/>
            <rFont val="Arial"/>
            <family val="2"/>
          </rPr>
          <t>45.484,86
31-12-08 23:45 - 01-01-10 00:00</t>
        </r>
      </text>
    </comment>
    <comment ref="G16" authorId="0">
      <text>
        <r>
          <rPr>
            <sz val="10"/>
            <rFont val="Arial"/>
            <family val="2"/>
          </rPr>
          <t>46.081,16
31-12-09 23:45 - 01-01-11 00:00</t>
        </r>
      </text>
    </comment>
    <comment ref="H16" authorId="0">
      <text>
        <r>
          <rPr>
            <sz val="10"/>
            <rFont val="Arial"/>
            <family val="2"/>
          </rPr>
          <t>37.074,18
31-12-10 23:45 - 01-01-12 00:00</t>
        </r>
      </text>
    </comment>
    <comment ref="I16" authorId="0">
      <text>
        <r>
          <rPr>
            <sz val="10"/>
            <rFont val="Arial"/>
            <family val="2"/>
          </rPr>
          <t>36.779,03
31-12-11 23:45 - 01-01-13 00:00</t>
        </r>
      </text>
    </comment>
    <comment ref="F17" authorId="0">
      <text>
        <r>
          <rPr>
            <sz val="10"/>
            <rFont val="Arial"/>
            <family val="2"/>
          </rPr>
          <t>18.701,86
31-12-08 23:45 - 01-01-10 00:00</t>
        </r>
      </text>
    </comment>
    <comment ref="G17" authorId="0">
      <text>
        <r>
          <rPr>
            <sz val="10"/>
            <rFont val="Arial"/>
            <family val="2"/>
          </rPr>
          <t>18.891,94
31-12-09 23:45 - 01-01-11 00:00</t>
        </r>
      </text>
    </comment>
    <comment ref="H17" authorId="0">
      <text>
        <r>
          <rPr>
            <sz val="10"/>
            <rFont val="Arial"/>
            <family val="2"/>
          </rPr>
          <t>19.121,81
31-12-10 23:45 - 01-01-12 00:00</t>
        </r>
      </text>
    </comment>
    <comment ref="I17" authorId="0">
      <text>
        <r>
          <rPr>
            <sz val="10"/>
            <rFont val="Arial"/>
            <family val="2"/>
          </rPr>
          <t>18.690,84
31-12-11 23:45 - 01-01-13 00:00</t>
        </r>
      </text>
    </comment>
    <comment ref="F19" authorId="0">
      <text>
        <r>
          <rPr>
            <sz val="10"/>
            <rFont val="Arial"/>
            <family val="2"/>
          </rPr>
          <t>16.150,68
31-12-08 23:45 - 01-01-10 00:00</t>
        </r>
      </text>
    </comment>
    <comment ref="G19" authorId="0">
      <text>
        <r>
          <rPr>
            <sz val="10"/>
            <rFont val="Arial"/>
            <family val="2"/>
          </rPr>
          <t>15.286,52
31-12-09 23:45 - 01-01-11 00:00</t>
        </r>
      </text>
    </comment>
    <comment ref="H19" authorId="0">
      <text>
        <r>
          <rPr>
            <sz val="10"/>
            <rFont val="Arial"/>
            <family val="2"/>
          </rPr>
          <t>13.962,53
31-12-10 23:45 - 01-01-12 00:00</t>
        </r>
      </text>
    </comment>
    <comment ref="I19" authorId="0">
      <text>
        <r>
          <rPr>
            <sz val="10"/>
            <rFont val="Arial"/>
            <family val="2"/>
          </rPr>
          <t>16.168,96
31-12-11 23:45 - 01-01-13 00:00</t>
        </r>
      </text>
    </comment>
    <comment ref="F20" authorId="0">
      <text>
        <r>
          <rPr>
            <sz val="10"/>
            <rFont val="Arial"/>
            <family val="2"/>
          </rPr>
          <t>2.686,77
31-12-08 23:45 - 01-01-10 00:00</t>
        </r>
      </text>
    </comment>
    <comment ref="G20" authorId="0">
      <text>
        <r>
          <rPr>
            <sz val="10"/>
            <rFont val="Arial"/>
            <family val="2"/>
          </rPr>
          <t>2.598,98
31-12-09 23:45 - 01-01-11 00:00</t>
        </r>
      </text>
    </comment>
    <comment ref="H20" authorId="0">
      <text>
        <r>
          <rPr>
            <sz val="10"/>
            <rFont val="Arial"/>
            <family val="2"/>
          </rPr>
          <t>1.795,48
31-12-10 23:45 - 01-01-12 00:00</t>
        </r>
      </text>
    </comment>
    <comment ref="I20" authorId="0">
      <text>
        <r>
          <rPr>
            <sz val="10"/>
            <rFont val="Arial"/>
            <family val="2"/>
          </rPr>
          <t>2.596,83
31-12-11 23:45 - 01-01-13 00:00</t>
        </r>
      </text>
    </comment>
    <comment ref="F21" authorId="0">
      <text>
        <r>
          <rPr>
            <sz val="10"/>
            <rFont val="Arial"/>
            <family val="2"/>
          </rPr>
          <t>26.925,98
31-12-08 23:45 - 01-01-10 00:00</t>
        </r>
      </text>
    </comment>
    <comment ref="G21" authorId="0">
      <text>
        <r>
          <rPr>
            <sz val="10"/>
            <rFont val="Arial"/>
            <family val="2"/>
          </rPr>
          <t>28.841,44
31-12-09 23:45 - 01-01-11 00:00</t>
        </r>
      </text>
    </comment>
    <comment ref="H21" authorId="0">
      <text>
        <r>
          <rPr>
            <sz val="10"/>
            <rFont val="Arial"/>
            <family val="2"/>
          </rPr>
          <t>24.069,55
31-12-10 23:45 - 01-01-12 00:00</t>
        </r>
      </text>
    </comment>
    <comment ref="I21" authorId="0">
      <text>
        <r>
          <rPr>
            <sz val="10"/>
            <rFont val="Arial"/>
            <family val="2"/>
          </rPr>
          <t>20.345,15
31-12-11 23:45 - 01-01-13 00:00</t>
        </r>
      </text>
    </comment>
    <comment ref="F22" authorId="0">
      <text>
        <r>
          <rPr>
            <sz val="10"/>
            <rFont val="Arial"/>
            <family val="2"/>
          </rPr>
          <t>15.061,83
31-12-08 23:45 - 01-01-10 00:00</t>
        </r>
      </text>
    </comment>
    <comment ref="G22" authorId="0">
      <text>
        <r>
          <rPr>
            <sz val="10"/>
            <rFont val="Arial"/>
            <family val="2"/>
          </rPr>
          <t>15.653,85
31-12-09 23:45 - 01-01-11 00:00</t>
        </r>
      </text>
    </comment>
    <comment ref="H22" authorId="0">
      <text>
        <r>
          <rPr>
            <sz val="10"/>
            <rFont val="Arial"/>
            <family val="2"/>
          </rPr>
          <t>13.790,00
31-12-10 23:45 - 01-01-12 00:00</t>
        </r>
      </text>
    </comment>
    <comment ref="I22" authorId="0">
      <text>
        <r>
          <rPr>
            <sz val="10"/>
            <rFont val="Arial"/>
            <family val="2"/>
          </rPr>
          <t>14.652,27
31-12-11 23:45 - 01-01-13 00:00</t>
        </r>
      </text>
    </comment>
    <comment ref="F23" authorId="0">
      <text>
        <r>
          <rPr>
            <sz val="10"/>
            <rFont val="Arial"/>
            <family val="2"/>
          </rPr>
          <t>55.177,78
31-12-08 23:45 - 01-01-10 00:00</t>
        </r>
      </text>
    </comment>
    <comment ref="G23" authorId="0">
      <text>
        <r>
          <rPr>
            <sz val="10"/>
            <rFont val="Arial"/>
            <family val="2"/>
          </rPr>
          <t>52.257,68
31-12-09 23:45 - 01-01-11 00:00</t>
        </r>
      </text>
    </comment>
    <comment ref="H23" authorId="0">
      <text>
        <r>
          <rPr>
            <sz val="10"/>
            <rFont val="Arial"/>
            <family val="2"/>
          </rPr>
          <t>47.524,81
31-12-10 23:45 - 01-01-12 00:00</t>
        </r>
      </text>
    </comment>
    <comment ref="I23" authorId="0">
      <text>
        <r>
          <rPr>
            <sz val="10"/>
            <rFont val="Arial"/>
            <family val="2"/>
          </rPr>
          <t>46.233,68
31-12-11 23:45 - 01-01-13 00:00</t>
        </r>
      </text>
    </comment>
    <comment ref="F24" authorId="0">
      <text>
        <r>
          <rPr>
            <sz val="10"/>
            <rFont val="Arial"/>
            <family val="2"/>
          </rPr>
          <t>17.767,18
31-12-08 23:45 - 01-01-10 00:00</t>
        </r>
      </text>
    </comment>
    <comment ref="G24" authorId="0">
      <text>
        <r>
          <rPr>
            <sz val="10"/>
            <rFont val="Arial"/>
            <family val="2"/>
          </rPr>
          <t>17.443,86
31-12-09 23:45 - 01-01-11 00:00</t>
        </r>
      </text>
    </comment>
    <comment ref="H24" authorId="0">
      <text>
        <r>
          <rPr>
            <sz val="10"/>
            <rFont val="Arial"/>
            <family val="2"/>
          </rPr>
          <t>15.609,32
31-12-10 23:45 - 01-01-12 00:00</t>
        </r>
      </text>
    </comment>
    <comment ref="I24" authorId="0">
      <text>
        <r>
          <rPr>
            <sz val="10"/>
            <rFont val="Arial"/>
            <family val="2"/>
          </rPr>
          <t>14.869,53
31-12-11 23:45 - 01-01-13 00:00</t>
        </r>
      </text>
    </comment>
    <comment ref="F25" authorId="0">
      <text>
        <r>
          <rPr>
            <sz val="10"/>
            <rFont val="Arial"/>
            <family val="2"/>
          </rPr>
          <t>22.959,25
31-12-08 23:45 - 01-01-10 00:00</t>
        </r>
      </text>
    </comment>
    <comment ref="G25" authorId="0">
      <text>
        <r>
          <rPr>
            <sz val="10"/>
            <rFont val="Arial"/>
            <family val="2"/>
          </rPr>
          <t>22.429,60
31-12-09 23:45 - 01-01-11 00:00</t>
        </r>
      </text>
    </comment>
    <comment ref="H25" authorId="0">
      <text>
        <r>
          <rPr>
            <sz val="10"/>
            <rFont val="Arial"/>
            <family val="2"/>
          </rPr>
          <t>11.551,04
31-12-10 23:45 - 01-01-12 00:00</t>
        </r>
      </text>
    </comment>
    <comment ref="I25" authorId="0">
      <text>
        <r>
          <rPr>
            <sz val="10"/>
            <rFont val="Arial"/>
            <family val="2"/>
          </rPr>
          <t>10.257,18
31-12-11 23:45 - 01-01-13 00:00</t>
        </r>
      </text>
    </comment>
    <comment ref="F26" authorId="0">
      <text>
        <r>
          <rPr>
            <sz val="10"/>
            <rFont val="Arial"/>
            <family val="2"/>
          </rPr>
          <t>36.182,89
31-12-08 23:45 - 01-01-10 00:00</t>
        </r>
      </text>
    </comment>
    <comment ref="G26" authorId="0">
      <text>
        <r>
          <rPr>
            <sz val="10"/>
            <rFont val="Arial"/>
            <family val="2"/>
          </rPr>
          <t>34.065,02
31-12-09 23:45 - 01-01-11 00:00</t>
        </r>
      </text>
    </comment>
    <comment ref="H26" authorId="0">
      <text>
        <r>
          <rPr>
            <sz val="10"/>
            <rFont val="Arial"/>
            <family val="2"/>
          </rPr>
          <t>30.756,44
31-12-10 23:45 - 01-01-12 00:00</t>
        </r>
      </text>
    </comment>
    <comment ref="I26" authorId="0">
      <text>
        <r>
          <rPr>
            <sz val="10"/>
            <rFont val="Arial"/>
            <family val="2"/>
          </rPr>
          <t>26.382,12
31-12-11 23:45 - 01-01-13 00:00</t>
        </r>
      </text>
    </comment>
    <comment ref="F27" authorId="0">
      <text>
        <r>
          <rPr>
            <sz val="10"/>
            <rFont val="Arial"/>
            <family val="2"/>
          </rPr>
          <t>33.235,80
31-12-08 23:45 - 01-01-10 00:00</t>
        </r>
      </text>
    </comment>
    <comment ref="G27" authorId="0">
      <text>
        <r>
          <rPr>
            <sz val="10"/>
            <rFont val="Arial"/>
            <family val="2"/>
          </rPr>
          <t>35.014,54
31-12-09 23:45 - 01-01-11 00:00</t>
        </r>
      </text>
    </comment>
    <comment ref="H27" authorId="0">
      <text>
        <r>
          <rPr>
            <sz val="10"/>
            <rFont val="Arial"/>
            <family val="2"/>
          </rPr>
          <t>40.664,50
31-12-10 23:45 - 01-01-12 00:00</t>
        </r>
      </text>
    </comment>
    <comment ref="I27" authorId="0">
      <text>
        <r>
          <rPr>
            <sz val="10"/>
            <rFont val="Arial"/>
            <family val="2"/>
          </rPr>
          <t>35.646,47
31-12-11 23:45 - 01-01-13 00:00</t>
        </r>
      </text>
    </comment>
    <comment ref="F28" authorId="0">
      <text>
        <r>
          <rPr>
            <sz val="10"/>
            <rFont val="Arial"/>
            <family val="2"/>
          </rPr>
          <t>19.882,46
31-12-08 23:45 - 01-01-10 00:00</t>
        </r>
      </text>
    </comment>
    <comment ref="G28" authorId="0">
      <text>
        <r>
          <rPr>
            <sz val="10"/>
            <rFont val="Arial"/>
            <family val="2"/>
          </rPr>
          <t>19.914,06
31-12-09 23:45 - 01-01-11 00:00</t>
        </r>
      </text>
    </comment>
    <comment ref="H28" authorId="0">
      <text>
        <r>
          <rPr>
            <sz val="10"/>
            <rFont val="Arial"/>
            <family val="2"/>
          </rPr>
          <t>18.253,31
31-12-10 23:45 - 01-01-12 00:00</t>
        </r>
      </text>
    </comment>
    <comment ref="I28" authorId="0">
      <text>
        <r>
          <rPr>
            <sz val="10"/>
            <rFont val="Arial"/>
            <family val="2"/>
          </rPr>
          <t>19.498,88
31-12-11 23:45 - 01-01-13 00:00</t>
        </r>
      </text>
    </comment>
    <comment ref="F29" authorId="0">
      <text>
        <r>
          <rPr>
            <sz val="10"/>
            <rFont val="Arial"/>
            <family val="2"/>
          </rPr>
          <t>27.654,51
31-12-08 23:45 - 01-01-10 00:00</t>
        </r>
      </text>
    </comment>
    <comment ref="G29" authorId="0">
      <text>
        <r>
          <rPr>
            <sz val="10"/>
            <rFont val="Arial"/>
            <family val="2"/>
          </rPr>
          <t>27.433,29
31-12-09 23:45 - 01-01-11 00:00</t>
        </r>
      </text>
    </comment>
    <comment ref="H29" authorId="0">
      <text>
        <r>
          <rPr>
            <sz val="10"/>
            <rFont val="Arial"/>
            <family val="2"/>
          </rPr>
          <t>25.609,77
31-12-10 23:45 - 01-01-12 00:00</t>
        </r>
      </text>
    </comment>
    <comment ref="I29" authorId="0">
      <text>
        <r>
          <rPr>
            <sz val="10"/>
            <rFont val="Arial"/>
            <family val="2"/>
          </rPr>
          <t>23.872,74
31-12-11 23:45 - 01-01-13 00:00</t>
        </r>
      </text>
    </comment>
    <comment ref="F30" authorId="0">
      <text>
        <r>
          <rPr>
            <sz val="10"/>
            <rFont val="Arial"/>
            <family val="2"/>
          </rPr>
          <t>5.329,53
31-12-08 23:45 - 01-01-10 00:00</t>
        </r>
      </text>
    </comment>
    <comment ref="G30" authorId="0">
      <text>
        <r>
          <rPr>
            <sz val="10"/>
            <rFont val="Arial"/>
            <family val="2"/>
          </rPr>
          <t>5.443,30
31-12-09 23:45 - 01-01-11 00:00</t>
        </r>
      </text>
    </comment>
    <comment ref="H30" authorId="0">
      <text>
        <r>
          <rPr>
            <sz val="10"/>
            <rFont val="Arial"/>
            <family val="2"/>
          </rPr>
          <t>4.883,50
31-12-10 23:45 - 01-01-12 00:00</t>
        </r>
      </text>
    </comment>
    <comment ref="I30" authorId="0">
      <text>
        <r>
          <rPr>
            <sz val="10"/>
            <rFont val="Arial"/>
            <family val="2"/>
          </rPr>
          <t>5.637,60
31-12-11 23:45 - 01-01-13 00:00</t>
        </r>
      </text>
    </comment>
    <comment ref="F31" authorId="0">
      <text>
        <r>
          <rPr>
            <sz val="10"/>
            <rFont val="Arial"/>
            <family val="2"/>
          </rPr>
          <t>3.230,58
31-12-08 23:45 - 01-01-10 00:00</t>
        </r>
      </text>
    </comment>
    <comment ref="G31" authorId="0">
      <text>
        <r>
          <rPr>
            <sz val="10"/>
            <rFont val="Arial"/>
            <family val="2"/>
          </rPr>
          <t>3.258,06
31-12-09 23:45 - 01-01-11 00:00</t>
        </r>
      </text>
    </comment>
    <comment ref="H31" authorId="0">
      <text>
        <r>
          <rPr>
            <sz val="10"/>
            <rFont val="Arial"/>
            <family val="2"/>
          </rPr>
          <t>3.072,34
31-12-10 23:45 - 01-01-12 00:00</t>
        </r>
      </text>
    </comment>
    <comment ref="I31" authorId="0">
      <text>
        <r>
          <rPr>
            <sz val="10"/>
            <rFont val="Arial"/>
            <family val="2"/>
          </rPr>
          <t>3.061,96
31-12-11 23:45 - 01-01-13 00:00</t>
        </r>
      </text>
    </comment>
    <comment ref="F33" authorId="0">
      <text>
        <r>
          <rPr>
            <sz val="10"/>
            <rFont val="Arial"/>
            <family val="2"/>
          </rPr>
          <t>5.843,27
31-12-08 23:45 - 01-01-10 00:00</t>
        </r>
      </text>
    </comment>
    <comment ref="G33" authorId="0">
      <text>
        <r>
          <rPr>
            <sz val="10"/>
            <rFont val="Arial"/>
            <family val="2"/>
          </rPr>
          <t>6.135,35
31-12-09 23:45 - 01-01-11 00:00</t>
        </r>
      </text>
    </comment>
    <comment ref="H33" authorId="0">
      <text>
        <r>
          <rPr>
            <sz val="10"/>
            <rFont val="Arial"/>
            <family val="2"/>
          </rPr>
          <t>6.182,50
31-12-10 23:45 - 01-01-12 00:00</t>
        </r>
      </text>
    </comment>
    <comment ref="I33" authorId="0">
      <text>
        <r>
          <rPr>
            <sz val="10"/>
            <rFont val="Arial"/>
            <family val="2"/>
          </rPr>
          <t>6.132,13
31-12-11 23:45 - 01-01-13 00:00</t>
        </r>
      </text>
    </comment>
    <comment ref="F34" authorId="0">
      <text>
        <r>
          <rPr>
            <sz val="10"/>
            <rFont val="Arial"/>
            <family val="2"/>
          </rPr>
          <t>11.804,23
13-12-08 15:00 - 01-01-10 00:00</t>
        </r>
      </text>
    </comment>
    <comment ref="G34" authorId="0">
      <text>
        <r>
          <rPr>
            <sz val="10"/>
            <rFont val="Arial"/>
            <family val="2"/>
          </rPr>
          <t>12.246,08
31-12-09 23:45 - 01-01-11 00:00</t>
        </r>
      </text>
    </comment>
    <comment ref="H34" authorId="0">
      <text>
        <r>
          <rPr>
            <sz val="10"/>
            <rFont val="Arial"/>
            <family val="2"/>
          </rPr>
          <t>12.013,11
31-12-10 23:45 - 01-01-12 00:00</t>
        </r>
      </text>
    </comment>
    <comment ref="I34" authorId="0">
      <text>
        <r>
          <rPr>
            <sz val="10"/>
            <rFont val="Arial"/>
            <family val="2"/>
          </rPr>
          <t>12.733,90
31-12-11 23:45 - 01-01-13 00:00</t>
        </r>
      </text>
    </comment>
    <comment ref="F35" authorId="0">
      <text>
        <r>
          <rPr>
            <sz val="10"/>
            <rFont val="Arial"/>
            <family val="2"/>
          </rPr>
          <t>19.440,43
31-12-08 23:45 - 01-01-10 00:00</t>
        </r>
      </text>
    </comment>
    <comment ref="G35" authorId="0">
      <text>
        <r>
          <rPr>
            <sz val="10"/>
            <rFont val="Arial"/>
            <family val="2"/>
          </rPr>
          <t>19.893,93
31-12-09 23:45 - 01-01-11 00:00</t>
        </r>
      </text>
    </comment>
    <comment ref="H35" authorId="0">
      <text>
        <r>
          <rPr>
            <sz val="10"/>
            <rFont val="Arial"/>
            <family val="2"/>
          </rPr>
          <t>18.955,14
31-12-10 23:45 - 01-01-12 00:00</t>
        </r>
      </text>
    </comment>
    <comment ref="I35" authorId="0">
      <text>
        <r>
          <rPr>
            <sz val="10"/>
            <rFont val="Arial"/>
            <family val="2"/>
          </rPr>
          <t>19.997,64
31-12-11 23:45 - 01-01-13 00:00</t>
        </r>
      </text>
    </comment>
    <comment ref="F36" authorId="0">
      <text>
        <r>
          <rPr>
            <sz val="10"/>
            <rFont val="Arial"/>
            <family val="2"/>
          </rPr>
          <t>2.185,55
31-12-08 23:45 - 01-01-10 00:00</t>
        </r>
      </text>
    </comment>
    <comment ref="G36" authorId="0">
      <text>
        <r>
          <rPr>
            <sz val="10"/>
            <rFont val="Arial"/>
            <family val="2"/>
          </rPr>
          <t>2.484,52
31-12-09 23:45 - 01-01-11 00:00</t>
        </r>
      </text>
    </comment>
    <comment ref="H36" authorId="0">
      <text>
        <r>
          <rPr>
            <sz val="10"/>
            <rFont val="Arial"/>
            <family val="2"/>
          </rPr>
          <t>2.367,84
31-12-10 23:45 - 01-01-12 00:00</t>
        </r>
      </text>
    </comment>
    <comment ref="I36" authorId="0">
      <text>
        <r>
          <rPr>
            <sz val="10"/>
            <rFont val="Arial"/>
            <family val="2"/>
          </rPr>
          <t>2.282,18
31-12-11 23:45 - 01-01-13 00:00</t>
        </r>
      </text>
    </comment>
    <comment ref="G37" authorId="0">
      <text>
        <r>
          <rPr>
            <sz val="10"/>
            <rFont val="Arial"/>
            <family val="2"/>
          </rPr>
          <t>2.493,78
31-12-09 23:45 - 01-01-11 00:00</t>
        </r>
      </text>
    </comment>
    <comment ref="H37" authorId="0">
      <text>
        <r>
          <rPr>
            <sz val="10"/>
            <rFont val="Arial"/>
            <family val="2"/>
          </rPr>
          <t>2.359,11
31-12-10 23:45 - 01-01-12 00:00</t>
        </r>
      </text>
    </comment>
    <comment ref="I37" authorId="0">
      <text>
        <r>
          <rPr>
            <sz val="10"/>
            <rFont val="Arial"/>
            <family val="2"/>
          </rPr>
          <t>2.495,20
31-12-11 23:45 - 01-01-13 00:00</t>
        </r>
      </text>
    </comment>
    <comment ref="F38" authorId="0">
      <text>
        <r>
          <rPr>
            <sz val="10"/>
            <rFont val="Arial"/>
            <family val="2"/>
          </rPr>
          <t>13.735,11
31-12-08 23:45 - 01-01-10 00:00</t>
        </r>
      </text>
    </comment>
    <comment ref="G38" authorId="0">
      <text>
        <r>
          <rPr>
            <sz val="10"/>
            <rFont val="Arial"/>
            <family val="2"/>
          </rPr>
          <t>12.655,31
31-12-09 23:45 - 01-01-11 00:00</t>
        </r>
      </text>
    </comment>
    <comment ref="H38" authorId="0">
      <text>
        <r>
          <rPr>
            <sz val="10"/>
            <rFont val="Arial"/>
            <family val="2"/>
          </rPr>
          <t>10.151,16
31-12-10 23:45 - 01-01-12 00:00</t>
        </r>
      </text>
    </comment>
    <comment ref="I38" authorId="0">
      <text>
        <r>
          <rPr>
            <sz val="10"/>
            <rFont val="Arial"/>
            <family val="2"/>
          </rPr>
          <t>9.837,86
31-12-11 23:45 - 01-01-13 00:00</t>
        </r>
      </text>
    </comment>
    <comment ref="F39" authorId="0">
      <text>
        <r>
          <rPr>
            <sz val="10"/>
            <rFont val="Arial"/>
            <family val="2"/>
          </rPr>
          <t>8.048,88
31-12-08 23:45 - 01-01-10 00:00</t>
        </r>
      </text>
    </comment>
    <comment ref="G39" authorId="0">
      <text>
        <r>
          <rPr>
            <sz val="10"/>
            <rFont val="Arial"/>
            <family val="2"/>
          </rPr>
          <t>7.271,94
31-12-09 23:45 - 01-01-11 00:00</t>
        </r>
      </text>
    </comment>
    <comment ref="H39" authorId="0">
      <text>
        <r>
          <rPr>
            <sz val="10"/>
            <rFont val="Arial"/>
            <family val="2"/>
          </rPr>
          <t>5.286,97
31-12-10 23:45 - 01-01-12 00:00</t>
        </r>
      </text>
    </comment>
    <comment ref="I39" authorId="0">
      <text>
        <r>
          <rPr>
            <sz val="10"/>
            <rFont val="Arial"/>
            <family val="2"/>
          </rPr>
          <t>4.071,13
31-12-11 23:45 - 01-01-13 00:00</t>
        </r>
      </text>
    </comment>
    <comment ref="F40" authorId="0">
      <text>
        <r>
          <rPr>
            <sz val="10"/>
            <rFont val="Arial"/>
            <family val="2"/>
          </rPr>
          <t>27.621,12
31-12-08 23:45 - 01-01-10 00:00</t>
        </r>
      </text>
    </comment>
    <comment ref="G40" authorId="0">
      <text>
        <r>
          <rPr>
            <sz val="10"/>
            <rFont val="Arial"/>
            <family val="2"/>
          </rPr>
          <t>28.853,65
31-12-09 23:45 - 01-01-11 00:00</t>
        </r>
      </text>
    </comment>
    <comment ref="H40" authorId="0">
      <text>
        <r>
          <rPr>
            <sz val="10"/>
            <rFont val="Arial"/>
            <family val="2"/>
          </rPr>
          <t>22.521,33
31-12-10 23:45 - 01-01-12 00:00</t>
        </r>
      </text>
    </comment>
    <comment ref="I40" authorId="0">
      <text>
        <r>
          <rPr>
            <sz val="10"/>
            <rFont val="Arial"/>
            <family val="2"/>
          </rPr>
          <t>19.360,95
31-12-11 23:45 - 01-01-13 00:00</t>
        </r>
      </text>
    </comment>
    <comment ref="F41" authorId="0">
      <text>
        <r>
          <rPr>
            <sz val="10"/>
            <rFont val="Arial"/>
            <family val="2"/>
          </rPr>
          <t>6.381,96
31-12-08 23:45 - 01-01-10 00:00</t>
        </r>
      </text>
    </comment>
    <comment ref="G41" authorId="0">
      <text>
        <r>
          <rPr>
            <sz val="10"/>
            <rFont val="Arial"/>
            <family val="2"/>
          </rPr>
          <t>7.235,83
31-12-09 23:45 - 01-01-11 00:00</t>
        </r>
      </text>
    </comment>
    <comment ref="H41" authorId="0">
      <text>
        <r>
          <rPr>
            <sz val="10"/>
            <rFont val="Arial"/>
            <family val="2"/>
          </rPr>
          <t>5.464,24
31-12-10 23:45 - 01-01-12 00:00</t>
        </r>
      </text>
    </comment>
    <comment ref="I41" authorId="0">
      <text>
        <r>
          <rPr>
            <sz val="10"/>
            <rFont val="Arial"/>
            <family val="2"/>
          </rPr>
          <t>4.782,03
31-12-11 23:45 - 01-01-13 00:00</t>
        </r>
      </text>
    </comment>
    <comment ref="G43" authorId="0">
      <text>
        <r>
          <rPr>
            <sz val="10"/>
            <rFont val="Arial"/>
            <family val="2"/>
          </rPr>
          <t>24.864,60
31-12-09 23:45 - 01-01-11 00:00</t>
        </r>
      </text>
    </comment>
    <comment ref="F44" authorId="0">
      <text>
        <r>
          <rPr>
            <sz val="10"/>
            <rFont val="Arial"/>
            <family val="2"/>
          </rPr>
          <t>26.230,53
31-12-08 23:45 - 01-01-10 00:00</t>
        </r>
      </text>
    </comment>
    <comment ref="G44" authorId="0">
      <text>
        <r>
          <rPr>
            <sz val="10"/>
            <rFont val="Arial"/>
            <family val="2"/>
          </rPr>
          <t>29.183,89
31-12-09 23:45 - 01-01-11 00:00</t>
        </r>
      </text>
    </comment>
    <comment ref="H44" authorId="0">
      <text>
        <r>
          <rPr>
            <sz val="10"/>
            <rFont val="Arial"/>
            <family val="2"/>
          </rPr>
          <t>25.957,79
31-12-10 23:45 - 01-01-12 00:00</t>
        </r>
      </text>
    </comment>
    <comment ref="I44" authorId="0">
      <text>
        <r>
          <rPr>
            <sz val="10"/>
            <rFont val="Arial"/>
            <family val="2"/>
          </rPr>
          <t>23.149,99
31-12-11 23:45 - 01-01-13 00:00</t>
        </r>
      </text>
    </comment>
    <comment ref="H45" authorId="0">
      <text>
        <r>
          <rPr>
            <sz val="10"/>
            <rFont val="Arial"/>
            <family val="2"/>
          </rPr>
          <t>2.927,92 !
03-05-11 00:00 - 01-01-12 00:00</t>
        </r>
      </text>
    </comment>
    <comment ref="I45" authorId="0">
      <text>
        <r>
          <rPr>
            <sz val="10"/>
            <rFont val="Arial"/>
            <family val="2"/>
          </rPr>
          <t>5.012,23
31-12-11 23:45 - 01-01-13 00:00</t>
        </r>
      </text>
    </comment>
    <comment ref="F46" authorId="0">
      <text>
        <r>
          <rPr>
            <sz val="10"/>
            <rFont val="Arial"/>
            <family val="2"/>
          </rPr>
          <t>8.304,60
31-12-08 23:45 - 01-01-10 00:00</t>
        </r>
      </text>
    </comment>
    <comment ref="G46" authorId="0">
      <text>
        <r>
          <rPr>
            <sz val="10"/>
            <rFont val="Arial"/>
            <family val="2"/>
          </rPr>
          <t>8.488,93
31-12-09 23:45 - 01-01-11 00:00</t>
        </r>
      </text>
    </comment>
    <comment ref="H46" authorId="0">
      <text>
        <r>
          <rPr>
            <sz val="10"/>
            <rFont val="Arial"/>
            <family val="2"/>
          </rPr>
          <t>6.185,16
31-12-10 23:45 - 01-01-12 00:00</t>
        </r>
      </text>
    </comment>
    <comment ref="I46" authorId="0">
      <text>
        <r>
          <rPr>
            <sz val="10"/>
            <rFont val="Arial"/>
            <family val="2"/>
          </rPr>
          <t>5.094,16
31-12-11 23:45 - 01-01-13 00:00</t>
        </r>
      </text>
    </comment>
    <comment ref="F47" authorId="0">
      <text>
        <r>
          <rPr>
            <sz val="10"/>
            <rFont val="Arial"/>
            <family val="2"/>
          </rPr>
          <t>5.872,74
31-12-08 23:45 - 01-01-10 00:00</t>
        </r>
      </text>
    </comment>
    <comment ref="G47" authorId="0">
      <text>
        <r>
          <rPr>
            <sz val="10"/>
            <rFont val="Arial"/>
            <family val="2"/>
          </rPr>
          <t>6.093,69
31-12-09 23:45 - 01-01-11 00:00</t>
        </r>
      </text>
    </comment>
    <comment ref="H47" authorId="0">
      <text>
        <r>
          <rPr>
            <sz val="10"/>
            <rFont val="Arial"/>
            <family val="2"/>
          </rPr>
          <t>5.669,31
31-12-10 23:45 - 01-01-12 00:00</t>
        </r>
      </text>
    </comment>
    <comment ref="I47" authorId="0">
      <text>
        <r>
          <rPr>
            <sz val="10"/>
            <rFont val="Arial"/>
            <family val="2"/>
          </rPr>
          <t>6.216,21
31-12-11 23:45 - 01-01-13 00:00</t>
        </r>
      </text>
    </comment>
    <comment ref="F48" authorId="0">
      <text>
        <r>
          <rPr>
            <sz val="10"/>
            <rFont val="Arial"/>
            <family val="2"/>
          </rPr>
          <t>25.772,51
31-12-08 23:45 - 01-01-10 00:00</t>
        </r>
      </text>
    </comment>
    <comment ref="G48" authorId="0">
      <text>
        <r>
          <rPr>
            <sz val="10"/>
            <rFont val="Arial"/>
            <family val="2"/>
          </rPr>
          <t>24.085,92
31-12-09 23:45 - 01-01-11 00:00</t>
        </r>
      </text>
    </comment>
    <comment ref="H48" authorId="0">
      <text>
        <r>
          <rPr>
            <sz val="10"/>
            <rFont val="Arial"/>
            <family val="2"/>
          </rPr>
          <t>21.435,00
31-12-10 23:45 - 01-01-12 00:00</t>
        </r>
      </text>
    </comment>
    <comment ref="I48" authorId="0">
      <text>
        <r>
          <rPr>
            <sz val="10"/>
            <rFont val="Arial"/>
            <family val="2"/>
          </rPr>
          <t>20.064,58
31-12-11 23:45 - 01-01-13 00:00</t>
        </r>
      </text>
    </comment>
    <comment ref="F49" authorId="0">
      <text>
        <r>
          <rPr>
            <sz val="10"/>
            <rFont val="Arial"/>
            <family val="2"/>
          </rPr>
          <t>29.381,18
31-12-08 23:45 - 01-01-10 00:00</t>
        </r>
      </text>
    </comment>
    <comment ref="G49" authorId="0">
      <text>
        <r>
          <rPr>
            <sz val="10"/>
            <rFont val="Arial"/>
            <family val="2"/>
          </rPr>
          <t>27.605,39
31-12-09 23:45 - 01-01-11 00:00</t>
        </r>
      </text>
    </comment>
    <comment ref="H49" authorId="0">
      <text>
        <r>
          <rPr>
            <sz val="10"/>
            <rFont val="Arial"/>
            <family val="2"/>
          </rPr>
          <t>21.779,94
31-12-10 23:45 - 01-01-12 00:00</t>
        </r>
      </text>
    </comment>
    <comment ref="I49" authorId="0">
      <text>
        <r>
          <rPr>
            <sz val="10"/>
            <rFont val="Arial"/>
            <family val="2"/>
          </rPr>
          <t>23.662,32
31-12-11 23:45 - 01-01-13 00:00</t>
        </r>
      </text>
    </comment>
    <comment ref="F50" authorId="0">
      <text>
        <r>
          <rPr>
            <sz val="10"/>
            <rFont val="Arial"/>
            <family val="2"/>
          </rPr>
          <t>8.595,08
31-12-08 23:45 - 01-01-10 00:00</t>
        </r>
      </text>
    </comment>
    <comment ref="G50" authorId="0">
      <text>
        <r>
          <rPr>
            <sz val="10"/>
            <rFont val="Arial"/>
            <family val="2"/>
          </rPr>
          <t>7.503,78
31-12-09 23:45 - 01-01-11 00:00</t>
        </r>
      </text>
    </comment>
    <comment ref="H50" authorId="0">
      <text>
        <r>
          <rPr>
            <sz val="10"/>
            <rFont val="Arial"/>
            <family val="2"/>
          </rPr>
          <t>6.453,22
31-12-10 23:45 - 01-01-12 00:00</t>
        </r>
      </text>
    </comment>
    <comment ref="I50" authorId="0">
      <text>
        <r>
          <rPr>
            <sz val="10"/>
            <rFont val="Arial"/>
            <family val="2"/>
          </rPr>
          <t>5.801,85
31-12-11 23:45 - 01-01-13 00:00</t>
        </r>
      </text>
    </comment>
    <comment ref="F51" authorId="0">
      <text>
        <r>
          <rPr>
            <sz val="10"/>
            <rFont val="Arial"/>
            <family val="2"/>
          </rPr>
          <t>17.733,21
31-12-08 23:45 - 01-01-10 00:00</t>
        </r>
      </text>
    </comment>
    <comment ref="G51" authorId="0">
      <text>
        <r>
          <rPr>
            <sz val="10"/>
            <rFont val="Arial"/>
            <family val="2"/>
          </rPr>
          <t>18.459,35
31-12-09 23:45 - 01-01-11 00:00</t>
        </r>
      </text>
    </comment>
    <comment ref="H51" authorId="0">
      <text>
        <r>
          <rPr>
            <sz val="10"/>
            <rFont val="Arial"/>
            <family val="2"/>
          </rPr>
          <t>16.267,08
31-12-10 23:45 - 01-01-12 00:00</t>
        </r>
      </text>
    </comment>
    <comment ref="I51" authorId="0">
      <text>
        <r>
          <rPr>
            <sz val="10"/>
            <rFont val="Arial"/>
            <family val="2"/>
          </rPr>
          <t>17.498,34
31-12-11 23:45 - 01-01-13 00:00</t>
        </r>
      </text>
    </comment>
    <comment ref="F52" authorId="0">
      <text>
        <r>
          <rPr>
            <sz val="10"/>
            <rFont val="Arial"/>
            <family val="2"/>
          </rPr>
          <t>7.029,47
31-12-08 23:45 - 01-01-10 00:00</t>
        </r>
      </text>
    </comment>
    <comment ref="G52" authorId="0">
      <text>
        <r>
          <rPr>
            <sz val="10"/>
            <rFont val="Arial"/>
            <family val="2"/>
          </rPr>
          <t>6.854,82
31-12-09 23:45 - 01-01-11 00:00</t>
        </r>
      </text>
    </comment>
    <comment ref="H52" authorId="0">
      <text>
        <r>
          <rPr>
            <sz val="10"/>
            <rFont val="Arial"/>
            <family val="2"/>
          </rPr>
          <t>5.909,30
31-12-10 23:45 - 01-01-12 00:00</t>
        </r>
      </text>
    </comment>
    <comment ref="I52" authorId="0">
      <text>
        <r>
          <rPr>
            <sz val="10"/>
            <rFont val="Arial"/>
            <family val="2"/>
          </rPr>
          <t>6.707,38
31-12-11 23:45 - 01-01-13 00:00</t>
        </r>
      </text>
    </comment>
    <comment ref="F53" authorId="0">
      <text>
        <r>
          <rPr>
            <sz val="10"/>
            <rFont val="Arial"/>
            <family val="2"/>
          </rPr>
          <t>14.456,94
31-12-08 23:45 - 01-01-10 00:00</t>
        </r>
      </text>
    </comment>
    <comment ref="G53" authorId="0">
      <text>
        <r>
          <rPr>
            <sz val="10"/>
            <rFont val="Arial"/>
            <family val="2"/>
          </rPr>
          <t>14.801,84
31-12-09 23:45 - 01-01-11 00:00</t>
        </r>
      </text>
    </comment>
    <comment ref="H53" authorId="0">
      <text>
        <r>
          <rPr>
            <sz val="10"/>
            <rFont val="Arial"/>
            <family val="2"/>
          </rPr>
          <t>13.837,52
31-12-10 23:45 - 01-01-12 00:00</t>
        </r>
      </text>
    </comment>
    <comment ref="I53" authorId="0">
      <text>
        <r>
          <rPr>
            <sz val="10"/>
            <rFont val="Arial"/>
            <family val="2"/>
          </rPr>
          <t>16.934,56
31-12-11 23:45 - 01-01-13 00:00</t>
        </r>
      </text>
    </comment>
    <comment ref="F54" authorId="0">
      <text>
        <r>
          <rPr>
            <sz val="10"/>
            <rFont val="Arial"/>
            <family val="2"/>
          </rPr>
          <t>33.780,46
31-12-08 23:45 - 01-01-10 00:00</t>
        </r>
      </text>
    </comment>
    <comment ref="G54" authorId="0">
      <text>
        <r>
          <rPr>
            <sz val="10"/>
            <rFont val="Arial"/>
            <family val="2"/>
          </rPr>
          <t>35.618,58
31-12-09 23:45 - 01-01-11 00:00</t>
        </r>
      </text>
    </comment>
    <comment ref="H54" authorId="0">
      <text>
        <r>
          <rPr>
            <sz val="10"/>
            <rFont val="Arial"/>
            <family val="2"/>
          </rPr>
          <t>34.242,38
31-12-10 23:45 - 01-01-12 00:00</t>
        </r>
      </text>
    </comment>
    <comment ref="I54" authorId="0">
      <text>
        <r>
          <rPr>
            <sz val="10"/>
            <rFont val="Arial"/>
            <family val="2"/>
          </rPr>
          <t>34.110,44
31-12-11 23:45 - 01-01-13 00:00</t>
        </r>
      </text>
    </comment>
    <comment ref="F55" authorId="0">
      <text>
        <r>
          <rPr>
            <sz val="10"/>
            <rFont val="Arial"/>
            <family val="2"/>
          </rPr>
          <t>11.060,88
31-12-08 23:45 - 01-01-10 00:00</t>
        </r>
      </text>
    </comment>
    <comment ref="G55" authorId="0">
      <text>
        <r>
          <rPr>
            <sz val="10"/>
            <rFont val="Arial"/>
            <family val="2"/>
          </rPr>
          <t>8.947,04
31-12-09 23:45 - 01-01-11 00:00</t>
        </r>
      </text>
    </comment>
    <comment ref="H55" authorId="0">
      <text>
        <r>
          <rPr>
            <sz val="10"/>
            <rFont val="Arial"/>
            <family val="2"/>
          </rPr>
          <t>8.812,40
31-12-10 23:45 - 01-01-12 00:00</t>
        </r>
      </text>
    </comment>
    <comment ref="I55" authorId="0">
      <text>
        <r>
          <rPr>
            <sz val="10"/>
            <rFont val="Arial"/>
            <family val="2"/>
          </rPr>
          <t>9.859,45
31-12-11 23:45 - 01-01-13 00:00</t>
        </r>
      </text>
    </comment>
    <comment ref="F56" authorId="0">
      <text>
        <r>
          <rPr>
            <sz val="10"/>
            <rFont val="Arial"/>
            <family val="2"/>
          </rPr>
          <t>32.565,21
31-12-08 23:45 - 01-01-10 00:00</t>
        </r>
      </text>
    </comment>
    <comment ref="G56" authorId="0">
      <text>
        <r>
          <rPr>
            <sz val="10"/>
            <rFont val="Arial"/>
            <family val="2"/>
          </rPr>
          <t>32.333,12
31-12-09 23:45 - 01-01-11 00:00</t>
        </r>
      </text>
    </comment>
    <comment ref="H56" authorId="0">
      <text>
        <r>
          <rPr>
            <sz val="10"/>
            <rFont val="Arial"/>
            <family val="2"/>
          </rPr>
          <t>27.648,55
31-12-10 23:45 - 01-01-12 00:00</t>
        </r>
      </text>
    </comment>
    <comment ref="I56" authorId="0">
      <text>
        <r>
          <rPr>
            <sz val="10"/>
            <rFont val="Arial"/>
            <family val="2"/>
          </rPr>
          <t>28.982,89
31-12-11 23:45 - 01-01-13 00:00</t>
        </r>
      </text>
    </comment>
    <comment ref="F57" authorId="0">
      <text>
        <r>
          <rPr>
            <sz val="10"/>
            <rFont val="Arial"/>
            <family val="2"/>
          </rPr>
          <t>6.846,14 !
23-08-09 00:00 - 01-01-10 00:00</t>
        </r>
      </text>
    </comment>
    <comment ref="G57" authorId="0">
      <text>
        <r>
          <rPr>
            <sz val="10"/>
            <rFont val="Arial"/>
            <family val="2"/>
          </rPr>
          <t>16.586,64
31-12-09 23:45 - 01-01-11 00:00</t>
        </r>
      </text>
    </comment>
    <comment ref="H57" authorId="0">
      <text>
        <r>
          <rPr>
            <sz val="10"/>
            <rFont val="Arial"/>
            <family val="2"/>
          </rPr>
          <t>13.007,74
31-12-10 23:45 - 01-01-12 00:00</t>
        </r>
      </text>
    </comment>
    <comment ref="I57" authorId="0">
      <text>
        <r>
          <rPr>
            <sz val="10"/>
            <rFont val="Arial"/>
            <family val="2"/>
          </rPr>
          <t>11.895,08
31-12-11 23:45 - 01-01-13 00:00</t>
        </r>
      </text>
    </comment>
    <comment ref="G58" authorId="0">
      <text>
        <r>
          <rPr>
            <sz val="10"/>
            <rFont val="Arial"/>
            <family val="2"/>
          </rPr>
          <t>41.868,02
31-12-09 23:45 - 01-01-11 00:00</t>
        </r>
      </text>
    </comment>
    <comment ref="H58" authorId="0">
      <text>
        <r>
          <rPr>
            <sz val="10"/>
            <rFont val="Arial"/>
            <family val="2"/>
          </rPr>
          <t>36.156,33
31-12-10 23:45 - 01-01-12 00:00</t>
        </r>
      </text>
    </comment>
    <comment ref="I58" authorId="0">
      <text>
        <r>
          <rPr>
            <sz val="10"/>
            <rFont val="Arial"/>
            <family val="2"/>
          </rPr>
          <t>34.733,45
31-12-11 23:45 - 01-01-13 00:00</t>
        </r>
      </text>
    </comment>
    <comment ref="F59" authorId="0">
      <text>
        <r>
          <rPr>
            <sz val="10"/>
            <rFont val="Arial"/>
            <family val="2"/>
          </rPr>
          <t>17.556,15
31-12-08 23:45 - 01-01-10 00:00</t>
        </r>
      </text>
    </comment>
    <comment ref="G59" authorId="0">
      <text>
        <r>
          <rPr>
            <sz val="10"/>
            <rFont val="Arial"/>
            <family val="2"/>
          </rPr>
          <t>17.532,20
31-12-09 23:45 - 01-01-11 00:00</t>
        </r>
      </text>
    </comment>
    <comment ref="H59" authorId="0">
      <text>
        <r>
          <rPr>
            <sz val="10"/>
            <rFont val="Arial"/>
            <family val="2"/>
          </rPr>
          <t>14.640,53
31-12-10 23:45 - 01-01-12 00:00</t>
        </r>
      </text>
    </comment>
    <comment ref="I59" authorId="0">
      <text>
        <r>
          <rPr>
            <sz val="10"/>
            <rFont val="Arial"/>
            <family val="2"/>
          </rPr>
          <t>14.159,18
31-12-11 23:45 - 01-01-13 00:00</t>
        </r>
      </text>
    </comment>
    <comment ref="F60" authorId="0">
      <text>
        <r>
          <rPr>
            <sz val="10"/>
            <rFont val="Arial"/>
            <family val="2"/>
          </rPr>
          <t>3.259,15
31-12-08 23:45 - 01-01-10 00:00</t>
        </r>
      </text>
    </comment>
    <comment ref="G60" authorId="0">
      <text>
        <r>
          <rPr>
            <sz val="10"/>
            <rFont val="Arial"/>
            <family val="2"/>
          </rPr>
          <t>3.094,43
31-12-09 23:45 - 01-01-11 00:00</t>
        </r>
      </text>
    </comment>
    <comment ref="H60" authorId="0">
      <text>
        <r>
          <rPr>
            <sz val="10"/>
            <rFont val="Arial"/>
            <family val="2"/>
          </rPr>
          <t>2.751,51
31-12-10 23:45 - 01-01-12 00:00</t>
        </r>
      </text>
    </comment>
    <comment ref="I60" authorId="0">
      <text>
        <r>
          <rPr>
            <sz val="10"/>
            <rFont val="Arial"/>
            <family val="2"/>
          </rPr>
          <t>3.071,22
31-12-11 23:45 - 01-01-13 00:00</t>
        </r>
      </text>
    </comment>
    <comment ref="F61" authorId="0">
      <text>
        <r>
          <rPr>
            <sz val="10"/>
            <rFont val="Arial"/>
            <family val="2"/>
          </rPr>
          <t>44.185,49
31-12-08 23:45 - 01-01-10 00:00</t>
        </r>
      </text>
    </comment>
    <comment ref="G61" authorId="0">
      <text>
        <r>
          <rPr>
            <sz val="10"/>
            <rFont val="Arial"/>
            <family val="2"/>
          </rPr>
          <t>50.081,89
31-12-09 23:45 - 01-01-11 00:00</t>
        </r>
      </text>
    </comment>
    <comment ref="H61" authorId="0">
      <text>
        <r>
          <rPr>
            <sz val="10"/>
            <rFont val="Arial"/>
            <family val="2"/>
          </rPr>
          <t>41.444,26
31-12-10 23:45 - 01-01-12 00:00</t>
        </r>
      </text>
    </comment>
    <comment ref="I61" authorId="0">
      <text>
        <r>
          <rPr>
            <sz val="10"/>
            <rFont val="Arial"/>
            <family val="2"/>
          </rPr>
          <t>33.602,13
31-12-11 23:45 - 01-01-13 00:00</t>
        </r>
      </text>
    </comment>
    <comment ref="G62" authorId="0">
      <text>
        <r>
          <rPr>
            <sz val="10"/>
            <rFont val="Arial"/>
            <family val="2"/>
          </rPr>
          <t>11.619,72
31-12-09 23:45 - 01-01-11 00:00</t>
        </r>
      </text>
    </comment>
    <comment ref="H62" authorId="0">
      <text>
        <r>
          <rPr>
            <sz val="10"/>
            <rFont val="Arial"/>
            <family val="2"/>
          </rPr>
          <t>10.734,25
31-12-10 23:45 - 01-01-12 00:00</t>
        </r>
      </text>
    </comment>
    <comment ref="I62" authorId="0">
      <text>
        <r>
          <rPr>
            <sz val="10"/>
            <rFont val="Arial"/>
            <family val="2"/>
          </rPr>
          <t>9.794,75
31-12-11 23:45 - 01-01-13 00:00</t>
        </r>
      </text>
    </comment>
    <comment ref="F63" authorId="0">
      <text>
        <r>
          <rPr>
            <sz val="10"/>
            <rFont val="Arial"/>
            <family val="2"/>
          </rPr>
          <t>12.278,87
31-12-08 23:45 - 01-01-10 00:00</t>
        </r>
      </text>
    </comment>
    <comment ref="G63" authorId="0">
      <text>
        <r>
          <rPr>
            <sz val="10"/>
            <rFont val="Arial"/>
            <family val="2"/>
          </rPr>
          <t>11.797,24
31-12-09 23:45 - 01-01-11 00:00</t>
        </r>
      </text>
    </comment>
    <comment ref="H63" authorId="0">
      <text>
        <r>
          <rPr>
            <sz val="10"/>
            <rFont val="Arial"/>
            <family val="2"/>
          </rPr>
          <t>9.721,63
31-12-10 23:45 - 01-01-12 00:00</t>
        </r>
      </text>
    </comment>
    <comment ref="I63" authorId="0">
      <text>
        <r>
          <rPr>
            <sz val="10"/>
            <rFont val="Arial"/>
            <family val="2"/>
          </rPr>
          <t>8.667,17
31-12-11 23:45 - 01-01-13 00:00</t>
        </r>
      </text>
    </comment>
    <comment ref="F64" authorId="0">
      <text>
        <r>
          <rPr>
            <sz val="10"/>
            <rFont val="Arial"/>
            <family val="2"/>
          </rPr>
          <t>5.896,16
31-12-08 23:45 - 01-01-10 00:00</t>
        </r>
      </text>
    </comment>
    <comment ref="G64" authorId="0">
      <text>
        <r>
          <rPr>
            <sz val="10"/>
            <rFont val="Arial"/>
            <family val="2"/>
          </rPr>
          <t>6.144,23
31-12-09 23:45 - 01-01-11 00:00</t>
        </r>
      </text>
    </comment>
    <comment ref="H64" authorId="0">
      <text>
        <r>
          <rPr>
            <sz val="10"/>
            <rFont val="Arial"/>
            <family val="2"/>
          </rPr>
          <t>5.888,12
31-12-10 23:45 - 01-01-12 00:00</t>
        </r>
      </text>
    </comment>
    <comment ref="I64" authorId="0">
      <text>
        <r>
          <rPr>
            <sz val="10"/>
            <rFont val="Arial"/>
            <family val="2"/>
          </rPr>
          <t>5.423,53
31-12-11 23:45 - 01-01-13 00:00</t>
        </r>
      </text>
    </comment>
    <comment ref="F65" authorId="0">
      <text>
        <r>
          <rPr>
            <sz val="10"/>
            <rFont val="Arial"/>
            <family val="2"/>
          </rPr>
          <t>4.497,44
30-12-08 00:00 - 01-01-10 00:00</t>
        </r>
      </text>
    </comment>
    <comment ref="G65" authorId="0">
      <text>
        <r>
          <rPr>
            <sz val="10"/>
            <rFont val="Arial"/>
            <family val="2"/>
          </rPr>
          <t>2.409,82
31-12-09 23:45 - 01-01-11 00:00</t>
        </r>
      </text>
    </comment>
    <comment ref="H65" authorId="0">
      <text>
        <r>
          <rPr>
            <sz val="10"/>
            <rFont val="Arial"/>
            <family val="2"/>
          </rPr>
          <t>2.898,94
31-12-10 23:45 - 01-01-12 00:00</t>
        </r>
      </text>
    </comment>
    <comment ref="I65" authorId="0">
      <text>
        <r>
          <rPr>
            <sz val="10"/>
            <rFont val="Arial"/>
            <family val="2"/>
          </rPr>
          <t>3.017,97
31-12-11 23:45 - 01-01-13 00:00</t>
        </r>
      </text>
    </comment>
    <comment ref="F66" authorId="0">
      <text>
        <r>
          <rPr>
            <sz val="10"/>
            <rFont val="Arial"/>
            <family val="2"/>
          </rPr>
          <t>20.621,10
31-12-08 23:45 - 01-01-10 00:00</t>
        </r>
      </text>
    </comment>
    <comment ref="G66" authorId="0">
      <text>
        <r>
          <rPr>
            <sz val="10"/>
            <rFont val="Arial"/>
            <family val="2"/>
          </rPr>
          <t>22.952,25
31-12-09 23:45 - 01-01-11 00:00</t>
        </r>
      </text>
    </comment>
    <comment ref="H66" authorId="0">
      <text>
        <r>
          <rPr>
            <sz val="10"/>
            <rFont val="Arial"/>
            <family val="2"/>
          </rPr>
          <t>20.067,86
31-12-10 23:45 - 01-01-12 00:00</t>
        </r>
      </text>
    </comment>
    <comment ref="I66" authorId="0">
      <text>
        <r>
          <rPr>
            <sz val="10"/>
            <rFont val="Arial"/>
            <family val="2"/>
          </rPr>
          <t>21.578,31
31-12-11 23:45 - 01-01-13 00:00</t>
        </r>
      </text>
    </comment>
    <comment ref="F67" authorId="0">
      <text>
        <r>
          <rPr>
            <sz val="10"/>
            <rFont val="Arial"/>
            <family val="2"/>
          </rPr>
          <t>21.589,20
31-12-08 23:45 - 01-01-10 00:00</t>
        </r>
      </text>
    </comment>
    <comment ref="G67" authorId="0">
      <text>
        <r>
          <rPr>
            <sz val="10"/>
            <rFont val="Arial"/>
            <family val="2"/>
          </rPr>
          <t>21.457,52
31-12-09 23:45 - 01-01-11 00:00</t>
        </r>
      </text>
    </comment>
    <comment ref="H67" authorId="0">
      <text>
        <r>
          <rPr>
            <sz val="10"/>
            <rFont val="Arial"/>
            <family val="2"/>
          </rPr>
          <t>17.031,33
31-12-10 23:45 - 01-01-12 00:00</t>
        </r>
      </text>
    </comment>
    <comment ref="I67" authorId="0">
      <text>
        <r>
          <rPr>
            <sz val="10"/>
            <rFont val="Arial"/>
            <family val="2"/>
          </rPr>
          <t>14.472,36
31-12-11 23:45 - 01-01-13 00:00</t>
        </r>
      </text>
    </comment>
    <comment ref="G68" authorId="0">
      <text>
        <r>
          <rPr>
            <sz val="10"/>
            <rFont val="Arial"/>
            <family val="2"/>
          </rPr>
          <t>9.779,91
31-12-09 23:45 - 01-01-11 00:00</t>
        </r>
      </text>
    </comment>
    <comment ref="H68" authorId="0">
      <text>
        <r>
          <rPr>
            <sz val="10"/>
            <rFont val="Arial"/>
            <family val="2"/>
          </rPr>
          <t>9.287,24
31-12-10 23:45 - 01-01-12 00:00</t>
        </r>
      </text>
    </comment>
    <comment ref="I68" authorId="0">
      <text>
        <r>
          <rPr>
            <sz val="10"/>
            <rFont val="Arial"/>
            <family val="2"/>
          </rPr>
          <t>10.545,29
31-12-11 23:45 - 01-01-13 00:00</t>
        </r>
      </text>
    </comment>
    <comment ref="F69" authorId="0">
      <text>
        <r>
          <rPr>
            <sz val="10"/>
            <rFont val="Arial"/>
            <family val="2"/>
          </rPr>
          <t>12.606,88
31-12-08 23:45 - 01-01-10 00:00</t>
        </r>
      </text>
    </comment>
    <comment ref="G69" authorId="0">
      <text>
        <r>
          <rPr>
            <sz val="10"/>
            <rFont val="Arial"/>
            <family val="2"/>
          </rPr>
          <t>19.753,19
31-12-09 23:45 - 01-01-11 00:00</t>
        </r>
      </text>
    </comment>
    <comment ref="H69" authorId="0">
      <text>
        <r>
          <rPr>
            <sz val="10"/>
            <rFont val="Arial"/>
            <family val="2"/>
          </rPr>
          <t>20.046,05
31-12-10 23:45 - 01-01-12 00:00</t>
        </r>
      </text>
    </comment>
    <comment ref="I69" authorId="0">
      <text>
        <r>
          <rPr>
            <sz val="10"/>
            <rFont val="Arial"/>
            <family val="2"/>
          </rPr>
          <t>21.582,01
31-12-11 23:45 - 01-01-13 00:00</t>
        </r>
      </text>
    </comment>
    <comment ref="F70" authorId="0">
      <text>
        <r>
          <rPr>
            <sz val="10"/>
            <rFont val="Arial"/>
            <family val="2"/>
          </rPr>
          <t>24.583,73
31-12-08 23:45 - 01-01-10 00:00</t>
        </r>
      </text>
    </comment>
    <comment ref="G70" authorId="0">
      <text>
        <r>
          <rPr>
            <sz val="10"/>
            <rFont val="Arial"/>
            <family val="2"/>
          </rPr>
          <t>23.403,48
31-12-09 23:45 - 01-01-11 00:00</t>
        </r>
      </text>
    </comment>
    <comment ref="H70" authorId="0">
      <text>
        <r>
          <rPr>
            <sz val="10"/>
            <rFont val="Arial"/>
            <family val="2"/>
          </rPr>
          <t>21.978,25
31-12-10 23:45 - 01-01-12 00:00</t>
        </r>
      </text>
    </comment>
    <comment ref="I70" authorId="0">
      <text>
        <r>
          <rPr>
            <sz val="10"/>
            <rFont val="Arial"/>
            <family val="2"/>
          </rPr>
          <t>23.624,37
31-12-11 23:45 - 01-01-13 00:00</t>
        </r>
      </text>
    </comment>
    <comment ref="G71" authorId="0">
      <text>
        <r>
          <rPr>
            <sz val="10"/>
            <rFont val="Arial"/>
            <family val="2"/>
          </rPr>
          <t>30.242,38
31-12-09 23:45 - 01-01-11 00:00</t>
        </r>
      </text>
    </comment>
    <comment ref="H71" authorId="0">
      <text>
        <r>
          <rPr>
            <sz val="10"/>
            <rFont val="Arial"/>
            <family val="2"/>
          </rPr>
          <t>30.250,07
31-12-10 23:45 - 01-01-12 00:00</t>
        </r>
      </text>
    </comment>
    <comment ref="I71" authorId="0">
      <text>
        <r>
          <rPr>
            <sz val="10"/>
            <rFont val="Arial"/>
            <family val="2"/>
          </rPr>
          <t>27.353,77
31-12-11 23:45 - 01-01-13 00:00</t>
        </r>
      </text>
    </comment>
    <comment ref="F72" authorId="0">
      <text>
        <r>
          <rPr>
            <sz val="10"/>
            <rFont val="Arial"/>
            <family val="2"/>
          </rPr>
          <t>26.444,88
31-12-08 23:45 - 01-01-10 00:00</t>
        </r>
      </text>
    </comment>
    <comment ref="G72" authorId="0">
      <text>
        <r>
          <rPr>
            <sz val="10"/>
            <rFont val="Arial"/>
            <family val="2"/>
          </rPr>
          <t>26.330,20
31-12-09 23:45 - 01-01-11 00:00</t>
        </r>
      </text>
    </comment>
    <comment ref="H72" authorId="0">
      <text>
        <r>
          <rPr>
            <sz val="10"/>
            <rFont val="Arial"/>
            <family val="2"/>
          </rPr>
          <t>19.971,36
31-12-10 23:45 - 01-01-12 00:00</t>
        </r>
      </text>
    </comment>
    <comment ref="I72" authorId="0">
      <text>
        <r>
          <rPr>
            <sz val="10"/>
            <rFont val="Arial"/>
            <family val="2"/>
          </rPr>
          <t>16.701,16
31-12-11 23:45 - 01-01-13 00:00</t>
        </r>
      </text>
    </comment>
    <comment ref="F73" authorId="0">
      <text>
        <r>
          <rPr>
            <sz val="10"/>
            <rFont val="Arial"/>
            <family val="2"/>
          </rPr>
          <t>6.126,66
31-12-08 23:45 - 01-01-10 00:00</t>
        </r>
      </text>
    </comment>
    <comment ref="G73" authorId="0">
      <text>
        <r>
          <rPr>
            <sz val="10"/>
            <rFont val="Arial"/>
            <family val="2"/>
          </rPr>
          <t>6.526,41
31-12-09 23:45 - 01-01-11 00:00</t>
        </r>
      </text>
    </comment>
    <comment ref="H73" authorId="0">
      <text>
        <r>
          <rPr>
            <sz val="10"/>
            <rFont val="Arial"/>
            <family val="2"/>
          </rPr>
          <t>6.093,71
31-12-10 23:45 - 01-01-12 00:00</t>
        </r>
      </text>
    </comment>
    <comment ref="I73" authorId="0">
      <text>
        <r>
          <rPr>
            <sz val="10"/>
            <rFont val="Arial"/>
            <family val="2"/>
          </rPr>
          <t>6.304,24
31-12-11 23:45 - 01-01-13 00:00</t>
        </r>
      </text>
    </comment>
    <comment ref="F74" authorId="0">
      <text>
        <r>
          <rPr>
            <sz val="10"/>
            <rFont val="Arial"/>
            <family val="2"/>
          </rPr>
          <t>8.195,31
31-12-08 23:45 - 01-01-10 00:00</t>
        </r>
      </text>
    </comment>
    <comment ref="G74" authorId="0">
      <text>
        <r>
          <rPr>
            <sz val="10"/>
            <rFont val="Arial"/>
            <family val="2"/>
          </rPr>
          <t>7.453,72
31-12-09 23:45 - 01-01-11 00:00</t>
        </r>
      </text>
    </comment>
    <comment ref="H74" authorId="0">
      <text>
        <r>
          <rPr>
            <sz val="10"/>
            <rFont val="Arial"/>
            <family val="2"/>
          </rPr>
          <t>7.604,05
31-12-10 23:45 - 01-01-12 00:00</t>
        </r>
      </text>
    </comment>
    <comment ref="I74" authorId="0">
      <text>
        <r>
          <rPr>
            <sz val="10"/>
            <rFont val="Arial"/>
            <family val="2"/>
          </rPr>
          <t>7.888,42
31-12-11 23:45 - 01-01-13 00:00</t>
        </r>
      </text>
    </comment>
    <comment ref="F75" authorId="0">
      <text>
        <r>
          <rPr>
            <sz val="10"/>
            <rFont val="Arial"/>
            <family val="2"/>
          </rPr>
          <t>27.029,77
31-12-08 23:45 - 01-01-10 00:00</t>
        </r>
      </text>
    </comment>
    <comment ref="G75" authorId="0">
      <text>
        <r>
          <rPr>
            <sz val="10"/>
            <rFont val="Arial"/>
            <family val="2"/>
          </rPr>
          <t>27.802,61
31-12-09 23:45 - 01-01-11 00:00</t>
        </r>
      </text>
    </comment>
    <comment ref="H75" authorId="0">
      <text>
        <r>
          <rPr>
            <sz val="10"/>
            <rFont val="Arial"/>
            <family val="2"/>
          </rPr>
          <t>26.153,10
31-12-10 23:45 - 01-01-12 00:00</t>
        </r>
      </text>
    </comment>
    <comment ref="I75" authorId="0">
      <text>
        <r>
          <rPr>
            <sz val="10"/>
            <rFont val="Arial"/>
            <family val="2"/>
          </rPr>
          <t>26.748,40
31-12-11 23:45 - 01-01-13 00:00</t>
        </r>
      </text>
    </comment>
    <comment ref="F76" authorId="0">
      <text>
        <r>
          <rPr>
            <sz val="10"/>
            <rFont val="Arial"/>
            <family val="2"/>
          </rPr>
          <t>619,49
31-12-08 23:45 - 01-01-10 00:00</t>
        </r>
      </text>
    </comment>
    <comment ref="G76" authorId="0">
      <text>
        <r>
          <rPr>
            <sz val="10"/>
            <rFont val="Arial"/>
            <family val="2"/>
          </rPr>
          <t>474,49
31-12-09 23:45 - 01-01-11 00:00</t>
        </r>
      </text>
    </comment>
    <comment ref="H76" authorId="0">
      <text>
        <r>
          <rPr>
            <sz val="10"/>
            <rFont val="Arial"/>
            <family val="2"/>
          </rPr>
          <t>398,09
31-12-10 23:45 - 01-01-12 00:00</t>
        </r>
      </text>
    </comment>
    <comment ref="I76" authorId="0">
      <text>
        <r>
          <rPr>
            <sz val="10"/>
            <rFont val="Arial"/>
            <family val="2"/>
          </rPr>
          <t>392,90
31-12-11 23:45 - 01-01-13 00:00</t>
        </r>
      </text>
    </comment>
    <comment ref="F77" authorId="0">
      <text>
        <r>
          <rPr>
            <sz val="10"/>
            <rFont val="Arial"/>
            <family val="2"/>
          </rPr>
          <t>5.409,54
31-12-08 23:45 - 01-01-10 00:00</t>
        </r>
      </text>
    </comment>
    <comment ref="G77" authorId="0">
      <text>
        <r>
          <rPr>
            <sz val="10"/>
            <rFont val="Arial"/>
            <family val="2"/>
          </rPr>
          <t>5.283,92
31-12-09 23:45 - 01-01-11 00:00</t>
        </r>
      </text>
    </comment>
    <comment ref="H77" authorId="0">
      <text>
        <r>
          <rPr>
            <sz val="10"/>
            <rFont val="Arial"/>
            <family val="2"/>
          </rPr>
          <t>5.096,98
31-12-10 23:45 - 01-01-12 00:00</t>
        </r>
      </text>
    </comment>
    <comment ref="I77" authorId="0">
      <text>
        <r>
          <rPr>
            <sz val="10"/>
            <rFont val="Arial"/>
            <family val="2"/>
          </rPr>
          <t>5.332,23
31-12-11 23:45 - 01-01-13 00:00</t>
        </r>
      </text>
    </comment>
    <comment ref="F78" authorId="0">
      <text>
        <r>
          <rPr>
            <sz val="10"/>
            <rFont val="Arial"/>
            <family val="2"/>
          </rPr>
          <t>23.439,79
31-12-08 23:45 - 01-01-10 00:00</t>
        </r>
      </text>
    </comment>
    <comment ref="G78" authorId="0">
      <text>
        <r>
          <rPr>
            <sz val="10"/>
            <rFont val="Arial"/>
            <family val="2"/>
          </rPr>
          <t>23.880,30
31-12-09 23:45 - 01-01-11 00:00</t>
        </r>
      </text>
    </comment>
    <comment ref="H78" authorId="0">
      <text>
        <r>
          <rPr>
            <sz val="10"/>
            <rFont val="Arial"/>
            <family val="2"/>
          </rPr>
          <t>22.911,91
31-12-10 23:45 - 01-01-12 00:00</t>
        </r>
      </text>
    </comment>
    <comment ref="I78" authorId="0">
      <text>
        <r>
          <rPr>
            <sz val="10"/>
            <rFont val="Arial"/>
            <family val="2"/>
          </rPr>
          <t>23.618,88
31-12-11 23:45 - 01-01-13 00:00</t>
        </r>
      </text>
    </comment>
    <comment ref="F79" authorId="0">
      <text>
        <r>
          <rPr>
            <sz val="10"/>
            <rFont val="Arial"/>
            <family val="2"/>
          </rPr>
          <t>32.738,21
31-12-08 23:45 - 01-01-10 00:00</t>
        </r>
      </text>
    </comment>
    <comment ref="G79" authorId="0">
      <text>
        <r>
          <rPr>
            <sz val="10"/>
            <rFont val="Arial"/>
            <family val="2"/>
          </rPr>
          <t>32.022,57
31-12-09 23:45 - 01-01-11 00:00</t>
        </r>
      </text>
    </comment>
    <comment ref="H79" authorId="0">
      <text>
        <r>
          <rPr>
            <sz val="10"/>
            <rFont val="Arial"/>
            <family val="2"/>
          </rPr>
          <t>31.121,22
31-12-10 23:45 - 01-01-12 00:00</t>
        </r>
      </text>
    </comment>
    <comment ref="I79" authorId="0">
      <text>
        <r>
          <rPr>
            <sz val="10"/>
            <rFont val="Arial"/>
            <family val="2"/>
          </rPr>
          <t>32.049,87
31-12-11 23:45 - 01-01-13 00:00</t>
        </r>
      </text>
    </comment>
    <comment ref="G80" authorId="0">
      <text>
        <r>
          <rPr>
            <sz val="10"/>
            <rFont val="Arial"/>
            <family val="2"/>
          </rPr>
          <t>25.183,13 !
10-01-10 00:00 - 01-01-11 00:00</t>
        </r>
      </text>
    </comment>
    <comment ref="H80" authorId="0">
      <text>
        <r>
          <rPr>
            <sz val="10"/>
            <rFont val="Arial"/>
            <family val="2"/>
          </rPr>
          <t>27.089,05
31-12-10 23:45 - 01-01-12 00:00</t>
        </r>
      </text>
    </comment>
    <comment ref="I80" authorId="0">
      <text>
        <r>
          <rPr>
            <sz val="10"/>
            <rFont val="Arial"/>
            <family val="2"/>
          </rPr>
          <t>28.124,59
31-12-11 23:45 - 01-01-13 00:00</t>
        </r>
      </text>
    </comment>
    <comment ref="F81" authorId="0">
      <text>
        <r>
          <rPr>
            <sz val="10"/>
            <rFont val="Arial"/>
            <family val="2"/>
          </rPr>
          <t>13.157,81
31-12-08 23:45 - 01-01-10 00:00</t>
        </r>
      </text>
    </comment>
    <comment ref="G81" authorId="0">
      <text>
        <r>
          <rPr>
            <sz val="10"/>
            <rFont val="Arial"/>
            <family val="2"/>
          </rPr>
          <t>14.479,08
31-12-09 23:45 - 01-01-11 00:00</t>
        </r>
      </text>
    </comment>
    <comment ref="H81" authorId="0">
      <text>
        <r>
          <rPr>
            <sz val="10"/>
            <rFont val="Arial"/>
            <family val="2"/>
          </rPr>
          <t>12.327,23
31-12-10 23:45 - 01-01-12 00:00</t>
        </r>
      </text>
    </comment>
    <comment ref="I81" authorId="0">
      <text>
        <r>
          <rPr>
            <sz val="10"/>
            <rFont val="Arial"/>
            <family val="2"/>
          </rPr>
          <t>13.329,64
31-12-11 23:45 - 01-01-13 00:00</t>
        </r>
      </text>
    </comment>
    <comment ref="F82" authorId="0">
      <text>
        <r>
          <rPr>
            <sz val="10"/>
            <rFont val="Arial"/>
            <family val="2"/>
          </rPr>
          <t>3.709,20
31-12-08 23:45 - 01-01-10 00:00</t>
        </r>
      </text>
    </comment>
    <comment ref="G82" authorId="0">
      <text>
        <r>
          <rPr>
            <sz val="10"/>
            <rFont val="Arial"/>
            <family val="2"/>
          </rPr>
          <t>3.697,30
31-12-09 23:45 - 01-01-11 00:00</t>
        </r>
      </text>
    </comment>
    <comment ref="H82" authorId="0">
      <text>
        <r>
          <rPr>
            <sz val="10"/>
            <rFont val="Arial"/>
            <family val="2"/>
          </rPr>
          <t>3.158,55
31-12-10 23:45 - 01-01-12 00:00</t>
        </r>
      </text>
    </comment>
    <comment ref="I82" authorId="0">
      <text>
        <r>
          <rPr>
            <sz val="10"/>
            <rFont val="Arial"/>
            <family val="2"/>
          </rPr>
          <t>3.471,88
31-12-11 23:45 - 01-01-13 00:00</t>
        </r>
      </text>
    </comment>
    <comment ref="F83" authorId="0">
      <text>
        <r>
          <rPr>
            <sz val="10"/>
            <rFont val="Arial"/>
            <family val="2"/>
          </rPr>
          <t>6.451,46
31-12-08 23:45 - 01-01-10 00:00</t>
        </r>
      </text>
    </comment>
    <comment ref="G83" authorId="0">
      <text>
        <r>
          <rPr>
            <sz val="10"/>
            <rFont val="Arial"/>
            <family val="2"/>
          </rPr>
          <t>5.146,83
31-12-09 23:45 - 01-01-11 00:00</t>
        </r>
      </text>
    </comment>
    <comment ref="H83" authorId="0">
      <text>
        <r>
          <rPr>
            <sz val="10"/>
            <rFont val="Arial"/>
            <family val="2"/>
          </rPr>
          <t>4.523,62
31-12-10 23:45 - 01-01-12 00:00</t>
        </r>
      </text>
    </comment>
    <comment ref="I83" authorId="0">
      <text>
        <r>
          <rPr>
            <sz val="10"/>
            <rFont val="Arial"/>
            <family val="2"/>
          </rPr>
          <t>4.663,85
31-12-11 23:45 - 01-01-13 00:00</t>
        </r>
      </text>
    </comment>
    <comment ref="F84" authorId="0">
      <text>
        <r>
          <rPr>
            <sz val="10"/>
            <rFont val="Arial"/>
            <family val="2"/>
          </rPr>
          <t>7.010,39
31-12-08 23:45 - 01-01-10 00:00</t>
        </r>
      </text>
    </comment>
    <comment ref="G84" authorId="0">
      <text>
        <r>
          <rPr>
            <sz val="10"/>
            <rFont val="Arial"/>
            <family val="2"/>
          </rPr>
          <t>6.521,96
31-12-09 23:45 - 01-01-11 00:00</t>
        </r>
      </text>
    </comment>
    <comment ref="H84" authorId="0">
      <text>
        <r>
          <rPr>
            <sz val="10"/>
            <rFont val="Arial"/>
            <family val="2"/>
          </rPr>
          <t>5.872,56
31-12-10 23:45 - 01-01-12 00:00</t>
        </r>
      </text>
    </comment>
    <comment ref="I84" authorId="0">
      <text>
        <r>
          <rPr>
            <sz val="10"/>
            <rFont val="Arial"/>
            <family val="2"/>
          </rPr>
          <t>6.739,40
31-12-11 23:45 - 01-01-13 00:00</t>
        </r>
      </text>
    </comment>
    <comment ref="F85" authorId="0">
      <text>
        <r>
          <rPr>
            <sz val="10"/>
            <rFont val="Arial"/>
            <family val="2"/>
          </rPr>
          <t>23.357,01
31-12-08 23:45 - 01-01-10 00:00</t>
        </r>
      </text>
    </comment>
    <comment ref="G85" authorId="0">
      <text>
        <r>
          <rPr>
            <sz val="10"/>
            <rFont val="Arial"/>
            <family val="2"/>
          </rPr>
          <t>25.087,35
31-12-09 23:45 - 01-01-11 00:00</t>
        </r>
      </text>
    </comment>
    <comment ref="H85" authorId="0">
      <text>
        <r>
          <rPr>
            <sz val="10"/>
            <rFont val="Arial"/>
            <family val="2"/>
          </rPr>
          <t>23.574,12
31-12-10 23:45 - 01-01-12 00:00</t>
        </r>
      </text>
    </comment>
    <comment ref="I85" authorId="0">
      <text>
        <r>
          <rPr>
            <sz val="10"/>
            <rFont val="Arial"/>
            <family val="2"/>
          </rPr>
          <t>23.248,99
31-12-11 23:45 - 01-01-13 00:00</t>
        </r>
      </text>
    </comment>
    <comment ref="F86" authorId="0">
      <text>
        <r>
          <rPr>
            <sz val="10"/>
            <rFont val="Arial"/>
            <family val="2"/>
          </rPr>
          <t>47.280,64
31-12-08 23:45 - 01-01-10 00:00</t>
        </r>
      </text>
    </comment>
    <comment ref="G86" authorId="0">
      <text>
        <r>
          <rPr>
            <sz val="10"/>
            <rFont val="Arial"/>
            <family val="2"/>
          </rPr>
          <t>48.133,14
31-12-09 23:45 - 01-01-11 00:00</t>
        </r>
      </text>
    </comment>
    <comment ref="H86" authorId="0">
      <text>
        <r>
          <rPr>
            <sz val="10"/>
            <rFont val="Arial"/>
            <family val="2"/>
          </rPr>
          <t>38.157,48
31-12-10 23:45 - 01-01-12 00:00</t>
        </r>
      </text>
    </comment>
    <comment ref="I86" authorId="0">
      <text>
        <r>
          <rPr>
            <sz val="10"/>
            <rFont val="Arial"/>
            <family val="2"/>
          </rPr>
          <t>37.197,67
31-12-11 23:45 - 01-01-13 00:00</t>
        </r>
      </text>
    </comment>
    <comment ref="F87" authorId="0">
      <text>
        <r>
          <rPr>
            <sz val="10"/>
            <rFont val="Arial"/>
            <family val="2"/>
          </rPr>
          <t>8.105,33
31-12-08 23:45 - 01-01-10 00:00</t>
        </r>
      </text>
    </comment>
    <comment ref="G87" authorId="0">
      <text>
        <r>
          <rPr>
            <sz val="10"/>
            <rFont val="Arial"/>
            <family val="2"/>
          </rPr>
          <t>8.515,89
31-12-09 23:45 - 01-01-11 00:00</t>
        </r>
      </text>
    </comment>
    <comment ref="H87" authorId="0">
      <text>
        <r>
          <rPr>
            <sz val="10"/>
            <rFont val="Arial"/>
            <family val="2"/>
          </rPr>
          <t>7.751,26
31-12-10 23:45 - 01-01-12 00:00</t>
        </r>
      </text>
    </comment>
    <comment ref="I87" authorId="0">
      <text>
        <r>
          <rPr>
            <sz val="10"/>
            <rFont val="Arial"/>
            <family val="2"/>
          </rPr>
          <t>8.282,44
31-12-11 23:45 - 01-01-13 00:00</t>
        </r>
      </text>
    </comment>
    <comment ref="F88" authorId="0">
      <text>
        <r>
          <rPr>
            <sz val="10"/>
            <rFont val="Arial"/>
            <family val="2"/>
          </rPr>
          <t>3.265,79
31-12-08 23:45 - 01-01-10 00:00</t>
        </r>
      </text>
    </comment>
    <comment ref="G88" authorId="0">
      <text>
        <r>
          <rPr>
            <sz val="10"/>
            <rFont val="Arial"/>
            <family val="2"/>
          </rPr>
          <t>3.434,36
31-12-09 23:45 - 01-01-11 00:00</t>
        </r>
      </text>
    </comment>
    <comment ref="H88" authorId="0">
      <text>
        <r>
          <rPr>
            <sz val="10"/>
            <rFont val="Arial"/>
            <family val="2"/>
          </rPr>
          <t>3.170,61
31-12-10 23:45 - 01-01-12 00:00</t>
        </r>
      </text>
    </comment>
    <comment ref="I88" authorId="0">
      <text>
        <r>
          <rPr>
            <sz val="10"/>
            <rFont val="Arial"/>
            <family val="2"/>
          </rPr>
          <t>3.280,56
31-12-11 23:45 - 01-01-13 00:00</t>
        </r>
      </text>
    </comment>
    <comment ref="F89" authorId="0">
      <text>
        <r>
          <rPr>
            <sz val="10"/>
            <rFont val="Arial"/>
            <family val="2"/>
          </rPr>
          <t>10.348,29
31-12-08 23:45 - 01-01-10 00:00</t>
        </r>
      </text>
    </comment>
    <comment ref="G89" authorId="0">
      <text>
        <r>
          <rPr>
            <sz val="10"/>
            <rFont val="Arial"/>
            <family val="2"/>
          </rPr>
          <t>10.606,49
31-12-09 23:45 - 01-01-11 00:00</t>
        </r>
      </text>
    </comment>
    <comment ref="H89" authorId="0">
      <text>
        <r>
          <rPr>
            <sz val="10"/>
            <rFont val="Arial"/>
            <family val="2"/>
          </rPr>
          <t>9.575,69
31-12-10 23:45 - 01-01-12 00:00</t>
        </r>
      </text>
    </comment>
    <comment ref="I89" authorId="0">
      <text>
        <r>
          <rPr>
            <sz val="10"/>
            <rFont val="Arial"/>
            <family val="2"/>
          </rPr>
          <t>10.837,33
31-12-11 23:45 - 01-01-13 00:00</t>
        </r>
      </text>
    </comment>
    <comment ref="F90" authorId="0">
      <text>
        <r>
          <rPr>
            <sz val="10"/>
            <rFont val="Arial"/>
            <family val="2"/>
          </rPr>
          <t>4.104,27
31-12-08 23:45 - 01-01-10 00:00</t>
        </r>
      </text>
    </comment>
    <comment ref="G90" authorId="0">
      <text>
        <r>
          <rPr>
            <sz val="10"/>
            <rFont val="Arial"/>
            <family val="2"/>
          </rPr>
          <t>4.127,53
31-12-09 23:45 - 01-01-11 00:00</t>
        </r>
      </text>
    </comment>
    <comment ref="H90" authorId="0">
      <text>
        <r>
          <rPr>
            <sz val="10"/>
            <rFont val="Arial"/>
            <family val="2"/>
          </rPr>
          <t>2.957,86
31-12-10 23:45 - 01-01-12 00:00</t>
        </r>
      </text>
    </comment>
    <comment ref="I90" authorId="0">
      <text>
        <r>
          <rPr>
            <sz val="10"/>
            <rFont val="Arial"/>
            <family val="2"/>
          </rPr>
          <t>3.877,55
31-12-11 23:45 - 01-01-13 00:00</t>
        </r>
      </text>
    </comment>
    <comment ref="F91" authorId="0">
      <text>
        <r>
          <rPr>
            <sz val="10"/>
            <rFont val="Arial"/>
            <family val="2"/>
          </rPr>
          <t>10.751,81
31-12-08 23:45 - 01-01-10 00:00</t>
        </r>
      </text>
    </comment>
    <comment ref="G91" authorId="0">
      <text>
        <r>
          <rPr>
            <sz val="10"/>
            <rFont val="Arial"/>
            <family val="2"/>
          </rPr>
          <t>5.238,63
31-12-09 23:45 - 01-01-11 00:00</t>
        </r>
      </text>
    </comment>
    <comment ref="H91" authorId="0">
      <text>
        <r>
          <rPr>
            <sz val="10"/>
            <rFont val="Arial"/>
            <family val="2"/>
          </rPr>
          <t>1.376,28
31-12-10 23:45 - 01-01-12 00:00</t>
        </r>
      </text>
    </comment>
    <comment ref="I91" authorId="0">
      <text>
        <r>
          <rPr>
            <sz val="10"/>
            <rFont val="Arial"/>
            <family val="2"/>
          </rPr>
          <t>1.472,74
31-12-11 23:45 - 01-01-13 00:00</t>
        </r>
      </text>
    </comment>
    <comment ref="F92" authorId="0">
      <text>
        <r>
          <rPr>
            <sz val="10"/>
            <rFont val="Arial"/>
            <family val="2"/>
          </rPr>
          <t>8.851,73
31-12-08 23:45 - 01-01-10 00:00</t>
        </r>
      </text>
    </comment>
    <comment ref="G92" authorId="0">
      <text>
        <r>
          <rPr>
            <sz val="10"/>
            <rFont val="Arial"/>
            <family val="2"/>
          </rPr>
          <t>9.488,66
31-12-09 23:45 - 01-01-11 00:00</t>
        </r>
      </text>
    </comment>
    <comment ref="H92" authorId="0">
      <text>
        <r>
          <rPr>
            <sz val="10"/>
            <rFont val="Arial"/>
            <family val="2"/>
          </rPr>
          <t>8.741,20
31-12-10 23:45 - 01-01-12 00:00</t>
        </r>
      </text>
    </comment>
    <comment ref="I92" authorId="0">
      <text>
        <r>
          <rPr>
            <sz val="10"/>
            <rFont val="Arial"/>
            <family val="2"/>
          </rPr>
          <t>9.120,81
31-12-11 23:45 - 01-01-13 00:00</t>
        </r>
      </text>
    </comment>
    <comment ref="F93" authorId="0">
      <text>
        <r>
          <rPr>
            <sz val="10"/>
            <rFont val="Arial"/>
            <family val="2"/>
          </rPr>
          <t>10.276,27
31-12-08 23:45 - 01-01-10 00:00</t>
        </r>
      </text>
    </comment>
    <comment ref="G93" authorId="0">
      <text>
        <r>
          <rPr>
            <sz val="10"/>
            <rFont val="Arial"/>
            <family val="2"/>
          </rPr>
          <t>10.991,35
31-12-09 23:45 - 01-01-11 00:00</t>
        </r>
      </text>
    </comment>
    <comment ref="H93" authorId="0">
      <text>
        <r>
          <rPr>
            <sz val="10"/>
            <rFont val="Arial"/>
            <family val="2"/>
          </rPr>
          <t>10.073,31
31-12-10 23:45 - 01-01-12 00:00</t>
        </r>
      </text>
    </comment>
    <comment ref="I93" authorId="0">
      <text>
        <r>
          <rPr>
            <sz val="10"/>
            <rFont val="Arial"/>
            <family val="2"/>
          </rPr>
          <t>10.083,62
31-12-11 23:45 - 01-01-13 00:00</t>
        </r>
      </text>
    </comment>
    <comment ref="G94" authorId="0">
      <text>
        <r>
          <rPr>
            <sz val="10"/>
            <rFont val="Arial"/>
            <family val="2"/>
          </rPr>
          <t>5.165,07
31-12-09 23:45 - 01-01-11 00:00</t>
        </r>
      </text>
    </comment>
    <comment ref="H94" authorId="0">
      <text>
        <r>
          <rPr>
            <sz val="10"/>
            <rFont val="Arial"/>
            <family val="2"/>
          </rPr>
          <t>4.251,55
31-12-10 23:45 - 01-01-12 00:00</t>
        </r>
      </text>
    </comment>
    <comment ref="I94" authorId="0">
      <text>
        <r>
          <rPr>
            <sz val="10"/>
            <rFont val="Arial"/>
            <family val="2"/>
          </rPr>
          <t>5.017,70
31-12-11 23:45 - 01-01-13 00:00</t>
        </r>
      </text>
    </comment>
    <comment ref="F95" authorId="0">
      <text>
        <r>
          <rPr>
            <sz val="10"/>
            <rFont val="Arial"/>
            <family val="2"/>
          </rPr>
          <t>8.006,16
31-12-08 23:45 - 01-01-10 00:00</t>
        </r>
      </text>
    </comment>
    <comment ref="G95" authorId="0">
      <text>
        <r>
          <rPr>
            <sz val="10"/>
            <rFont val="Arial"/>
            <family val="2"/>
          </rPr>
          <t>7.628,67
31-12-09 23:45 - 01-01-11 00:00</t>
        </r>
      </text>
    </comment>
    <comment ref="H95" authorId="0">
      <text>
        <r>
          <rPr>
            <sz val="10"/>
            <rFont val="Arial"/>
            <family val="2"/>
          </rPr>
          <t>7.051,87
31-12-10 23:45 - 01-01-12 00:00</t>
        </r>
      </text>
    </comment>
    <comment ref="I95" authorId="0">
      <text>
        <r>
          <rPr>
            <sz val="10"/>
            <rFont val="Arial"/>
            <family val="2"/>
          </rPr>
          <t>8.742,81
31-12-11 23:45 - 01-01-13 00:00</t>
        </r>
      </text>
    </comment>
    <comment ref="F96" authorId="0">
      <text>
        <r>
          <rPr>
            <sz val="10"/>
            <rFont val="Arial"/>
            <family val="2"/>
          </rPr>
          <t>19.883,40
31-12-08 23:45 - 01-01-10 00:00</t>
        </r>
      </text>
    </comment>
    <comment ref="G96" authorId="0">
      <text>
        <r>
          <rPr>
            <sz val="10"/>
            <rFont val="Arial"/>
            <family val="2"/>
          </rPr>
          <t>22.797,53
31-12-09 23:45 - 01-01-11 00:00</t>
        </r>
      </text>
    </comment>
    <comment ref="H96" authorId="0">
      <text>
        <r>
          <rPr>
            <sz val="10"/>
            <rFont val="Arial"/>
            <family val="2"/>
          </rPr>
          <t>18.776,60
31-12-10 23:45 - 01-01-12 00:00</t>
        </r>
      </text>
    </comment>
    <comment ref="I96" authorId="0">
      <text>
        <r>
          <rPr>
            <sz val="10"/>
            <rFont val="Arial"/>
            <family val="2"/>
          </rPr>
          <t>15.746,19
31-12-11 23:45 - 01-01-13 00:00</t>
        </r>
      </text>
    </comment>
    <comment ref="G97" authorId="0">
      <text>
        <r>
          <rPr>
            <sz val="10"/>
            <rFont val="Arial"/>
            <family val="2"/>
          </rPr>
          <t>7.583,85
31-12-09 23:45 - 01-01-11 00:00</t>
        </r>
      </text>
    </comment>
    <comment ref="H97" authorId="0">
      <text>
        <r>
          <rPr>
            <sz val="10"/>
            <rFont val="Arial"/>
            <family val="2"/>
          </rPr>
          <t>6.358,98
31-12-10 23:45 - 01-01-12 00:00</t>
        </r>
      </text>
    </comment>
    <comment ref="I97" authorId="0">
      <text>
        <r>
          <rPr>
            <sz val="10"/>
            <rFont val="Arial"/>
            <family val="2"/>
          </rPr>
          <t>6.827,89
31-12-11 23:45 - 01-01-13 00:00</t>
        </r>
      </text>
    </comment>
    <comment ref="F98" authorId="0">
      <text>
        <r>
          <rPr>
            <sz val="10"/>
            <rFont val="Arial"/>
            <family val="2"/>
          </rPr>
          <t>31.700,24
31-12-08 23:45 - 01-01-10 00:00</t>
        </r>
      </text>
    </comment>
    <comment ref="G98" authorId="0">
      <text>
        <r>
          <rPr>
            <sz val="10"/>
            <rFont val="Arial"/>
            <family val="2"/>
          </rPr>
          <t>26.577,07
31-12-09 23:45 - 01-01-11 00:00</t>
        </r>
      </text>
    </comment>
    <comment ref="H98" authorId="0">
      <text>
        <r>
          <rPr>
            <sz val="10"/>
            <rFont val="Arial"/>
            <family val="2"/>
          </rPr>
          <t>24.612,95
31-12-10 23:45 - 01-01-12 00:00</t>
        </r>
      </text>
    </comment>
    <comment ref="I98" authorId="0">
      <text>
        <r>
          <rPr>
            <sz val="10"/>
            <rFont val="Arial"/>
            <family val="2"/>
          </rPr>
          <t>22.959,87
31-12-11 23:45 - 01-01-13 00:00</t>
        </r>
      </text>
    </comment>
    <comment ref="G99" authorId="0">
      <text>
        <r>
          <rPr>
            <sz val="10"/>
            <rFont val="Arial"/>
            <family val="2"/>
          </rPr>
          <t>9.996,32
31-12-09 23:45 - 01-01-11 00:00</t>
        </r>
      </text>
    </comment>
    <comment ref="H99" authorId="0">
      <text>
        <r>
          <rPr>
            <sz val="10"/>
            <rFont val="Arial"/>
            <family val="2"/>
          </rPr>
          <t>8.083,76
31-12-10 23:45 - 01-01-12 00:00</t>
        </r>
      </text>
    </comment>
    <comment ref="I99" authorId="0">
      <text>
        <r>
          <rPr>
            <sz val="10"/>
            <rFont val="Arial"/>
            <family val="2"/>
          </rPr>
          <t>8.292,22
31-12-11 23:45 - 01-01-13 00:00</t>
        </r>
      </text>
    </comment>
    <comment ref="G100" authorId="0">
      <text>
        <r>
          <rPr>
            <sz val="10"/>
            <rFont val="Arial"/>
            <family val="2"/>
          </rPr>
          <t>7.725,31
31-12-09 23:45 - 01-01-11 00:00</t>
        </r>
      </text>
    </comment>
    <comment ref="H100" authorId="0">
      <text>
        <r>
          <rPr>
            <sz val="10"/>
            <rFont val="Arial"/>
            <family val="2"/>
          </rPr>
          <t>5.926,32
31-12-10 23:45 - 01-01-12 00:00</t>
        </r>
      </text>
    </comment>
    <comment ref="I100" authorId="0">
      <text>
        <r>
          <rPr>
            <sz val="10"/>
            <rFont val="Arial"/>
            <family val="2"/>
          </rPr>
          <t>5.811,71
31-12-11 23:45 - 01-01-13 00:00</t>
        </r>
      </text>
    </comment>
    <comment ref="F101" authorId="0">
      <text>
        <r>
          <rPr>
            <sz val="10"/>
            <rFont val="Arial"/>
            <family val="2"/>
          </rPr>
          <t>16.457,37
31-12-08 23:45 - 01-01-10 00:00</t>
        </r>
      </text>
    </comment>
    <comment ref="G101" authorId="0">
      <text>
        <r>
          <rPr>
            <sz val="10"/>
            <rFont val="Arial"/>
            <family val="2"/>
          </rPr>
          <t>15.992,26
31-12-09 23:45 - 01-01-11 00:00</t>
        </r>
      </text>
    </comment>
    <comment ref="H101" authorId="0">
      <text>
        <r>
          <rPr>
            <sz val="10"/>
            <rFont val="Arial"/>
            <family val="2"/>
          </rPr>
          <t>14.601,93
31-12-10 23:45 - 01-01-12 00:00</t>
        </r>
      </text>
    </comment>
    <comment ref="I101" authorId="0">
      <text>
        <r>
          <rPr>
            <sz val="10"/>
            <rFont val="Arial"/>
            <family val="2"/>
          </rPr>
          <t>15.717,84
31-12-11 23:45 - 01-01-13 00:00</t>
        </r>
      </text>
    </comment>
    <comment ref="F102" authorId="0">
      <text>
        <r>
          <rPr>
            <sz val="10"/>
            <rFont val="Arial"/>
            <family val="2"/>
          </rPr>
          <t>5.739,47
31-12-08 23:45 - 01-01-10 00:00</t>
        </r>
      </text>
    </comment>
    <comment ref="G102" authorId="0">
      <text>
        <r>
          <rPr>
            <sz val="10"/>
            <rFont val="Arial"/>
            <family val="2"/>
          </rPr>
          <t>6.107,50
31-12-09 23:45 - 01-01-11 00:00</t>
        </r>
      </text>
    </comment>
    <comment ref="H102" authorId="0">
      <text>
        <r>
          <rPr>
            <sz val="10"/>
            <rFont val="Arial"/>
            <family val="2"/>
          </rPr>
          <t>5.010,55
31-12-10 23:45 - 01-01-12 00:00</t>
        </r>
      </text>
    </comment>
    <comment ref="I102" authorId="0">
      <text>
        <r>
          <rPr>
            <sz val="10"/>
            <rFont val="Arial"/>
            <family val="2"/>
          </rPr>
          <t>6.032,73
31-12-11 23:45 - 01-01-13 00:00</t>
        </r>
      </text>
    </comment>
    <comment ref="F103" authorId="0">
      <text>
        <r>
          <rPr>
            <sz val="10"/>
            <rFont val="Arial"/>
            <family val="2"/>
          </rPr>
          <t>17.230,21
31-12-08 23:45 - 01-01-10 00:00</t>
        </r>
      </text>
    </comment>
    <comment ref="G103" authorId="0">
      <text>
        <r>
          <rPr>
            <sz val="10"/>
            <rFont val="Arial"/>
            <family val="2"/>
          </rPr>
          <t>18.698,39
31-12-09 23:45 - 01-01-11 00:00</t>
        </r>
      </text>
    </comment>
    <comment ref="H103" authorId="0">
      <text>
        <r>
          <rPr>
            <sz val="10"/>
            <rFont val="Arial"/>
            <family val="2"/>
          </rPr>
          <t>15.734,78
31-12-10 23:45 - 01-01-12 00:00</t>
        </r>
      </text>
    </comment>
    <comment ref="I103" authorId="0">
      <text>
        <r>
          <rPr>
            <sz val="10"/>
            <rFont val="Arial"/>
            <family val="2"/>
          </rPr>
          <t>15.521,59
31-12-11 23:45 - 01-01-13 00:00</t>
        </r>
      </text>
    </comment>
    <comment ref="G104" authorId="0">
      <text>
        <r>
          <rPr>
            <sz val="10"/>
            <rFont val="Arial"/>
            <family val="2"/>
          </rPr>
          <t>5.463,31
31-12-09 23:45 - 01-01-11 00:00</t>
        </r>
      </text>
    </comment>
    <comment ref="H104" authorId="0">
      <text>
        <r>
          <rPr>
            <sz val="10"/>
            <rFont val="Arial"/>
            <family val="2"/>
          </rPr>
          <t>3.574,13
31-12-10 23:45 - 01-01-12 00:00</t>
        </r>
      </text>
    </comment>
    <comment ref="I104" authorId="0">
      <text>
        <r>
          <rPr>
            <sz val="10"/>
            <rFont val="Arial"/>
            <family val="2"/>
          </rPr>
          <t>3.199,24
31-12-11 23:45 - 01-01-13 00:00</t>
        </r>
      </text>
    </comment>
    <comment ref="F105" authorId="0">
      <text>
        <r>
          <rPr>
            <sz val="10"/>
            <rFont val="Arial"/>
            <family val="2"/>
          </rPr>
          <t>18.807,46
31-12-08 23:45 - 01-01-10 00:00</t>
        </r>
      </text>
    </comment>
    <comment ref="G105" authorId="0">
      <text>
        <r>
          <rPr>
            <sz val="10"/>
            <rFont val="Arial"/>
            <family val="2"/>
          </rPr>
          <t>19.282,86
31-12-09 23:45 - 01-01-11 00:00</t>
        </r>
      </text>
    </comment>
    <comment ref="H105" authorId="0">
      <text>
        <r>
          <rPr>
            <sz val="10"/>
            <rFont val="Arial"/>
            <family val="2"/>
          </rPr>
          <t>17.013,74
31-12-10 23:45 - 01-01-12 00:00</t>
        </r>
      </text>
    </comment>
    <comment ref="I105" authorId="0">
      <text>
        <r>
          <rPr>
            <sz val="10"/>
            <rFont val="Arial"/>
            <family val="2"/>
          </rPr>
          <t>17.797,55
31-12-11 23:45 - 01-01-13 00:00</t>
        </r>
      </text>
    </comment>
    <comment ref="F106" authorId="0">
      <text>
        <r>
          <rPr>
            <sz val="10"/>
            <rFont val="Arial"/>
            <family val="2"/>
          </rPr>
          <t>12.652,82
31-12-08 23:45 - 01-01-10 00:00</t>
        </r>
      </text>
    </comment>
    <comment ref="G106" authorId="0">
      <text>
        <r>
          <rPr>
            <sz val="10"/>
            <rFont val="Arial"/>
            <family val="2"/>
          </rPr>
          <t>15.653,81
31-12-09 23:45 - 01-01-11 00:00</t>
        </r>
      </text>
    </comment>
    <comment ref="H106" authorId="0">
      <text>
        <r>
          <rPr>
            <sz val="10"/>
            <rFont val="Arial"/>
            <family val="2"/>
          </rPr>
          <t>12.030,50
31-12-10 23:45 - 01-01-12 00:00</t>
        </r>
      </text>
    </comment>
    <comment ref="I106" authorId="0">
      <text>
        <r>
          <rPr>
            <sz val="10"/>
            <rFont val="Arial"/>
            <family val="2"/>
          </rPr>
          <t>12.610,49
31-12-11 23:45 - 01-01-13 00:00</t>
        </r>
      </text>
    </comment>
    <comment ref="F107" authorId="0">
      <text>
        <r>
          <rPr>
            <sz val="10"/>
            <rFont val="Arial"/>
            <family val="2"/>
          </rPr>
          <t>17.956,86
31-12-08 23:45 - 01-01-10 00:00</t>
        </r>
      </text>
    </comment>
    <comment ref="G107" authorId="0">
      <text>
        <r>
          <rPr>
            <sz val="10"/>
            <rFont val="Arial"/>
            <family val="2"/>
          </rPr>
          <t>18.777,52
31-12-09 23:45 - 01-01-11 00:00</t>
        </r>
      </text>
    </comment>
    <comment ref="H107" authorId="0">
      <text>
        <r>
          <rPr>
            <sz val="10"/>
            <rFont val="Arial"/>
            <family val="2"/>
          </rPr>
          <t>14.782,73
31-12-10 23:45 - 01-01-12 00:00</t>
        </r>
      </text>
    </comment>
    <comment ref="I107" authorId="0">
      <text>
        <r>
          <rPr>
            <sz val="10"/>
            <rFont val="Arial"/>
            <family val="2"/>
          </rPr>
          <t>13.416,22
31-12-11 23:45 - 01-01-13 00:00</t>
        </r>
      </text>
    </comment>
    <comment ref="F108" authorId="0">
      <text>
        <r>
          <rPr>
            <sz val="10"/>
            <rFont val="Arial"/>
            <family val="2"/>
          </rPr>
          <t>2.914,42
17-12-08 04:00 - 01-01-10 00:00</t>
        </r>
      </text>
    </comment>
    <comment ref="G108" authorId="0">
      <text>
        <r>
          <rPr>
            <sz val="10"/>
            <rFont val="Arial"/>
            <family val="2"/>
          </rPr>
          <t>3.034,16
31-12-09 23:45 - 01-01-11 00:00</t>
        </r>
      </text>
    </comment>
    <comment ref="H108" authorId="0">
      <text>
        <r>
          <rPr>
            <sz val="10"/>
            <rFont val="Arial"/>
            <family val="2"/>
          </rPr>
          <t>2.817,39
31-12-10 23:45 - 01-01-12 00:00</t>
        </r>
      </text>
    </comment>
    <comment ref="I108" authorId="0">
      <text>
        <r>
          <rPr>
            <sz val="10"/>
            <rFont val="Arial"/>
            <family val="2"/>
          </rPr>
          <t>3.000,64
31-12-11 23:45 - 01-01-13 00:00</t>
        </r>
      </text>
    </comment>
    <comment ref="F109" authorId="0">
      <text>
        <r>
          <rPr>
            <sz val="10"/>
            <rFont val="Arial"/>
            <family val="2"/>
          </rPr>
          <t>385,90
31-12-08 23:45 - 01-01-10 00:00</t>
        </r>
      </text>
    </comment>
    <comment ref="G109" authorId="0">
      <text>
        <r>
          <rPr>
            <sz val="10"/>
            <rFont val="Arial"/>
            <family val="2"/>
          </rPr>
          <t>79,72
31-12-09 23:45 - 01-01-11 00:00</t>
        </r>
      </text>
    </comment>
    <comment ref="H109" authorId="0">
      <text>
        <r>
          <rPr>
            <sz val="10"/>
            <rFont val="Arial"/>
            <family val="2"/>
          </rPr>
          <t>130,65
31-12-10 23:45 - 01-01-12 00:00</t>
        </r>
      </text>
    </comment>
    <comment ref="I109" authorId="0">
      <text>
        <r>
          <rPr>
            <sz val="10"/>
            <rFont val="Arial"/>
            <family val="2"/>
          </rPr>
          <t>130,14
31-12-11 23:45 - 01-01-13 00:00</t>
        </r>
      </text>
    </comment>
    <comment ref="F110" authorId="0">
      <text>
        <r>
          <rPr>
            <sz val="10"/>
            <rFont val="Arial"/>
            <family val="2"/>
          </rPr>
          <t>70.368,58
31-12-08 23:45 - 01-01-10 00:00</t>
        </r>
      </text>
    </comment>
    <comment ref="G110" authorId="0">
      <text>
        <r>
          <rPr>
            <sz val="10"/>
            <rFont val="Arial"/>
            <family val="2"/>
          </rPr>
          <t>72.216,55
31-12-09 23:45 - 01-01-11 00:00</t>
        </r>
      </text>
    </comment>
    <comment ref="H110" authorId="0">
      <text>
        <r>
          <rPr>
            <sz val="10"/>
            <rFont val="Arial"/>
            <family val="2"/>
          </rPr>
          <t>66.990,76
31-12-10 23:45 - 01-01-12 00:00</t>
        </r>
      </text>
    </comment>
    <comment ref="I110" authorId="0">
      <text>
        <r>
          <rPr>
            <sz val="10"/>
            <rFont val="Arial"/>
            <family val="2"/>
          </rPr>
          <t>60.803,25
31-12-11 23:45 - 01-01-13 00:00</t>
        </r>
      </text>
    </comment>
    <comment ref="F111" authorId="0">
      <text>
        <r>
          <rPr>
            <sz val="10"/>
            <rFont val="Arial"/>
            <family val="2"/>
          </rPr>
          <t>33.167,63
31-12-08 23:45 - 01-01-10 00:00</t>
        </r>
      </text>
    </comment>
    <comment ref="G111" authorId="0">
      <text>
        <r>
          <rPr>
            <sz val="10"/>
            <rFont val="Arial"/>
            <family val="2"/>
          </rPr>
          <t>36.830,00
31-12-09 23:45 - 01-01-11 00:00</t>
        </r>
      </text>
    </comment>
    <comment ref="H111" authorId="0">
      <text>
        <r>
          <rPr>
            <sz val="10"/>
            <rFont val="Arial"/>
            <family val="2"/>
          </rPr>
          <t>38.321,37
31-12-10 23:45 - 01-01-12 00:00</t>
        </r>
      </text>
    </comment>
    <comment ref="I111" authorId="0">
      <text>
        <r>
          <rPr>
            <sz val="10"/>
            <rFont val="Arial"/>
            <family val="2"/>
          </rPr>
          <t>39.971,07
31-12-11 23:45 - 01-01-13 00:00</t>
        </r>
      </text>
    </comment>
    <comment ref="G112" authorId="0">
      <text>
        <r>
          <rPr>
            <sz val="10"/>
            <rFont val="Arial"/>
            <family val="2"/>
          </rPr>
          <t>21.437,70
31-12-09 23:45 - 01-01-11 00:00</t>
        </r>
      </text>
    </comment>
    <comment ref="H112" authorId="0">
      <text>
        <r>
          <rPr>
            <sz val="10"/>
            <rFont val="Arial"/>
            <family val="2"/>
          </rPr>
          <t>23.616,83
31-12-10 23:45 - 01-01-12 00:00</t>
        </r>
      </text>
    </comment>
    <comment ref="I112" authorId="0">
      <text>
        <r>
          <rPr>
            <sz val="10"/>
            <rFont val="Arial"/>
            <family val="2"/>
          </rPr>
          <t>19.260,18
31-12-11 23:45 - 01-01-13 00:00</t>
        </r>
      </text>
    </comment>
    <comment ref="H113" authorId="0">
      <text>
        <r>
          <rPr>
            <sz val="10"/>
            <rFont val="Arial"/>
            <family val="2"/>
          </rPr>
          <t>17.175,09
31-12-10 23:45 - 01-01-12 00:00</t>
        </r>
      </text>
    </comment>
    <comment ref="I113" authorId="0">
      <text>
        <r>
          <rPr>
            <sz val="10"/>
            <rFont val="Arial"/>
            <family val="2"/>
          </rPr>
          <t>16.323,40
31-12-11 23:45 - 01-01-13 00:00</t>
        </r>
      </text>
    </comment>
    <comment ref="F114" authorId="0">
      <text>
        <r>
          <rPr>
            <sz val="10"/>
            <rFont val="Arial"/>
            <family val="2"/>
          </rPr>
          <t>16.662,26
31-12-08 23:45 - 01-01-10 00:00</t>
        </r>
      </text>
    </comment>
    <comment ref="G114" authorId="0">
      <text>
        <r>
          <rPr>
            <sz val="10"/>
            <rFont val="Arial"/>
            <family val="2"/>
          </rPr>
          <t>16.631,08
31-12-09 23:45 - 01-01-11 00:00</t>
        </r>
      </text>
    </comment>
    <comment ref="H114" authorId="0">
      <text>
        <r>
          <rPr>
            <sz val="10"/>
            <rFont val="Arial"/>
            <family val="2"/>
          </rPr>
          <t>14.433,86
31-12-10 23:45 - 01-01-12 00:00</t>
        </r>
      </text>
    </comment>
    <comment ref="I114" authorId="0">
      <text>
        <r>
          <rPr>
            <sz val="10"/>
            <rFont val="Arial"/>
            <family val="2"/>
          </rPr>
          <t>10.629,89
31-12-11 23:45 - 01-01-13 00:00</t>
        </r>
      </text>
    </comment>
    <comment ref="G115" authorId="0">
      <text>
        <r>
          <rPr>
            <sz val="10"/>
            <rFont val="Arial"/>
            <family val="2"/>
          </rPr>
          <t>9.413,98
31-12-09 23:45 - 01-01-11 00:00</t>
        </r>
      </text>
    </comment>
    <comment ref="H115" authorId="0">
      <text>
        <r>
          <rPr>
            <sz val="10"/>
            <rFont val="Arial"/>
            <family val="2"/>
          </rPr>
          <t>7.902,15
31-12-10 23:45 - 01-01-12 00:00</t>
        </r>
      </text>
    </comment>
    <comment ref="I115" authorId="0">
      <text>
        <r>
          <rPr>
            <sz val="10"/>
            <rFont val="Arial"/>
            <family val="2"/>
          </rPr>
          <t>7.603,88
31-12-11 23:45 - 01-01-13 00:00</t>
        </r>
      </text>
    </comment>
    <comment ref="F116" authorId="0">
      <text>
        <r>
          <rPr>
            <sz val="10"/>
            <rFont val="Arial"/>
            <family val="2"/>
          </rPr>
          <t>8.179,01
31-12-08 23:45 - 01-01-10 00:00</t>
        </r>
      </text>
    </comment>
    <comment ref="G116" authorId="0">
      <text>
        <r>
          <rPr>
            <sz val="10"/>
            <rFont val="Arial"/>
            <family val="2"/>
          </rPr>
          <t>8.264,39
31-12-09 23:45 - 01-01-11 00:00</t>
        </r>
      </text>
    </comment>
    <comment ref="H116" authorId="0">
      <text>
        <r>
          <rPr>
            <sz val="10"/>
            <rFont val="Arial"/>
            <family val="2"/>
          </rPr>
          <t>7.632,45
31-12-10 23:45 - 01-01-12 00:00</t>
        </r>
      </text>
    </comment>
    <comment ref="I116" authorId="0">
      <text>
        <r>
          <rPr>
            <sz val="10"/>
            <rFont val="Arial"/>
            <family val="2"/>
          </rPr>
          <t>8.061,05
31-12-11 23:45 - 01-01-13 00:00</t>
        </r>
      </text>
    </comment>
    <comment ref="G117" authorId="0">
      <text>
        <r>
          <rPr>
            <sz val="10"/>
            <rFont val="Arial"/>
            <family val="2"/>
          </rPr>
          <t>7.520,01
31-12-09 23:45 - 01-01-11 00:00</t>
        </r>
      </text>
    </comment>
    <comment ref="H117" authorId="0">
      <text>
        <r>
          <rPr>
            <sz val="10"/>
            <rFont val="Arial"/>
            <family val="2"/>
          </rPr>
          <t>6.004,09
31-12-10 23:45 - 01-01-12 00:00</t>
        </r>
      </text>
    </comment>
    <comment ref="I117" authorId="0">
      <text>
        <r>
          <rPr>
            <sz val="10"/>
            <rFont val="Arial"/>
            <family val="2"/>
          </rPr>
          <t>7.936,43
31-12-11 23:45 - 01-01-13 00:00</t>
        </r>
      </text>
    </comment>
    <comment ref="F118" authorId="0">
      <text>
        <r>
          <rPr>
            <sz val="10"/>
            <rFont val="Arial"/>
            <family val="2"/>
          </rPr>
          <t>20.125,47
31-12-08 23:45 - 01-01-10 00:00</t>
        </r>
      </text>
    </comment>
    <comment ref="G118" authorId="0">
      <text>
        <r>
          <rPr>
            <sz val="10"/>
            <rFont val="Arial"/>
            <family val="2"/>
          </rPr>
          <t>20.238,58
31-12-09 23:45 - 01-01-11 00:00</t>
        </r>
      </text>
    </comment>
    <comment ref="H118" authorId="0">
      <text>
        <r>
          <rPr>
            <sz val="10"/>
            <rFont val="Arial"/>
            <family val="2"/>
          </rPr>
          <t>20.373,54
31-12-10 23:45 - 01-01-12 00:00</t>
        </r>
      </text>
    </comment>
    <comment ref="I118" authorId="0">
      <text>
        <r>
          <rPr>
            <sz val="10"/>
            <rFont val="Arial"/>
            <family val="2"/>
          </rPr>
          <t>21.024,37
31-12-11 23:45 - 01-01-13 00:00</t>
        </r>
      </text>
    </comment>
    <comment ref="F119" authorId="0">
      <text>
        <r>
          <rPr>
            <sz val="10"/>
            <rFont val="Arial"/>
            <family val="2"/>
          </rPr>
          <t>7.413,25
31-12-08 23:45 - 01-01-10 00:00</t>
        </r>
      </text>
    </comment>
    <comment ref="G119" authorId="0">
      <text>
        <r>
          <rPr>
            <sz val="10"/>
            <rFont val="Arial"/>
            <family val="2"/>
          </rPr>
          <t>8.070,47
31-12-09 23:45 - 01-01-11 00:00</t>
        </r>
      </text>
    </comment>
    <comment ref="H119" authorId="0">
      <text>
        <r>
          <rPr>
            <sz val="10"/>
            <rFont val="Arial"/>
            <family val="2"/>
          </rPr>
          <t>7.421,86
31-12-10 23:45 - 01-01-12 00:00</t>
        </r>
      </text>
    </comment>
    <comment ref="I119" authorId="0">
      <text>
        <r>
          <rPr>
            <sz val="10"/>
            <rFont val="Arial"/>
            <family val="2"/>
          </rPr>
          <t>7.536,93
31-12-11 23:45 - 01-01-13 00:00</t>
        </r>
      </text>
    </comment>
    <comment ref="F120" authorId="0">
      <text>
        <r>
          <rPr>
            <sz val="10"/>
            <rFont val="Arial"/>
            <family val="2"/>
          </rPr>
          <t>19.234,29
31-12-08 23:45 - 01-01-10 00:00</t>
        </r>
      </text>
    </comment>
    <comment ref="G120" authorId="0">
      <text>
        <r>
          <rPr>
            <sz val="10"/>
            <rFont val="Arial"/>
            <family val="2"/>
          </rPr>
          <t>19.587,91
31-12-09 23:45 - 01-01-11 00:00</t>
        </r>
      </text>
    </comment>
    <comment ref="H120" authorId="0">
      <text>
        <r>
          <rPr>
            <sz val="10"/>
            <rFont val="Arial"/>
            <family val="2"/>
          </rPr>
          <t>18.958,96
31-12-10 23:45 - 01-01-12 00:00</t>
        </r>
      </text>
    </comment>
    <comment ref="I120" authorId="0">
      <text>
        <r>
          <rPr>
            <sz val="10"/>
            <rFont val="Arial"/>
            <family val="2"/>
          </rPr>
          <t>19.595,99
31-12-11 23:45 - 01-01-13 00:00</t>
        </r>
      </text>
    </comment>
    <comment ref="F121" authorId="0">
      <text>
        <r>
          <rPr>
            <sz val="10"/>
            <rFont val="Arial"/>
            <family val="2"/>
          </rPr>
          <t>3.123,71
31-12-08 23:45 - 01-01-10 00:00</t>
        </r>
      </text>
    </comment>
    <comment ref="G121" authorId="0">
      <text>
        <r>
          <rPr>
            <sz val="10"/>
            <rFont val="Arial"/>
            <family val="2"/>
          </rPr>
          <t>2.987,54
31-12-09 23:45 - 01-01-11 00:00</t>
        </r>
      </text>
    </comment>
    <comment ref="H121" authorId="0">
      <text>
        <r>
          <rPr>
            <sz val="10"/>
            <rFont val="Arial"/>
            <family val="2"/>
          </rPr>
          <t>2.703,50
31-12-10 23:45 - 01-01-12 00:00</t>
        </r>
      </text>
    </comment>
    <comment ref="I121" authorId="0">
      <text>
        <r>
          <rPr>
            <sz val="10"/>
            <rFont val="Arial"/>
            <family val="2"/>
          </rPr>
          <t>2.784,95
31-12-11 23:45 - 01-01-13 00:00</t>
        </r>
      </text>
    </comment>
    <comment ref="F122" authorId="0">
      <text>
        <r>
          <rPr>
            <sz val="10"/>
            <rFont val="Arial"/>
            <family val="2"/>
          </rPr>
          <t>3.938,15
31-12-08 23:45 - 01-01-10 00:00</t>
        </r>
      </text>
    </comment>
    <comment ref="G122" authorId="0">
      <text>
        <r>
          <rPr>
            <sz val="10"/>
            <rFont val="Arial"/>
            <family val="2"/>
          </rPr>
          <t>3.614,13
31-12-09 23:45 - 01-01-11 00:00</t>
        </r>
      </text>
    </comment>
    <comment ref="H122" authorId="0">
      <text>
        <r>
          <rPr>
            <sz val="10"/>
            <rFont val="Arial"/>
            <family val="2"/>
          </rPr>
          <t>3.390,83
31-12-10 23:45 - 01-01-12 00:00</t>
        </r>
      </text>
    </comment>
    <comment ref="I122" authorId="0">
      <text>
        <r>
          <rPr>
            <sz val="10"/>
            <rFont val="Arial"/>
            <family val="2"/>
          </rPr>
          <t>3.792,75
31-12-11 23:45 - 01-01-13 00:00</t>
        </r>
      </text>
    </comment>
    <comment ref="F123" authorId="0">
      <text>
        <r>
          <rPr>
            <sz val="10"/>
            <rFont val="Arial"/>
            <family val="2"/>
          </rPr>
          <t>8.653,09
31-12-08 23:45 - 01-01-10 00:00</t>
        </r>
      </text>
    </comment>
    <comment ref="G123" authorId="0">
      <text>
        <r>
          <rPr>
            <sz val="10"/>
            <rFont val="Arial"/>
            <family val="2"/>
          </rPr>
          <t>9.041,25
31-12-09 23:45 - 01-01-11 00:00</t>
        </r>
      </text>
    </comment>
    <comment ref="H123" authorId="0">
      <text>
        <r>
          <rPr>
            <sz val="10"/>
            <rFont val="Arial"/>
            <family val="2"/>
          </rPr>
          <t>8.497,85
31-12-10 23:45 - 01-01-12 00:00</t>
        </r>
      </text>
    </comment>
    <comment ref="I123" authorId="0">
      <text>
        <r>
          <rPr>
            <sz val="10"/>
            <rFont val="Arial"/>
            <family val="2"/>
          </rPr>
          <t>8.779,27
31-12-11 23:45 - 01-01-13 00:00</t>
        </r>
      </text>
    </comment>
    <comment ref="F124" authorId="0">
      <text>
        <r>
          <rPr>
            <sz val="10"/>
            <rFont val="Arial"/>
            <family val="2"/>
          </rPr>
          <t>29.508,56
31-12-08 23:45 - 01-01-10 00:00</t>
        </r>
      </text>
    </comment>
    <comment ref="G124" authorId="0">
      <text>
        <r>
          <rPr>
            <sz val="10"/>
            <rFont val="Arial"/>
            <family val="2"/>
          </rPr>
          <t>29.875,58
31-12-09 23:45 - 01-01-11 00:00</t>
        </r>
      </text>
    </comment>
    <comment ref="H124" authorId="0">
      <text>
        <r>
          <rPr>
            <sz val="10"/>
            <rFont val="Arial"/>
            <family val="2"/>
          </rPr>
          <t>23.835,02
31-12-10 23:45 - 01-01-12 00:00</t>
        </r>
      </text>
    </comment>
    <comment ref="I124" authorId="0">
      <text>
        <r>
          <rPr>
            <sz val="10"/>
            <rFont val="Arial"/>
            <family val="2"/>
          </rPr>
          <t>24.354,93
31-12-11 23:45 - 01-01-13 00:00</t>
        </r>
      </text>
    </comment>
    <comment ref="F125" authorId="0">
      <text>
        <r>
          <rPr>
            <sz val="10"/>
            <rFont val="Arial"/>
            <family val="2"/>
          </rPr>
          <t>38.199,22
31-12-08 23:45 - 01-01-10 00:00</t>
        </r>
      </text>
    </comment>
    <comment ref="G125" authorId="0">
      <text>
        <r>
          <rPr>
            <sz val="10"/>
            <rFont val="Arial"/>
            <family val="2"/>
          </rPr>
          <t>37.815,13
31-12-09 23:45 - 01-01-11 00:00</t>
        </r>
      </text>
    </comment>
    <comment ref="H125" authorId="0">
      <text>
        <r>
          <rPr>
            <sz val="10"/>
            <rFont val="Arial"/>
            <family val="2"/>
          </rPr>
          <t>32.992,28
31-12-10 23:45 - 01-01-12 00:00</t>
        </r>
      </text>
    </comment>
    <comment ref="I125" authorId="0">
      <text>
        <r>
          <rPr>
            <sz val="10"/>
            <rFont val="Arial"/>
            <family val="2"/>
          </rPr>
          <t>27.309,66
31-12-11 23:45 - 01-01-13 00:00</t>
        </r>
      </text>
    </comment>
    <comment ref="F126" authorId="0">
      <text>
        <r>
          <rPr>
            <sz val="10"/>
            <rFont val="Arial"/>
            <family val="2"/>
          </rPr>
          <t>10.611,36
31-12-08 23:45 - 01-01-10 00:00</t>
        </r>
      </text>
    </comment>
    <comment ref="G126" authorId="0">
      <text>
        <r>
          <rPr>
            <sz val="10"/>
            <rFont val="Arial"/>
            <family val="2"/>
          </rPr>
          <t>11.811,94
31-12-09 23:45 - 01-01-11 00:00</t>
        </r>
      </text>
    </comment>
    <comment ref="H126" authorId="0">
      <text>
        <r>
          <rPr>
            <sz val="10"/>
            <rFont val="Arial"/>
            <family val="2"/>
          </rPr>
          <t>9.618,49
31-12-10 23:45 - 01-01-12 00:00</t>
        </r>
      </text>
    </comment>
    <comment ref="I126" authorId="0">
      <text>
        <r>
          <rPr>
            <sz val="10"/>
            <rFont val="Arial"/>
            <family val="2"/>
          </rPr>
          <t>8.013,27
31-12-11 23:45 - 01-01-13 00:00</t>
        </r>
      </text>
    </comment>
    <comment ref="F127" authorId="0">
      <text>
        <r>
          <rPr>
            <sz val="10"/>
            <rFont val="Arial"/>
            <family val="2"/>
          </rPr>
          <t>25.645,67
31-12-08 23:45 - 01-01-10 00:00</t>
        </r>
      </text>
    </comment>
    <comment ref="G127" authorId="0">
      <text>
        <r>
          <rPr>
            <sz val="10"/>
            <rFont val="Arial"/>
            <family val="2"/>
          </rPr>
          <t>28.653,47
31-12-09 23:45 - 01-01-11 00:00</t>
        </r>
      </text>
    </comment>
    <comment ref="H127" authorId="0">
      <text>
        <r>
          <rPr>
            <sz val="10"/>
            <rFont val="Arial"/>
            <family val="2"/>
          </rPr>
          <t>22.767,57
31-12-10 23:45 - 01-01-12 00:00</t>
        </r>
      </text>
    </comment>
    <comment ref="I127" authorId="0">
      <text>
        <r>
          <rPr>
            <sz val="10"/>
            <rFont val="Arial"/>
            <family val="2"/>
          </rPr>
          <t>21.105,33
31-12-11 23:45 - 01-01-13 00:00</t>
        </r>
      </text>
    </comment>
    <comment ref="G128" authorId="0">
      <text>
        <r>
          <rPr>
            <sz val="10"/>
            <rFont val="Arial"/>
            <family val="2"/>
          </rPr>
          <t>7.279,49
31-12-09 23:45 - 01-01-11 00:00</t>
        </r>
      </text>
    </comment>
    <comment ref="H128" authorId="0">
      <text>
        <r>
          <rPr>
            <sz val="10"/>
            <rFont val="Arial"/>
            <family val="2"/>
          </rPr>
          <t>6.809,84
31-12-10 23:45 - 01-01-12 00:00</t>
        </r>
      </text>
    </comment>
    <comment ref="I128" authorId="0">
      <text>
        <r>
          <rPr>
            <sz val="10"/>
            <rFont val="Arial"/>
            <family val="2"/>
          </rPr>
          <t>7.664,88
31-12-11 23:45 - 01-01-13 00:00</t>
        </r>
      </text>
    </comment>
    <comment ref="F129" authorId="0">
      <text>
        <r>
          <rPr>
            <sz val="10"/>
            <rFont val="Arial"/>
            <family val="2"/>
          </rPr>
          <t>5.901,86
31-12-08 23:45 - 01-01-10 00:00</t>
        </r>
      </text>
    </comment>
    <comment ref="G129" authorId="0">
      <text>
        <r>
          <rPr>
            <sz val="10"/>
            <rFont val="Arial"/>
            <family val="2"/>
          </rPr>
          <t>4.068,17
31-12-09 23:45 - 01-01-11 00:00</t>
        </r>
      </text>
    </comment>
    <comment ref="H129" authorId="0">
      <text>
        <r>
          <rPr>
            <sz val="10"/>
            <rFont val="Arial"/>
            <family val="2"/>
          </rPr>
          <t>4.402,42
31-12-10 23:45 - 01-01-12 00:00</t>
        </r>
      </text>
    </comment>
    <comment ref="I129" authorId="0">
      <text>
        <r>
          <rPr>
            <sz val="10"/>
            <rFont val="Arial"/>
            <family val="2"/>
          </rPr>
          <t>5.028,62
31-12-11 23:45 - 01-01-13 00:00</t>
        </r>
      </text>
    </comment>
    <comment ref="F130" authorId="0">
      <text>
        <r>
          <rPr>
            <sz val="10"/>
            <rFont val="Arial"/>
            <family val="2"/>
          </rPr>
          <t>14.567,99
31-12-08 23:45 - 01-01-10 00:00</t>
        </r>
      </text>
    </comment>
    <comment ref="G130" authorId="0">
      <text>
        <r>
          <rPr>
            <sz val="10"/>
            <rFont val="Arial"/>
            <family val="2"/>
          </rPr>
          <t>15.705,87
31-12-09 23:45 - 01-01-11 00:00</t>
        </r>
      </text>
    </comment>
    <comment ref="H130" authorId="0">
      <text>
        <r>
          <rPr>
            <sz val="10"/>
            <rFont val="Arial"/>
            <family val="2"/>
          </rPr>
          <t>14.610,58
31-12-10 23:45 - 01-01-12 00:00</t>
        </r>
      </text>
    </comment>
    <comment ref="I130" authorId="0">
      <text>
        <r>
          <rPr>
            <sz val="10"/>
            <rFont val="Arial"/>
            <family val="2"/>
          </rPr>
          <t>16.133,37
31-12-11 23:45 - 01-01-13 00:00</t>
        </r>
      </text>
    </comment>
    <comment ref="F131" authorId="0">
      <text>
        <r>
          <rPr>
            <sz val="10"/>
            <rFont val="Arial"/>
            <family val="2"/>
          </rPr>
          <t>14.273,62
23-08-08 01:00 - 01-01-10 00:00</t>
        </r>
      </text>
    </comment>
    <comment ref="G131" authorId="0">
      <text>
        <r>
          <rPr>
            <sz val="10"/>
            <rFont val="Arial"/>
            <family val="2"/>
          </rPr>
          <t>26.433,03
31-12-09 23:45 - 01-01-11 00:00</t>
        </r>
      </text>
    </comment>
    <comment ref="H131" authorId="0">
      <text>
        <r>
          <rPr>
            <sz val="10"/>
            <rFont val="Arial"/>
            <family val="2"/>
          </rPr>
          <t>27.091,21
31-12-10 23:45 - 01-01-12 00:00</t>
        </r>
      </text>
    </comment>
    <comment ref="I131" authorId="0">
      <text>
        <r>
          <rPr>
            <sz val="10"/>
            <rFont val="Arial"/>
            <family val="2"/>
          </rPr>
          <t>28.435,51
31-12-11 23:45 - 01-01-13 00:00</t>
        </r>
      </text>
    </comment>
    <comment ref="F132" authorId="0">
      <text>
        <r>
          <rPr>
            <sz val="10"/>
            <rFont val="Arial"/>
            <family val="2"/>
          </rPr>
          <t>21.577,00
31-12-08 23:45 - 01-01-10 00:00</t>
        </r>
      </text>
    </comment>
    <comment ref="G132" authorId="0">
      <text>
        <r>
          <rPr>
            <sz val="10"/>
            <rFont val="Arial"/>
            <family val="2"/>
          </rPr>
          <t>21.012,52
31-12-09 23:45 - 01-01-11 00:00</t>
        </r>
      </text>
    </comment>
    <comment ref="H132" authorId="0">
      <text>
        <r>
          <rPr>
            <sz val="10"/>
            <rFont val="Arial"/>
            <family val="2"/>
          </rPr>
          <t>17.706,30
31-12-10 23:45 - 01-01-12 00:00</t>
        </r>
      </text>
    </comment>
    <comment ref="I132" authorId="0">
      <text>
        <r>
          <rPr>
            <sz val="10"/>
            <rFont val="Arial"/>
            <family val="2"/>
          </rPr>
          <t>18.276,08
31-12-11 23:45 - 01-01-13 00:00</t>
        </r>
      </text>
    </comment>
    <comment ref="F133" authorId="0">
      <text>
        <r>
          <rPr>
            <sz val="10"/>
            <rFont val="Arial"/>
            <family val="2"/>
          </rPr>
          <t>19.009,10
31-12-08 23:45 - 01-01-10 00:00</t>
        </r>
      </text>
    </comment>
    <comment ref="G133" authorId="0">
      <text>
        <r>
          <rPr>
            <sz val="10"/>
            <rFont val="Arial"/>
            <family val="2"/>
          </rPr>
          <t>21.244,16
31-12-09 23:45 - 01-01-11 00:00</t>
        </r>
      </text>
    </comment>
    <comment ref="H133" authorId="0">
      <text>
        <r>
          <rPr>
            <sz val="10"/>
            <rFont val="Arial"/>
            <family val="2"/>
          </rPr>
          <t>17.963,45
31-12-10 23:45 - 01-01-12 00:00</t>
        </r>
      </text>
    </comment>
    <comment ref="I133" authorId="0">
      <text>
        <r>
          <rPr>
            <sz val="10"/>
            <rFont val="Arial"/>
            <family val="2"/>
          </rPr>
          <t>19.352,29
31-12-11 23:45 - 01-01-13 00:00</t>
        </r>
      </text>
    </comment>
    <comment ref="F134" authorId="0">
      <text>
        <r>
          <rPr>
            <sz val="10"/>
            <rFont val="Arial"/>
            <family val="2"/>
          </rPr>
          <t>14.994,43
31-12-08 23:45 - 01-01-10 00:00</t>
        </r>
      </text>
    </comment>
    <comment ref="G134" authorId="0">
      <text>
        <r>
          <rPr>
            <sz val="10"/>
            <rFont val="Arial"/>
            <family val="2"/>
          </rPr>
          <t>15.221,43
31-12-09 23:45 - 01-01-11 00:00</t>
        </r>
      </text>
    </comment>
    <comment ref="H134" authorId="0">
      <text>
        <r>
          <rPr>
            <sz val="10"/>
            <rFont val="Arial"/>
            <family val="2"/>
          </rPr>
          <t>14.848,40
31-12-10 23:45 - 01-01-12 00:00</t>
        </r>
      </text>
    </comment>
    <comment ref="I134" authorId="0">
      <text>
        <r>
          <rPr>
            <sz val="10"/>
            <rFont val="Arial"/>
            <family val="2"/>
          </rPr>
          <t>16.007,37
31-12-11 23:45 - 01-01-13 00:00</t>
        </r>
      </text>
    </comment>
    <comment ref="F135" authorId="0">
      <text>
        <r>
          <rPr>
            <sz val="10"/>
            <rFont val="Arial"/>
            <family val="2"/>
          </rPr>
          <t>21.252,60
31-12-08 23:45 - 01-01-10 00:00</t>
        </r>
      </text>
    </comment>
    <comment ref="G135" authorId="0">
      <text>
        <r>
          <rPr>
            <sz val="10"/>
            <rFont val="Arial"/>
            <family val="2"/>
          </rPr>
          <t>20.537,65
31-12-09 23:45 - 01-01-11 00:00</t>
        </r>
      </text>
    </comment>
    <comment ref="H135" authorId="0">
      <text>
        <r>
          <rPr>
            <sz val="10"/>
            <rFont val="Arial"/>
            <family val="2"/>
          </rPr>
          <t>17.377,84
31-12-10 23:45 - 01-01-12 00:00</t>
        </r>
      </text>
    </comment>
    <comment ref="I135" authorId="0">
      <text>
        <r>
          <rPr>
            <sz val="10"/>
            <rFont val="Arial"/>
            <family val="2"/>
          </rPr>
          <t>18.524,09
31-12-11 23:45 - 01-01-13 00:00</t>
        </r>
      </text>
    </comment>
    <comment ref="F136" authorId="0">
      <text>
        <r>
          <rPr>
            <sz val="10"/>
            <rFont val="Arial"/>
            <family val="2"/>
          </rPr>
          <t>16.494,07
31-12-08 23:45 - 01-01-10 00:00</t>
        </r>
      </text>
    </comment>
    <comment ref="G136" authorId="0">
      <text>
        <r>
          <rPr>
            <sz val="10"/>
            <rFont val="Arial"/>
            <family val="2"/>
          </rPr>
          <t>16.851,25
31-12-09 23:45 - 01-01-11 00:00</t>
        </r>
      </text>
    </comment>
    <comment ref="H136" authorId="0">
      <text>
        <r>
          <rPr>
            <sz val="10"/>
            <rFont val="Arial"/>
            <family val="2"/>
          </rPr>
          <t>14.893,22
31-12-10 23:45 - 01-01-12 00:00</t>
        </r>
      </text>
    </comment>
    <comment ref="I136" authorId="0">
      <text>
        <r>
          <rPr>
            <sz val="10"/>
            <rFont val="Arial"/>
            <family val="2"/>
          </rPr>
          <t>12.062,87
31-12-11 23:45 - 01-01-13 00:00</t>
        </r>
      </text>
    </comment>
    <comment ref="F137" authorId="0">
      <text>
        <r>
          <rPr>
            <sz val="10"/>
            <rFont val="Arial"/>
            <family val="2"/>
          </rPr>
          <t>2.918,66
31-12-08 23:45 - 01-01-10 00:00</t>
        </r>
      </text>
    </comment>
    <comment ref="G137" authorId="0">
      <text>
        <r>
          <rPr>
            <sz val="10"/>
            <rFont val="Arial"/>
            <family val="2"/>
          </rPr>
          <t>2.852,53
31-12-09 23:45 - 01-01-11 00:00</t>
        </r>
      </text>
    </comment>
    <comment ref="H137" authorId="0">
      <text>
        <r>
          <rPr>
            <sz val="10"/>
            <rFont val="Arial"/>
            <family val="2"/>
          </rPr>
          <t>2.383,86
31-12-10 23:45 - 01-01-12 00:00</t>
        </r>
      </text>
    </comment>
    <comment ref="I137" authorId="0">
      <text>
        <r>
          <rPr>
            <sz val="10"/>
            <rFont val="Arial"/>
            <family val="2"/>
          </rPr>
          <t>2.372,39
31-12-11 23:45 - 01-01-13 00:00</t>
        </r>
      </text>
    </comment>
    <comment ref="F138" authorId="0">
      <text>
        <r>
          <rPr>
            <sz val="10"/>
            <rFont val="Arial"/>
            <family val="2"/>
          </rPr>
          <t>4.435,38
31-12-08 23:45 - 01-01-10 00:00</t>
        </r>
      </text>
    </comment>
    <comment ref="G138" authorId="0">
      <text>
        <r>
          <rPr>
            <sz val="10"/>
            <rFont val="Arial"/>
            <family val="2"/>
          </rPr>
          <t>4.412,93
31-12-09 23:45 - 01-01-11 00:00</t>
        </r>
      </text>
    </comment>
    <comment ref="H138" authorId="0">
      <text>
        <r>
          <rPr>
            <sz val="10"/>
            <rFont val="Arial"/>
            <family val="2"/>
          </rPr>
          <t>4.160,72
31-12-10 23:45 - 01-01-12 00:00</t>
        </r>
      </text>
    </comment>
    <comment ref="I138" authorId="0">
      <text>
        <r>
          <rPr>
            <sz val="10"/>
            <rFont val="Arial"/>
            <family val="2"/>
          </rPr>
          <t>4.581,63
31-12-11 23:45 - 01-01-13 00:00</t>
        </r>
      </text>
    </comment>
    <comment ref="F139" authorId="0">
      <text>
        <r>
          <rPr>
            <sz val="10"/>
            <rFont val="Arial"/>
            <family val="2"/>
          </rPr>
          <t>4.184,66
31-12-08 23:45 - 01-01-10 00:00</t>
        </r>
      </text>
    </comment>
    <comment ref="G139" authorId="0">
      <text>
        <r>
          <rPr>
            <sz val="10"/>
            <rFont val="Arial"/>
            <family val="2"/>
          </rPr>
          <t>4.214,30
31-12-09 23:45 - 01-01-11 00:00</t>
        </r>
      </text>
    </comment>
    <comment ref="H139" authorId="0">
      <text>
        <r>
          <rPr>
            <sz val="10"/>
            <rFont val="Arial"/>
            <family val="2"/>
          </rPr>
          <t>4.248,00
31-12-10 23:45 - 01-01-12 00:00</t>
        </r>
      </text>
    </comment>
    <comment ref="I139" authorId="0">
      <text>
        <r>
          <rPr>
            <sz val="10"/>
            <rFont val="Arial"/>
            <family val="2"/>
          </rPr>
          <t>5.065,02
31-12-11 23:45 - 01-01-13 00:00</t>
        </r>
      </text>
    </comment>
    <comment ref="F140" authorId="0">
      <text>
        <r>
          <rPr>
            <sz val="10"/>
            <rFont val="Arial"/>
            <family val="2"/>
          </rPr>
          <t>9.555,64
31-12-08 23:45 - 01-01-10 00:00</t>
        </r>
      </text>
    </comment>
    <comment ref="G140" authorId="0">
      <text>
        <r>
          <rPr>
            <sz val="10"/>
            <rFont val="Arial"/>
            <family val="2"/>
          </rPr>
          <t>8.601,82
31-12-09 23:45 - 01-01-11 00:00</t>
        </r>
      </text>
    </comment>
    <comment ref="H140" authorId="0">
      <text>
        <r>
          <rPr>
            <sz val="10"/>
            <rFont val="Arial"/>
            <family val="2"/>
          </rPr>
          <t>9.437,96
31-12-10 23:45 - 01-01-12 00:00</t>
        </r>
      </text>
    </comment>
    <comment ref="I140" authorId="0">
      <text>
        <r>
          <rPr>
            <sz val="10"/>
            <rFont val="Arial"/>
            <family val="2"/>
          </rPr>
          <t>9.933,33
31-12-11 23:45 - 01-01-13 00:00</t>
        </r>
      </text>
    </comment>
    <comment ref="F141" authorId="0">
      <text>
        <r>
          <rPr>
            <sz val="10"/>
            <rFont val="Arial"/>
            <family val="2"/>
          </rPr>
          <t>1.485,82
31-12-08 23:45 - 01-01-10 00:00</t>
        </r>
      </text>
    </comment>
    <comment ref="G141" authorId="0">
      <text>
        <r>
          <rPr>
            <sz val="10"/>
            <rFont val="Arial"/>
            <family val="2"/>
          </rPr>
          <t>1.679,71
31-12-09 23:45 - 01-01-11 00:00</t>
        </r>
      </text>
    </comment>
    <comment ref="H141" authorId="0">
      <text>
        <r>
          <rPr>
            <sz val="10"/>
            <rFont val="Arial"/>
            <family val="2"/>
          </rPr>
          <t>1.539,45
31-12-10 23:45 - 01-01-12 00:00</t>
        </r>
      </text>
    </comment>
    <comment ref="I141" authorId="0">
      <text>
        <r>
          <rPr>
            <sz val="10"/>
            <rFont val="Arial"/>
            <family val="2"/>
          </rPr>
          <t>1.603,57
31-12-11 23:45 - 01-01-13 00:00</t>
        </r>
      </text>
    </comment>
    <comment ref="F142" authorId="0">
      <text>
        <r>
          <rPr>
            <sz val="10"/>
            <rFont val="Arial"/>
            <family val="2"/>
          </rPr>
          <t>17.253,93
31-12-08 23:45 - 01-01-10 00:00</t>
        </r>
      </text>
    </comment>
    <comment ref="G142" authorId="0">
      <text>
        <r>
          <rPr>
            <sz val="10"/>
            <rFont val="Arial"/>
            <family val="2"/>
          </rPr>
          <t>18.006,87
31-12-09 23:45 - 01-01-11 00:00</t>
        </r>
      </text>
    </comment>
    <comment ref="H142" authorId="0">
      <text>
        <r>
          <rPr>
            <sz val="10"/>
            <rFont val="Arial"/>
            <family val="2"/>
          </rPr>
          <t>17.734,41
31-12-10 23:45 - 01-01-12 00:00</t>
        </r>
      </text>
    </comment>
    <comment ref="I142" authorId="0">
      <text>
        <r>
          <rPr>
            <sz val="10"/>
            <rFont val="Arial"/>
            <family val="2"/>
          </rPr>
          <t>17.357,36
31-12-11 23:45 - 01-01-13 00:00</t>
        </r>
      </text>
    </comment>
    <comment ref="F143" authorId="0">
      <text>
        <r>
          <rPr>
            <sz val="10"/>
            <rFont val="Arial"/>
            <family val="2"/>
          </rPr>
          <t>29.155,12
31-12-08 23:45 - 01-01-10 00:00</t>
        </r>
      </text>
    </comment>
    <comment ref="G143" authorId="0">
      <text>
        <r>
          <rPr>
            <sz val="10"/>
            <rFont val="Arial"/>
            <family val="2"/>
          </rPr>
          <t>30.677,64
31-12-09 23:45 - 01-01-11 00:00</t>
        </r>
      </text>
    </comment>
    <comment ref="H143" authorId="0">
      <text>
        <r>
          <rPr>
            <sz val="10"/>
            <rFont val="Arial"/>
            <family val="2"/>
          </rPr>
          <t>24.762,15
31-12-10 23:45 - 01-01-12 00:00</t>
        </r>
      </text>
    </comment>
    <comment ref="I143" authorId="0">
      <text>
        <r>
          <rPr>
            <sz val="10"/>
            <rFont val="Arial"/>
            <family val="2"/>
          </rPr>
          <t>25.557,75
31-12-11 23:45 - 01-01-13 00:00</t>
        </r>
      </text>
    </comment>
    <comment ref="F144" authorId="0">
      <text>
        <r>
          <rPr>
            <sz val="10"/>
            <rFont val="Arial"/>
            <family val="2"/>
          </rPr>
          <t>7.601,28
31-12-08 23:45 - 01-01-10 00:00</t>
        </r>
      </text>
    </comment>
    <comment ref="G144" authorId="0">
      <text>
        <r>
          <rPr>
            <sz val="10"/>
            <rFont val="Arial"/>
            <family val="2"/>
          </rPr>
          <t>7.353,34
31-12-09 23:45 - 01-01-11 00:00</t>
        </r>
      </text>
    </comment>
    <comment ref="H144" authorId="0">
      <text>
        <r>
          <rPr>
            <sz val="10"/>
            <rFont val="Arial"/>
            <family val="2"/>
          </rPr>
          <t>6.595,55
31-12-10 23:45 - 01-01-12 00:00</t>
        </r>
      </text>
    </comment>
    <comment ref="I144" authorId="0">
      <text>
        <r>
          <rPr>
            <sz val="10"/>
            <rFont val="Arial"/>
            <family val="2"/>
          </rPr>
          <t>7.465,35
31-12-11 23:45 - 01-01-13 00:00</t>
        </r>
      </text>
    </comment>
    <comment ref="F145" authorId="0">
      <text>
        <r>
          <rPr>
            <sz val="10"/>
            <rFont val="Arial"/>
            <family val="2"/>
          </rPr>
          <t>8.997,20
31-12-08 23:45 - 01-01-10 00:00</t>
        </r>
      </text>
    </comment>
    <comment ref="G145" authorId="0">
      <text>
        <r>
          <rPr>
            <sz val="10"/>
            <rFont val="Arial"/>
            <family val="2"/>
          </rPr>
          <t>9.445,61
31-12-09 23:45 - 01-01-11 00:00</t>
        </r>
      </text>
    </comment>
    <comment ref="H145" authorId="0">
      <text>
        <r>
          <rPr>
            <sz val="10"/>
            <rFont val="Arial"/>
            <family val="2"/>
          </rPr>
          <t>8.302,35
31-12-10 23:45 - 01-01-12 00:00</t>
        </r>
      </text>
    </comment>
    <comment ref="I145" authorId="0">
      <text>
        <r>
          <rPr>
            <sz val="10"/>
            <rFont val="Arial"/>
            <family val="2"/>
          </rPr>
          <t>9.525,75
31-12-11 23:45 - 01-01-13 00:00</t>
        </r>
      </text>
    </comment>
    <comment ref="F146" authorId="0">
      <text>
        <r>
          <rPr>
            <sz val="10"/>
            <rFont val="Arial"/>
            <family val="2"/>
          </rPr>
          <t>25.582,98
31-12-08 23:45 - 01-01-10 00:00</t>
        </r>
      </text>
    </comment>
    <comment ref="G146" authorId="0">
      <text>
        <r>
          <rPr>
            <sz val="10"/>
            <rFont val="Arial"/>
            <family val="2"/>
          </rPr>
          <t>25.219,98
31-12-09 23:45 - 01-01-11 00:00</t>
        </r>
      </text>
    </comment>
    <comment ref="H146" authorId="0">
      <text>
        <r>
          <rPr>
            <sz val="10"/>
            <rFont val="Arial"/>
            <family val="2"/>
          </rPr>
          <t>23.879,96
31-12-10 23:45 - 01-01-12 00:00</t>
        </r>
      </text>
    </comment>
    <comment ref="I146" authorId="0">
      <text>
        <r>
          <rPr>
            <sz val="10"/>
            <rFont val="Arial"/>
            <family val="2"/>
          </rPr>
          <t>23.276,50
31-12-11 23:45 - 01-01-13 00:00</t>
        </r>
      </text>
    </comment>
    <comment ref="F147" authorId="0">
      <text>
        <r>
          <rPr>
            <sz val="10"/>
            <rFont val="Arial"/>
            <family val="2"/>
          </rPr>
          <t>7.741,16
31-12-08 23:45 - 01-01-10 00:00</t>
        </r>
      </text>
    </comment>
    <comment ref="G147" authorId="0">
      <text>
        <r>
          <rPr>
            <sz val="10"/>
            <rFont val="Arial"/>
            <family val="2"/>
          </rPr>
          <t>6.459,48
31-12-09 23:45 - 01-01-11 00:00</t>
        </r>
      </text>
    </comment>
    <comment ref="H147" authorId="0">
      <text>
        <r>
          <rPr>
            <sz val="10"/>
            <rFont val="Arial"/>
            <family val="2"/>
          </rPr>
          <t>7.440,76
31-12-10 23:45 - 01-01-12 00:00</t>
        </r>
      </text>
    </comment>
    <comment ref="I147" authorId="0">
      <text>
        <r>
          <rPr>
            <sz val="10"/>
            <rFont val="Arial"/>
            <family val="2"/>
          </rPr>
          <t>8.853,64
31-12-11 23:45 - 01-01-13 00:00</t>
        </r>
      </text>
    </comment>
    <comment ref="F148" authorId="0">
      <text>
        <r>
          <rPr>
            <sz val="10"/>
            <rFont val="Arial"/>
            <family val="2"/>
          </rPr>
          <t>5.364,37
31-12-08 23:45 - 01-01-10 00:00</t>
        </r>
      </text>
    </comment>
    <comment ref="G148" authorId="0">
      <text>
        <r>
          <rPr>
            <sz val="10"/>
            <rFont val="Arial"/>
            <family val="2"/>
          </rPr>
          <t>5.104,08
31-12-09 23:45 - 01-01-11 00:00</t>
        </r>
      </text>
    </comment>
    <comment ref="H148" authorId="0">
      <text>
        <r>
          <rPr>
            <sz val="10"/>
            <rFont val="Arial"/>
            <family val="2"/>
          </rPr>
          <t>3.991,20
31-12-10 23:45 - 01-01-12 00:00</t>
        </r>
      </text>
    </comment>
    <comment ref="I148" authorId="0">
      <text>
        <r>
          <rPr>
            <sz val="10"/>
            <rFont val="Arial"/>
            <family val="2"/>
          </rPr>
          <t>3.074,72
31-12-11 23:45 - 01-01-13 00:00</t>
        </r>
      </text>
    </comment>
    <comment ref="F149" authorId="0">
      <text>
        <r>
          <rPr>
            <sz val="10"/>
            <rFont val="Arial"/>
            <family val="2"/>
          </rPr>
          <t>6.381,06
31-12-08 23:45 - 01-01-10 00:00</t>
        </r>
      </text>
    </comment>
    <comment ref="G149" authorId="0">
      <text>
        <r>
          <rPr>
            <sz val="10"/>
            <rFont val="Arial"/>
            <family val="2"/>
          </rPr>
          <t>6.422,13
31-12-09 23:45 - 01-01-11 00:00</t>
        </r>
      </text>
    </comment>
    <comment ref="H149" authorId="0">
      <text>
        <r>
          <rPr>
            <sz val="10"/>
            <rFont val="Arial"/>
            <family val="2"/>
          </rPr>
          <t>4.877,82
31-12-10 23:45 - 01-01-12 00:00</t>
        </r>
      </text>
    </comment>
    <comment ref="I149" authorId="0">
      <text>
        <r>
          <rPr>
            <sz val="10"/>
            <rFont val="Arial"/>
            <family val="2"/>
          </rPr>
          <t>4.645,88
31-12-11 23:45 - 01-01-13 00:00</t>
        </r>
      </text>
    </comment>
    <comment ref="F150" authorId="0">
      <text>
        <r>
          <rPr>
            <sz val="10"/>
            <rFont val="Arial"/>
            <family val="2"/>
          </rPr>
          <t>20.437,29
31-12-08 23:45 - 01-01-10 00:00</t>
        </r>
      </text>
    </comment>
    <comment ref="G150" authorId="0">
      <text>
        <r>
          <rPr>
            <sz val="10"/>
            <rFont val="Arial"/>
            <family val="2"/>
          </rPr>
          <t>19.029,24
31-12-09 23:45 - 01-01-11 00:00</t>
        </r>
      </text>
    </comment>
    <comment ref="H150" authorId="0">
      <text>
        <r>
          <rPr>
            <sz val="10"/>
            <rFont val="Arial"/>
            <family val="2"/>
          </rPr>
          <t>15.087,86
31-12-10 23:45 - 01-01-12 00:00</t>
        </r>
      </text>
    </comment>
    <comment ref="I150" authorId="0">
      <text>
        <r>
          <rPr>
            <sz val="10"/>
            <rFont val="Arial"/>
            <family val="2"/>
          </rPr>
          <t>13.778,31
31-12-11 23:45 - 01-01-13 00:00</t>
        </r>
      </text>
    </comment>
    <comment ref="F151" authorId="0">
      <text>
        <r>
          <rPr>
            <sz val="10"/>
            <rFont val="Arial"/>
            <family val="2"/>
          </rPr>
          <t>8.721,84
31-12-08 23:45 - 01-01-10 00:00</t>
        </r>
      </text>
    </comment>
    <comment ref="G151" authorId="0">
      <text>
        <r>
          <rPr>
            <sz val="10"/>
            <rFont val="Arial"/>
            <family val="2"/>
          </rPr>
          <t>10.457,45
31-12-09 23:45 - 01-01-11 00:00</t>
        </r>
      </text>
    </comment>
    <comment ref="H151" authorId="0">
      <text>
        <r>
          <rPr>
            <sz val="10"/>
            <rFont val="Arial"/>
            <family val="2"/>
          </rPr>
          <t>9.701,74
31-12-10 23:45 - 01-01-12 00:00</t>
        </r>
      </text>
    </comment>
    <comment ref="I151" authorId="0">
      <text>
        <r>
          <rPr>
            <sz val="10"/>
            <rFont val="Arial"/>
            <family val="2"/>
          </rPr>
          <t>6.986,45
31-12-11 23:45 - 01-01-13 00:00</t>
        </r>
      </text>
    </comment>
    <comment ref="F152" authorId="0">
      <text>
        <r>
          <rPr>
            <sz val="10"/>
            <rFont val="Arial"/>
            <family val="2"/>
          </rPr>
          <t>15.745,34
31-12-08 23:45 - 01-01-10 00:00</t>
        </r>
      </text>
    </comment>
    <comment ref="G152" authorId="0">
      <text>
        <r>
          <rPr>
            <sz val="10"/>
            <rFont val="Arial"/>
            <family val="2"/>
          </rPr>
          <t>15.903,36
31-12-09 23:45 - 01-01-11 00:00</t>
        </r>
      </text>
    </comment>
    <comment ref="H152" authorId="0">
      <text>
        <r>
          <rPr>
            <sz val="10"/>
            <rFont val="Arial"/>
            <family val="2"/>
          </rPr>
          <t>12.337,54
31-12-10 23:45 - 01-01-12 00:00</t>
        </r>
      </text>
    </comment>
    <comment ref="I152" authorId="0">
      <text>
        <r>
          <rPr>
            <sz val="10"/>
            <rFont val="Arial"/>
            <family val="2"/>
          </rPr>
          <t>11.184,79
31-12-11 23:45 - 01-01-13 00:00</t>
        </r>
      </text>
    </comment>
    <comment ref="F153" authorId="0">
      <text>
        <r>
          <rPr>
            <sz val="10"/>
            <rFont val="Arial"/>
            <family val="2"/>
          </rPr>
          <t>5.062,17
31-12-08 23:45 - 01-01-10 00:00</t>
        </r>
      </text>
    </comment>
    <comment ref="G153" authorId="0">
      <text>
        <r>
          <rPr>
            <sz val="10"/>
            <rFont val="Arial"/>
            <family val="2"/>
          </rPr>
          <t>4.904,39
31-12-09 23:45 - 01-01-11 00:00</t>
        </r>
      </text>
    </comment>
    <comment ref="H153" authorId="0">
      <text>
        <r>
          <rPr>
            <sz val="10"/>
            <rFont val="Arial"/>
            <family val="2"/>
          </rPr>
          <t>3.757,98
31-12-10 23:45 - 01-01-12 00:00</t>
        </r>
      </text>
    </comment>
    <comment ref="I153" authorId="0">
      <text>
        <r>
          <rPr>
            <sz val="10"/>
            <rFont val="Arial"/>
            <family val="2"/>
          </rPr>
          <t>3.876,71
31-12-11 23:45 - 01-01-13 00:00</t>
        </r>
      </text>
    </comment>
    <comment ref="F156" authorId="0">
      <text>
        <r>
          <rPr>
            <sz val="10"/>
            <rFont val="Arial"/>
            <family val="2"/>
          </rPr>
          <t>19.805,31
31-12-08 23:45 - 01-01-10 00:00</t>
        </r>
      </text>
    </comment>
    <comment ref="G156" authorId="0">
      <text>
        <r>
          <rPr>
            <sz val="10"/>
            <rFont val="Arial"/>
            <family val="2"/>
          </rPr>
          <t>20.388,38
31-12-09 23:45 - 01-01-11 00:00</t>
        </r>
      </text>
    </comment>
    <comment ref="H156" authorId="0">
      <text>
        <r>
          <rPr>
            <sz val="10"/>
            <rFont val="Arial"/>
            <family val="2"/>
          </rPr>
          <t>18.690,99
31-12-10 23:45 - 01-01-12 00:00</t>
        </r>
      </text>
    </comment>
    <comment ref="I156" authorId="0">
      <text>
        <r>
          <rPr>
            <sz val="10"/>
            <rFont val="Arial"/>
            <family val="2"/>
          </rPr>
          <t>14.893,43
31-12-11 23:45 - 01-01-13 00:00</t>
        </r>
      </text>
    </comment>
    <comment ref="G157" authorId="0">
      <text>
        <r>
          <rPr>
            <sz val="10"/>
            <rFont val="Arial"/>
            <family val="2"/>
          </rPr>
          <t>22.307,83
31-12-09 23:45 - 01-01-11 00:00</t>
        </r>
      </text>
    </comment>
    <comment ref="H157" authorId="0">
      <text>
        <r>
          <rPr>
            <sz val="10"/>
            <rFont val="Arial"/>
            <family val="2"/>
          </rPr>
          <t>20.897,59
31-12-10 23:45 - 01-01-12 00:00</t>
        </r>
      </text>
    </comment>
    <comment ref="I157" authorId="0">
      <text>
        <r>
          <rPr>
            <sz val="10"/>
            <rFont val="Arial"/>
            <family val="2"/>
          </rPr>
          <t>19.005,53
31-12-11 23:45 - 01-01-13 00:00</t>
        </r>
      </text>
    </comment>
    <comment ref="F158" authorId="0">
      <text>
        <r>
          <rPr>
            <sz val="10"/>
            <rFont val="Arial"/>
            <family val="2"/>
          </rPr>
          <t>5.932,16
31-12-08 23:45 - 01-01-10 00:00</t>
        </r>
      </text>
    </comment>
    <comment ref="G158" authorId="0">
      <text>
        <r>
          <rPr>
            <sz val="10"/>
            <rFont val="Arial"/>
            <family val="2"/>
          </rPr>
          <t>5.480,86
31-12-09 23:45 - 01-01-11 00:00</t>
        </r>
      </text>
    </comment>
    <comment ref="H158" authorId="0">
      <text>
        <r>
          <rPr>
            <sz val="10"/>
            <rFont val="Arial"/>
            <family val="2"/>
          </rPr>
          <t>5.327,49
31-12-10 23:45 - 01-01-12 00:00</t>
        </r>
      </text>
    </comment>
    <comment ref="I158" authorId="0">
      <text>
        <r>
          <rPr>
            <sz val="10"/>
            <rFont val="Arial"/>
            <family val="2"/>
          </rPr>
          <t>5.522,90
31-12-11 23:45 - 01-01-13 00:00</t>
        </r>
      </text>
    </comment>
    <comment ref="F159" authorId="0">
      <text>
        <r>
          <rPr>
            <sz val="10"/>
            <rFont val="Arial"/>
            <family val="2"/>
          </rPr>
          <t>52.306,46
31-12-08 23:45 - 01-01-10 00:00</t>
        </r>
      </text>
    </comment>
    <comment ref="G159" authorId="0">
      <text>
        <r>
          <rPr>
            <sz val="10"/>
            <rFont val="Arial"/>
            <family val="2"/>
          </rPr>
          <t>52.767,95
31-12-09 23:45 - 01-01-11 00:00</t>
        </r>
      </text>
    </comment>
    <comment ref="H159" authorId="0">
      <text>
        <r>
          <rPr>
            <sz val="10"/>
            <rFont val="Arial"/>
            <family val="2"/>
          </rPr>
          <t>37.622,35
31-12-10 23:45 - 01-01-12 00:00</t>
        </r>
      </text>
    </comment>
    <comment ref="I159" authorId="0">
      <text>
        <r>
          <rPr>
            <sz val="10"/>
            <rFont val="Arial"/>
            <family val="2"/>
          </rPr>
          <t>36.978,10
31-12-11 23:45 - 01-01-13 00:00</t>
        </r>
      </text>
    </comment>
    <comment ref="F160" authorId="0">
      <text>
        <r>
          <rPr>
            <sz val="10"/>
            <rFont val="Arial"/>
            <family val="2"/>
          </rPr>
          <t>10.924,42
31-12-08 23:45 - 01-01-10 00:00</t>
        </r>
      </text>
    </comment>
    <comment ref="G160" authorId="0">
      <text>
        <r>
          <rPr>
            <sz val="10"/>
            <rFont val="Arial"/>
            <family val="2"/>
          </rPr>
          <t>10.575,52
31-12-09 23:45 - 01-01-11 00:00</t>
        </r>
      </text>
    </comment>
    <comment ref="H160" authorId="0">
      <text>
        <r>
          <rPr>
            <sz val="10"/>
            <rFont val="Arial"/>
            <family val="2"/>
          </rPr>
          <t>8.875,95
31-12-10 23:45 - 01-01-12 00:00</t>
        </r>
      </text>
    </comment>
    <comment ref="I160" authorId="0">
      <text>
        <r>
          <rPr>
            <sz val="10"/>
            <rFont val="Arial"/>
            <family val="2"/>
          </rPr>
          <t>10.657,74
31-12-11 23:45 - 01-01-13 00:00</t>
        </r>
      </text>
    </comment>
    <comment ref="G161" authorId="0">
      <text>
        <r>
          <rPr>
            <sz val="10"/>
            <rFont val="Arial"/>
            <family val="2"/>
          </rPr>
          <t>0,00
31-12-09 23:45 - 01-01-11 00:00</t>
        </r>
      </text>
    </comment>
    <comment ref="H161" authorId="0">
      <text>
        <r>
          <rPr>
            <sz val="10"/>
            <rFont val="Arial"/>
            <family val="2"/>
          </rPr>
          <t>0,00
31-12-10 23:45 - 01-01-12 00:00</t>
        </r>
      </text>
    </comment>
    <comment ref="I161" authorId="0">
      <text>
        <r>
          <rPr>
            <sz val="10"/>
            <rFont val="Arial"/>
            <family val="2"/>
          </rPr>
          <t>0,00
31-12-11 23:45 - 01-01-13 00:00</t>
        </r>
      </text>
    </comment>
    <comment ref="F162" authorId="0">
      <text>
        <r>
          <rPr>
            <sz val="10"/>
            <rFont val="Arial"/>
            <family val="2"/>
          </rPr>
          <t>8.635,23
31-12-08 23:45 - 01-01-10 00:00</t>
        </r>
      </text>
    </comment>
    <comment ref="G162" authorId="0">
      <text>
        <r>
          <rPr>
            <sz val="10"/>
            <rFont val="Arial"/>
            <family val="2"/>
          </rPr>
          <t>9.036,73
31-12-09 23:45 - 01-01-11 00:00</t>
        </r>
      </text>
    </comment>
    <comment ref="H162" authorId="0">
      <text>
        <r>
          <rPr>
            <sz val="10"/>
            <rFont val="Arial"/>
            <family val="2"/>
          </rPr>
          <t>8.057,31
31-12-10 23:45 - 01-01-12 00:00</t>
        </r>
      </text>
    </comment>
    <comment ref="I162" authorId="0">
      <text>
        <r>
          <rPr>
            <sz val="10"/>
            <rFont val="Arial"/>
            <family val="2"/>
          </rPr>
          <t>8.534,39
31-12-11 23:45 - 01-01-13 00:00</t>
        </r>
      </text>
    </comment>
    <comment ref="G163" authorId="0">
      <text>
        <r>
          <rPr>
            <sz val="10"/>
            <rFont val="Arial"/>
            <family val="2"/>
          </rPr>
          <t>21.694,69
31-12-09 23:45 - 01-01-11 00:00</t>
        </r>
      </text>
    </comment>
    <comment ref="H163" authorId="0">
      <text>
        <r>
          <rPr>
            <sz val="10"/>
            <rFont val="Arial"/>
            <family val="2"/>
          </rPr>
          <t>18.079,97
31-12-10 23:45 - 01-01-12 00:00</t>
        </r>
      </text>
    </comment>
    <comment ref="I163" authorId="0">
      <text>
        <r>
          <rPr>
            <sz val="10"/>
            <rFont val="Arial"/>
            <family val="2"/>
          </rPr>
          <t>17.685,24
31-12-11 23:45 - 01-01-13 00:00</t>
        </r>
      </text>
    </comment>
    <comment ref="G164" authorId="0">
      <text>
        <r>
          <rPr>
            <sz val="10"/>
            <rFont val="Arial"/>
            <family val="2"/>
          </rPr>
          <t>2.884,54
31-12-09 23:45 - 01-01-11 00:00</t>
        </r>
      </text>
    </comment>
    <comment ref="H164" authorId="0">
      <text>
        <r>
          <rPr>
            <sz val="10"/>
            <rFont val="Arial"/>
            <family val="2"/>
          </rPr>
          <t>2.515,50
31-12-10 23:45 - 01-01-12 00:00</t>
        </r>
      </text>
    </comment>
    <comment ref="I164" authorId="0">
      <text>
        <r>
          <rPr>
            <sz val="10"/>
            <rFont val="Arial"/>
            <family val="2"/>
          </rPr>
          <t>2.483,17
31-12-11 23:45 - 01-01-13 00:00</t>
        </r>
      </text>
    </comment>
    <comment ref="G165" authorId="0">
      <text>
        <r>
          <rPr>
            <sz val="10"/>
            <rFont val="Arial"/>
            <family val="2"/>
          </rPr>
          <t>3.221,57
31-12-09 23:45 - 01-01-11 00:00</t>
        </r>
      </text>
    </comment>
    <comment ref="H165" authorId="0">
      <text>
        <r>
          <rPr>
            <sz val="10"/>
            <rFont val="Arial"/>
            <family val="2"/>
          </rPr>
          <t>2.799,86
31-12-10 23:45 - 01-01-12 00:00</t>
        </r>
      </text>
    </comment>
    <comment ref="I165" authorId="0">
      <text>
        <r>
          <rPr>
            <sz val="10"/>
            <rFont val="Arial"/>
            <family val="2"/>
          </rPr>
          <t>3.253,23
31-12-11 23:45 - 01-01-13 00:00</t>
        </r>
      </text>
    </comment>
    <comment ref="F166" authorId="0">
      <text>
        <r>
          <rPr>
            <sz val="10"/>
            <rFont val="Arial"/>
            <family val="2"/>
          </rPr>
          <t>4.434,50
31-12-08 23:45 - 01-01-10 00:00</t>
        </r>
      </text>
    </comment>
    <comment ref="G166" authorId="0">
      <text>
        <r>
          <rPr>
            <sz val="10"/>
            <rFont val="Arial"/>
            <family val="2"/>
          </rPr>
          <t>4.548,07
31-12-09 23:45 - 01-01-11 00:00</t>
        </r>
      </text>
    </comment>
    <comment ref="H166" authorId="0">
      <text>
        <r>
          <rPr>
            <sz val="10"/>
            <rFont val="Arial"/>
            <family val="2"/>
          </rPr>
          <t>3.997,58
31-12-10 23:45 - 01-01-12 00:00</t>
        </r>
      </text>
    </comment>
    <comment ref="I166" authorId="0">
      <text>
        <r>
          <rPr>
            <sz val="10"/>
            <rFont val="Arial"/>
            <family val="2"/>
          </rPr>
          <t>2.212,32
31-12-11 23:45 - 01-01-13 00:00</t>
        </r>
      </text>
    </comment>
    <comment ref="F167" authorId="0">
      <text>
        <r>
          <rPr>
            <sz val="10"/>
            <rFont val="Arial"/>
            <family val="2"/>
          </rPr>
          <t>28.679,77
31-12-08 23:45 - 01-01-10 00:00</t>
        </r>
      </text>
    </comment>
    <comment ref="G167" authorId="0">
      <text>
        <r>
          <rPr>
            <sz val="10"/>
            <rFont val="Arial"/>
            <family val="2"/>
          </rPr>
          <t>27.837,58
31-12-09 23:45 - 01-01-11 00:00</t>
        </r>
      </text>
    </comment>
    <comment ref="H167" authorId="0">
      <text>
        <r>
          <rPr>
            <sz val="10"/>
            <rFont val="Arial"/>
            <family val="2"/>
          </rPr>
          <t>20.785,66
31-12-10 23:45 - 01-01-12 00:00</t>
        </r>
      </text>
    </comment>
    <comment ref="I167" authorId="0">
      <text>
        <r>
          <rPr>
            <sz val="10"/>
            <rFont val="Arial"/>
            <family val="2"/>
          </rPr>
          <t>18.176,70
31-12-11 23:45 - 01-01-13 00:00</t>
        </r>
      </text>
    </comment>
    <comment ref="F168" authorId="0">
      <text>
        <r>
          <rPr>
            <sz val="10"/>
            <rFont val="Arial"/>
            <family val="2"/>
          </rPr>
          <t>5.369,46
31-12-08 23:45 - 01-01-10 00:00</t>
        </r>
      </text>
    </comment>
    <comment ref="G168" authorId="0">
      <text>
        <r>
          <rPr>
            <sz val="10"/>
            <rFont val="Arial"/>
            <family val="2"/>
          </rPr>
          <t>4.623,26
31-12-09 23:45 - 01-01-11 00:00</t>
        </r>
      </text>
    </comment>
    <comment ref="H168" authorId="0">
      <text>
        <r>
          <rPr>
            <sz val="10"/>
            <rFont val="Arial"/>
            <family val="2"/>
          </rPr>
          <t>2.752,24
31-12-10 23:45 - 01-01-12 00:00</t>
        </r>
      </text>
    </comment>
    <comment ref="I168" authorId="0">
      <text>
        <r>
          <rPr>
            <sz val="10"/>
            <rFont val="Arial"/>
            <family val="2"/>
          </rPr>
          <t>4.480,30
31-12-11 23:45 - 01-01-13 00:00</t>
        </r>
      </text>
    </comment>
    <comment ref="F169" authorId="0">
      <text>
        <r>
          <rPr>
            <sz val="10"/>
            <rFont val="Arial"/>
            <family val="2"/>
          </rPr>
          <t>6.988,91
31-12-08 23:45 - 01-01-10 00:00</t>
        </r>
      </text>
    </comment>
    <comment ref="G169" authorId="0">
      <text>
        <r>
          <rPr>
            <sz val="10"/>
            <rFont val="Arial"/>
            <family val="2"/>
          </rPr>
          <t>7.215,97
31-12-09 23:45 - 01-01-11 00:00</t>
        </r>
      </text>
    </comment>
    <comment ref="H169" authorId="0">
      <text>
        <r>
          <rPr>
            <sz val="10"/>
            <rFont val="Arial"/>
            <family val="2"/>
          </rPr>
          <t>6.872,29
31-12-10 23:45 - 01-01-12 00:00</t>
        </r>
      </text>
    </comment>
    <comment ref="I169" authorId="0">
      <text>
        <r>
          <rPr>
            <sz val="10"/>
            <rFont val="Arial"/>
            <family val="2"/>
          </rPr>
          <t>7.912,29
31-12-11 23:45 - 01-01-13 00:00</t>
        </r>
      </text>
    </comment>
    <comment ref="F170" authorId="0">
      <text>
        <r>
          <rPr>
            <sz val="10"/>
            <rFont val="Arial"/>
            <family val="2"/>
          </rPr>
          <t>3.647,95
31-12-08 23:45 - 01-01-10 00:00</t>
        </r>
      </text>
    </comment>
    <comment ref="G170" authorId="0">
      <text>
        <r>
          <rPr>
            <sz val="10"/>
            <rFont val="Arial"/>
            <family val="2"/>
          </rPr>
          <t>3.285,34
31-12-09 23:45 - 01-01-11 00:00</t>
        </r>
      </text>
    </comment>
    <comment ref="H170" authorId="0">
      <text>
        <r>
          <rPr>
            <sz val="10"/>
            <rFont val="Arial"/>
            <family val="2"/>
          </rPr>
          <t>2.932,63
31-12-10 23:45 - 01-01-12 00:00</t>
        </r>
      </text>
    </comment>
    <comment ref="I170" authorId="0">
      <text>
        <r>
          <rPr>
            <sz val="10"/>
            <rFont val="Arial"/>
            <family val="2"/>
          </rPr>
          <t>3.566,20
31-12-11 23:45 - 01-01-13 00:00</t>
        </r>
      </text>
    </comment>
    <comment ref="F171" authorId="0">
      <text>
        <r>
          <rPr>
            <sz val="10"/>
            <rFont val="Arial"/>
            <family val="2"/>
          </rPr>
          <t>18.617,10
31-12-08 23:45 - 01-01-10 00:00</t>
        </r>
      </text>
    </comment>
    <comment ref="G171" authorId="0">
      <text>
        <r>
          <rPr>
            <sz val="10"/>
            <rFont val="Arial"/>
            <family val="2"/>
          </rPr>
          <t>18.846,58
31-12-09 23:45 - 01-01-11 00:00</t>
        </r>
      </text>
    </comment>
    <comment ref="H171" authorId="0">
      <text>
        <r>
          <rPr>
            <sz val="10"/>
            <rFont val="Arial"/>
            <family val="2"/>
          </rPr>
          <t>12.934,33
31-12-10 23:45 - 01-01-12 00:00</t>
        </r>
      </text>
    </comment>
    <comment ref="I171" authorId="0">
      <text>
        <r>
          <rPr>
            <sz val="10"/>
            <rFont val="Arial"/>
            <family val="2"/>
          </rPr>
          <t>10.411,41
31-12-11 23:45 - 01-01-13 00:00</t>
        </r>
      </text>
    </comment>
    <comment ref="F172" authorId="0">
      <text>
        <r>
          <rPr>
            <sz val="10"/>
            <rFont val="Arial"/>
            <family val="2"/>
          </rPr>
          <t>13.623,46
31-12-08 23:45 - 01-01-10 00:00</t>
        </r>
      </text>
    </comment>
    <comment ref="G172" authorId="0">
      <text>
        <r>
          <rPr>
            <sz val="10"/>
            <rFont val="Arial"/>
            <family val="2"/>
          </rPr>
          <t>13.787,85
31-12-09 23:45 - 01-01-11 00:00</t>
        </r>
      </text>
    </comment>
    <comment ref="H172" authorId="0">
      <text>
        <r>
          <rPr>
            <sz val="10"/>
            <rFont val="Arial"/>
            <family val="2"/>
          </rPr>
          <t>10.664,58
31-12-10 23:45 - 01-01-12 00:00</t>
        </r>
      </text>
    </comment>
    <comment ref="I172" authorId="0">
      <text>
        <r>
          <rPr>
            <sz val="10"/>
            <rFont val="Arial"/>
            <family val="2"/>
          </rPr>
          <t>11.061,66
31-12-11 23:45 - 01-01-13 00:00</t>
        </r>
      </text>
    </comment>
    <comment ref="F173" authorId="0">
      <text>
        <r>
          <rPr>
            <sz val="10"/>
            <rFont val="Arial"/>
            <family val="2"/>
          </rPr>
          <t>7.061,52
31-12-08 23:45 - 01-01-10 00:00</t>
        </r>
      </text>
    </comment>
    <comment ref="G173" authorId="0">
      <text>
        <r>
          <rPr>
            <sz val="10"/>
            <rFont val="Arial"/>
            <family val="2"/>
          </rPr>
          <t>8.215,99
31-12-09 23:45 - 01-01-11 00:00</t>
        </r>
      </text>
    </comment>
    <comment ref="H173" authorId="0">
      <text>
        <r>
          <rPr>
            <sz val="10"/>
            <rFont val="Arial"/>
            <family val="2"/>
          </rPr>
          <t>7.472,11
31-12-10 23:45 - 01-01-12 00:00</t>
        </r>
      </text>
    </comment>
    <comment ref="I173" authorId="0">
      <text>
        <r>
          <rPr>
            <sz val="10"/>
            <rFont val="Arial"/>
            <family val="2"/>
          </rPr>
          <t>6.503,20
31-12-11 23:45 - 01-01-13 00:00</t>
        </r>
      </text>
    </comment>
    <comment ref="F175" authorId="0">
      <text>
        <r>
          <rPr>
            <sz val="10"/>
            <rFont val="Arial"/>
            <family val="2"/>
          </rPr>
          <t>4.772,03
31-12-08 23:45 - 01-01-10 00:00</t>
        </r>
      </text>
    </comment>
    <comment ref="G175" authorId="0">
      <text>
        <r>
          <rPr>
            <sz val="10"/>
            <rFont val="Arial"/>
            <family val="2"/>
          </rPr>
          <t>5.913,54
31-12-09 23:45 - 01-01-11 00:00</t>
        </r>
      </text>
    </comment>
    <comment ref="H175" authorId="0">
      <text>
        <r>
          <rPr>
            <sz val="10"/>
            <rFont val="Arial"/>
            <family val="2"/>
          </rPr>
          <t>6.244,72
31-12-10 23:45 - 01-01-12 00:00</t>
        </r>
      </text>
    </comment>
    <comment ref="I175" authorId="0">
      <text>
        <r>
          <rPr>
            <sz val="10"/>
            <rFont val="Arial"/>
            <family val="2"/>
          </rPr>
          <t>6.228,30
31-12-11 23:45 - 01-01-13 00:00</t>
        </r>
      </text>
    </comment>
    <comment ref="F176" authorId="0">
      <text>
        <r>
          <rPr>
            <sz val="10"/>
            <rFont val="Arial"/>
            <family val="2"/>
          </rPr>
          <t>6.735,67
31-12-08 23:45 - 01-01-10 00:00</t>
        </r>
      </text>
    </comment>
    <comment ref="G176" authorId="0">
      <text>
        <r>
          <rPr>
            <sz val="10"/>
            <rFont val="Arial"/>
            <family val="2"/>
          </rPr>
          <t>6.382,87
31-12-09 23:45 - 01-01-11 00:00</t>
        </r>
      </text>
    </comment>
    <comment ref="H176" authorId="0">
      <text>
        <r>
          <rPr>
            <sz val="10"/>
            <rFont val="Arial"/>
            <family val="2"/>
          </rPr>
          <t>6.685,99
31-12-10 23:45 - 01-01-12 00:00</t>
        </r>
      </text>
    </comment>
    <comment ref="I176" authorId="0">
      <text>
        <r>
          <rPr>
            <sz val="10"/>
            <rFont val="Arial"/>
            <family val="2"/>
          </rPr>
          <t>7.235,75
31-12-11 23:45 - 01-01-13 00:00</t>
        </r>
      </text>
    </comment>
    <comment ref="F177" authorId="0">
      <text>
        <r>
          <rPr>
            <sz val="10"/>
            <rFont val="Arial"/>
            <family val="2"/>
          </rPr>
          <t>319,76
31-12-08 23:45 - 01-01-10 00:00</t>
        </r>
      </text>
    </comment>
    <comment ref="G177" authorId="0">
      <text>
        <r>
          <rPr>
            <sz val="10"/>
            <rFont val="Arial"/>
            <family val="2"/>
          </rPr>
          <t>324,98
31-12-09 23:45 - 01-01-11 00:00</t>
        </r>
      </text>
    </comment>
    <comment ref="H177" authorId="0">
      <text>
        <r>
          <rPr>
            <sz val="10"/>
            <rFont val="Arial"/>
            <family val="2"/>
          </rPr>
          <t>283,12
31-12-10 23:45 - 01-01-12 00:00</t>
        </r>
      </text>
    </comment>
    <comment ref="I177" authorId="0">
      <text>
        <r>
          <rPr>
            <sz val="10"/>
            <rFont val="Arial"/>
            <family val="2"/>
          </rPr>
          <t>302,98
31-12-11 23:45 - 01-01-13 00:00</t>
        </r>
      </text>
    </comment>
    <comment ref="G178" authorId="0">
      <text>
        <r>
          <rPr>
            <sz val="10"/>
            <rFont val="Arial"/>
            <family val="2"/>
          </rPr>
          <t>14.764,14
31-12-09 23:45 - 01-01-11 00:00</t>
        </r>
      </text>
    </comment>
    <comment ref="H178" authorId="0">
      <text>
        <r>
          <rPr>
            <sz val="10"/>
            <rFont val="Arial"/>
            <family val="2"/>
          </rPr>
          <t>14.724,69
31-12-10 23:45 - 01-01-12 00:00</t>
        </r>
      </text>
    </comment>
    <comment ref="I178" authorId="0">
      <text>
        <r>
          <rPr>
            <sz val="10"/>
            <rFont val="Arial"/>
            <family val="2"/>
          </rPr>
          <t>14.233,51
31-12-11 23:45 - 01-01-13 00:00</t>
        </r>
      </text>
    </comment>
    <comment ref="F179" authorId="0">
      <text>
        <r>
          <rPr>
            <sz val="10"/>
            <rFont val="Arial"/>
            <family val="2"/>
          </rPr>
          <t>1.358,58
31-12-08 23:45 - 01-01-10 00:00</t>
        </r>
      </text>
    </comment>
    <comment ref="G179" authorId="0">
      <text>
        <r>
          <rPr>
            <sz val="10"/>
            <rFont val="Arial"/>
            <family val="2"/>
          </rPr>
          <t>1.571,54
31-12-09 23:45 - 01-01-11 00:00</t>
        </r>
      </text>
    </comment>
    <comment ref="H179" authorId="0">
      <text>
        <r>
          <rPr>
            <sz val="10"/>
            <rFont val="Arial"/>
            <family val="2"/>
          </rPr>
          <t>1.333,05
31-12-10 23:45 - 01-01-12 00:00</t>
        </r>
      </text>
    </comment>
    <comment ref="I179" authorId="0">
      <text>
        <r>
          <rPr>
            <sz val="10"/>
            <rFont val="Arial"/>
            <family val="2"/>
          </rPr>
          <t>1.461,93
31-12-11 23:45 - 01-01-13 00:00</t>
        </r>
      </text>
    </comment>
    <comment ref="F180" authorId="0">
      <text>
        <r>
          <rPr>
            <sz val="10"/>
            <rFont val="Arial"/>
            <family val="2"/>
          </rPr>
          <t>1.164,99
31-12-08 23:45 - 01-01-10 00:00</t>
        </r>
      </text>
    </comment>
    <comment ref="G180" authorId="0">
      <text>
        <r>
          <rPr>
            <sz val="10"/>
            <rFont val="Arial"/>
            <family val="2"/>
          </rPr>
          <t>1.225,03
31-12-09 23:45 - 01-01-11 00:00</t>
        </r>
      </text>
    </comment>
    <comment ref="H180" authorId="0">
      <text>
        <r>
          <rPr>
            <sz val="10"/>
            <rFont val="Arial"/>
            <family val="2"/>
          </rPr>
          <t>1.061,66
31-12-10 23:45 - 01-01-12 00:00</t>
        </r>
      </text>
    </comment>
    <comment ref="I180" authorId="0">
      <text>
        <r>
          <rPr>
            <sz val="10"/>
            <rFont val="Arial"/>
            <family val="2"/>
          </rPr>
          <t>1.216,06
31-12-11 23:45 - 01-01-13 00:00</t>
        </r>
      </text>
    </comment>
    <comment ref="F181" authorId="0">
      <text>
        <r>
          <rPr>
            <sz val="10"/>
            <rFont val="Arial"/>
            <family val="2"/>
          </rPr>
          <t>603,99
31-12-08 23:45 - 01-01-10 00:00</t>
        </r>
      </text>
    </comment>
    <comment ref="G181" authorId="0">
      <text>
        <r>
          <rPr>
            <sz val="10"/>
            <rFont val="Arial"/>
            <family val="2"/>
          </rPr>
          <t>714,01
31-12-09 23:45 - 01-01-11 00:00</t>
        </r>
      </text>
    </comment>
    <comment ref="H181" authorId="0">
      <text>
        <r>
          <rPr>
            <sz val="10"/>
            <rFont val="Arial"/>
            <family val="2"/>
          </rPr>
          <t>733,10
31-12-10 23:45 - 01-01-12 00:00</t>
        </r>
      </text>
    </comment>
    <comment ref="I181" authorId="0">
      <text>
        <r>
          <rPr>
            <sz val="10"/>
            <rFont val="Arial"/>
            <family val="2"/>
          </rPr>
          <t>681,93
31-12-11 23:45 - 01-01-13 00:00</t>
        </r>
      </text>
    </comment>
    <comment ref="F182" authorId="0">
      <text>
        <r>
          <rPr>
            <sz val="10"/>
            <rFont val="Arial"/>
            <family val="2"/>
          </rPr>
          <t>14.484,35
31-12-08 23:45 - 01-01-10 00:00</t>
        </r>
      </text>
    </comment>
    <comment ref="G182" authorId="0">
      <text>
        <r>
          <rPr>
            <sz val="10"/>
            <rFont val="Arial"/>
            <family val="2"/>
          </rPr>
          <t>14.804,42
31-12-09 23:45 - 01-01-11 00:00</t>
        </r>
      </text>
    </comment>
    <comment ref="H182" authorId="0">
      <text>
        <r>
          <rPr>
            <sz val="10"/>
            <rFont val="Arial"/>
            <family val="2"/>
          </rPr>
          <t>14.737,69
31-12-10 23:45 - 01-01-12 00:00</t>
        </r>
      </text>
    </comment>
    <comment ref="I182" authorId="0">
      <text>
        <r>
          <rPr>
            <sz val="10"/>
            <rFont val="Arial"/>
            <family val="2"/>
          </rPr>
          <t>15.326,05
31-12-11 23:45 - 01-01-13 00:00</t>
        </r>
      </text>
    </comment>
    <comment ref="G183" authorId="0">
      <text>
        <r>
          <rPr>
            <sz val="10"/>
            <rFont val="Arial"/>
            <family val="2"/>
          </rPr>
          <t>4.968,11
31-12-09 23:45 - 01-01-11 00:00</t>
        </r>
      </text>
    </comment>
    <comment ref="H183" authorId="0">
      <text>
        <r>
          <rPr>
            <sz val="10"/>
            <rFont val="Arial"/>
            <family val="2"/>
          </rPr>
          <t>4.632,09
31-12-10 23:45 - 01-01-12 00:00</t>
        </r>
      </text>
    </comment>
    <comment ref="I183" authorId="0">
      <text>
        <r>
          <rPr>
            <sz val="10"/>
            <rFont val="Arial"/>
            <family val="2"/>
          </rPr>
          <t>5.280,01
31-12-11 23:45 - 01-01-13 00:00</t>
        </r>
      </text>
    </comment>
    <comment ref="F184" authorId="0">
      <text>
        <r>
          <rPr>
            <sz val="10"/>
            <rFont val="Arial"/>
            <family val="2"/>
          </rPr>
          <t>23.947,38
31-12-08 23:45 - 01-01-10 00:00</t>
        </r>
      </text>
    </comment>
    <comment ref="G184" authorId="0">
      <text>
        <r>
          <rPr>
            <sz val="10"/>
            <rFont val="Arial"/>
            <family val="2"/>
          </rPr>
          <t>27.089,79
31-12-09 23:45 - 01-01-11 00:00</t>
        </r>
      </text>
    </comment>
    <comment ref="H184" authorId="0">
      <text>
        <r>
          <rPr>
            <sz val="10"/>
            <rFont val="Arial"/>
            <family val="2"/>
          </rPr>
          <t>20.872,24
31-12-10 23:45 - 01-01-12 00:00</t>
        </r>
      </text>
    </comment>
    <comment ref="I184" authorId="0">
      <text>
        <r>
          <rPr>
            <sz val="10"/>
            <rFont val="Arial"/>
            <family val="2"/>
          </rPr>
          <t>18.841,46
31-12-11 23:45 - 01-01-13 00:00</t>
        </r>
      </text>
    </comment>
    <comment ref="F185" authorId="0">
      <text>
        <r>
          <rPr>
            <sz val="10"/>
            <rFont val="Arial"/>
            <family val="2"/>
          </rPr>
          <t>22.247,68
31-12-08 23:45 - 01-01-10 00:00</t>
        </r>
      </text>
    </comment>
    <comment ref="G185" authorId="0">
      <text>
        <r>
          <rPr>
            <sz val="10"/>
            <rFont val="Arial"/>
            <family val="2"/>
          </rPr>
          <t>24.170,54
31-12-09 23:45 - 01-01-11 00:00</t>
        </r>
      </text>
    </comment>
    <comment ref="H185" authorId="0">
      <text>
        <r>
          <rPr>
            <sz val="10"/>
            <rFont val="Arial"/>
            <family val="2"/>
          </rPr>
          <t>21.822,27
31-12-10 23:45 - 01-01-12 00:00</t>
        </r>
      </text>
    </comment>
    <comment ref="I185" authorId="0">
      <text>
        <r>
          <rPr>
            <sz val="10"/>
            <rFont val="Arial"/>
            <family val="2"/>
          </rPr>
          <t>16.850,75
31-12-11 23:45 - 01-01-13 00:00</t>
        </r>
      </text>
    </comment>
    <comment ref="F186" authorId="0">
      <text>
        <r>
          <rPr>
            <sz val="10"/>
            <rFont val="Arial"/>
            <family val="2"/>
          </rPr>
          <t>29.463,73
31-12-08 23:45 - 01-01-10 00:00</t>
        </r>
      </text>
    </comment>
    <comment ref="G186" authorId="0">
      <text>
        <r>
          <rPr>
            <sz val="10"/>
            <rFont val="Arial"/>
            <family val="2"/>
          </rPr>
          <t>28.441,43
31-12-09 23:45 - 01-01-11 00:00</t>
        </r>
      </text>
    </comment>
    <comment ref="H186" authorId="0">
      <text>
        <r>
          <rPr>
            <sz val="10"/>
            <rFont val="Arial"/>
            <family val="2"/>
          </rPr>
          <t>25.003,46
31-12-10 23:45 - 01-01-12 00:00</t>
        </r>
      </text>
    </comment>
    <comment ref="I186" authorId="0">
      <text>
        <r>
          <rPr>
            <sz val="10"/>
            <rFont val="Arial"/>
            <family val="2"/>
          </rPr>
          <t>28.174,07
31-12-11 23:45 - 01-01-13 00:00</t>
        </r>
      </text>
    </comment>
    <comment ref="F187" authorId="0">
      <text>
        <r>
          <rPr>
            <sz val="10"/>
            <rFont val="Arial"/>
            <family val="2"/>
          </rPr>
          <t>50.602,78
31-12-08 23:45 - 01-01-10 00:00</t>
        </r>
      </text>
    </comment>
    <comment ref="G187" authorId="0">
      <text>
        <r>
          <rPr>
            <sz val="10"/>
            <rFont val="Arial"/>
            <family val="2"/>
          </rPr>
          <t>47.157,28
31-12-09 23:45 - 01-01-11 00:00</t>
        </r>
      </text>
    </comment>
    <comment ref="H187" authorId="0">
      <text>
        <r>
          <rPr>
            <sz val="10"/>
            <rFont val="Arial"/>
            <family val="2"/>
          </rPr>
          <t>38.749,99
31-12-10 23:45 - 01-01-12 00:00</t>
        </r>
      </text>
    </comment>
    <comment ref="I187" authorId="0">
      <text>
        <r>
          <rPr>
            <sz val="10"/>
            <rFont val="Arial"/>
            <family val="2"/>
          </rPr>
          <t>36.180,37
31-12-11 23:45 - 01-01-13 00:00</t>
        </r>
      </text>
    </comment>
    <comment ref="F188" authorId="0">
      <text>
        <r>
          <rPr>
            <sz val="10"/>
            <rFont val="Arial"/>
            <family val="2"/>
          </rPr>
          <t>31.982,51
31-12-08 23:45 - 01-01-10 00:00</t>
        </r>
      </text>
    </comment>
    <comment ref="G188" authorId="0">
      <text>
        <r>
          <rPr>
            <sz val="10"/>
            <rFont val="Arial"/>
            <family val="2"/>
          </rPr>
          <t>32.780,00
31-12-09 23:45 - 01-01-11 00:00</t>
        </r>
      </text>
    </comment>
    <comment ref="H188" authorId="0">
      <text>
        <r>
          <rPr>
            <sz val="10"/>
            <rFont val="Arial"/>
            <family val="2"/>
          </rPr>
          <t>29.806,18
31-12-10 23:45 - 01-01-12 00:00</t>
        </r>
      </text>
    </comment>
    <comment ref="I188" authorId="0">
      <text>
        <r>
          <rPr>
            <sz val="10"/>
            <rFont val="Arial"/>
            <family val="2"/>
          </rPr>
          <t>27.730,42
31-12-11 23:45 - 01-01-13 00:00</t>
        </r>
      </text>
    </comment>
    <comment ref="F189" authorId="0">
      <text>
        <r>
          <rPr>
            <sz val="10"/>
            <rFont val="Arial"/>
            <family val="2"/>
          </rPr>
          <t>37.235,69
31-12-08 23:45 - 01-01-10 00:00</t>
        </r>
      </text>
    </comment>
    <comment ref="G189" authorId="0">
      <text>
        <r>
          <rPr>
            <sz val="10"/>
            <rFont val="Arial"/>
            <family val="2"/>
          </rPr>
          <t>37.773,82
31-12-09 23:45 - 01-01-11 00:00</t>
        </r>
      </text>
    </comment>
    <comment ref="H189" authorId="0">
      <text>
        <r>
          <rPr>
            <sz val="10"/>
            <rFont val="Arial"/>
            <family val="2"/>
          </rPr>
          <t>32.022,48
31-12-10 23:45 - 01-01-12 00:00</t>
        </r>
      </text>
    </comment>
    <comment ref="I189" authorId="0">
      <text>
        <r>
          <rPr>
            <sz val="10"/>
            <rFont val="Arial"/>
            <family val="2"/>
          </rPr>
          <t>33.111,38
31-12-11 23:45 - 01-01-13 00:00</t>
        </r>
      </text>
    </comment>
    <comment ref="F190" authorId="0">
      <text>
        <r>
          <rPr>
            <sz val="10"/>
            <rFont val="Arial"/>
            <family val="2"/>
          </rPr>
          <t>11.434,52
31-12-08 23:45 - 01-01-10 00:00</t>
        </r>
      </text>
    </comment>
    <comment ref="G190" authorId="0">
      <text>
        <r>
          <rPr>
            <sz val="10"/>
            <rFont val="Arial"/>
            <family val="2"/>
          </rPr>
          <t>11.320,31
31-12-09 23:45 - 01-01-11 00:00</t>
        </r>
      </text>
    </comment>
    <comment ref="H190" authorId="0">
      <text>
        <r>
          <rPr>
            <sz val="10"/>
            <rFont val="Arial"/>
            <family val="2"/>
          </rPr>
          <t>10.479,74
31-12-10 23:45 - 01-01-12 00:00</t>
        </r>
      </text>
    </comment>
    <comment ref="I190" authorId="0">
      <text>
        <r>
          <rPr>
            <sz val="10"/>
            <rFont val="Arial"/>
            <family val="2"/>
          </rPr>
          <t>9.232,51
31-12-11 23:45 - 01-01-13 00:00</t>
        </r>
      </text>
    </comment>
    <comment ref="F193" authorId="0">
      <text>
        <r>
          <rPr>
            <sz val="10"/>
            <rFont val="Arial"/>
            <family val="2"/>
          </rPr>
          <t>27.150,89
31-12-08 23:45 - 01-01-10 00:00</t>
        </r>
      </text>
    </comment>
    <comment ref="G193" authorId="0">
      <text>
        <r>
          <rPr>
            <sz val="10"/>
            <rFont val="Arial"/>
            <family val="2"/>
          </rPr>
          <t>28.561,16
31-12-09 23:45 - 01-01-11 00:00</t>
        </r>
      </text>
    </comment>
    <comment ref="H193" authorId="0">
      <text>
        <r>
          <rPr>
            <sz val="10"/>
            <rFont val="Arial"/>
            <family val="2"/>
          </rPr>
          <t>28.870,07
31-12-10 23:45 - 01-01-12 00:00</t>
        </r>
      </text>
    </comment>
    <comment ref="I193" authorId="0">
      <text>
        <r>
          <rPr>
            <sz val="10"/>
            <rFont val="Arial"/>
            <family val="2"/>
          </rPr>
          <t>29.354,58
31-12-11 23:45 - 01-01-13 00:00</t>
        </r>
      </text>
    </comment>
    <comment ref="F194" authorId="0">
      <text>
        <r>
          <rPr>
            <sz val="10"/>
            <rFont val="Arial"/>
            <family val="2"/>
          </rPr>
          <t>9.832,12
31-12-08 23:45 - 01-01-10 00:00</t>
        </r>
      </text>
    </comment>
    <comment ref="G194" authorId="0">
      <text>
        <r>
          <rPr>
            <sz val="10"/>
            <rFont val="Arial"/>
            <family val="2"/>
          </rPr>
          <t>9.942,59
31-12-09 23:45 - 01-01-11 00:00</t>
        </r>
      </text>
    </comment>
    <comment ref="H194" authorId="0">
      <text>
        <r>
          <rPr>
            <sz val="10"/>
            <rFont val="Arial"/>
            <family val="2"/>
          </rPr>
          <t>9.934,43
31-12-10 23:45 - 01-01-12 00:00</t>
        </r>
      </text>
    </comment>
    <comment ref="I194" authorId="0">
      <text>
        <r>
          <rPr>
            <sz val="10"/>
            <rFont val="Arial"/>
            <family val="2"/>
          </rPr>
          <t>8.761,58
31-12-11 23:45 - 01-01-13 00:00</t>
        </r>
      </text>
    </comment>
    <comment ref="F195" authorId="0">
      <text>
        <r>
          <rPr>
            <sz val="10"/>
            <rFont val="Arial"/>
            <family val="2"/>
          </rPr>
          <t>2.427,74
31-12-08 23:45 - 01-01-10 00:00</t>
        </r>
      </text>
    </comment>
    <comment ref="G195" authorId="0">
      <text>
        <r>
          <rPr>
            <sz val="10"/>
            <rFont val="Arial"/>
            <family val="2"/>
          </rPr>
          <t>2.778,29
31-12-09 23:45 - 01-01-11 00:00</t>
        </r>
      </text>
    </comment>
    <comment ref="H195" authorId="0">
      <text>
        <r>
          <rPr>
            <sz val="10"/>
            <rFont val="Arial"/>
            <family val="2"/>
          </rPr>
          <t>2.540,73
31-12-10 23:45 - 01-01-12 00:00</t>
        </r>
      </text>
    </comment>
    <comment ref="I195" authorId="0">
      <text>
        <r>
          <rPr>
            <sz val="10"/>
            <rFont val="Arial"/>
            <family val="2"/>
          </rPr>
          <t>2.867,18
31-12-11 23:45 - 01-01-13 00:00</t>
        </r>
      </text>
    </comment>
    <comment ref="F196" authorId="0">
      <text>
        <r>
          <rPr>
            <sz val="10"/>
            <rFont val="Arial"/>
            <family val="2"/>
          </rPr>
          <t>13.434,28
31-12-08 23:45 - 01-01-10 00:00</t>
        </r>
      </text>
    </comment>
    <comment ref="G196" authorId="0">
      <text>
        <r>
          <rPr>
            <sz val="10"/>
            <rFont val="Arial"/>
            <family val="2"/>
          </rPr>
          <t>13.517,30
31-12-09 23:45 - 01-01-11 00:00</t>
        </r>
      </text>
    </comment>
    <comment ref="H196" authorId="0">
      <text>
        <r>
          <rPr>
            <sz val="10"/>
            <rFont val="Arial"/>
            <family val="2"/>
          </rPr>
          <t>10.186,08
31-12-10 23:45 - 01-01-12 00:00</t>
        </r>
      </text>
    </comment>
    <comment ref="I196" authorId="0">
      <text>
        <r>
          <rPr>
            <sz val="10"/>
            <rFont val="Arial"/>
            <family val="2"/>
          </rPr>
          <t>10.890,60
31-12-11 23:45 - 01-01-13 00:00</t>
        </r>
      </text>
    </comment>
    <comment ref="F197" authorId="0">
      <text>
        <r>
          <rPr>
            <sz val="10"/>
            <rFont val="Arial"/>
            <family val="2"/>
          </rPr>
          <t>26.148,15
31-12-08 23:45 - 01-01-10 00:00</t>
        </r>
      </text>
    </comment>
    <comment ref="G197" authorId="0">
      <text>
        <r>
          <rPr>
            <sz val="10"/>
            <rFont val="Arial"/>
            <family val="2"/>
          </rPr>
          <t>26.581,51
31-12-09 23:45 - 01-01-11 00:00</t>
        </r>
      </text>
    </comment>
    <comment ref="H197" authorId="0">
      <text>
        <r>
          <rPr>
            <sz val="10"/>
            <rFont val="Arial"/>
            <family val="2"/>
          </rPr>
          <t>23.144,05
31-12-10 23:45 - 01-01-12 00:00</t>
        </r>
      </text>
    </comment>
    <comment ref="I197" authorId="0">
      <text>
        <r>
          <rPr>
            <sz val="10"/>
            <rFont val="Arial"/>
            <family val="2"/>
          </rPr>
          <t>23.198,02
31-12-11 23:45 - 01-01-13 00:00</t>
        </r>
      </text>
    </comment>
    <comment ref="F198" authorId="0">
      <text>
        <r>
          <rPr>
            <sz val="10"/>
            <rFont val="Arial"/>
            <family val="2"/>
          </rPr>
          <t>2.499,34
31-12-08 23:45 - 01-01-10 00:00</t>
        </r>
      </text>
    </comment>
    <comment ref="G198" authorId="0">
      <text>
        <r>
          <rPr>
            <sz val="10"/>
            <rFont val="Arial"/>
            <family val="2"/>
          </rPr>
          <t>2.280,86
31-12-09 23:45 - 01-01-11 00:00</t>
        </r>
      </text>
    </comment>
    <comment ref="H198" authorId="0">
      <text>
        <r>
          <rPr>
            <sz val="10"/>
            <rFont val="Arial"/>
            <family val="2"/>
          </rPr>
          <t>1.866,47
31-12-10 23:45 - 01-01-12 00:00</t>
        </r>
      </text>
    </comment>
    <comment ref="I198" authorId="0">
      <text>
        <r>
          <rPr>
            <sz val="10"/>
            <rFont val="Arial"/>
            <family val="2"/>
          </rPr>
          <t>1.561,01
31-12-11 23:45 - 01-01-13 00:00</t>
        </r>
      </text>
    </comment>
    <comment ref="F200" authorId="0">
      <text>
        <r>
          <rPr>
            <sz val="10"/>
            <rFont val="Arial"/>
            <family val="2"/>
          </rPr>
          <t>37.998,67
31-12-08 23:45 - 01-01-10 00:00</t>
        </r>
      </text>
    </comment>
    <comment ref="G200" authorId="0">
      <text>
        <r>
          <rPr>
            <sz val="10"/>
            <rFont val="Arial"/>
            <family val="2"/>
          </rPr>
          <t>39.131,18
31-12-09 23:45 - 01-01-11 00:00</t>
        </r>
      </text>
    </comment>
    <comment ref="H200" authorId="0">
      <text>
        <r>
          <rPr>
            <sz val="10"/>
            <rFont val="Arial"/>
            <family val="2"/>
          </rPr>
          <t>39.681,02
31-12-10 23:45 - 01-01-12 00:00</t>
        </r>
      </text>
    </comment>
    <comment ref="I200" authorId="0">
      <text>
        <r>
          <rPr>
            <sz val="10"/>
            <rFont val="Arial"/>
            <family val="2"/>
          </rPr>
          <t>39.638,74
31-12-11 23:45 - 01-01-13 00:00</t>
        </r>
      </text>
    </comment>
    <comment ref="F202" authorId="0">
      <text>
        <r>
          <rPr>
            <sz val="10"/>
            <rFont val="Arial"/>
            <family val="2"/>
          </rPr>
          <t>14.458,83
31-12-08 23:45 - 01-01-10 00:00</t>
        </r>
      </text>
    </comment>
    <comment ref="G202" authorId="0">
      <text>
        <r>
          <rPr>
            <sz val="10"/>
            <rFont val="Arial"/>
            <family val="2"/>
          </rPr>
          <t>15.234,99
31-12-09 23:45 - 01-01-11 00:00</t>
        </r>
      </text>
    </comment>
    <comment ref="H202" authorId="0">
      <text>
        <r>
          <rPr>
            <sz val="10"/>
            <rFont val="Arial"/>
            <family val="2"/>
          </rPr>
          <t>12.599,13
31-12-10 23:45 - 01-01-12 00:00</t>
        </r>
      </text>
    </comment>
    <comment ref="I202" authorId="0">
      <text>
        <r>
          <rPr>
            <sz val="10"/>
            <rFont val="Arial"/>
            <family val="2"/>
          </rPr>
          <t>11.314,18
31-12-11 23:45 - 01-01-13 00:00</t>
        </r>
      </text>
    </comment>
    <comment ref="F203" authorId="0">
      <text>
        <r>
          <rPr>
            <sz val="10"/>
            <rFont val="Arial"/>
            <family val="2"/>
          </rPr>
          <t>16.663,34
31-12-08 23:45 - 01-01-10 00:00</t>
        </r>
      </text>
    </comment>
    <comment ref="G203" authorId="0">
      <text>
        <r>
          <rPr>
            <sz val="10"/>
            <rFont val="Arial"/>
            <family val="2"/>
          </rPr>
          <t>17.294,32
31-12-09 23:45 - 01-01-11 00:00</t>
        </r>
      </text>
    </comment>
    <comment ref="H203" authorId="0">
      <text>
        <r>
          <rPr>
            <sz val="10"/>
            <rFont val="Arial"/>
            <family val="2"/>
          </rPr>
          <t>13.822,15
31-12-10 23:45 - 01-01-12 00:00</t>
        </r>
      </text>
    </comment>
    <comment ref="I203" authorId="0">
      <text>
        <r>
          <rPr>
            <sz val="10"/>
            <rFont val="Arial"/>
            <family val="2"/>
          </rPr>
          <t>13.642,26
31-12-11 23:45 - 01-01-13 00:00</t>
        </r>
      </text>
    </comment>
    <comment ref="F204" authorId="0">
      <text>
        <r>
          <rPr>
            <sz val="10"/>
            <rFont val="Arial"/>
            <family val="2"/>
          </rPr>
          <t>11.230,60
31-12-08 23:45 - 01-01-10 00:00</t>
        </r>
      </text>
    </comment>
    <comment ref="G204" authorId="0">
      <text>
        <r>
          <rPr>
            <sz val="10"/>
            <rFont val="Arial"/>
            <family val="2"/>
          </rPr>
          <t>10.896,22
31-12-09 23:45 - 01-01-11 00:00</t>
        </r>
      </text>
    </comment>
    <comment ref="H204" authorId="0">
      <text>
        <r>
          <rPr>
            <sz val="10"/>
            <rFont val="Arial"/>
            <family val="2"/>
          </rPr>
          <t>9.072,48
31-12-10 23:45 - 01-01-12 00:00</t>
        </r>
      </text>
    </comment>
    <comment ref="I204" authorId="0">
      <text>
        <r>
          <rPr>
            <sz val="10"/>
            <rFont val="Arial"/>
            <family val="2"/>
          </rPr>
          <t>8.757,54
31-12-11 23:45 - 01-01-13 00:00</t>
        </r>
      </text>
    </comment>
    <comment ref="G205" authorId="0">
      <text>
        <r>
          <rPr>
            <sz val="10"/>
            <rFont val="Arial"/>
            <family val="2"/>
          </rPr>
          <t>17.030,81
31-12-09 23:45 - 01-01-11 00:00</t>
        </r>
      </text>
    </comment>
    <comment ref="H205" authorId="0">
      <text>
        <r>
          <rPr>
            <sz val="10"/>
            <rFont val="Arial"/>
            <family val="2"/>
          </rPr>
          <t>16.555,22
31-12-10 23:45 - 01-01-12 00:00</t>
        </r>
      </text>
    </comment>
    <comment ref="I205" authorId="0">
      <text>
        <r>
          <rPr>
            <sz val="10"/>
            <rFont val="Arial"/>
            <family val="2"/>
          </rPr>
          <t>15.932,31
31-12-11 23:45 - 01-01-13 00:00</t>
        </r>
      </text>
    </comment>
    <comment ref="F206" authorId="0">
      <text>
        <r>
          <rPr>
            <sz val="10"/>
            <rFont val="Arial"/>
            <family val="2"/>
          </rPr>
          <t>6.906,82
31-12-08 23:45 - 01-01-10 00:00</t>
        </r>
      </text>
    </comment>
    <comment ref="G206" authorId="0">
      <text>
        <r>
          <rPr>
            <sz val="10"/>
            <rFont val="Arial"/>
            <family val="2"/>
          </rPr>
          <t>6.954,04
31-12-09 23:45 - 01-01-11 00:00</t>
        </r>
      </text>
    </comment>
    <comment ref="H206" authorId="0">
      <text>
        <r>
          <rPr>
            <sz val="10"/>
            <rFont val="Arial"/>
            <family val="2"/>
          </rPr>
          <t>6.805,96
31-12-10 23:45 - 01-01-12 00:00</t>
        </r>
      </text>
    </comment>
    <comment ref="I206" authorId="0">
      <text>
        <r>
          <rPr>
            <sz val="10"/>
            <rFont val="Arial"/>
            <family val="2"/>
          </rPr>
          <t>6.177,53
31-12-11 23:45 - 01-01-13 00:00</t>
        </r>
      </text>
    </comment>
    <comment ref="F207" authorId="0">
      <text>
        <r>
          <rPr>
            <sz val="10"/>
            <rFont val="Arial"/>
            <family val="2"/>
          </rPr>
          <t>15.767,76
31-12-08 23:45 - 01-01-10 00:00</t>
        </r>
      </text>
    </comment>
    <comment ref="G207" authorId="0">
      <text>
        <r>
          <rPr>
            <sz val="10"/>
            <rFont val="Arial"/>
            <family val="2"/>
          </rPr>
          <t>14.300,99
31-12-09 23:45 - 01-01-11 00:00</t>
        </r>
      </text>
    </comment>
    <comment ref="H207" authorId="0">
      <text>
        <r>
          <rPr>
            <sz val="10"/>
            <rFont val="Arial"/>
            <family val="2"/>
          </rPr>
          <t>11.246,97
31-12-10 23:45 - 01-01-12 00:00</t>
        </r>
      </text>
    </comment>
    <comment ref="I207" authorId="0">
      <text>
        <r>
          <rPr>
            <sz val="10"/>
            <rFont val="Arial"/>
            <family val="2"/>
          </rPr>
          <t>11.174,40
31-12-11 23:45 - 01-01-13 00:00</t>
        </r>
      </text>
    </comment>
    <comment ref="F208" authorId="0">
      <text>
        <r>
          <rPr>
            <sz val="10"/>
            <rFont val="Arial"/>
            <family val="2"/>
          </rPr>
          <t>4.355,41
31-12-08 23:45 - 01-01-10 00:00</t>
        </r>
      </text>
    </comment>
    <comment ref="G208" authorId="0">
      <text>
        <r>
          <rPr>
            <sz val="10"/>
            <rFont val="Arial"/>
            <family val="2"/>
          </rPr>
          <t>4.243,04
31-12-09 23:45 - 01-01-11 00:00</t>
        </r>
      </text>
    </comment>
    <comment ref="H208" authorId="0">
      <text>
        <r>
          <rPr>
            <sz val="10"/>
            <rFont val="Arial"/>
            <family val="2"/>
          </rPr>
          <t>4.222,79
31-12-10 23:45 - 01-01-12 00:00</t>
        </r>
      </text>
    </comment>
    <comment ref="I208" authorId="0">
      <text>
        <r>
          <rPr>
            <sz val="10"/>
            <rFont val="Arial"/>
            <family val="2"/>
          </rPr>
          <t>4.885,88
31-12-11 23:45 - 01-01-13 00:00</t>
        </r>
      </text>
    </comment>
    <comment ref="F209" authorId="0">
      <text>
        <r>
          <rPr>
            <sz val="10"/>
            <rFont val="Arial"/>
            <family val="2"/>
          </rPr>
          <t>21.602,36
31-12-08 23:45 - 01-01-10 00:00</t>
        </r>
      </text>
    </comment>
    <comment ref="G209" authorId="0">
      <text>
        <r>
          <rPr>
            <sz val="10"/>
            <rFont val="Arial"/>
            <family val="2"/>
          </rPr>
          <t>22.073,60
31-12-09 23:45 - 01-01-11 00:00</t>
        </r>
      </text>
    </comment>
    <comment ref="H209" authorId="0">
      <text>
        <r>
          <rPr>
            <sz val="10"/>
            <rFont val="Arial"/>
            <family val="2"/>
          </rPr>
          <t>13.722,02
31-12-10 23:45 - 01-01-12 00:00</t>
        </r>
      </text>
    </comment>
    <comment ref="I209" authorId="0">
      <text>
        <r>
          <rPr>
            <sz val="10"/>
            <rFont val="Arial"/>
            <family val="2"/>
          </rPr>
          <t>9.917,75
31-12-11 23:45 - 01-01-13 00:00</t>
        </r>
      </text>
    </comment>
    <comment ref="F210" authorId="0">
      <text>
        <r>
          <rPr>
            <sz val="10"/>
            <rFont val="Arial"/>
            <family val="2"/>
          </rPr>
          <t>18.601,85
31-12-08 23:45 - 01-01-10 00:00</t>
        </r>
      </text>
    </comment>
    <comment ref="G210" authorId="0">
      <text>
        <r>
          <rPr>
            <sz val="10"/>
            <rFont val="Arial"/>
            <family val="2"/>
          </rPr>
          <t>20.289,18
31-12-09 23:45 - 01-01-11 00:00</t>
        </r>
      </text>
    </comment>
    <comment ref="H210" authorId="0">
      <text>
        <r>
          <rPr>
            <sz val="10"/>
            <rFont val="Arial"/>
            <family val="2"/>
          </rPr>
          <t>19.547,15
31-12-10 23:45 - 01-01-12 00:00</t>
        </r>
      </text>
    </comment>
    <comment ref="I210" authorId="0">
      <text>
        <r>
          <rPr>
            <sz val="10"/>
            <rFont val="Arial"/>
            <family val="2"/>
          </rPr>
          <t>19.086,18
31-12-11 23:45 - 01-01-13 00:00</t>
        </r>
      </text>
    </comment>
    <comment ref="F214" authorId="0">
      <text>
        <r>
          <rPr>
            <sz val="10"/>
            <rFont val="Arial"/>
            <family val="2"/>
          </rPr>
          <t>15.151,30
31-12-08 23:45 - 01-01-10 00:00</t>
        </r>
      </text>
    </comment>
    <comment ref="G214" authorId="0">
      <text>
        <r>
          <rPr>
            <sz val="10"/>
            <rFont val="Arial"/>
            <family val="2"/>
          </rPr>
          <t>14.820,81
31-12-09 23:45 - 01-01-11 00:00</t>
        </r>
      </text>
    </comment>
    <comment ref="H214" authorId="0">
      <text>
        <r>
          <rPr>
            <sz val="10"/>
            <rFont val="Arial"/>
            <family val="2"/>
          </rPr>
          <t>14.510,29
31-12-10 23:45 - 01-01-12 00:00</t>
        </r>
      </text>
    </comment>
    <comment ref="I214" authorId="0">
      <text>
        <r>
          <rPr>
            <sz val="10"/>
            <rFont val="Arial"/>
            <family val="2"/>
          </rPr>
          <t>14.706,35
31-12-11 23:45 - 01-01-13 00:00</t>
        </r>
      </text>
    </comment>
    <comment ref="F215" authorId="0">
      <text>
        <r>
          <rPr>
            <sz val="10"/>
            <rFont val="Arial"/>
            <family val="2"/>
          </rPr>
          <t>8.642,15
31-12-08 23:45 - 01-01-10 00:00</t>
        </r>
      </text>
    </comment>
    <comment ref="G215" authorId="0">
      <text>
        <r>
          <rPr>
            <sz val="10"/>
            <rFont val="Arial"/>
            <family val="2"/>
          </rPr>
          <t>8.337,22
31-12-09 23:45 - 01-01-11 00:00</t>
        </r>
      </text>
    </comment>
    <comment ref="H215" authorId="0">
      <text>
        <r>
          <rPr>
            <sz val="10"/>
            <rFont val="Arial"/>
            <family val="2"/>
          </rPr>
          <t>8.481,47
31-12-10 23:45 - 01-01-12 00:00</t>
        </r>
      </text>
    </comment>
    <comment ref="I215" authorId="0">
      <text>
        <r>
          <rPr>
            <sz val="10"/>
            <rFont val="Arial"/>
            <family val="2"/>
          </rPr>
          <t>8.217,07
31-12-11 23:45 - 01-01-13 00:00</t>
        </r>
      </text>
    </comment>
    <comment ref="F216" authorId="0">
      <text>
        <r>
          <rPr>
            <sz val="10"/>
            <rFont val="Arial"/>
            <family val="2"/>
          </rPr>
          <t>34.866,87 !
02-03-09 00:00 - 01-01-10 00:00</t>
        </r>
      </text>
    </comment>
    <comment ref="G216" authorId="0">
      <text>
        <r>
          <rPr>
            <sz val="10"/>
            <rFont val="Arial"/>
            <family val="2"/>
          </rPr>
          <t>49.571,58
31-12-09 23:45 - 01-01-11 00:00</t>
        </r>
      </text>
    </comment>
    <comment ref="H216" authorId="0">
      <text>
        <r>
          <rPr>
            <sz val="10"/>
            <rFont val="Arial"/>
            <family val="2"/>
          </rPr>
          <t>50.517,05
31-12-10 23:45 - 01-01-12 00:00</t>
        </r>
      </text>
    </comment>
    <comment ref="I216" authorId="0">
      <text>
        <r>
          <rPr>
            <sz val="10"/>
            <rFont val="Arial"/>
            <family val="2"/>
          </rPr>
          <t>49.775,84
31-12-11 23:45 - 01-01-13 00:00</t>
        </r>
      </text>
    </comment>
    <comment ref="F220" authorId="0">
      <text>
        <r>
          <rPr>
            <sz val="10"/>
            <rFont val="Arial"/>
            <family val="2"/>
          </rPr>
          <t>6.653,63
31-12-08 23:45 - 01-01-10 00:00</t>
        </r>
      </text>
    </comment>
    <comment ref="G220" authorId="0">
      <text>
        <r>
          <rPr>
            <sz val="10"/>
            <rFont val="Arial"/>
            <family val="2"/>
          </rPr>
          <t>6.557,76
31-12-09 23:45 - 01-01-11 00:00</t>
        </r>
      </text>
    </comment>
    <comment ref="H220" authorId="0">
      <text>
        <r>
          <rPr>
            <sz val="10"/>
            <rFont val="Arial"/>
            <family val="2"/>
          </rPr>
          <t>6.785,07
31-12-10 23:45 - 01-01-12 00:00</t>
        </r>
      </text>
    </comment>
    <comment ref="I220" authorId="0">
      <text>
        <r>
          <rPr>
            <sz val="10"/>
            <rFont val="Arial"/>
            <family val="2"/>
          </rPr>
          <t>6.740,30
31-12-11 23:45 - 01-01-13 00:00</t>
        </r>
      </text>
    </comment>
    <comment ref="F221" authorId="0">
      <text>
        <r>
          <rPr>
            <sz val="10"/>
            <rFont val="Arial"/>
            <family val="2"/>
          </rPr>
          <t>13.865,16
31-12-08 23:45 - 01-01-10 00:00</t>
        </r>
      </text>
    </comment>
    <comment ref="G221" authorId="0">
      <text>
        <r>
          <rPr>
            <sz val="10"/>
            <rFont val="Arial"/>
            <family val="2"/>
          </rPr>
          <t>15.022,80
31-12-09 23:45 - 01-01-11 00:00</t>
        </r>
      </text>
    </comment>
    <comment ref="H221" authorId="0">
      <text>
        <r>
          <rPr>
            <sz val="10"/>
            <rFont val="Arial"/>
            <family val="2"/>
          </rPr>
          <t>9.919,04
31-12-10 23:45 - 01-01-12 00:00</t>
        </r>
      </text>
    </comment>
    <comment ref="I221" authorId="0">
      <text>
        <r>
          <rPr>
            <sz val="10"/>
            <rFont val="Arial"/>
            <family val="2"/>
          </rPr>
          <t>8.346,04
31-12-11 23:45 - 01-01-13 00:00</t>
        </r>
      </text>
    </comment>
    <comment ref="F222" authorId="0">
      <text>
        <r>
          <rPr>
            <sz val="10"/>
            <rFont val="Arial"/>
            <family val="2"/>
          </rPr>
          <t>8.166,07
31-12-08 23:45 - 01-01-10 00:00</t>
        </r>
      </text>
    </comment>
    <comment ref="G222" authorId="0">
      <text>
        <r>
          <rPr>
            <sz val="10"/>
            <rFont val="Arial"/>
            <family val="2"/>
          </rPr>
          <t>8.162,46
31-12-09 23:45 - 01-01-11 00:00</t>
        </r>
      </text>
    </comment>
    <comment ref="H222" authorId="0">
      <text>
        <r>
          <rPr>
            <sz val="10"/>
            <rFont val="Arial"/>
            <family val="2"/>
          </rPr>
          <t>6.574,61
31-12-10 23:45 - 01-01-12 00:00</t>
        </r>
      </text>
    </comment>
    <comment ref="I222" authorId="0">
      <text>
        <r>
          <rPr>
            <sz val="10"/>
            <rFont val="Arial"/>
            <family val="2"/>
          </rPr>
          <t>6.256,55
31-12-11 23:45 - 01-01-13 00:00</t>
        </r>
      </text>
    </comment>
    <comment ref="F223" authorId="0">
      <text>
        <r>
          <rPr>
            <sz val="10"/>
            <rFont val="Arial"/>
            <family val="2"/>
          </rPr>
          <t>11.819,24
31-12-08 23:45 - 01-01-10 00:00</t>
        </r>
      </text>
    </comment>
    <comment ref="G223" authorId="0">
      <text>
        <r>
          <rPr>
            <sz val="10"/>
            <rFont val="Arial"/>
            <family val="2"/>
          </rPr>
          <t>12.338,44
31-12-09 23:45 - 01-01-11 00:00</t>
        </r>
      </text>
    </comment>
    <comment ref="H223" authorId="0">
      <text>
        <r>
          <rPr>
            <sz val="10"/>
            <rFont val="Arial"/>
            <family val="2"/>
          </rPr>
          <t>8.951,28
31-12-10 23:45 - 01-01-12 00:00</t>
        </r>
      </text>
    </comment>
    <comment ref="I223" authorId="0">
      <text>
        <r>
          <rPr>
            <sz val="10"/>
            <rFont val="Arial"/>
            <family val="2"/>
          </rPr>
          <t>7.488,88
31-12-11 23:45 - 01-01-13 00:00</t>
        </r>
      </text>
    </comment>
    <comment ref="F224" authorId="0">
      <text>
        <r>
          <rPr>
            <sz val="10"/>
            <rFont val="Arial"/>
            <family val="2"/>
          </rPr>
          <t>7.327,88
31-12-08 23:45 - 01-01-10 00:00</t>
        </r>
      </text>
    </comment>
    <comment ref="G224" authorId="0">
      <text>
        <r>
          <rPr>
            <sz val="10"/>
            <rFont val="Arial"/>
            <family val="2"/>
          </rPr>
          <t>7.220,08
31-12-09 23:45 - 01-01-11 00:00</t>
        </r>
      </text>
    </comment>
    <comment ref="H224" authorId="0">
      <text>
        <r>
          <rPr>
            <sz val="10"/>
            <rFont val="Arial"/>
            <family val="2"/>
          </rPr>
          <t>7.298,78
31-12-10 23:45 - 01-01-12 00:00</t>
        </r>
      </text>
    </comment>
    <comment ref="I224" authorId="0">
      <text>
        <r>
          <rPr>
            <sz val="10"/>
            <rFont val="Arial"/>
            <family val="2"/>
          </rPr>
          <t>7.630,86
31-12-11 23:45 - 01-01-13 00:00</t>
        </r>
      </text>
    </comment>
    <comment ref="F225" authorId="0">
      <text>
        <r>
          <rPr>
            <sz val="10"/>
            <rFont val="Arial"/>
            <family val="2"/>
          </rPr>
          <t>1.542,70
31-12-08 23:45 - 01-01-10 00:00</t>
        </r>
      </text>
    </comment>
    <comment ref="G225" authorId="0">
      <text>
        <r>
          <rPr>
            <sz val="10"/>
            <rFont val="Arial"/>
            <family val="2"/>
          </rPr>
          <t>1.674,59
31-12-09 23:45 - 01-01-11 00:00</t>
        </r>
      </text>
    </comment>
    <comment ref="H225" authorId="0">
      <text>
        <r>
          <rPr>
            <sz val="10"/>
            <rFont val="Arial"/>
            <family val="2"/>
          </rPr>
          <t>2.680,94
31-12-10 23:45 - 01-01-12 00:00</t>
        </r>
      </text>
    </comment>
    <comment ref="I225" authorId="0">
      <text>
        <r>
          <rPr>
            <sz val="10"/>
            <rFont val="Arial"/>
            <family val="2"/>
          </rPr>
          <t>3.266,75
31-12-11 23:45 - 01-01-13 00:00</t>
        </r>
      </text>
    </comment>
    <comment ref="F226" authorId="0">
      <text>
        <r>
          <rPr>
            <sz val="10"/>
            <rFont val="Arial"/>
            <family val="2"/>
          </rPr>
          <t>17.599,02
31-12-08 23:45 - 01-01-10 00:00</t>
        </r>
      </text>
    </comment>
    <comment ref="G226" authorId="0">
      <text>
        <r>
          <rPr>
            <sz val="10"/>
            <rFont val="Arial"/>
            <family val="2"/>
          </rPr>
          <t>16.703,76
31-12-09 23:45 - 01-01-11 00:00</t>
        </r>
      </text>
    </comment>
    <comment ref="H226" authorId="0">
      <text>
        <r>
          <rPr>
            <sz val="10"/>
            <rFont val="Arial"/>
            <family val="2"/>
          </rPr>
          <t>15.838,39
31-12-10 23:45 - 01-01-12 00:00</t>
        </r>
      </text>
    </comment>
    <comment ref="I226" authorId="0">
      <text>
        <r>
          <rPr>
            <sz val="10"/>
            <rFont val="Arial"/>
            <family val="2"/>
          </rPr>
          <t>18.337,99
31-12-11 23:45 - 01-01-13 00:00</t>
        </r>
      </text>
    </comment>
    <comment ref="F227" authorId="0">
      <text>
        <r>
          <rPr>
            <sz val="10"/>
            <rFont val="Arial"/>
            <family val="2"/>
          </rPr>
          <t>40.954,74
31-12-08 23:45 - 01-01-10 00:00</t>
        </r>
      </text>
    </comment>
    <comment ref="G227" authorId="0">
      <text>
        <r>
          <rPr>
            <sz val="10"/>
            <rFont val="Arial"/>
            <family val="2"/>
          </rPr>
          <t>42.978,46
31-12-09 23:45 - 01-01-11 00:00</t>
        </r>
      </text>
    </comment>
    <comment ref="H227" authorId="0">
      <text>
        <r>
          <rPr>
            <sz val="10"/>
            <rFont val="Arial"/>
            <family val="2"/>
          </rPr>
          <t>34.027,62
31-12-10 23:45 - 01-01-12 00:00</t>
        </r>
      </text>
    </comment>
    <comment ref="I227" authorId="0">
      <text>
        <r>
          <rPr>
            <sz val="10"/>
            <rFont val="Arial"/>
            <family val="2"/>
          </rPr>
          <t>35.631,53
31-12-11 23:45 - 01-01-13 00:00</t>
        </r>
      </text>
    </comment>
    <comment ref="F229" authorId="0">
      <text>
        <r>
          <rPr>
            <sz val="10"/>
            <rFont val="Arial"/>
            <family val="2"/>
          </rPr>
          <t>-9.876.552,78
31-12-08 23:45 - 01-01-10 00:00</t>
        </r>
      </text>
    </comment>
    <comment ref="G229" authorId="0">
      <text>
        <r>
          <rPr>
            <sz val="10"/>
            <rFont val="Arial"/>
            <family val="2"/>
          </rPr>
          <t>9.729,96
31-12-09 23:45 - 01-01-11 00:00</t>
        </r>
      </text>
    </comment>
    <comment ref="H229" authorId="0">
      <text>
        <r>
          <rPr>
            <sz val="10"/>
            <rFont val="Arial"/>
            <family val="2"/>
          </rPr>
          <t>5.445,53
31-12-10 23:45 - 01-01-12 00:00</t>
        </r>
      </text>
    </comment>
    <comment ref="I229" authorId="0">
      <text>
        <r>
          <rPr>
            <sz val="10"/>
            <rFont val="Arial"/>
            <family val="2"/>
          </rPr>
          <t>4.955,54
31-12-11 23:45 - 01-01-13 00:00</t>
        </r>
      </text>
    </comment>
    <comment ref="F230" authorId="0">
      <text>
        <r>
          <rPr>
            <sz val="10"/>
            <rFont val="Arial"/>
            <family val="2"/>
          </rPr>
          <t>9.455,91
31-12-08 23:45 - 01-01-10 00:00</t>
        </r>
      </text>
    </comment>
    <comment ref="G230" authorId="0">
      <text>
        <r>
          <rPr>
            <sz val="10"/>
            <rFont val="Arial"/>
            <family val="2"/>
          </rPr>
          <t>8.060,31
31-12-09 23:45 - 01-01-11 00:00</t>
        </r>
      </text>
    </comment>
    <comment ref="H230" authorId="0">
      <text>
        <r>
          <rPr>
            <sz val="10"/>
            <rFont val="Arial"/>
            <family val="2"/>
          </rPr>
          <t>7.234,61
31-12-10 23:45 - 01-01-12 00:00</t>
        </r>
      </text>
    </comment>
    <comment ref="I230" authorId="0">
      <text>
        <r>
          <rPr>
            <sz val="10"/>
            <rFont val="Arial"/>
            <family val="2"/>
          </rPr>
          <t>9.283,22
31-12-11 23:45 - 01-01-13 00:00</t>
        </r>
      </text>
    </comment>
    <comment ref="G231" authorId="0">
      <text>
        <r>
          <rPr>
            <sz val="10"/>
            <rFont val="Arial"/>
            <family val="2"/>
          </rPr>
          <t>2.571,64
31-12-09 23:45 - 01-01-11 00:00</t>
        </r>
      </text>
    </comment>
    <comment ref="H231" authorId="0">
      <text>
        <r>
          <rPr>
            <sz val="10"/>
            <rFont val="Arial"/>
            <family val="2"/>
          </rPr>
          <t>1.600,44
31-12-10 23:45 - 01-01-12 00:00</t>
        </r>
      </text>
    </comment>
    <comment ref="I231" authorId="0">
      <text>
        <r>
          <rPr>
            <sz val="10"/>
            <rFont val="Arial"/>
            <family val="2"/>
          </rPr>
          <t>788,02
31-12-11 23:45 - 01-01-13 00:00</t>
        </r>
      </text>
    </comment>
    <comment ref="F234" authorId="0">
      <text>
        <r>
          <rPr>
            <sz val="10"/>
            <rFont val="Arial"/>
            <family val="2"/>
          </rPr>
          <t>1.213,43
31-12-08 23:45 - 01-01-10 00:00</t>
        </r>
      </text>
    </comment>
    <comment ref="G234" authorId="0">
      <text>
        <r>
          <rPr>
            <sz val="10"/>
            <rFont val="Arial"/>
            <family val="2"/>
          </rPr>
          <t>2.309,58
31-12-09 23:45 - 01-01-11 00:00</t>
        </r>
      </text>
    </comment>
    <comment ref="H234" authorId="0">
      <text>
        <r>
          <rPr>
            <sz val="10"/>
            <rFont val="Arial"/>
            <family val="2"/>
          </rPr>
          <t>2.421,25
31-12-10 23:45 - 01-01-12 00:00</t>
        </r>
      </text>
    </comment>
    <comment ref="I234" authorId="0">
      <text>
        <r>
          <rPr>
            <sz val="10"/>
            <rFont val="Arial"/>
            <family val="2"/>
          </rPr>
          <t>2.608,70
31-12-11 23:45 - 01-01-13 00:00</t>
        </r>
      </text>
    </comment>
    <comment ref="F235" authorId="0">
      <text>
        <r>
          <rPr>
            <sz val="10"/>
            <rFont val="Arial"/>
            <family val="2"/>
          </rPr>
          <t>2.819,64
31-12-08 23:45 - 01-01-10 00:00</t>
        </r>
      </text>
    </comment>
    <comment ref="G235" authorId="0">
      <text>
        <r>
          <rPr>
            <sz val="10"/>
            <rFont val="Arial"/>
            <family val="2"/>
          </rPr>
          <t>3.243,78
31-12-09 23:45 - 01-01-11 00:00</t>
        </r>
      </text>
    </comment>
    <comment ref="H235" authorId="0">
      <text>
        <r>
          <rPr>
            <sz val="10"/>
            <rFont val="Arial"/>
            <family val="2"/>
          </rPr>
          <t>1.731,91
31-12-10 23:45 - 01-01-12 00:00</t>
        </r>
      </text>
    </comment>
    <comment ref="I235" authorId="0">
      <text>
        <r>
          <rPr>
            <sz val="10"/>
            <rFont val="Arial"/>
            <family val="2"/>
          </rPr>
          <t>0,00
31-12-11 23:45 - 01-01-13 00:00</t>
        </r>
      </text>
    </comment>
    <comment ref="F237" authorId="0">
      <text>
        <r>
          <rPr>
            <sz val="10"/>
            <rFont val="Arial"/>
            <family val="2"/>
          </rPr>
          <t>28.611,14
31-12-08 23:45 - 01-01-10 00:00</t>
        </r>
      </text>
    </comment>
    <comment ref="G237" authorId="0">
      <text>
        <r>
          <rPr>
            <sz val="10"/>
            <rFont val="Arial"/>
            <family val="2"/>
          </rPr>
          <t>29.776,93
31-12-09 23:45 - 01-01-11 00:00</t>
        </r>
      </text>
    </comment>
    <comment ref="H237" authorId="0">
      <text>
        <r>
          <rPr>
            <sz val="10"/>
            <rFont val="Arial"/>
            <family val="2"/>
          </rPr>
          <t>24.469,22
31-12-10 23:45 - 01-01-12 00:00</t>
        </r>
      </text>
    </comment>
    <comment ref="I237" authorId="0">
      <text>
        <r>
          <rPr>
            <sz val="10"/>
            <rFont val="Arial"/>
            <family val="2"/>
          </rPr>
          <t>22.747,30
31-12-11 23:45 - 01-01-13 00:00</t>
        </r>
      </text>
    </comment>
    <comment ref="H238" authorId="0">
      <text>
        <r>
          <rPr>
            <sz val="10"/>
            <rFont val="Arial"/>
            <family val="2"/>
          </rPr>
          <t>36.577,58
31-12-10 23:45 - 01-01-12 00:00</t>
        </r>
      </text>
    </comment>
    <comment ref="I238" authorId="0">
      <text>
        <r>
          <rPr>
            <sz val="10"/>
            <rFont val="Arial"/>
            <family val="2"/>
          </rPr>
          <t>36.972,50
31-12-11 23:45 - 01-01-13 00:00</t>
        </r>
      </text>
    </comment>
    <comment ref="F239" authorId="0">
      <text>
        <r>
          <rPr>
            <sz val="10"/>
            <rFont val="Arial"/>
            <family val="2"/>
          </rPr>
          <t>9.298,60
31-12-08 23:45 - 01-01-10 00:00</t>
        </r>
      </text>
    </comment>
    <comment ref="G239" authorId="0">
      <text>
        <r>
          <rPr>
            <sz val="10"/>
            <rFont val="Arial"/>
            <family val="2"/>
          </rPr>
          <t>9.468,21
31-12-09 23:45 - 01-01-11 00:00</t>
        </r>
      </text>
    </comment>
    <comment ref="H239" authorId="0">
      <text>
        <r>
          <rPr>
            <sz val="10"/>
            <rFont val="Arial"/>
            <family val="2"/>
          </rPr>
          <t>4.883,72
31-12-10 23:45 - 01-01-12 00:00</t>
        </r>
      </text>
    </comment>
    <comment ref="I239" authorId="0">
      <text>
        <r>
          <rPr>
            <sz val="10"/>
            <rFont val="Arial"/>
            <family val="2"/>
          </rPr>
          <t>5.290,43
31-12-11 23:45 - 01-01-13 00:00</t>
        </r>
      </text>
    </comment>
    <comment ref="F240" authorId="0">
      <text>
        <r>
          <rPr>
            <sz val="10"/>
            <rFont val="Arial"/>
            <family val="2"/>
          </rPr>
          <t>28.056,61
31-12-08 23:45 - 01-01-10 00:00</t>
        </r>
      </text>
    </comment>
    <comment ref="G240" authorId="0">
      <text>
        <r>
          <rPr>
            <sz val="10"/>
            <rFont val="Arial"/>
            <family val="2"/>
          </rPr>
          <t>27.752,65
31-12-09 23:45 - 01-01-11 00:00</t>
        </r>
      </text>
    </comment>
    <comment ref="H240" authorId="0">
      <text>
        <r>
          <rPr>
            <sz val="10"/>
            <rFont val="Arial"/>
            <family val="2"/>
          </rPr>
          <t>27.259,84
31-12-10 23:45 - 01-01-12 00:00</t>
        </r>
      </text>
    </comment>
    <comment ref="I240" authorId="0">
      <text>
        <r>
          <rPr>
            <sz val="10"/>
            <rFont val="Arial"/>
            <family val="2"/>
          </rPr>
          <t>27.587,88
31-12-11 23:45 - 01-01-13 00:00</t>
        </r>
      </text>
    </comment>
    <comment ref="F241" authorId="0">
      <text>
        <r>
          <rPr>
            <sz val="10"/>
            <rFont val="Arial"/>
            <family val="2"/>
          </rPr>
          <t>24.451,74
31-12-08 23:45 - 01-01-10 00:00</t>
        </r>
      </text>
    </comment>
    <comment ref="G241" authorId="0">
      <text>
        <r>
          <rPr>
            <sz val="10"/>
            <rFont val="Arial"/>
            <family val="2"/>
          </rPr>
          <t>22.803,72
31-12-09 23:45 - 01-01-11 00:00</t>
        </r>
      </text>
    </comment>
    <comment ref="H241" authorId="0">
      <text>
        <r>
          <rPr>
            <sz val="10"/>
            <rFont val="Arial"/>
            <family val="2"/>
          </rPr>
          <t>21.325,56
31-12-10 23:45 - 01-01-12 00:00</t>
        </r>
      </text>
    </comment>
    <comment ref="I241" authorId="0">
      <text>
        <r>
          <rPr>
            <sz val="10"/>
            <rFont val="Arial"/>
            <family val="2"/>
          </rPr>
          <t>22.944,89
31-12-11 23:45 - 01-01-13 00:00</t>
        </r>
      </text>
    </comment>
    <comment ref="F242" authorId="0">
      <text>
        <r>
          <rPr>
            <sz val="10"/>
            <rFont val="Arial"/>
            <family val="2"/>
          </rPr>
          <t>12.022,04
31-12-08 23:45 - 01-01-10 00:00</t>
        </r>
      </text>
    </comment>
    <comment ref="G242" authorId="0">
      <text>
        <r>
          <rPr>
            <sz val="10"/>
            <rFont val="Arial"/>
            <family val="2"/>
          </rPr>
          <t>11.165,21
31-12-09 23:45 - 01-01-11 00:00</t>
        </r>
      </text>
    </comment>
    <comment ref="H242" authorId="0">
      <text>
        <r>
          <rPr>
            <sz val="10"/>
            <rFont val="Arial"/>
            <family val="2"/>
          </rPr>
          <t>10.590,65
31-12-10 23:45 - 01-01-12 00:00</t>
        </r>
      </text>
    </comment>
    <comment ref="I242" authorId="0">
      <text>
        <r>
          <rPr>
            <sz val="10"/>
            <rFont val="Arial"/>
            <family val="2"/>
          </rPr>
          <t>11.246,05
31-12-11 23:45 - 01-01-13 00:00</t>
        </r>
      </text>
    </comment>
    <comment ref="F243" authorId="0">
      <text>
        <r>
          <rPr>
            <sz val="10"/>
            <rFont val="Arial"/>
            <family val="2"/>
          </rPr>
          <t>21.868,55
31-12-08 23:45 - 01-01-10 00:00</t>
        </r>
      </text>
    </comment>
    <comment ref="G243" authorId="0">
      <text>
        <r>
          <rPr>
            <sz val="10"/>
            <rFont val="Arial"/>
            <family val="2"/>
          </rPr>
          <t>21.616,64
31-12-09 23:45 - 01-01-11 00:00</t>
        </r>
      </text>
    </comment>
    <comment ref="H243" authorId="0">
      <text>
        <r>
          <rPr>
            <sz val="10"/>
            <rFont val="Arial"/>
            <family val="2"/>
          </rPr>
          <t>16.592,82
31-12-10 23:45 - 01-01-12 00:00</t>
        </r>
      </text>
    </comment>
    <comment ref="I243" authorId="0">
      <text>
        <r>
          <rPr>
            <sz val="10"/>
            <rFont val="Arial"/>
            <family val="2"/>
          </rPr>
          <t>19.665,31
31-12-11 23:45 - 01-01-13 00:00</t>
        </r>
      </text>
    </comment>
    <comment ref="F244" authorId="0">
      <text>
        <r>
          <rPr>
            <sz val="10"/>
            <rFont val="Arial"/>
            <family val="2"/>
          </rPr>
          <t>15.610,53
31-12-08 23:45 - 01-01-10 00:00</t>
        </r>
      </text>
    </comment>
    <comment ref="G244" authorId="0">
      <text>
        <r>
          <rPr>
            <sz val="10"/>
            <rFont val="Arial"/>
            <family val="2"/>
          </rPr>
          <t>15.147,79
31-12-09 23:45 - 01-01-11 00:00</t>
        </r>
      </text>
    </comment>
    <comment ref="H244" authorId="0">
      <text>
        <r>
          <rPr>
            <sz val="10"/>
            <rFont val="Arial"/>
            <family val="2"/>
          </rPr>
          <t>13.695,67
31-12-10 23:45 - 01-01-12 00:00</t>
        </r>
      </text>
    </comment>
    <comment ref="I244" authorId="0">
      <text>
        <r>
          <rPr>
            <sz val="10"/>
            <rFont val="Arial"/>
            <family val="2"/>
          </rPr>
          <t>12.023,31
31-12-11 23:45 - 01-01-13 00:00</t>
        </r>
      </text>
    </comment>
    <comment ref="F245" authorId="0">
      <text>
        <r>
          <rPr>
            <sz val="10"/>
            <rFont val="Arial"/>
            <family val="2"/>
          </rPr>
          <t>13.193,58
31-12-08 23:45 - 01-01-10 00:00</t>
        </r>
      </text>
    </comment>
    <comment ref="G245" authorId="0">
      <text>
        <r>
          <rPr>
            <sz val="10"/>
            <rFont val="Arial"/>
            <family val="2"/>
          </rPr>
          <t>13.734,69
31-12-09 23:45 - 01-01-11 00:00</t>
        </r>
      </text>
    </comment>
    <comment ref="H245" authorId="0">
      <text>
        <r>
          <rPr>
            <sz val="10"/>
            <rFont val="Arial"/>
            <family val="2"/>
          </rPr>
          <t>14.787,45
31-12-10 23:45 - 01-01-12 00:00</t>
        </r>
      </text>
    </comment>
    <comment ref="I245" authorId="0">
      <text>
        <r>
          <rPr>
            <sz val="10"/>
            <rFont val="Arial"/>
            <family val="2"/>
          </rPr>
          <t>15.647,92
31-12-11 23:45 - 01-01-13 00:00</t>
        </r>
      </text>
    </comment>
    <comment ref="F246" authorId="0">
      <text>
        <r>
          <rPr>
            <sz val="10"/>
            <rFont val="Arial"/>
            <family val="2"/>
          </rPr>
          <t>36.176,99
31-12-08 23:45 - 01-01-10 00:00</t>
        </r>
      </text>
    </comment>
    <comment ref="G246" authorId="0">
      <text>
        <r>
          <rPr>
            <sz val="10"/>
            <rFont val="Arial"/>
            <family val="2"/>
          </rPr>
          <t>35.673,99
31-12-09 23:45 - 01-01-11 00:00</t>
        </r>
      </text>
    </comment>
    <comment ref="H246" authorId="0">
      <text>
        <r>
          <rPr>
            <sz val="10"/>
            <rFont val="Arial"/>
            <family val="2"/>
          </rPr>
          <t>34.219,45
31-12-10 23:45 - 01-01-12 00:00</t>
        </r>
      </text>
    </comment>
    <comment ref="I246" authorId="0">
      <text>
        <r>
          <rPr>
            <sz val="10"/>
            <rFont val="Arial"/>
            <family val="2"/>
          </rPr>
          <t>35.584,44
31-12-11 23:45 - 01-01-13 00:00</t>
        </r>
      </text>
    </comment>
    <comment ref="F247" authorId="0">
      <text>
        <r>
          <rPr>
            <sz val="10"/>
            <rFont val="Arial"/>
            <family val="2"/>
          </rPr>
          <t>31.126,76
31-12-08 23:45 - 01-01-10 00:00</t>
        </r>
      </text>
    </comment>
    <comment ref="G247" authorId="0">
      <text>
        <r>
          <rPr>
            <sz val="10"/>
            <rFont val="Arial"/>
            <family val="2"/>
          </rPr>
          <t>31.701,77
31-12-09 23:45 - 01-01-11 00:00</t>
        </r>
      </text>
    </comment>
    <comment ref="H247" authorId="0">
      <text>
        <r>
          <rPr>
            <sz val="10"/>
            <rFont val="Arial"/>
            <family val="2"/>
          </rPr>
          <t>31.052,10
31-12-10 23:45 - 01-01-12 00:00</t>
        </r>
      </text>
    </comment>
    <comment ref="I247" authorId="0">
      <text>
        <r>
          <rPr>
            <sz val="10"/>
            <rFont val="Arial"/>
            <family val="2"/>
          </rPr>
          <t>32.947,92
31-12-11 23:45 - 01-01-13 00:00</t>
        </r>
      </text>
    </comment>
    <comment ref="F248" authorId="0">
      <text>
        <r>
          <rPr>
            <sz val="10"/>
            <rFont val="Arial"/>
            <family val="2"/>
          </rPr>
          <t>29.993,51
31-12-08 23:45 - 01-01-10 00:00</t>
        </r>
      </text>
    </comment>
    <comment ref="G248" authorId="0">
      <text>
        <r>
          <rPr>
            <sz val="10"/>
            <rFont val="Arial"/>
            <family val="2"/>
          </rPr>
          <t>30.717,76
31-12-09 23:45 - 01-01-11 00:00</t>
        </r>
      </text>
    </comment>
    <comment ref="H248" authorId="0">
      <text>
        <r>
          <rPr>
            <sz val="10"/>
            <rFont val="Arial"/>
            <family val="2"/>
          </rPr>
          <t>28.494,10
31-12-10 23:45 - 01-01-12 00:00</t>
        </r>
      </text>
    </comment>
    <comment ref="I248" authorId="0">
      <text>
        <r>
          <rPr>
            <sz val="10"/>
            <rFont val="Arial"/>
            <family val="2"/>
          </rPr>
          <t>31.323,19
31-12-11 23:45 - 01-01-13 00:00</t>
        </r>
      </text>
    </comment>
    <comment ref="F249" authorId="0">
      <text>
        <r>
          <rPr>
            <sz val="10"/>
            <rFont val="Arial"/>
            <family val="2"/>
          </rPr>
          <t>26.651,87
31-12-08 23:45 - 01-01-10 00:00</t>
        </r>
      </text>
    </comment>
    <comment ref="G249" authorId="0">
      <text>
        <r>
          <rPr>
            <sz val="10"/>
            <rFont val="Arial"/>
            <family val="2"/>
          </rPr>
          <t>24.167,92
31-12-09 23:45 - 01-01-11 00:00</t>
        </r>
      </text>
    </comment>
    <comment ref="H249" authorId="0">
      <text>
        <r>
          <rPr>
            <sz val="10"/>
            <rFont val="Arial"/>
            <family val="2"/>
          </rPr>
          <t>24.260,48
31-12-10 23:45 - 01-01-12 00:00</t>
        </r>
      </text>
    </comment>
    <comment ref="I249" authorId="0">
      <text>
        <r>
          <rPr>
            <sz val="10"/>
            <rFont val="Arial"/>
            <family val="2"/>
          </rPr>
          <t>23.390,25
31-12-11 23:45 - 01-01-13 00:00</t>
        </r>
      </text>
    </comment>
    <comment ref="F250" authorId="0">
      <text>
        <r>
          <rPr>
            <sz val="10"/>
            <rFont val="Arial"/>
            <family val="2"/>
          </rPr>
          <t>21.747,34
31-12-08 23:45 - 01-01-10 00:00</t>
        </r>
      </text>
    </comment>
    <comment ref="G250" authorId="0">
      <text>
        <r>
          <rPr>
            <sz val="10"/>
            <rFont val="Arial"/>
            <family val="2"/>
          </rPr>
          <t>20.667,23
31-12-09 23:45 - 01-01-11 00:00</t>
        </r>
      </text>
    </comment>
    <comment ref="H250" authorId="0">
      <text>
        <r>
          <rPr>
            <sz val="10"/>
            <rFont val="Arial"/>
            <family val="2"/>
          </rPr>
          <t>19.593,72
31-12-10 23:45 - 01-01-12 00:00</t>
        </r>
      </text>
    </comment>
    <comment ref="I250" authorId="0">
      <text>
        <r>
          <rPr>
            <sz val="10"/>
            <rFont val="Arial"/>
            <family val="2"/>
          </rPr>
          <t>16.818,42
31-12-11 23:45 - 01-01-13 00:00</t>
        </r>
      </text>
    </comment>
    <comment ref="F251" authorId="0">
      <text>
        <r>
          <rPr>
            <sz val="10"/>
            <rFont val="Arial"/>
            <family val="2"/>
          </rPr>
          <t>12.345,27
31-12-08 23:45 - 01-01-10 00:00</t>
        </r>
      </text>
    </comment>
    <comment ref="G251" authorId="0">
      <text>
        <r>
          <rPr>
            <sz val="10"/>
            <rFont val="Arial"/>
            <family val="2"/>
          </rPr>
          <t>12.799,56
31-12-09 23:45 - 01-01-11 00:00</t>
        </r>
      </text>
    </comment>
    <comment ref="H251" authorId="0">
      <text>
        <r>
          <rPr>
            <sz val="10"/>
            <rFont val="Arial"/>
            <family val="2"/>
          </rPr>
          <t>13.539,14
31-12-10 23:45 - 01-01-12 00:00</t>
        </r>
      </text>
    </comment>
    <comment ref="I251" authorId="0">
      <text>
        <r>
          <rPr>
            <sz val="10"/>
            <rFont val="Arial"/>
            <family val="2"/>
          </rPr>
          <t>9.576,75
31-12-11 23:45 - 01-01-13 00:00</t>
        </r>
      </text>
    </comment>
    <comment ref="F252" authorId="0">
      <text>
        <r>
          <rPr>
            <sz val="10"/>
            <rFont val="Arial"/>
            <family val="2"/>
          </rPr>
          <t>8.451,86
31-12-08 23:45 - 01-01-10 00:00</t>
        </r>
      </text>
    </comment>
    <comment ref="G252" authorId="0">
      <text>
        <r>
          <rPr>
            <sz val="10"/>
            <rFont val="Arial"/>
            <family val="2"/>
          </rPr>
          <t>8.337,49
31-12-09 23:45 - 01-01-11 00:00</t>
        </r>
      </text>
    </comment>
    <comment ref="H252" authorId="0">
      <text>
        <r>
          <rPr>
            <sz val="10"/>
            <rFont val="Arial"/>
            <family val="2"/>
          </rPr>
          <t>8.194,38
31-12-10 23:45 - 01-01-12 00:00</t>
        </r>
      </text>
    </comment>
    <comment ref="I252" authorId="0">
      <text>
        <r>
          <rPr>
            <sz val="10"/>
            <rFont val="Arial"/>
            <family val="2"/>
          </rPr>
          <t>8.355,96
31-12-11 23:45 - 01-01-13 00:00</t>
        </r>
      </text>
    </comment>
    <comment ref="G254" authorId="0">
      <text>
        <r>
          <rPr>
            <sz val="10"/>
            <rFont val="Arial"/>
            <family val="2"/>
          </rPr>
          <t>23.012,54
31-12-09 23:45 - 01-01-11 00:00</t>
        </r>
      </text>
    </comment>
    <comment ref="H254" authorId="0">
      <text>
        <r>
          <rPr>
            <sz val="10"/>
            <rFont val="Arial"/>
            <family val="2"/>
          </rPr>
          <t>23.334,60
31-12-10 23:45 - 01-01-12 00:00</t>
        </r>
      </text>
    </comment>
    <comment ref="I254" authorId="0">
      <text>
        <r>
          <rPr>
            <sz val="10"/>
            <rFont val="Arial"/>
            <family val="2"/>
          </rPr>
          <t>23.077,88
31-12-11 23:45 - 01-01-13 00:00</t>
        </r>
      </text>
    </comment>
    <comment ref="F255" authorId="0">
      <text>
        <r>
          <rPr>
            <sz val="10"/>
            <rFont val="Arial"/>
            <family val="2"/>
          </rPr>
          <t>10.840,85
31-12-08 23:45 - 01-01-10 00:00</t>
        </r>
      </text>
    </comment>
    <comment ref="G255" authorId="0">
      <text>
        <r>
          <rPr>
            <sz val="10"/>
            <rFont val="Arial"/>
            <family val="2"/>
          </rPr>
          <t>10.627,32
31-12-09 23:45 - 01-01-11 00:00</t>
        </r>
      </text>
    </comment>
    <comment ref="H255" authorId="0">
      <text>
        <r>
          <rPr>
            <sz val="10"/>
            <rFont val="Arial"/>
            <family val="2"/>
          </rPr>
          <t>11.681,31
31-12-10 23:45 - 01-01-12 00:00</t>
        </r>
      </text>
    </comment>
    <comment ref="I255" authorId="0">
      <text>
        <r>
          <rPr>
            <sz val="10"/>
            <rFont val="Arial"/>
            <family val="2"/>
          </rPr>
          <t>11.711,82
31-12-11 23:45 - 01-01-13 00:00</t>
        </r>
      </text>
    </comment>
    <comment ref="F256" authorId="0">
      <text>
        <r>
          <rPr>
            <sz val="10"/>
            <rFont val="Arial"/>
            <family val="2"/>
          </rPr>
          <t>15.778,09
31-12-08 23:45 - 01-01-10 00:00</t>
        </r>
      </text>
    </comment>
    <comment ref="G256" authorId="0">
      <text>
        <r>
          <rPr>
            <sz val="10"/>
            <rFont val="Arial"/>
            <family val="2"/>
          </rPr>
          <t>16.022,02
31-12-09 23:45 - 01-01-11 00:00</t>
        </r>
      </text>
    </comment>
    <comment ref="H256" authorId="0">
      <text>
        <r>
          <rPr>
            <sz val="10"/>
            <rFont val="Arial"/>
            <family val="2"/>
          </rPr>
          <t>15.893,90
31-12-10 23:45 - 01-01-12 00:00</t>
        </r>
      </text>
    </comment>
    <comment ref="I256" authorId="0">
      <text>
        <r>
          <rPr>
            <sz val="10"/>
            <rFont val="Arial"/>
            <family val="2"/>
          </rPr>
          <t>16.112,42
31-12-11 23:45 - 01-01-13 00:00</t>
        </r>
      </text>
    </comment>
    <comment ref="F257" authorId="0">
      <text>
        <r>
          <rPr>
            <sz val="10"/>
            <rFont val="Arial"/>
            <family val="2"/>
          </rPr>
          <t>22.632,31
31-12-08 23:45 - 01-01-10 00:00</t>
        </r>
      </text>
    </comment>
    <comment ref="G257" authorId="0">
      <text>
        <r>
          <rPr>
            <sz val="10"/>
            <rFont val="Arial"/>
            <family val="2"/>
          </rPr>
          <t>23.194,98
31-12-09 23:45 - 01-01-11 00:00</t>
        </r>
      </text>
    </comment>
    <comment ref="H257" authorId="0">
      <text>
        <r>
          <rPr>
            <sz val="10"/>
            <rFont val="Arial"/>
            <family val="2"/>
          </rPr>
          <t>21.772,01
31-12-10 23:45 - 01-01-12 00:00</t>
        </r>
      </text>
    </comment>
    <comment ref="I257" authorId="0">
      <text>
        <r>
          <rPr>
            <sz val="10"/>
            <rFont val="Arial"/>
            <family val="2"/>
          </rPr>
          <t>21.587,42
31-12-11 23:45 - 01-01-13 00:00</t>
        </r>
      </text>
    </comment>
    <comment ref="F258" authorId="0">
      <text>
        <r>
          <rPr>
            <sz val="10"/>
            <rFont val="Arial"/>
            <family val="2"/>
          </rPr>
          <t>13.410,97
31-12-08 23:45 - 01-01-10 00:00</t>
        </r>
      </text>
    </comment>
    <comment ref="G258" authorId="0">
      <text>
        <r>
          <rPr>
            <sz val="10"/>
            <rFont val="Arial"/>
            <family val="2"/>
          </rPr>
          <t>19.647,51
31-12-09 23:45 - 01-01-11 00:00</t>
        </r>
      </text>
    </comment>
    <comment ref="H258" authorId="0">
      <text>
        <r>
          <rPr>
            <sz val="10"/>
            <rFont val="Arial"/>
            <family val="2"/>
          </rPr>
          <t>16.205,68
31-12-10 23:45 - 01-01-12 00:00</t>
        </r>
      </text>
    </comment>
    <comment ref="I258" authorId="0">
      <text>
        <r>
          <rPr>
            <sz val="10"/>
            <rFont val="Arial"/>
            <family val="2"/>
          </rPr>
          <t>13.851,65
31-12-11 23:45 - 01-01-13 00:00</t>
        </r>
      </text>
    </comment>
    <comment ref="F259" authorId="0">
      <text>
        <r>
          <rPr>
            <sz val="10"/>
            <rFont val="Arial"/>
            <family val="2"/>
          </rPr>
          <t>28.216,04
31-12-08 23:45 - 01-01-10 00:00</t>
        </r>
      </text>
    </comment>
    <comment ref="G259" authorId="0">
      <text>
        <r>
          <rPr>
            <sz val="10"/>
            <rFont val="Arial"/>
            <family val="2"/>
          </rPr>
          <t>27.954,31
31-12-09 23:45 - 01-01-11 00:00</t>
        </r>
      </text>
    </comment>
    <comment ref="H259" authorId="0">
      <text>
        <r>
          <rPr>
            <sz val="10"/>
            <rFont val="Arial"/>
            <family val="2"/>
          </rPr>
          <t>26.069,72
31-12-10 23:45 - 01-01-12 00:00</t>
        </r>
      </text>
    </comment>
    <comment ref="I259" authorId="0">
      <text>
        <r>
          <rPr>
            <sz val="10"/>
            <rFont val="Arial"/>
            <family val="2"/>
          </rPr>
          <t>26.086,35
31-12-11 23:45 - 01-01-13 00:00</t>
        </r>
      </text>
    </comment>
    <comment ref="F260" authorId="0">
      <text>
        <r>
          <rPr>
            <sz val="10"/>
            <rFont val="Arial"/>
            <family val="2"/>
          </rPr>
          <t>36.557,72
31-12-08 23:45 - 01-01-10 00:00</t>
        </r>
      </text>
    </comment>
    <comment ref="G260" authorId="0">
      <text>
        <r>
          <rPr>
            <sz val="10"/>
            <rFont val="Arial"/>
            <family val="2"/>
          </rPr>
          <t>36.078,61
31-12-09 23:45 - 01-01-11 00:00</t>
        </r>
      </text>
    </comment>
    <comment ref="H260" authorId="0">
      <text>
        <r>
          <rPr>
            <sz val="10"/>
            <rFont val="Arial"/>
            <family val="2"/>
          </rPr>
          <t>36.665,10
31-12-10 23:45 - 01-01-12 00:00</t>
        </r>
      </text>
    </comment>
    <comment ref="I260" authorId="0">
      <text>
        <r>
          <rPr>
            <sz val="10"/>
            <rFont val="Arial"/>
            <family val="2"/>
          </rPr>
          <t>38.483,32
31-12-11 23:45 - 01-01-13 00:00</t>
        </r>
      </text>
    </comment>
    <comment ref="F261" authorId="0">
      <text>
        <r>
          <rPr>
            <sz val="10"/>
            <rFont val="Arial"/>
            <family val="2"/>
          </rPr>
          <t>15.992,14
31-12-08 23:45 - 01-01-10 00:00</t>
        </r>
      </text>
    </comment>
    <comment ref="G261" authorId="0">
      <text>
        <r>
          <rPr>
            <sz val="10"/>
            <rFont val="Arial"/>
            <family val="2"/>
          </rPr>
          <t>15.643,52
31-12-09 23:45 - 01-01-11 00:00</t>
        </r>
      </text>
    </comment>
    <comment ref="H261" authorId="0">
      <text>
        <r>
          <rPr>
            <sz val="10"/>
            <rFont val="Arial"/>
            <family val="2"/>
          </rPr>
          <t>14.502,46
31-12-10 23:45 - 01-01-12 00:00</t>
        </r>
      </text>
    </comment>
    <comment ref="I261" authorId="0">
      <text>
        <r>
          <rPr>
            <sz val="10"/>
            <rFont val="Arial"/>
            <family val="2"/>
          </rPr>
          <t>12.394,74
31-12-11 23:45 - 01-01-13 00:00</t>
        </r>
      </text>
    </comment>
    <comment ref="H262" authorId="0">
      <text>
        <r>
          <rPr>
            <sz val="10"/>
            <rFont val="Arial"/>
            <family val="2"/>
          </rPr>
          <t>49.343,93
31-12-10 23:45 - 01-01-12 00:00</t>
        </r>
      </text>
    </comment>
    <comment ref="I262" authorId="0">
      <text>
        <r>
          <rPr>
            <sz val="10"/>
            <rFont val="Arial"/>
            <family val="2"/>
          </rPr>
          <t>54.940,48
31-12-11 23:45 - 01-01-13 00:00</t>
        </r>
      </text>
    </comment>
    <comment ref="F263" authorId="0">
      <text>
        <r>
          <rPr>
            <sz val="10"/>
            <rFont val="Arial"/>
            <family val="2"/>
          </rPr>
          <t>10.911,23
31-12-08 23:45 - 01-01-10 00:00</t>
        </r>
      </text>
    </comment>
    <comment ref="G263" authorId="0">
      <text>
        <r>
          <rPr>
            <sz val="10"/>
            <rFont val="Arial"/>
            <family val="2"/>
          </rPr>
          <t>10.840,40
31-12-09 23:45 - 01-01-11 00:00</t>
        </r>
      </text>
    </comment>
    <comment ref="H263" authorId="0">
      <text>
        <r>
          <rPr>
            <sz val="10"/>
            <rFont val="Arial"/>
            <family val="2"/>
          </rPr>
          <t>10.435,69
31-12-10 23:45 - 01-01-12 00:00</t>
        </r>
      </text>
    </comment>
    <comment ref="I263" authorId="0">
      <text>
        <r>
          <rPr>
            <sz val="10"/>
            <rFont val="Arial"/>
            <family val="2"/>
          </rPr>
          <t>10.178,49
31-12-11 23:45 - 01-01-13 00:00</t>
        </r>
      </text>
    </comment>
    <comment ref="F264" authorId="0">
      <text>
        <r>
          <rPr>
            <sz val="10"/>
            <rFont val="Arial"/>
            <family val="2"/>
          </rPr>
          <t>3.176,51
31-12-08 23:45 - 06-01-10 00:15</t>
        </r>
      </text>
    </comment>
    <comment ref="G264" authorId="0">
      <text>
        <r>
          <rPr>
            <sz val="10"/>
            <rFont val="Arial"/>
            <family val="2"/>
          </rPr>
          <t>3.604,46
31-12-09 22:00 - 01-01-11 00:00</t>
        </r>
      </text>
    </comment>
    <comment ref="H264" authorId="0">
      <text>
        <r>
          <rPr>
            <sz val="10"/>
            <rFont val="Arial"/>
            <family val="2"/>
          </rPr>
          <t>3.477,96
31-12-10 23:45 - 01-01-12 00:00</t>
        </r>
      </text>
    </comment>
    <comment ref="I264" authorId="0">
      <text>
        <r>
          <rPr>
            <sz val="10"/>
            <rFont val="Arial"/>
            <family val="2"/>
          </rPr>
          <t>3.186,19
31-12-11 23:45 - 01-01-13 00:00</t>
        </r>
      </text>
    </comment>
    <comment ref="G265" authorId="0">
      <text>
        <r>
          <rPr>
            <sz val="10"/>
            <rFont val="Arial"/>
            <family val="2"/>
          </rPr>
          <t>14.560,52
31-12-09 23:45 - 01-01-11 00:00</t>
        </r>
      </text>
    </comment>
    <comment ref="H265" authorId="0">
      <text>
        <r>
          <rPr>
            <sz val="10"/>
            <rFont val="Arial"/>
            <family val="2"/>
          </rPr>
          <t>12.796,08
31-12-10 23:45 - 01-01-12 00:00</t>
        </r>
      </text>
    </comment>
    <comment ref="I265" authorId="0">
      <text>
        <r>
          <rPr>
            <sz val="10"/>
            <rFont val="Arial"/>
            <family val="2"/>
          </rPr>
          <t>11.637,14
31-12-11 23:45 - 01-01-13 00:00</t>
        </r>
      </text>
    </comment>
    <comment ref="F266" authorId="0">
      <text>
        <r>
          <rPr>
            <sz val="10"/>
            <rFont val="Arial"/>
            <family val="2"/>
          </rPr>
          <t>4.902,03
31-12-08 23:45 - 01-01-10 00:00</t>
        </r>
      </text>
    </comment>
    <comment ref="G266" authorId="0">
      <text>
        <r>
          <rPr>
            <sz val="10"/>
            <rFont val="Arial"/>
            <family val="2"/>
          </rPr>
          <t>4.605,65
31-12-09 23:45 - 01-01-11 00:00</t>
        </r>
      </text>
    </comment>
    <comment ref="H266" authorId="0">
      <text>
        <r>
          <rPr>
            <sz val="10"/>
            <rFont val="Arial"/>
            <family val="2"/>
          </rPr>
          <t>4.750,12
31-12-10 23:45 - 01-01-12 00:00</t>
        </r>
      </text>
    </comment>
    <comment ref="I266" authorId="0">
      <text>
        <r>
          <rPr>
            <sz val="10"/>
            <rFont val="Arial"/>
            <family val="2"/>
          </rPr>
          <t>5.228,82
31-12-11 23:45 - 01-01-13 00:00</t>
        </r>
      </text>
    </comment>
    <comment ref="F267" authorId="0">
      <text>
        <r>
          <rPr>
            <sz val="10"/>
            <rFont val="Arial"/>
            <family val="2"/>
          </rPr>
          <t>10.422,92
31-12-08 23:45 - 01-01-10 00:00</t>
        </r>
      </text>
    </comment>
    <comment ref="G267" authorId="0">
      <text>
        <r>
          <rPr>
            <sz val="10"/>
            <rFont val="Arial"/>
            <family val="2"/>
          </rPr>
          <t>10.848,17
31-12-09 23:45 - 01-01-11 00:00</t>
        </r>
      </text>
    </comment>
    <comment ref="H267" authorId="0">
      <text>
        <r>
          <rPr>
            <sz val="10"/>
            <rFont val="Arial"/>
            <family val="2"/>
          </rPr>
          <t>9.531,69
31-12-10 23:45 - 01-01-12 00:00</t>
        </r>
      </text>
    </comment>
    <comment ref="I267" authorId="0">
      <text>
        <r>
          <rPr>
            <sz val="10"/>
            <rFont val="Arial"/>
            <family val="2"/>
          </rPr>
          <t>9.595,18
31-12-11 23:45 - 01-01-13 00:00</t>
        </r>
      </text>
    </comment>
    <comment ref="F268" authorId="0">
      <text>
        <r>
          <rPr>
            <sz val="10"/>
            <rFont val="Arial"/>
            <family val="2"/>
          </rPr>
          <t>8.832,83
31-12-08 23:45 - 01-01-10 00:00</t>
        </r>
      </text>
    </comment>
    <comment ref="G268" authorId="0">
      <text>
        <r>
          <rPr>
            <sz val="10"/>
            <rFont val="Arial"/>
            <family val="2"/>
          </rPr>
          <t>8.872,32
31-12-09 23:45 - 01-01-11 00:00</t>
        </r>
      </text>
    </comment>
    <comment ref="H268" authorId="0">
      <text>
        <r>
          <rPr>
            <sz val="10"/>
            <rFont val="Arial"/>
            <family val="2"/>
          </rPr>
          <t>8.244,97
31-12-10 23:45 - 01-01-12 00:00</t>
        </r>
      </text>
    </comment>
    <comment ref="I268" authorId="0">
      <text>
        <r>
          <rPr>
            <sz val="10"/>
            <rFont val="Arial"/>
            <family val="2"/>
          </rPr>
          <t>7.026,58
31-12-11 23:45 - 01-01-13 00:00</t>
        </r>
      </text>
    </comment>
    <comment ref="H269" authorId="0">
      <text>
        <r>
          <rPr>
            <sz val="10"/>
            <rFont val="Arial"/>
            <family val="2"/>
          </rPr>
          <t>16.589,18
31-12-10 23:45 - 01-01-12 00:00</t>
        </r>
      </text>
    </comment>
    <comment ref="I269" authorId="0">
      <text>
        <r>
          <rPr>
            <sz val="10"/>
            <rFont val="Arial"/>
            <family val="2"/>
          </rPr>
          <t>16.383,32
31-12-11 23:45 - 01-01-13 00:00</t>
        </r>
      </text>
    </comment>
    <comment ref="F270" authorId="0">
      <text>
        <r>
          <rPr>
            <sz val="10"/>
            <rFont val="Arial"/>
            <family val="2"/>
          </rPr>
          <t>7.599,59
31-12-08 23:45 - 01-01-10 00:00</t>
        </r>
      </text>
    </comment>
    <comment ref="G270" authorId="0">
      <text>
        <r>
          <rPr>
            <sz val="10"/>
            <rFont val="Arial"/>
            <family val="2"/>
          </rPr>
          <t>7.652,85
31-12-09 23:45 - 01-01-11 00:00</t>
        </r>
      </text>
    </comment>
    <comment ref="H270" authorId="0">
      <text>
        <r>
          <rPr>
            <sz val="10"/>
            <rFont val="Arial"/>
            <family val="2"/>
          </rPr>
          <t>7.796,83
31-12-10 23:45 - 01-01-12 00:00</t>
        </r>
      </text>
    </comment>
    <comment ref="I270" authorId="0">
      <text>
        <r>
          <rPr>
            <sz val="10"/>
            <rFont val="Arial"/>
            <family val="2"/>
          </rPr>
          <t>8.124,39
31-12-11 23:45 - 01-01-13 00:00</t>
        </r>
      </text>
    </comment>
    <comment ref="F271" authorId="0">
      <text>
        <r>
          <rPr>
            <sz val="10"/>
            <rFont val="Arial"/>
            <family val="2"/>
          </rPr>
          <t>22.397,32
31-12-08 23:45 - 01-01-10 00:00</t>
        </r>
      </text>
    </comment>
    <comment ref="G271" authorId="0">
      <text>
        <r>
          <rPr>
            <sz val="10"/>
            <rFont val="Arial"/>
            <family val="2"/>
          </rPr>
          <t>23.387,76
31-12-09 23:45 - 01-01-11 00:00</t>
        </r>
      </text>
    </comment>
    <comment ref="H271" authorId="0">
      <text>
        <r>
          <rPr>
            <sz val="10"/>
            <rFont val="Arial"/>
            <family val="2"/>
          </rPr>
          <t>23.220,42
31-12-10 23:45 - 01-01-12 00:00</t>
        </r>
      </text>
    </comment>
    <comment ref="I271" authorId="0">
      <text>
        <r>
          <rPr>
            <sz val="10"/>
            <rFont val="Arial"/>
            <family val="2"/>
          </rPr>
          <t>23.951,76
31-12-11 23:45 - 01-01-13 00:00</t>
        </r>
      </text>
    </comment>
    <comment ref="F272" authorId="0">
      <text>
        <r>
          <rPr>
            <sz val="10"/>
            <rFont val="Arial"/>
            <family val="2"/>
          </rPr>
          <t>12.645,88
31-12-08 23:45 - 01-01-10 00:00</t>
        </r>
      </text>
    </comment>
    <comment ref="G272" authorId="0">
      <text>
        <r>
          <rPr>
            <sz val="10"/>
            <rFont val="Arial"/>
            <family val="2"/>
          </rPr>
          <t>12.466,31
31-12-09 23:45 - 01-01-11 00:00</t>
        </r>
      </text>
    </comment>
    <comment ref="H272" authorId="0">
      <text>
        <r>
          <rPr>
            <sz val="10"/>
            <rFont val="Arial"/>
            <family val="2"/>
          </rPr>
          <t>11.967,75
31-12-10 23:45 - 01-01-12 00:00</t>
        </r>
      </text>
    </comment>
    <comment ref="I272" authorId="0">
      <text>
        <r>
          <rPr>
            <sz val="10"/>
            <rFont val="Arial"/>
            <family val="2"/>
          </rPr>
          <t>12.062,94
31-12-11 23:45 - 01-01-13 00:00</t>
        </r>
      </text>
    </comment>
    <comment ref="G273" authorId="0">
      <text>
        <r>
          <rPr>
            <sz val="10"/>
            <rFont val="Arial"/>
            <family val="2"/>
          </rPr>
          <t>10.452,62
31-12-09 23:45 - 01-01-11 00:00</t>
        </r>
      </text>
    </comment>
    <comment ref="H273" authorId="0">
      <text>
        <r>
          <rPr>
            <sz val="10"/>
            <rFont val="Arial"/>
            <family val="2"/>
          </rPr>
          <t>9.449,45
31-12-10 23:45 - 01-01-12 00:00</t>
        </r>
      </text>
    </comment>
    <comment ref="I273" authorId="0">
      <text>
        <r>
          <rPr>
            <sz val="10"/>
            <rFont val="Arial"/>
            <family val="2"/>
          </rPr>
          <t>8.651,45
31-12-11 23:45 - 01-01-13 00:00</t>
        </r>
      </text>
    </comment>
    <comment ref="G274" authorId="0">
      <text>
        <r>
          <rPr>
            <sz val="10"/>
            <rFont val="Arial"/>
            <family val="2"/>
          </rPr>
          <t>9.942,19
31-12-09 23:45 - 01-01-11 00:00</t>
        </r>
      </text>
    </comment>
    <comment ref="H274" authorId="0">
      <text>
        <r>
          <rPr>
            <sz val="10"/>
            <rFont val="Arial"/>
            <family val="2"/>
          </rPr>
          <t>9.514,52
31-12-10 23:45 - 01-01-12 00:00</t>
        </r>
      </text>
    </comment>
    <comment ref="I274" authorId="0">
      <text>
        <r>
          <rPr>
            <sz val="10"/>
            <rFont val="Arial"/>
            <family val="2"/>
          </rPr>
          <t>10.003,06
31-12-11 23:45 - 01-01-13 00:00</t>
        </r>
      </text>
    </comment>
    <comment ref="F275" authorId="0">
      <text>
        <r>
          <rPr>
            <sz val="10"/>
            <rFont val="Arial"/>
            <family val="2"/>
          </rPr>
          <t>5.415,69
31-12-08 23:45 - 01-01-10 00:00</t>
        </r>
      </text>
    </comment>
    <comment ref="G275" authorId="0">
      <text>
        <r>
          <rPr>
            <sz val="10"/>
            <rFont val="Arial"/>
            <family val="2"/>
          </rPr>
          <t>5.549,58
31-12-09 23:45 - 01-01-11 00:00</t>
        </r>
      </text>
    </comment>
    <comment ref="H275" authorId="0">
      <text>
        <r>
          <rPr>
            <sz val="10"/>
            <rFont val="Arial"/>
            <family val="2"/>
          </rPr>
          <t>5.485,72
31-12-10 23:45 - 01-01-12 00:00</t>
        </r>
      </text>
    </comment>
    <comment ref="I275" authorId="0">
      <text>
        <r>
          <rPr>
            <sz val="10"/>
            <rFont val="Arial"/>
            <family val="2"/>
          </rPr>
          <t>5.696,07
31-12-11 23:45 - 01-01-13 00:00</t>
        </r>
      </text>
    </comment>
    <comment ref="F276" authorId="0">
      <text>
        <r>
          <rPr>
            <sz val="10"/>
            <rFont val="Arial"/>
            <family val="2"/>
          </rPr>
          <t>13.561,42
31-12-08 23:45 - 01-01-10 00:00</t>
        </r>
      </text>
    </comment>
    <comment ref="G276" authorId="0">
      <text>
        <r>
          <rPr>
            <sz val="10"/>
            <rFont val="Arial"/>
            <family val="2"/>
          </rPr>
          <t>13.427,38
31-12-09 23:45 - 01-01-11 00:00</t>
        </r>
      </text>
    </comment>
    <comment ref="H276" authorId="0">
      <text>
        <r>
          <rPr>
            <sz val="10"/>
            <rFont val="Arial"/>
            <family val="2"/>
          </rPr>
          <t>14.572,88
31-12-10 23:45 - 01-01-12 00:00</t>
        </r>
      </text>
    </comment>
    <comment ref="I276" authorId="0">
      <text>
        <r>
          <rPr>
            <sz val="10"/>
            <rFont val="Arial"/>
            <family val="2"/>
          </rPr>
          <t>15.084,63
31-12-11 23:45 - 01-01-13 00:00</t>
        </r>
      </text>
    </comment>
    <comment ref="F277" authorId="0">
      <text>
        <r>
          <rPr>
            <sz val="10"/>
            <rFont val="Arial"/>
            <family val="2"/>
          </rPr>
          <t>29.905,67
31-12-08 23:45 - 01-01-10 00:00</t>
        </r>
      </text>
    </comment>
    <comment ref="G277" authorId="0">
      <text>
        <r>
          <rPr>
            <sz val="10"/>
            <rFont val="Arial"/>
            <family val="2"/>
          </rPr>
          <t>29.436,35
31-12-09 23:45 - 01-01-11 00:00</t>
        </r>
      </text>
    </comment>
    <comment ref="H277" authorId="0">
      <text>
        <r>
          <rPr>
            <sz val="10"/>
            <rFont val="Arial"/>
            <family val="2"/>
          </rPr>
          <t>29.334,47
31-12-10 23:45 - 01-01-12 00:00</t>
        </r>
      </text>
    </comment>
    <comment ref="I277" authorId="0">
      <text>
        <r>
          <rPr>
            <sz val="10"/>
            <rFont val="Arial"/>
            <family val="2"/>
          </rPr>
          <t>30.109,55
31-12-11 23:45 - 01-01-13 00:00</t>
        </r>
      </text>
    </comment>
    <comment ref="H278" authorId="0">
      <text>
        <r>
          <rPr>
            <sz val="10"/>
            <rFont val="Arial"/>
            <family val="2"/>
          </rPr>
          <t>17.865,68
31-12-10 23:45 - 01-01-12 00:00</t>
        </r>
      </text>
    </comment>
    <comment ref="I278" authorId="0">
      <text>
        <r>
          <rPr>
            <sz val="10"/>
            <rFont val="Arial"/>
            <family val="2"/>
          </rPr>
          <t>18.121,89
31-12-11 23:45 - 01-01-13 00:00</t>
        </r>
      </text>
    </comment>
    <comment ref="G279" authorId="0">
      <text>
        <r>
          <rPr>
            <sz val="10"/>
            <rFont val="Arial"/>
            <family val="2"/>
          </rPr>
          <t>13.446,96
31-12-09 23:45 - 01-01-11 00:00</t>
        </r>
      </text>
    </comment>
    <comment ref="H279" authorId="0">
      <text>
        <r>
          <rPr>
            <sz val="10"/>
            <rFont val="Arial"/>
            <family val="2"/>
          </rPr>
          <t>12.758,28
31-12-10 23:45 - 01-01-12 00:00</t>
        </r>
      </text>
    </comment>
    <comment ref="I279" authorId="0">
      <text>
        <r>
          <rPr>
            <sz val="10"/>
            <rFont val="Arial"/>
            <family val="2"/>
          </rPr>
          <t>12.460,19
31-12-11 23:45 - 01-01-13 00:00</t>
        </r>
      </text>
    </comment>
    <comment ref="F280" authorId="0">
      <text>
        <r>
          <rPr>
            <sz val="10"/>
            <rFont val="Arial"/>
            <family val="2"/>
          </rPr>
          <t>20.572,58
31-12-08 23:45 - 01-01-10 00:00</t>
        </r>
      </text>
    </comment>
    <comment ref="G280" authorId="0">
      <text>
        <r>
          <rPr>
            <sz val="10"/>
            <rFont val="Arial"/>
            <family val="2"/>
          </rPr>
          <t>20.685,20
31-12-09 23:45 - 01-01-11 00:00</t>
        </r>
      </text>
    </comment>
    <comment ref="H280" authorId="0">
      <text>
        <r>
          <rPr>
            <sz val="10"/>
            <rFont val="Arial"/>
            <family val="2"/>
          </rPr>
          <t>20.235,55
31-12-10 23:45 - 01-01-12 00:00</t>
        </r>
      </text>
    </comment>
    <comment ref="I280" authorId="0">
      <text>
        <r>
          <rPr>
            <sz val="10"/>
            <rFont val="Arial"/>
            <family val="2"/>
          </rPr>
          <t>21.016,16
31-12-11 23:45 - 01-01-13 00:00</t>
        </r>
      </text>
    </comment>
    <comment ref="F281" authorId="0">
      <text>
        <r>
          <rPr>
            <sz val="10"/>
            <rFont val="Arial"/>
            <family val="2"/>
          </rPr>
          <t>23.038,99
31-12-08 23:45 - 01-01-10 00:00</t>
        </r>
      </text>
    </comment>
    <comment ref="G281" authorId="0">
      <text>
        <r>
          <rPr>
            <sz val="10"/>
            <rFont val="Arial"/>
            <family val="2"/>
          </rPr>
          <t>23.729,11
31-12-09 23:45 - 01-01-11 00:00</t>
        </r>
      </text>
    </comment>
    <comment ref="H281" authorId="0">
      <text>
        <r>
          <rPr>
            <sz val="10"/>
            <rFont val="Arial"/>
            <family val="2"/>
          </rPr>
          <t>23.391,56
31-12-10 23:45 - 01-01-12 00:00</t>
        </r>
      </text>
    </comment>
    <comment ref="I281" authorId="0">
      <text>
        <r>
          <rPr>
            <sz val="10"/>
            <rFont val="Arial"/>
            <family val="2"/>
          </rPr>
          <t>24.952,76
31-12-11 23:45 - 01-01-13 00:00</t>
        </r>
      </text>
    </comment>
    <comment ref="F282" authorId="0">
      <text>
        <r>
          <rPr>
            <sz val="10"/>
            <rFont val="Arial"/>
            <family val="2"/>
          </rPr>
          <t>28.004,94
31-12-08 23:45 - 01-01-10 00:00</t>
        </r>
      </text>
    </comment>
    <comment ref="G282" authorId="0">
      <text>
        <r>
          <rPr>
            <sz val="10"/>
            <rFont val="Arial"/>
            <family val="2"/>
          </rPr>
          <t>28.007,52
31-12-09 23:45 - 01-01-11 00:00</t>
        </r>
      </text>
    </comment>
    <comment ref="H282" authorId="0">
      <text>
        <r>
          <rPr>
            <sz val="10"/>
            <rFont val="Arial"/>
            <family val="2"/>
          </rPr>
          <t>26.824,70
31-12-10 23:45 - 01-01-12 00:00</t>
        </r>
      </text>
    </comment>
    <comment ref="I282" authorId="0">
      <text>
        <r>
          <rPr>
            <sz val="10"/>
            <rFont val="Arial"/>
            <family val="2"/>
          </rPr>
          <t>23.410,37
31-12-11 23:45 - 01-01-13 00:00</t>
        </r>
      </text>
    </comment>
    <comment ref="F283" authorId="0">
      <text>
        <r>
          <rPr>
            <sz val="10"/>
            <rFont val="Arial"/>
            <family val="2"/>
          </rPr>
          <t>16.285,30
31-12-08 23:45 - 01-01-10 00:00</t>
        </r>
      </text>
    </comment>
    <comment ref="G283" authorId="0">
      <text>
        <r>
          <rPr>
            <sz val="10"/>
            <rFont val="Arial"/>
            <family val="2"/>
          </rPr>
          <t>17.047,92
31-12-09 23:45 - 01-01-11 00:00</t>
        </r>
      </text>
    </comment>
    <comment ref="H283" authorId="0">
      <text>
        <r>
          <rPr>
            <sz val="10"/>
            <rFont val="Arial"/>
            <family val="2"/>
          </rPr>
          <t>17.225,01
31-12-10 23:45 - 01-01-12 00:00</t>
        </r>
      </text>
    </comment>
    <comment ref="I283" authorId="0">
      <text>
        <r>
          <rPr>
            <sz val="10"/>
            <rFont val="Arial"/>
            <family val="2"/>
          </rPr>
          <t>16.350,41
31-12-11 23:45 - 01-01-13 00:00</t>
        </r>
      </text>
    </comment>
    <comment ref="H284" authorId="0">
      <text>
        <r>
          <rPr>
            <sz val="10"/>
            <rFont val="Arial"/>
            <family val="2"/>
          </rPr>
          <t>22.285,52
31-12-10 23:45 - 01-01-12 00:00</t>
        </r>
      </text>
    </comment>
    <comment ref="I284" authorId="0">
      <text>
        <r>
          <rPr>
            <sz val="10"/>
            <rFont val="Arial"/>
            <family val="2"/>
          </rPr>
          <t>23.016,03
31-12-11 23:45 - 01-01-13 00:00</t>
        </r>
      </text>
    </comment>
    <comment ref="F285" authorId="0">
      <text>
        <r>
          <rPr>
            <sz val="10"/>
            <rFont val="Arial"/>
            <family val="2"/>
          </rPr>
          <t>23.826,28
31-12-08 23:45 - 01-01-10 00:00</t>
        </r>
      </text>
    </comment>
    <comment ref="G285" authorId="0">
      <text>
        <r>
          <rPr>
            <sz val="10"/>
            <rFont val="Arial"/>
            <family val="2"/>
          </rPr>
          <t>23.901,66
31-12-09 23:45 - 01-01-11 00:00</t>
        </r>
      </text>
    </comment>
    <comment ref="H285" authorId="0">
      <text>
        <r>
          <rPr>
            <sz val="10"/>
            <rFont val="Arial"/>
            <family val="2"/>
          </rPr>
          <t>23.024,85
31-12-10 23:45 - 01-01-12 00:00</t>
        </r>
      </text>
    </comment>
    <comment ref="I285" authorId="0">
      <text>
        <r>
          <rPr>
            <sz val="10"/>
            <rFont val="Arial"/>
            <family val="2"/>
          </rPr>
          <t>23.693,22
31-12-11 23:45 - 01-01-13 00:00</t>
        </r>
      </text>
    </comment>
    <comment ref="F286" authorId="0">
      <text>
        <r>
          <rPr>
            <sz val="10"/>
            <rFont val="Arial"/>
            <family val="2"/>
          </rPr>
          <t>13.900,16
31-12-08 23:45 - 01-01-10 00:00</t>
        </r>
      </text>
    </comment>
    <comment ref="G286" authorId="0">
      <text>
        <r>
          <rPr>
            <sz val="10"/>
            <rFont val="Arial"/>
            <family val="2"/>
          </rPr>
          <t>13.749,45
31-12-09 23:45 - 01-01-11 00:00</t>
        </r>
      </text>
    </comment>
    <comment ref="H286" authorId="0">
      <text>
        <r>
          <rPr>
            <sz val="10"/>
            <rFont val="Arial"/>
            <family val="2"/>
          </rPr>
          <t>13.869,77
31-12-10 23:45 - 01-01-12 00:00</t>
        </r>
      </text>
    </comment>
    <comment ref="I286" authorId="0">
      <text>
        <r>
          <rPr>
            <sz val="10"/>
            <rFont val="Arial"/>
            <family val="2"/>
          </rPr>
          <t>15.424,63
31-12-11 23:45 - 01-01-13 00:00</t>
        </r>
      </text>
    </comment>
    <comment ref="H287" authorId="0">
      <text>
        <r>
          <rPr>
            <sz val="10"/>
            <rFont val="Arial"/>
            <family val="2"/>
          </rPr>
          <t>11.977,42
31-12-10 23:45 - 01-01-12 00:00</t>
        </r>
      </text>
    </comment>
    <comment ref="I287" authorId="0">
      <text>
        <r>
          <rPr>
            <sz val="10"/>
            <rFont val="Arial"/>
            <family val="2"/>
          </rPr>
          <t>13.102,97
31-12-11 23:45 - 01-01-13 00:00</t>
        </r>
      </text>
    </comment>
    <comment ref="G288" authorId="0">
      <text>
        <r>
          <rPr>
            <sz val="10"/>
            <rFont val="Arial"/>
            <family val="2"/>
          </rPr>
          <t>18.339,39
31-12-09 23:45 - 01-01-11 00:00</t>
        </r>
      </text>
    </comment>
    <comment ref="H288" authorId="0">
      <text>
        <r>
          <rPr>
            <sz val="10"/>
            <rFont val="Arial"/>
            <family val="2"/>
          </rPr>
          <t>17.797,31
31-12-10 23:45 - 01-01-12 00:00</t>
        </r>
      </text>
    </comment>
    <comment ref="I288" authorId="0">
      <text>
        <r>
          <rPr>
            <sz val="10"/>
            <rFont val="Arial"/>
            <family val="2"/>
          </rPr>
          <t>18.156,19
31-12-11 23:45 - 01-01-13 00:00</t>
        </r>
      </text>
    </comment>
    <comment ref="F289" authorId="0">
      <text>
        <r>
          <rPr>
            <sz val="10"/>
            <rFont val="Arial"/>
            <family val="2"/>
          </rPr>
          <t>19.385,14
31-12-08 23:45 - 01-01-10 00:00</t>
        </r>
      </text>
    </comment>
    <comment ref="G289" authorId="0">
      <text>
        <r>
          <rPr>
            <sz val="10"/>
            <rFont val="Arial"/>
            <family val="2"/>
          </rPr>
          <t>20.424,08
31-12-09 23:45 - 01-01-11 00:00</t>
        </r>
      </text>
    </comment>
    <comment ref="H289" authorId="0">
      <text>
        <r>
          <rPr>
            <sz val="10"/>
            <rFont val="Arial"/>
            <family val="2"/>
          </rPr>
          <t>17.889,45
31-12-10 23:45 - 01-01-12 00:00</t>
        </r>
      </text>
    </comment>
    <comment ref="I289" authorId="0">
      <text>
        <r>
          <rPr>
            <sz val="10"/>
            <rFont val="Arial"/>
            <family val="2"/>
          </rPr>
          <t>17.185,31
31-12-11 23:45 - 01-01-13 00:00</t>
        </r>
      </text>
    </comment>
    <comment ref="G290" authorId="0">
      <text>
        <r>
          <rPr>
            <sz val="10"/>
            <rFont val="Arial"/>
            <family val="2"/>
          </rPr>
          <t>11.706,59
31-12-09 23:45 - 01-01-11 00:00</t>
        </r>
      </text>
    </comment>
    <comment ref="H290" authorId="0">
      <text>
        <r>
          <rPr>
            <sz val="10"/>
            <rFont val="Arial"/>
            <family val="2"/>
          </rPr>
          <t>10.805,84
31-12-10 23:45 - 01-01-12 00:00</t>
        </r>
      </text>
    </comment>
    <comment ref="I290" authorId="0">
      <text>
        <r>
          <rPr>
            <sz val="10"/>
            <rFont val="Arial"/>
            <family val="2"/>
          </rPr>
          <t>11.712,15
31-12-11 23:45 - 01-01-13 00:00</t>
        </r>
      </text>
    </comment>
    <comment ref="G292" authorId="0">
      <text>
        <r>
          <rPr>
            <sz val="10"/>
            <rFont val="Arial"/>
            <family val="2"/>
          </rPr>
          <t>12.315,52
31-12-09 23:45 - 01-01-11 00:00</t>
        </r>
      </text>
    </comment>
    <comment ref="H292" authorId="0">
      <text>
        <r>
          <rPr>
            <sz val="10"/>
            <rFont val="Arial"/>
            <family val="2"/>
          </rPr>
          <t>16.509,34
31-12-10 23:45 - 01-01-12 00:00</t>
        </r>
      </text>
    </comment>
    <comment ref="I292" authorId="0">
      <text>
        <r>
          <rPr>
            <sz val="10"/>
            <rFont val="Arial"/>
            <family val="2"/>
          </rPr>
          <t>19.183,69
31-12-11 23:45 - 01-01-13 00:00</t>
        </r>
      </text>
    </comment>
    <comment ref="G293" authorId="0">
      <text>
        <r>
          <rPr>
            <sz val="10"/>
            <rFont val="Arial"/>
            <family val="2"/>
          </rPr>
          <t>21.102,75
31-12-09 23:45 - 01-01-11 00:00</t>
        </r>
      </text>
    </comment>
    <comment ref="H293" authorId="0">
      <text>
        <r>
          <rPr>
            <sz val="10"/>
            <rFont val="Arial"/>
            <family val="2"/>
          </rPr>
          <t>20.309,72
31-12-10 23:45 - 01-01-12 00:00</t>
        </r>
      </text>
    </comment>
    <comment ref="I293" authorId="0">
      <text>
        <r>
          <rPr>
            <sz val="10"/>
            <rFont val="Arial"/>
            <family val="2"/>
          </rPr>
          <t>17.822,16
31-12-11 23:45 - 01-01-13 00:00</t>
        </r>
      </text>
    </comment>
    <comment ref="G294" authorId="0">
      <text>
        <r>
          <rPr>
            <sz val="10"/>
            <rFont val="Arial"/>
            <family val="2"/>
          </rPr>
          <t>13.238,05
31-12-09 23:45 - 01-01-11 00:00</t>
        </r>
      </text>
    </comment>
    <comment ref="H294" authorId="0">
      <text>
        <r>
          <rPr>
            <sz val="10"/>
            <rFont val="Arial"/>
            <family val="2"/>
          </rPr>
          <t>12.243,56
31-12-10 23:45 - 01-01-12 00:00</t>
        </r>
      </text>
    </comment>
    <comment ref="I294" authorId="0">
      <text>
        <r>
          <rPr>
            <sz val="10"/>
            <rFont val="Arial"/>
            <family val="2"/>
          </rPr>
          <t>13.903,19
31-12-11 23:45 - 01-01-13 00:00</t>
        </r>
      </text>
    </comment>
    <comment ref="G295" authorId="0">
      <text>
        <r>
          <rPr>
            <sz val="10"/>
            <rFont val="Arial"/>
            <family val="2"/>
          </rPr>
          <t>23.102,85
31-12-09 23:45 - 01-01-11 00:00</t>
        </r>
      </text>
    </comment>
    <comment ref="H295" authorId="0">
      <text>
        <r>
          <rPr>
            <sz val="10"/>
            <rFont val="Arial"/>
            <family val="2"/>
          </rPr>
          <t>22.980,02
31-12-10 23:45 - 01-01-12 00:00</t>
        </r>
      </text>
    </comment>
    <comment ref="I295" authorId="0">
      <text>
        <r>
          <rPr>
            <sz val="10"/>
            <rFont val="Arial"/>
            <family val="2"/>
          </rPr>
          <t>23.679,21
31-12-11 23:45 - 01-01-13 00:00</t>
        </r>
      </text>
    </comment>
    <comment ref="F296" authorId="0">
      <text>
        <r>
          <rPr>
            <sz val="10"/>
            <rFont val="Arial"/>
            <family val="2"/>
          </rPr>
          <t>13.670,16
31-12-08 23:45 - 01-01-10 00:00</t>
        </r>
      </text>
    </comment>
    <comment ref="G296" authorId="0">
      <text>
        <r>
          <rPr>
            <sz val="10"/>
            <rFont val="Arial"/>
            <family val="2"/>
          </rPr>
          <t>12.405,85
31-12-09 23:45 - 01-01-11 00:00</t>
        </r>
      </text>
    </comment>
    <comment ref="H296" authorId="0">
      <text>
        <r>
          <rPr>
            <sz val="10"/>
            <rFont val="Arial"/>
            <family val="2"/>
          </rPr>
          <t>14.919,69
31-12-10 23:45 - 01-01-12 00:00</t>
        </r>
      </text>
    </comment>
    <comment ref="I296" authorId="0">
      <text>
        <r>
          <rPr>
            <sz val="10"/>
            <rFont val="Arial"/>
            <family val="2"/>
          </rPr>
          <t>14.156,67
31-12-11 23:45 - 01-01-13 00:00</t>
        </r>
      </text>
    </comment>
    <comment ref="F297" authorId="0">
      <text>
        <r>
          <rPr>
            <sz val="10"/>
            <rFont val="Arial"/>
            <family val="2"/>
          </rPr>
          <t>6.795,05
31-12-08 23:45 - 01-01-10 00:00</t>
        </r>
      </text>
    </comment>
    <comment ref="G297" authorId="0">
      <text>
        <r>
          <rPr>
            <sz val="10"/>
            <rFont val="Arial"/>
            <family val="2"/>
          </rPr>
          <t>6.998,89
31-12-09 23:45 - 01-01-11 00:00</t>
        </r>
      </text>
    </comment>
    <comment ref="H297" authorId="0">
      <text>
        <r>
          <rPr>
            <sz val="10"/>
            <rFont val="Arial"/>
            <family val="2"/>
          </rPr>
          <t>6.967,81
31-12-10 23:45 - 01-01-12 00:00</t>
        </r>
      </text>
    </comment>
    <comment ref="I297" authorId="0">
      <text>
        <r>
          <rPr>
            <sz val="10"/>
            <rFont val="Arial"/>
            <family val="2"/>
          </rPr>
          <t>6.270,74
31-12-11 23:45 - 01-01-13 00:00</t>
        </r>
      </text>
    </comment>
    <comment ref="F298" authorId="0">
      <text>
        <r>
          <rPr>
            <sz val="10"/>
            <rFont val="Arial"/>
            <family val="2"/>
          </rPr>
          <t>7.781,55
31-12-08 23:45 - 01-01-10 00:00</t>
        </r>
      </text>
    </comment>
    <comment ref="G298" authorId="0">
      <text>
        <r>
          <rPr>
            <sz val="10"/>
            <rFont val="Arial"/>
            <family val="2"/>
          </rPr>
          <t>6.514,23
31-12-09 23:45 - 01-01-11 00:00</t>
        </r>
      </text>
    </comment>
    <comment ref="H298" authorId="0">
      <text>
        <r>
          <rPr>
            <sz val="10"/>
            <rFont val="Arial"/>
            <family val="2"/>
          </rPr>
          <t>9.225,09
31-12-10 23:45 - 01-01-12 00:00</t>
        </r>
      </text>
    </comment>
    <comment ref="I298" authorId="0">
      <text>
        <r>
          <rPr>
            <sz val="10"/>
            <rFont val="Arial"/>
            <family val="2"/>
          </rPr>
          <t>8.898,07
31-12-11 23:45 - 01-01-13 00:00</t>
        </r>
      </text>
    </comment>
    <comment ref="H299" authorId="0">
      <text>
        <r>
          <rPr>
            <sz val="10"/>
            <rFont val="Arial"/>
            <family val="2"/>
          </rPr>
          <t>9.421,96
31-12-10 23:45 - 01-01-12 00:00</t>
        </r>
      </text>
    </comment>
    <comment ref="I299" authorId="0">
      <text>
        <r>
          <rPr>
            <sz val="10"/>
            <rFont val="Arial"/>
            <family val="2"/>
          </rPr>
          <t>10.137,82
31-12-11 23:45 - 01-01-13 00:00</t>
        </r>
      </text>
    </comment>
    <comment ref="G300" authorId="0">
      <text>
        <r>
          <rPr>
            <sz val="10"/>
            <rFont val="Arial"/>
            <family val="2"/>
          </rPr>
          <t>7.479,09
31-12-09 23:45 - 01-01-11 00:00</t>
        </r>
      </text>
    </comment>
    <comment ref="H300" authorId="0">
      <text>
        <r>
          <rPr>
            <sz val="10"/>
            <rFont val="Arial"/>
            <family val="2"/>
          </rPr>
          <t>8.010,49
31-12-10 23:45 - 01-01-12 00:00</t>
        </r>
      </text>
    </comment>
    <comment ref="I300" authorId="0">
      <text>
        <r>
          <rPr>
            <sz val="10"/>
            <rFont val="Arial"/>
            <family val="2"/>
          </rPr>
          <t>7.087,53
31-12-11 23:45 - 01-01-13 00:00</t>
        </r>
      </text>
    </comment>
    <comment ref="F301" authorId="0">
      <text>
        <r>
          <rPr>
            <sz val="10"/>
            <rFont val="Arial"/>
            <family val="2"/>
          </rPr>
          <t>6.774,83
31-12-08 23:45 - 01-01-10 00:00</t>
        </r>
      </text>
    </comment>
    <comment ref="G301" authorId="0">
      <text>
        <r>
          <rPr>
            <sz val="10"/>
            <rFont val="Arial"/>
            <family val="2"/>
          </rPr>
          <t>7.208,75
31-12-09 23:45 - 01-01-11 00:00</t>
        </r>
      </text>
    </comment>
    <comment ref="H301" authorId="0">
      <text>
        <r>
          <rPr>
            <sz val="10"/>
            <rFont val="Arial"/>
            <family val="2"/>
          </rPr>
          <t>7.283,93
31-12-10 23:45 - 01-01-12 00:00</t>
        </r>
      </text>
    </comment>
    <comment ref="I301" authorId="0">
      <text>
        <r>
          <rPr>
            <sz val="10"/>
            <rFont val="Arial"/>
            <family val="2"/>
          </rPr>
          <t>853,14
31-12-11 23:45 - 01-01-13 00:00</t>
        </r>
      </text>
    </comment>
    <comment ref="F307" authorId="0">
      <text>
        <r>
          <rPr>
            <sz val="10"/>
            <rFont val="Arial"/>
            <family val="2"/>
          </rPr>
          <t>6.112,51
31-12-08 23:45 - 01-01-10 00:00</t>
        </r>
      </text>
    </comment>
    <comment ref="G307" authorId="0">
      <text>
        <r>
          <rPr>
            <sz val="10"/>
            <rFont val="Arial"/>
            <family val="2"/>
          </rPr>
          <t>5.724,71
31-12-09 23:45 - 01-01-11 00:00</t>
        </r>
      </text>
    </comment>
    <comment ref="H307" authorId="0">
      <text>
        <r>
          <rPr>
            <sz val="10"/>
            <rFont val="Arial"/>
            <family val="2"/>
          </rPr>
          <t>5.127,27
31-12-10 23:45 - 01-01-12 00:00</t>
        </r>
      </text>
    </comment>
    <comment ref="I307" authorId="0">
      <text>
        <r>
          <rPr>
            <sz val="10"/>
            <rFont val="Arial"/>
            <family val="2"/>
          </rPr>
          <t>5.536,81
31-12-11 23:45 - 01-01-13 00:00</t>
        </r>
      </text>
    </comment>
    <comment ref="F308" authorId="0">
      <text>
        <r>
          <rPr>
            <sz val="10"/>
            <rFont val="Arial"/>
            <family val="2"/>
          </rPr>
          <t>4.447,99
31-12-08 23:45 - 01-01-10 00:00</t>
        </r>
      </text>
    </comment>
    <comment ref="G308" authorId="0">
      <text>
        <r>
          <rPr>
            <sz val="10"/>
            <rFont val="Arial"/>
            <family val="2"/>
          </rPr>
          <t>4.541,58
31-12-09 23:45 - 01-01-11 00:00</t>
        </r>
      </text>
    </comment>
    <comment ref="H308" authorId="0">
      <text>
        <r>
          <rPr>
            <sz val="10"/>
            <rFont val="Arial"/>
            <family val="2"/>
          </rPr>
          <t>4.520,93
31-12-10 23:45 - 01-01-12 00:00</t>
        </r>
      </text>
    </comment>
    <comment ref="I308" authorId="0">
      <text>
        <r>
          <rPr>
            <sz val="10"/>
            <rFont val="Arial"/>
            <family val="2"/>
          </rPr>
          <t>4.629,13
31-12-11 23:45 - 01-01-13 00:00</t>
        </r>
      </text>
    </comment>
    <comment ref="F309" authorId="0">
      <text>
        <r>
          <rPr>
            <sz val="10"/>
            <rFont val="Arial"/>
            <family val="2"/>
          </rPr>
          <t>8.635,64
31-12-08 23:45 - 01-01-10 00:00</t>
        </r>
      </text>
    </comment>
    <comment ref="G309" authorId="0">
      <text>
        <r>
          <rPr>
            <sz val="10"/>
            <rFont val="Arial"/>
            <family val="2"/>
          </rPr>
          <t>8.805,27
31-12-09 23:45 - 01-01-11 00:00</t>
        </r>
      </text>
    </comment>
    <comment ref="H309" authorId="0">
      <text>
        <r>
          <rPr>
            <sz val="10"/>
            <rFont val="Arial"/>
            <family val="2"/>
          </rPr>
          <t>9.233,50
31-12-10 23:45 - 01-01-12 00:00</t>
        </r>
      </text>
    </comment>
    <comment ref="I309" authorId="0">
      <text>
        <r>
          <rPr>
            <sz val="10"/>
            <rFont val="Arial"/>
            <family val="2"/>
          </rPr>
          <t>5.515,72
31-12-11 23:45 - 01-01-13 00:00</t>
        </r>
      </text>
    </comment>
    <comment ref="F310" authorId="0">
      <text>
        <r>
          <rPr>
            <sz val="10"/>
            <rFont val="Arial"/>
            <family val="2"/>
          </rPr>
          <t>15.022,05
31-12-08 23:45 - 01-01-10 00:00</t>
        </r>
      </text>
    </comment>
    <comment ref="G310" authorId="0">
      <text>
        <r>
          <rPr>
            <sz val="10"/>
            <rFont val="Arial"/>
            <family val="2"/>
          </rPr>
          <t>15.823,60
31-12-09 23:45 - 01-01-11 00:00</t>
        </r>
      </text>
    </comment>
    <comment ref="H310" authorId="0">
      <text>
        <r>
          <rPr>
            <sz val="10"/>
            <rFont val="Arial"/>
            <family val="2"/>
          </rPr>
          <t>15.493,62
31-12-10 23:45 - 01-01-12 00:00</t>
        </r>
      </text>
    </comment>
    <comment ref="I310" authorId="0">
      <text>
        <r>
          <rPr>
            <sz val="10"/>
            <rFont val="Arial"/>
            <family val="2"/>
          </rPr>
          <t>12.287,36
31-12-11 23:45 - 01-01-13 00:00</t>
        </r>
      </text>
    </comment>
    <comment ref="F311" authorId="0">
      <text>
        <r>
          <rPr>
            <sz val="10"/>
            <rFont val="Arial"/>
            <family val="2"/>
          </rPr>
          <t>4.564,84
31-12-08 23:45 - 01-01-10 00:00</t>
        </r>
      </text>
    </comment>
    <comment ref="G311" authorId="0">
      <text>
        <r>
          <rPr>
            <sz val="10"/>
            <rFont val="Arial"/>
            <family val="2"/>
          </rPr>
          <t>4.294,11
31-12-09 23:45 - 01-01-11 00:00</t>
        </r>
      </text>
    </comment>
    <comment ref="H311" authorId="0">
      <text>
        <r>
          <rPr>
            <sz val="10"/>
            <rFont val="Arial"/>
            <family val="2"/>
          </rPr>
          <t>5.392,73
31-12-10 23:45 - 01-01-12 00:00</t>
        </r>
      </text>
    </comment>
    <comment ref="I311" authorId="0">
      <text>
        <r>
          <rPr>
            <sz val="10"/>
            <rFont val="Arial"/>
            <family val="2"/>
          </rPr>
          <t>5.889,49
31-12-11 23:45 - 01-01-13 00:00</t>
        </r>
      </text>
    </comment>
    <comment ref="F312" authorId="0">
      <text>
        <r>
          <rPr>
            <sz val="10"/>
            <rFont val="Arial"/>
            <family val="2"/>
          </rPr>
          <t>13.930,18
31-12-08 23:45 - 01-01-10 00:00</t>
        </r>
      </text>
    </comment>
    <comment ref="G312" authorId="0">
      <text>
        <r>
          <rPr>
            <sz val="10"/>
            <rFont val="Arial"/>
            <family val="2"/>
          </rPr>
          <t>14.742,25
31-12-09 23:45 - 01-01-11 00:00</t>
        </r>
      </text>
    </comment>
    <comment ref="H312" authorId="0">
      <text>
        <r>
          <rPr>
            <sz val="10"/>
            <rFont val="Arial"/>
            <family val="2"/>
          </rPr>
          <t>13.051,22
31-12-10 23:45 - 01-01-12 00:00</t>
        </r>
      </text>
    </comment>
    <comment ref="I312" authorId="0">
      <text>
        <r>
          <rPr>
            <sz val="10"/>
            <rFont val="Arial"/>
            <family val="2"/>
          </rPr>
          <t>14.089,17
31-12-11 23:45 - 01-01-13 00:00</t>
        </r>
      </text>
    </comment>
    <comment ref="F313" authorId="0">
      <text>
        <r>
          <rPr>
            <sz val="10"/>
            <rFont val="Arial"/>
            <family val="2"/>
          </rPr>
          <t>14.969,98
31-12-08 23:45 - 01-01-10 00:00</t>
        </r>
      </text>
    </comment>
    <comment ref="G313" authorId="0">
      <text>
        <r>
          <rPr>
            <sz val="10"/>
            <rFont val="Arial"/>
            <family val="2"/>
          </rPr>
          <t>13.694,13
31-12-09 23:45 - 01-01-11 00:00</t>
        </r>
      </text>
    </comment>
    <comment ref="H313" authorId="0">
      <text>
        <r>
          <rPr>
            <sz val="10"/>
            <rFont val="Arial"/>
            <family val="2"/>
          </rPr>
          <t>11.761,34
31-12-10 23:45 - 01-01-12 00:00</t>
        </r>
      </text>
    </comment>
    <comment ref="I313" authorId="0">
      <text>
        <r>
          <rPr>
            <sz val="10"/>
            <rFont val="Arial"/>
            <family val="2"/>
          </rPr>
          <t>11.450,86
31-12-11 23:45 - 01-01-13 00:00</t>
        </r>
      </text>
    </comment>
    <comment ref="F314" authorId="0">
      <text>
        <r>
          <rPr>
            <sz val="10"/>
            <rFont val="Arial"/>
            <family val="2"/>
          </rPr>
          <t>6.053,73
31-12-08 23:45 - 01-01-10 00:00</t>
        </r>
      </text>
    </comment>
    <comment ref="G314" authorId="0">
      <text>
        <r>
          <rPr>
            <sz val="10"/>
            <rFont val="Arial"/>
            <family val="2"/>
          </rPr>
          <t>6.199,67
31-12-09 23:45 - 01-01-11 00:00</t>
        </r>
      </text>
    </comment>
    <comment ref="H314" authorId="0">
      <text>
        <r>
          <rPr>
            <sz val="10"/>
            <rFont val="Arial"/>
            <family val="2"/>
          </rPr>
          <t>5.985,10
31-12-10 23:45 - 01-01-12 00:00</t>
        </r>
      </text>
    </comment>
    <comment ref="I314" authorId="0">
      <text>
        <r>
          <rPr>
            <sz val="10"/>
            <rFont val="Arial"/>
            <family val="2"/>
          </rPr>
          <t>5.352,11
31-12-11 23:45 - 01-01-13 00:00</t>
        </r>
      </text>
    </comment>
    <comment ref="F315" authorId="0">
      <text>
        <r>
          <rPr>
            <sz val="10"/>
            <rFont val="Arial"/>
            <family val="2"/>
          </rPr>
          <t>14.354,67
31-12-08 23:45 - 01-01-10 00:00</t>
        </r>
      </text>
    </comment>
    <comment ref="G315" authorId="0">
      <text>
        <r>
          <rPr>
            <sz val="10"/>
            <rFont val="Arial"/>
            <family val="2"/>
          </rPr>
          <t>14.544,89
31-12-09 23:45 - 01-01-11 00:00</t>
        </r>
      </text>
    </comment>
    <comment ref="H315" authorId="0">
      <text>
        <r>
          <rPr>
            <sz val="10"/>
            <rFont val="Arial"/>
            <family val="2"/>
          </rPr>
          <t>13.741,45
31-12-10 23:45 - 01-01-12 00:00</t>
        </r>
      </text>
    </comment>
    <comment ref="I315" authorId="0">
      <text>
        <r>
          <rPr>
            <sz val="10"/>
            <rFont val="Arial"/>
            <family val="2"/>
          </rPr>
          <t>11.760,18
31-12-11 23:45 - 01-01-13 00:00</t>
        </r>
      </text>
    </comment>
    <comment ref="F316" authorId="0">
      <text>
        <r>
          <rPr>
            <sz val="10"/>
            <rFont val="Arial"/>
            <family val="2"/>
          </rPr>
          <t>6.469,31
31-12-08 00:00 - 01-01-10 00:00</t>
        </r>
      </text>
    </comment>
    <comment ref="G316" authorId="0">
      <text>
        <r>
          <rPr>
            <sz val="10"/>
            <rFont val="Arial"/>
            <family val="2"/>
          </rPr>
          <t>8.177,20
31-12-09 23:45 - 01-01-11 00:00</t>
        </r>
      </text>
    </comment>
    <comment ref="H316" authorId="0">
      <text>
        <r>
          <rPr>
            <sz val="10"/>
            <rFont val="Arial"/>
            <family val="2"/>
          </rPr>
          <t>7.237,01
31-12-10 23:45 - 01-01-12 00:00</t>
        </r>
      </text>
    </comment>
    <comment ref="I316" authorId="0">
      <text>
        <r>
          <rPr>
            <sz val="10"/>
            <rFont val="Arial"/>
            <family val="2"/>
          </rPr>
          <t>6.808,86
31-12-11 23:45 - 01-01-13 00:00</t>
        </r>
      </text>
    </comment>
    <comment ref="F317" authorId="0">
      <text>
        <r>
          <rPr>
            <sz val="10"/>
            <rFont val="Arial"/>
            <family val="2"/>
          </rPr>
          <t>7.741,72
31-12-08 23:45 - 01-01-10 00:00</t>
        </r>
      </text>
    </comment>
    <comment ref="G317" authorId="0">
      <text>
        <r>
          <rPr>
            <sz val="10"/>
            <rFont val="Arial"/>
            <family val="2"/>
          </rPr>
          <t>6.943,78
31-12-09 23:45 - 01-01-11 00:00</t>
        </r>
      </text>
    </comment>
    <comment ref="H317" authorId="0">
      <text>
        <r>
          <rPr>
            <sz val="10"/>
            <rFont val="Arial"/>
            <family val="2"/>
          </rPr>
          <t>6.517,56
31-12-10 23:45 - 01-01-12 00:00</t>
        </r>
      </text>
    </comment>
    <comment ref="I317" authorId="0">
      <text>
        <r>
          <rPr>
            <sz val="10"/>
            <rFont val="Arial"/>
            <family val="2"/>
          </rPr>
          <t>8.267,28
31-12-11 23:45 - 01-01-13 00:00</t>
        </r>
      </text>
    </comment>
    <comment ref="G318" authorId="0">
      <text>
        <r>
          <rPr>
            <sz val="10"/>
            <rFont val="Arial"/>
            <family val="2"/>
          </rPr>
          <t>7.179,39 !
21-02-10 00:00 - 01-01-11 00:00</t>
        </r>
      </text>
    </comment>
    <comment ref="H318" authorId="0">
      <text>
        <r>
          <rPr>
            <sz val="10"/>
            <rFont val="Arial"/>
            <family val="2"/>
          </rPr>
          <t>9.533,24
31-12-10 23:45 - 01-01-12 00:00</t>
        </r>
      </text>
    </comment>
    <comment ref="I318" authorId="0">
      <text>
        <r>
          <rPr>
            <sz val="10"/>
            <rFont val="Arial"/>
            <family val="2"/>
          </rPr>
          <t>9.498,74
31-12-11 23:45 - 01-01-13 00:00</t>
        </r>
      </text>
    </comment>
    <comment ref="F319" authorId="0">
      <text>
        <r>
          <rPr>
            <sz val="10"/>
            <rFont val="Arial"/>
            <family val="2"/>
          </rPr>
          <t>10.697,72
31-12-08 23:45 - 01-01-10 00:00</t>
        </r>
      </text>
    </comment>
    <comment ref="G319" authorId="0">
      <text>
        <r>
          <rPr>
            <sz val="10"/>
            <rFont val="Arial"/>
            <family val="2"/>
          </rPr>
          <t>10.168,65
31-12-09 23:45 - 01-01-11 00:00</t>
        </r>
      </text>
    </comment>
    <comment ref="H319" authorId="0">
      <text>
        <r>
          <rPr>
            <sz val="10"/>
            <rFont val="Arial"/>
            <family val="2"/>
          </rPr>
          <t>7.338,29
31-12-10 23:45 - 01-01-12 00:00</t>
        </r>
      </text>
    </comment>
    <comment ref="I319" authorId="0">
      <text>
        <r>
          <rPr>
            <sz val="10"/>
            <rFont val="Arial"/>
            <family val="2"/>
          </rPr>
          <t>8.473,92
31-12-11 23:45 - 01-01-13 00:00</t>
        </r>
      </text>
    </comment>
    <comment ref="F320" authorId="0">
      <text>
        <r>
          <rPr>
            <sz val="10"/>
            <rFont val="Arial"/>
            <family val="2"/>
          </rPr>
          <t>96,40
31-12-08 23:45 - 01-01-10 00:00</t>
        </r>
      </text>
    </comment>
    <comment ref="G320" authorId="0">
      <text>
        <r>
          <rPr>
            <sz val="10"/>
            <rFont val="Arial"/>
            <family val="2"/>
          </rPr>
          <t>98,05
31-12-09 23:45 - 01-01-11 00:00</t>
        </r>
      </text>
    </comment>
    <comment ref="H320" authorId="0">
      <text>
        <r>
          <rPr>
            <sz val="10"/>
            <rFont val="Arial"/>
            <family val="2"/>
          </rPr>
          <t>98,12
31-12-10 23:45 - 01-01-12 00:00</t>
        </r>
      </text>
    </comment>
    <comment ref="I320" authorId="0">
      <text>
        <r>
          <rPr>
            <sz val="10"/>
            <rFont val="Arial"/>
            <family val="2"/>
          </rPr>
          <t>102,70
31-12-11 23:45 - 01-01-13 00:00</t>
        </r>
      </text>
    </comment>
    <comment ref="F321" authorId="0">
      <text>
        <r>
          <rPr>
            <sz val="10"/>
            <rFont val="Arial"/>
            <family val="2"/>
          </rPr>
          <t>589,37 !
13-11-09 00:00 - 01-01-10 00:00</t>
        </r>
      </text>
    </comment>
    <comment ref="G321" authorId="0">
      <text>
        <r>
          <rPr>
            <sz val="10"/>
            <rFont val="Arial"/>
            <family val="2"/>
          </rPr>
          <t>3.436,01
31-12-09 23:45 - 01-01-11 00:00</t>
        </r>
      </text>
    </comment>
    <comment ref="H321" authorId="0">
      <text>
        <r>
          <rPr>
            <sz val="10"/>
            <rFont val="Arial"/>
            <family val="2"/>
          </rPr>
          <t>3.399,06
31-12-10 23:45 - 01-01-12 00:00</t>
        </r>
      </text>
    </comment>
    <comment ref="I321" authorId="0">
      <text>
        <r>
          <rPr>
            <sz val="10"/>
            <rFont val="Arial"/>
            <family val="2"/>
          </rPr>
          <t>3.904,89
31-12-11 23:45 - 01-01-13 00:00</t>
        </r>
      </text>
    </comment>
    <comment ref="F322" authorId="0">
      <text>
        <r>
          <rPr>
            <sz val="10"/>
            <rFont val="Arial"/>
            <family val="2"/>
          </rPr>
          <t>9.155,38
31-12-08 23:45 - 01-01-10 00:00</t>
        </r>
      </text>
    </comment>
    <comment ref="G322" authorId="0">
      <text>
        <r>
          <rPr>
            <sz val="10"/>
            <rFont val="Arial"/>
            <family val="2"/>
          </rPr>
          <t>14.514,86
31-12-09 23:45 - 01-01-11 00:00</t>
        </r>
      </text>
    </comment>
    <comment ref="H322" authorId="0">
      <text>
        <r>
          <rPr>
            <sz val="10"/>
            <rFont val="Arial"/>
            <family val="2"/>
          </rPr>
          <t>13.717,20
31-12-10 23:45 - 01-01-12 00:00</t>
        </r>
      </text>
    </comment>
    <comment ref="I322" authorId="0">
      <text>
        <r>
          <rPr>
            <sz val="10"/>
            <rFont val="Arial"/>
            <family val="2"/>
          </rPr>
          <t>14.218,32
31-12-11 23:45 - 01-01-13 00:00</t>
        </r>
      </text>
    </comment>
    <comment ref="F323" authorId="0">
      <text>
        <r>
          <rPr>
            <sz val="10"/>
            <rFont val="Arial"/>
            <family val="2"/>
          </rPr>
          <t>5.660,22
31-12-08 23:45 - 01-01-10 00:00</t>
        </r>
      </text>
    </comment>
    <comment ref="G323" authorId="0">
      <text>
        <r>
          <rPr>
            <sz val="10"/>
            <rFont val="Arial"/>
            <family val="2"/>
          </rPr>
          <t>5.348,00
31-12-09 23:45 - 01-01-11 00:00</t>
        </r>
      </text>
    </comment>
    <comment ref="H323" authorId="0">
      <text>
        <r>
          <rPr>
            <sz val="10"/>
            <rFont val="Arial"/>
            <family val="2"/>
          </rPr>
          <t>3.800,28
31-12-10 23:45 - 01-01-12 00:00</t>
        </r>
      </text>
    </comment>
    <comment ref="I323" authorId="0">
      <text>
        <r>
          <rPr>
            <sz val="10"/>
            <rFont val="Arial"/>
            <family val="2"/>
          </rPr>
          <t>2.123,70
31-12-11 23:45 - 01-01-13 00:00</t>
        </r>
      </text>
    </comment>
    <comment ref="F324" authorId="0">
      <text>
        <r>
          <rPr>
            <sz val="10"/>
            <rFont val="Arial"/>
            <family val="2"/>
          </rPr>
          <t>14.095,37
30-12-08 00:00 - 01-01-10 00:00</t>
        </r>
      </text>
    </comment>
    <comment ref="G324" authorId="0">
      <text>
        <r>
          <rPr>
            <sz val="10"/>
            <rFont val="Arial"/>
            <family val="2"/>
          </rPr>
          <t>18.869,25
31-12-09 23:45 - 01-01-11 00:00</t>
        </r>
      </text>
    </comment>
    <comment ref="H324" authorId="0">
      <text>
        <r>
          <rPr>
            <sz val="10"/>
            <rFont val="Arial"/>
            <family val="2"/>
          </rPr>
          <t>19.651,77
31-12-10 23:45 - 01-01-12 00:00</t>
        </r>
      </text>
    </comment>
    <comment ref="I324" authorId="0">
      <text>
        <r>
          <rPr>
            <sz val="10"/>
            <rFont val="Arial"/>
            <family val="2"/>
          </rPr>
          <t>20.307,93
31-12-11 23:45 - 01-01-13 00:00</t>
        </r>
      </text>
    </comment>
    <comment ref="F325" authorId="0">
      <text>
        <r>
          <rPr>
            <sz val="10"/>
            <rFont val="Arial"/>
            <family val="2"/>
          </rPr>
          <t>1.962,94
31-12-08 23:45 - 01-01-10 00:00</t>
        </r>
      </text>
    </comment>
    <comment ref="G325" authorId="0">
      <text>
        <r>
          <rPr>
            <sz val="10"/>
            <rFont val="Arial"/>
            <family val="2"/>
          </rPr>
          <t>1.885,24
31-12-09 23:45 - 01-01-11 00:00</t>
        </r>
      </text>
    </comment>
    <comment ref="H325" authorId="0">
      <text>
        <r>
          <rPr>
            <sz val="10"/>
            <rFont val="Arial"/>
            <family val="2"/>
          </rPr>
          <t>2.260,33
31-12-10 23:45 - 01-01-12 00:00</t>
        </r>
      </text>
    </comment>
    <comment ref="I325" authorId="0">
      <text>
        <r>
          <rPr>
            <sz val="10"/>
            <rFont val="Arial"/>
            <family val="2"/>
          </rPr>
          <t>2.290,22
31-12-11 23:45 - 01-01-13 00:00</t>
        </r>
      </text>
    </comment>
    <comment ref="F326" authorId="0">
      <text>
        <r>
          <rPr>
            <sz val="10"/>
            <rFont val="Arial"/>
            <family val="2"/>
          </rPr>
          <t>14.591,33 !
20-01-09 00:00 - 01-01-10 00:00</t>
        </r>
      </text>
    </comment>
    <comment ref="G326" authorId="0">
      <text>
        <r>
          <rPr>
            <sz val="10"/>
            <rFont val="Arial"/>
            <family val="2"/>
          </rPr>
          <t>17.341,94
31-12-09 23:45 - 01-01-11 00:00</t>
        </r>
      </text>
    </comment>
    <comment ref="H326" authorId="0">
      <text>
        <r>
          <rPr>
            <sz val="10"/>
            <rFont val="Arial"/>
            <family val="2"/>
          </rPr>
          <t>14.341,63
31-12-10 23:45 - 01-01-12 00:00</t>
        </r>
      </text>
    </comment>
    <comment ref="I326" authorId="0">
      <text>
        <r>
          <rPr>
            <sz val="10"/>
            <rFont val="Arial"/>
            <family val="2"/>
          </rPr>
          <t>13.471,83
31-12-11 23:45 - 01-01-13 00:00</t>
        </r>
      </text>
    </comment>
    <comment ref="F327" authorId="0">
      <text>
        <r>
          <rPr>
            <sz val="10"/>
            <rFont val="Arial"/>
            <family val="2"/>
          </rPr>
          <t>2.128,80 !
09-03-09 00:00 - 01-01-10 00:00</t>
        </r>
      </text>
    </comment>
    <comment ref="G327" authorId="0">
      <text>
        <r>
          <rPr>
            <sz val="10"/>
            <rFont val="Arial"/>
            <family val="2"/>
          </rPr>
          <t>4.105,75
31-12-09 23:45 - 01-01-11 00:00</t>
        </r>
      </text>
    </comment>
    <comment ref="H327" authorId="0">
      <text>
        <r>
          <rPr>
            <sz val="10"/>
            <rFont val="Arial"/>
            <family val="2"/>
          </rPr>
          <t>3.533,30
31-12-10 23:45 - 01-01-12 00:00</t>
        </r>
      </text>
    </comment>
    <comment ref="I327" authorId="0">
      <text>
        <r>
          <rPr>
            <sz val="10"/>
            <rFont val="Arial"/>
            <family val="2"/>
          </rPr>
          <t>3.388,73
31-12-11 23:45 - 01-01-13 00:00</t>
        </r>
      </text>
    </comment>
    <comment ref="F328" authorId="0">
      <text>
        <r>
          <rPr>
            <sz val="10"/>
            <rFont val="Arial"/>
            <family val="2"/>
          </rPr>
          <t>1.948,60 !
09-03-09 00:00 - 01-01-10 00:00</t>
        </r>
      </text>
    </comment>
    <comment ref="G328" authorId="0">
      <text>
        <r>
          <rPr>
            <sz val="10"/>
            <rFont val="Arial"/>
            <family val="2"/>
          </rPr>
          <t>4.438,83
31-12-09 23:45 - 01-01-11 00:00</t>
        </r>
      </text>
    </comment>
    <comment ref="H328" authorId="0">
      <text>
        <r>
          <rPr>
            <sz val="10"/>
            <rFont val="Arial"/>
            <family val="2"/>
          </rPr>
          <t>3.567,69
31-12-10 23:45 - 01-01-12 00:00</t>
        </r>
      </text>
    </comment>
    <comment ref="I328" authorId="0">
      <text>
        <r>
          <rPr>
            <sz val="10"/>
            <rFont val="Arial"/>
            <family val="2"/>
          </rPr>
          <t>3.042,33
31-12-11 23:45 - 01-01-13 00:00</t>
        </r>
      </text>
    </comment>
    <comment ref="F329" authorId="0">
      <text>
        <r>
          <rPr>
            <sz val="10"/>
            <rFont val="Arial"/>
            <family val="2"/>
          </rPr>
          <t>2.933,82
30-12-08 00:00 - 01-01-10 00:00</t>
        </r>
      </text>
    </comment>
    <comment ref="G329" authorId="0">
      <text>
        <r>
          <rPr>
            <sz val="10"/>
            <rFont val="Arial"/>
            <family val="2"/>
          </rPr>
          <t>3.301,84
31-12-09 23:45 - 01-01-11 00:00</t>
        </r>
      </text>
    </comment>
    <comment ref="H329" authorId="0">
      <text>
        <r>
          <rPr>
            <sz val="10"/>
            <rFont val="Arial"/>
            <family val="2"/>
          </rPr>
          <t>3.963,66
31-12-10 23:45 - 01-01-12 00:00</t>
        </r>
      </text>
    </comment>
    <comment ref="I329" authorId="0">
      <text>
        <r>
          <rPr>
            <sz val="10"/>
            <rFont val="Arial"/>
            <family val="2"/>
          </rPr>
          <t>3.918,87
31-12-11 23:45 - 01-01-13 00:00</t>
        </r>
      </text>
    </comment>
    <comment ref="F330" authorId="0">
      <text>
        <r>
          <rPr>
            <sz val="10"/>
            <rFont val="Arial"/>
            <family val="2"/>
          </rPr>
          <t>5.740,51
30-12-08 00:00 - 01-01-10 00:00</t>
        </r>
      </text>
    </comment>
    <comment ref="G330" authorId="0">
      <text>
        <r>
          <rPr>
            <sz val="10"/>
            <rFont val="Arial"/>
            <family val="2"/>
          </rPr>
          <t>7.319,80
31-12-09 23:45 - 01-01-11 00:00</t>
        </r>
      </text>
    </comment>
    <comment ref="H330" authorId="0">
      <text>
        <r>
          <rPr>
            <sz val="10"/>
            <rFont val="Arial"/>
            <family val="2"/>
          </rPr>
          <t>5.792,78
31-12-10 23:45 - 01-01-12 00:00</t>
        </r>
      </text>
    </comment>
    <comment ref="I330" authorId="0">
      <text>
        <r>
          <rPr>
            <sz val="10"/>
            <rFont val="Arial"/>
            <family val="2"/>
          </rPr>
          <t>5.185,10
31-12-11 23:45 - 01-01-13 00:00</t>
        </r>
      </text>
    </comment>
    <comment ref="F331" authorId="0">
      <text>
        <r>
          <rPr>
            <sz val="10"/>
            <rFont val="Arial"/>
            <family val="2"/>
          </rPr>
          <t>870,53
04-08-08 01:30 - 01-01-10 00:00</t>
        </r>
      </text>
    </comment>
    <comment ref="G331" authorId="0">
      <text>
        <r>
          <rPr>
            <sz val="10"/>
            <rFont val="Arial"/>
            <family val="2"/>
          </rPr>
          <t>3.994,61
31-12-09 23:45 - 01-01-11 00:00</t>
        </r>
      </text>
    </comment>
    <comment ref="H331" authorId="0">
      <text>
        <r>
          <rPr>
            <sz val="10"/>
            <rFont val="Arial"/>
            <family val="2"/>
          </rPr>
          <t>3.368,24
31-12-10 23:45 - 01-01-12 00:00</t>
        </r>
      </text>
    </comment>
    <comment ref="I331" authorId="0">
      <text>
        <r>
          <rPr>
            <sz val="10"/>
            <rFont val="Arial"/>
            <family val="2"/>
          </rPr>
          <t>3.276,58
31-12-11 23:45 - 01-01-13 00:00</t>
        </r>
      </text>
    </comment>
    <comment ref="F332" authorId="0">
      <text>
        <r>
          <rPr>
            <sz val="10"/>
            <rFont val="Arial"/>
            <family val="2"/>
          </rPr>
          <t>4.802,05
30-12-08 00:00 - 01-01-10 00:00</t>
        </r>
      </text>
    </comment>
    <comment ref="G332" authorId="0">
      <text>
        <r>
          <rPr>
            <sz val="10"/>
            <rFont val="Arial"/>
            <family val="2"/>
          </rPr>
          <t>6.504,12
31-12-09 23:45 - 01-01-11 00:00</t>
        </r>
      </text>
    </comment>
    <comment ref="H332" authorId="0">
      <text>
        <r>
          <rPr>
            <sz val="10"/>
            <rFont val="Arial"/>
            <family val="2"/>
          </rPr>
          <t>6.333,95
31-12-10 23:45 - 01-01-12 00:00</t>
        </r>
      </text>
    </comment>
    <comment ref="I332" authorId="0">
      <text>
        <r>
          <rPr>
            <sz val="10"/>
            <rFont val="Arial"/>
            <family val="2"/>
          </rPr>
          <t>7.110,15
31-12-11 23:45 - 01-01-13 00:00</t>
        </r>
      </text>
    </comment>
    <comment ref="F333" authorId="0">
      <text>
        <r>
          <rPr>
            <sz val="10"/>
            <rFont val="Arial"/>
            <family val="2"/>
          </rPr>
          <t>967,66 !
03-07-09 00:00 - 01-01-10 00:00</t>
        </r>
      </text>
    </comment>
    <comment ref="G333" authorId="0">
      <text>
        <r>
          <rPr>
            <sz val="10"/>
            <rFont val="Arial"/>
            <family val="2"/>
          </rPr>
          <t>1.927,59
31-12-09 23:45 - 01-01-11 00:00</t>
        </r>
      </text>
    </comment>
    <comment ref="H333" authorId="0">
      <text>
        <r>
          <rPr>
            <sz val="10"/>
            <rFont val="Arial"/>
            <family val="2"/>
          </rPr>
          <t>1.873,26
31-12-10 23:45 - 01-01-12 00:00</t>
        </r>
      </text>
    </comment>
    <comment ref="I333" authorId="0">
      <text>
        <r>
          <rPr>
            <sz val="10"/>
            <rFont val="Arial"/>
            <family val="2"/>
          </rPr>
          <t>1.927,13
31-12-11 23:45 - 01-01-13 00:00</t>
        </r>
      </text>
    </comment>
    <comment ref="F334" authorId="0">
      <text>
        <r>
          <rPr>
            <sz val="10"/>
            <rFont val="Arial"/>
            <family val="2"/>
          </rPr>
          <t>5.722,56 !
15-07-09 00:00 - 23-03-10 00:15</t>
        </r>
      </text>
    </comment>
    <comment ref="G334" authorId="0">
      <text>
        <r>
          <rPr>
            <sz val="10"/>
            <rFont val="Arial"/>
            <family val="2"/>
          </rPr>
          <t>15.721,05
16-11-09 12:00 - 01-01-11 00:00</t>
        </r>
      </text>
    </comment>
    <comment ref="H334" authorId="0">
      <text>
        <r>
          <rPr>
            <sz val="10"/>
            <rFont val="Arial"/>
            <family val="2"/>
          </rPr>
          <t>23.638,27
31-12-10 23:45 - 01-01-12 00:00</t>
        </r>
      </text>
    </comment>
    <comment ref="I334" authorId="0">
      <text>
        <r>
          <rPr>
            <sz val="10"/>
            <rFont val="Arial"/>
            <family val="2"/>
          </rPr>
          <t>21.416,65
31-12-11 23:45 - 01-01-13 00:00</t>
        </r>
      </text>
    </comment>
    <comment ref="G335" authorId="0">
      <text>
        <r>
          <rPr>
            <sz val="10"/>
            <rFont val="Arial"/>
            <family val="2"/>
          </rPr>
          <t>571,71 !
22-06-10 00:00 - 01-01-11 00:00</t>
        </r>
      </text>
    </comment>
    <comment ref="H335" authorId="0">
      <text>
        <r>
          <rPr>
            <sz val="10"/>
            <rFont val="Arial"/>
            <family val="2"/>
          </rPr>
          <t>924,57
31-12-10 23:45 - 01-01-12 00:00</t>
        </r>
      </text>
    </comment>
    <comment ref="I335" authorId="0">
      <text>
        <r>
          <rPr>
            <sz val="10"/>
            <rFont val="Arial"/>
            <family val="2"/>
          </rPr>
          <t>599,75
31-12-11 23:45 - 01-01-13 00:00</t>
        </r>
      </text>
    </comment>
    <comment ref="F336" authorId="0">
      <text>
        <r>
          <rPr>
            <sz val="10"/>
            <rFont val="Arial"/>
            <family val="2"/>
          </rPr>
          <t>2.053,97 !
06-07-09 00:00 - 01-01-10 00:00</t>
        </r>
      </text>
    </comment>
    <comment ref="G336" authorId="0">
      <text>
        <r>
          <rPr>
            <sz val="10"/>
            <rFont val="Arial"/>
            <family val="2"/>
          </rPr>
          <t>3.964,85
31-12-09 23:45 - 01-01-11 00:00</t>
        </r>
      </text>
    </comment>
    <comment ref="H336" authorId="0">
      <text>
        <r>
          <rPr>
            <sz val="10"/>
            <rFont val="Arial"/>
            <family val="2"/>
          </rPr>
          <t>3.434,86
31-12-10 23:45 - 01-01-12 00:00</t>
        </r>
      </text>
    </comment>
    <comment ref="I336" authorId="0">
      <text>
        <r>
          <rPr>
            <sz val="10"/>
            <rFont val="Arial"/>
            <family val="2"/>
          </rPr>
          <t>2.389,39
31-12-11 23:45 - 01-01-13 00:00</t>
        </r>
      </text>
    </comment>
    <comment ref="F337" authorId="0">
      <text>
        <r>
          <rPr>
            <sz val="10"/>
            <rFont val="Arial"/>
            <family val="2"/>
          </rPr>
          <t>762,84 !
06-07-09 00:00 - 01-01-10 00:00</t>
        </r>
      </text>
    </comment>
    <comment ref="G337" authorId="0">
      <text>
        <r>
          <rPr>
            <sz val="10"/>
            <rFont val="Arial"/>
            <family val="2"/>
          </rPr>
          <t>2.003,79
31-12-09 23:45 - 01-01-11 00:00</t>
        </r>
      </text>
    </comment>
    <comment ref="H337" authorId="0">
      <text>
        <r>
          <rPr>
            <sz val="10"/>
            <rFont val="Arial"/>
            <family val="2"/>
          </rPr>
          <t>1.622,99
31-12-10 23:45 - 01-01-12 00:00</t>
        </r>
      </text>
    </comment>
    <comment ref="I337" authorId="0">
      <text>
        <r>
          <rPr>
            <sz val="10"/>
            <rFont val="Arial"/>
            <family val="2"/>
          </rPr>
          <t>978,20
31-12-11 23:45 - 01-01-13 00:00</t>
        </r>
      </text>
    </comment>
    <comment ref="H339" authorId="0">
      <text>
        <r>
          <rPr>
            <sz val="10"/>
            <rFont val="Arial"/>
            <family val="2"/>
          </rPr>
          <t>145,47 !
14-04-11 00:00 - 01-01-12 00:00</t>
        </r>
      </text>
    </comment>
    <comment ref="I339" authorId="0">
      <text>
        <r>
          <rPr>
            <sz val="10"/>
            <rFont val="Arial"/>
            <family val="2"/>
          </rPr>
          <t>216,09
31-12-11 23:45 - 01-01-13 00:00</t>
        </r>
      </text>
    </comment>
    <comment ref="I340" authorId="0">
      <text>
        <r>
          <rPr>
            <sz val="10"/>
            <rFont val="Arial"/>
            <family val="2"/>
          </rPr>
          <t>4.039,60 !
07-05-12 00:00 - 01-01-13 00:00</t>
        </r>
      </text>
    </comment>
  </commentList>
</comments>
</file>

<file path=xl/sharedStrings.xml><?xml version="1.0" encoding="utf-8"?>
<sst xmlns="http://schemas.openxmlformats.org/spreadsheetml/2006/main" count="4662" uniqueCount="1828">
  <si>
    <t>Kettingvej 5</t>
  </si>
  <si>
    <t>Peblingestien 2</t>
  </si>
  <si>
    <t>Ved Skellet 66</t>
  </si>
  <si>
    <t>Porsgrunngade 4</t>
  </si>
  <si>
    <t>Engelshøjgade 1</t>
  </si>
  <si>
    <t>Skovvej 16</t>
  </si>
  <si>
    <t>Brorsonsvej 1A</t>
  </si>
  <si>
    <t>Brorsonsvej 1</t>
  </si>
  <si>
    <t>Asylvej 1</t>
  </si>
  <si>
    <t>Nørrebro 1</t>
  </si>
  <si>
    <t>Ringridervej 13</t>
  </si>
  <si>
    <t>Ringridervej 30</t>
  </si>
  <si>
    <t>Kærvej 17</t>
  </si>
  <si>
    <t>Kærvej 48</t>
  </si>
  <si>
    <t>Skovvej 4</t>
  </si>
  <si>
    <t>Løngang 1</t>
  </si>
  <si>
    <t>Kær Bygade 19</t>
  </si>
  <si>
    <t>Parkgade 54</t>
  </si>
  <si>
    <t>Gammeldam 2</t>
  </si>
  <si>
    <t>Gammel Aabenraavej 22</t>
  </si>
  <si>
    <t>Ravnsbjergvej 12</t>
  </si>
  <si>
    <t>Nejsvej 19</t>
  </si>
  <si>
    <t>Bygaden 32</t>
  </si>
  <si>
    <t>Bækvej</t>
  </si>
  <si>
    <t>Ulsnæs 21</t>
  </si>
  <si>
    <t>Stadionvej 8</t>
  </si>
  <si>
    <t>Industrivej 1</t>
  </si>
  <si>
    <t>Sandmarken 3</t>
  </si>
  <si>
    <t>Allegade 4</t>
  </si>
  <si>
    <t>Rosenvej 41</t>
  </si>
  <si>
    <t>Nørretoft 8</t>
  </si>
  <si>
    <t>Fynsgade 4</t>
  </si>
  <si>
    <t>Dybbøl Bygade 25</t>
  </si>
  <si>
    <t>Dybbølsten 29</t>
  </si>
  <si>
    <t>Primulavej 2</t>
  </si>
  <si>
    <t>Gyden 94</t>
  </si>
  <si>
    <t>Fejøvej 15</t>
  </si>
  <si>
    <t>Ryttervej 1</t>
  </si>
  <si>
    <t>Buskmosevej 2</t>
  </si>
  <si>
    <t>Håndværkervej 5</t>
  </si>
  <si>
    <t>Midtborrevej 2</t>
  </si>
  <si>
    <t>Avnbølvej 12</t>
  </si>
  <si>
    <t>Dybbøl Bygade 52 A</t>
  </si>
  <si>
    <t>Damvej 3</t>
  </si>
  <si>
    <t>Stjernevej 63</t>
  </si>
  <si>
    <t>Bygaden</t>
  </si>
  <si>
    <t>Palmose 12</t>
  </si>
  <si>
    <t>Kegnæsvej 12</t>
  </si>
  <si>
    <t>Skolevej 12</t>
  </si>
  <si>
    <t>Bakkensbro 8</t>
  </si>
  <si>
    <t>Bakkensbro 6</t>
  </si>
  <si>
    <t>Vestergade 14</t>
  </si>
  <si>
    <t>Skovvej</t>
  </si>
  <si>
    <t>Hørup Bygade 14</t>
  </si>
  <si>
    <t>Notmark 46</t>
  </si>
  <si>
    <t>Avntoftvej 10</t>
  </si>
  <si>
    <t>Kløvermarken</t>
  </si>
  <si>
    <t>Nederbyvej 159</t>
  </si>
  <si>
    <t>Ulbjerggade 29</t>
  </si>
  <si>
    <t>Løjtertoft 32</t>
  </si>
  <si>
    <t>Storegade 20</t>
  </si>
  <si>
    <t>Kettingvej 3</t>
  </si>
  <si>
    <t>Mejerivej 13</t>
  </si>
  <si>
    <t>Storegade 33</t>
  </si>
  <si>
    <t>Slotsbakken 10</t>
  </si>
  <si>
    <t>Torvet 8</t>
  </si>
  <si>
    <t>Skolevænget 4</t>
  </si>
  <si>
    <t>Lupinvej 4</t>
  </si>
  <si>
    <t>Mosevej</t>
  </si>
  <si>
    <t>Skolevej 8</t>
  </si>
  <si>
    <t>Egetoftevej 4</t>
  </si>
  <si>
    <t>Huholt 13</t>
  </si>
  <si>
    <t>Egebjergvej 4</t>
  </si>
  <si>
    <t>Tandsbjerg 10</t>
  </si>
  <si>
    <t>Kongevej 35</t>
  </si>
  <si>
    <t>Damgade 5</t>
  </si>
  <si>
    <t>Bosager 4</t>
  </si>
  <si>
    <t>Mads Clausens Vej 13</t>
  </si>
  <si>
    <t>Ahlefeldvej 4</t>
  </si>
  <si>
    <t>Mågevænget 10</t>
  </si>
  <si>
    <t>Løjtertoft 7</t>
  </si>
  <si>
    <t>Gammel Aabenraavej 20</t>
  </si>
  <si>
    <t>Søndervang 4</t>
  </si>
  <si>
    <t>Flintholmvej 4</t>
  </si>
  <si>
    <t>Gyden 96</t>
  </si>
  <si>
    <t>Skolevej 21</t>
  </si>
  <si>
    <t>Kettingvej 24</t>
  </si>
  <si>
    <t>Lysabildgade 2</t>
  </si>
  <si>
    <t>Kaplenivej 3</t>
  </si>
  <si>
    <t>Skovgade 13</t>
  </si>
  <si>
    <t>Sønderborg Kommune</t>
  </si>
  <si>
    <t/>
  </si>
  <si>
    <t>Børnehaven</t>
  </si>
  <si>
    <t>Gråsten Plejecenter</t>
  </si>
  <si>
    <t>Gråsten Skole</t>
  </si>
  <si>
    <t>Børnegården Mågevænget</t>
  </si>
  <si>
    <t>Børnehaven Parken</t>
  </si>
  <si>
    <t>Børnehaven Rådyrvej</t>
  </si>
  <si>
    <t>Sønderskov-Skolen</t>
  </si>
  <si>
    <t>Tandsbjerg Plejehjem</t>
  </si>
  <si>
    <t>Ulkebøl Børnehave</t>
  </si>
  <si>
    <t>Ulkebøl Skole</t>
  </si>
  <si>
    <t>Skolevej</t>
  </si>
  <si>
    <t>Havnbjerg Skole</t>
  </si>
  <si>
    <t>Kernehuset</t>
  </si>
  <si>
    <t>Lilleskovens Børnehave</t>
  </si>
  <si>
    <t>Børnehave</t>
  </si>
  <si>
    <t>Klub Svellebo</t>
  </si>
  <si>
    <t>Rinkenæs Skole</t>
  </si>
  <si>
    <t>Egernsund Skole</t>
  </si>
  <si>
    <t>Ullerup Børnegård</t>
  </si>
  <si>
    <t>Huholt Skole</t>
  </si>
  <si>
    <t>Nybøl Børnehus</t>
  </si>
  <si>
    <t>Sottrup Børnehave</t>
  </si>
  <si>
    <t>Bro Børnehus</t>
  </si>
  <si>
    <t>Fynshav Børnehave</t>
  </si>
  <si>
    <t>Bygadens Børnegård</t>
  </si>
  <si>
    <t>Kløverlykke Børnehus</t>
  </si>
  <si>
    <t>Tandslet Børnehave</t>
  </si>
  <si>
    <t>Fryndesholmskolen</t>
  </si>
  <si>
    <t>Nordborg</t>
  </si>
  <si>
    <t>Sønderborg</t>
  </si>
  <si>
    <t>Sydals</t>
  </si>
  <si>
    <t>Holm Sogneforening</t>
  </si>
  <si>
    <t>Slotsalle 10</t>
  </si>
  <si>
    <t>Kystvej 1</t>
  </si>
  <si>
    <t>Bjerggade 11</t>
  </si>
  <si>
    <t>Møllegade 76</t>
  </si>
  <si>
    <t>Rådhustorvet 7</t>
  </si>
  <si>
    <t>Kettingvej 1</t>
  </si>
  <si>
    <t>Svinget 4</t>
  </si>
  <si>
    <t>Rendbjergvej 9</t>
  </si>
  <si>
    <t>Langgade 22</t>
  </si>
  <si>
    <t xml:space="preserve"> B.S.Ingemanns Vej  Bofællesskabet</t>
  </si>
  <si>
    <t>B.S.Ingemanns vej 3</t>
  </si>
  <si>
    <t>Bosager Bofællesskab</t>
  </si>
  <si>
    <t>Højløkke Bofællesskab</t>
  </si>
  <si>
    <t>Kærlykke Bofællesskab</t>
  </si>
  <si>
    <t>Flintholm Bofællesskab</t>
  </si>
  <si>
    <t>Caroline Amalie Gården</t>
  </si>
  <si>
    <t>Dalsmark Plejecenter</t>
  </si>
  <si>
    <t>Dalsmark 5, Rinkenæs</t>
  </si>
  <si>
    <t>Guderup Plejecenter</t>
  </si>
  <si>
    <t>Parkvej 20, Guderup</t>
  </si>
  <si>
    <t>Dybbøl Plejecenter</t>
  </si>
  <si>
    <t>Gammel Åbenråvej 24</t>
  </si>
  <si>
    <t>Mølleparken Plejecenter</t>
  </si>
  <si>
    <t>Tandsbjerg Plejecenter</t>
  </si>
  <si>
    <t>Ulkebøl Plejecenter</t>
  </si>
  <si>
    <t>Sundeved Plejecenter</t>
  </si>
  <si>
    <t>Katforte 20, Nybøl</t>
  </si>
  <si>
    <t>Sydals Plejecenter</t>
  </si>
  <si>
    <t>Hørup bygade 44</t>
  </si>
  <si>
    <t>Tangshave Bo- og Aktivitetscenter</t>
  </si>
  <si>
    <t>Tangshave 1</t>
  </si>
  <si>
    <t>Aktivitetscentret Mjang</t>
  </si>
  <si>
    <t>Mjangvej 16, Kirke Hørup</t>
  </si>
  <si>
    <t>Erhvervsskolen. Alssund Børne- og Ungdomscenter, mail sendt med målernumre</t>
  </si>
  <si>
    <t>Borgmester Andersens Vej 26</t>
  </si>
  <si>
    <t>Alssundværkstedet</t>
  </si>
  <si>
    <t>Bosager 2</t>
  </si>
  <si>
    <t>Brohaven, Bosager 8(jordvarme, så ingen varmetal)</t>
  </si>
  <si>
    <t>Bosager 8</t>
  </si>
  <si>
    <t>Hjemmeplejen Distrikt Nordals(ingen historiske tal)</t>
  </si>
  <si>
    <t>Nørreled 29+31</t>
  </si>
  <si>
    <t>Misbrugscenter(har ingen historiske tal)</t>
  </si>
  <si>
    <t>Naturværkstedet</t>
  </si>
  <si>
    <t>Bækvej 10, Sjellerup</t>
  </si>
  <si>
    <t>Rendbjerghjemmet</t>
  </si>
  <si>
    <t>REVA</t>
  </si>
  <si>
    <t>Sønderborg Lænken</t>
  </si>
  <si>
    <t>Tandklinik, Augustenborg</t>
  </si>
  <si>
    <t>Tandklinik, Gråsten</t>
  </si>
  <si>
    <t>Værkstedet Søndervang</t>
  </si>
  <si>
    <t xml:space="preserve">Stenager 9 </t>
  </si>
  <si>
    <t>Værkstedet Østerlund</t>
  </si>
  <si>
    <t>Palævej 11</t>
  </si>
  <si>
    <t>Ahlmannsparken - hal fra 1980 (Gråsten fjernvarme)</t>
  </si>
  <si>
    <t>Broager Idrætscenter</t>
  </si>
  <si>
    <t>Nejs Møllevej 15</t>
  </si>
  <si>
    <t>Kløvermark-Hallen</t>
  </si>
  <si>
    <t>SFS-Hallen</t>
  </si>
  <si>
    <t>Borgm. Andersens Vej 100</t>
  </si>
  <si>
    <t>Kærvej Stadion og Klubhus</t>
  </si>
  <si>
    <t>Nordborg Ridehal</t>
  </si>
  <si>
    <t>Adsbøl Klubhus</t>
  </si>
  <si>
    <t>Kobberholmvej 15</t>
  </si>
  <si>
    <t>Aktivitetscenter, Guderup</t>
  </si>
  <si>
    <t>Gammel Guderup 31, Guderup</t>
  </si>
  <si>
    <t>Alsingergården</t>
  </si>
  <si>
    <t>Bygaden 16 B</t>
  </si>
  <si>
    <t>Diverse klubber (gl. kontorbygn.)</t>
  </si>
  <si>
    <t>Dybbøl forsamlingshus, Omklædningsrum</t>
  </si>
  <si>
    <t>Hørtoftvej 19A</t>
  </si>
  <si>
    <t>Foreningshus</t>
  </si>
  <si>
    <t>Piledamsvej 8, Lunden/Ha</t>
  </si>
  <si>
    <t>Færgekontor + foreninger, Hardeshøj</t>
  </si>
  <si>
    <t>Færgevej 68 - 70, Hardeshøj</t>
  </si>
  <si>
    <t>Gl.skole Egernsund</t>
  </si>
  <si>
    <t>Sundgade 100 Egernsund</t>
  </si>
  <si>
    <t>Gråsten Boldklub Klubhus</t>
  </si>
  <si>
    <t>Møllegade 60, Holm</t>
  </si>
  <si>
    <t>Idrætsplads Skelde</t>
  </si>
  <si>
    <t>Midtballe 1A</t>
  </si>
  <si>
    <t>Knøs Gaard</t>
  </si>
  <si>
    <t>Vestervej 1-3</t>
  </si>
  <si>
    <t>Kunstskolen</t>
  </si>
  <si>
    <t>Lokalhistorisk Arkiv og Boliger, Broager</t>
  </si>
  <si>
    <t>Lokalhistorisk Arkiv, Augustenborg</t>
  </si>
  <si>
    <t>Lokalhistorisk Arkiv, Nordborg</t>
  </si>
  <si>
    <t>Lokalhistorisk Arkiv, Sønderborg</t>
  </si>
  <si>
    <t>Musikhuset</t>
  </si>
  <si>
    <t>Nordborg Bibliotek</t>
  </si>
  <si>
    <t>Nordborghus</t>
  </si>
  <si>
    <t>Søvænget 7, Nordborg</t>
  </si>
  <si>
    <t>Notmark gl. skole</t>
  </si>
  <si>
    <t>Reimer skolen</t>
  </si>
  <si>
    <t>Kirke Allé 9</t>
  </si>
  <si>
    <t>Riecks Stensamling</t>
  </si>
  <si>
    <t>Stadion og Klubhus</t>
  </si>
  <si>
    <t>Steensgaard</t>
  </si>
  <si>
    <t>Stevning Kulturhus</t>
  </si>
  <si>
    <t>Skolevænget 14, Stevning</t>
  </si>
  <si>
    <t>Sandvej 19, Svenstrup</t>
  </si>
  <si>
    <t>Sundeved bibliotek, vand nr. 9</t>
  </si>
  <si>
    <t>Sønderborg Bibliotek</t>
  </si>
  <si>
    <t>Kongevej 19</t>
  </si>
  <si>
    <t>Sønderborg Hus</t>
  </si>
  <si>
    <t>Turist- og erhvervskontor</t>
  </si>
  <si>
    <t>E Kleinbahn</t>
  </si>
  <si>
    <t>Okksbølvej 15</t>
  </si>
  <si>
    <t>Gl. Posthus</t>
  </si>
  <si>
    <t>10'eren(en del af skolen)</t>
  </si>
  <si>
    <t>B.S.Ingemanns Vej 1</t>
  </si>
  <si>
    <t>Ahlmann-Skolen</t>
  </si>
  <si>
    <t>Augustenborg skole</t>
  </si>
  <si>
    <t>Broager Skole + Nejsvej 19, 19A, 21</t>
  </si>
  <si>
    <t>Dybbøl-Skolen</t>
  </si>
  <si>
    <t>Degnevænget 2 2 målere</t>
  </si>
  <si>
    <t>Skolevej 4, Havnbjerg</t>
  </si>
  <si>
    <t>Humlehøj-Skolen</t>
  </si>
  <si>
    <t>Stråbjergvej 1 (Nørrekobbel 50)</t>
  </si>
  <si>
    <t>Hørup centralskole</t>
  </si>
  <si>
    <t>Grundtvigs alle 150 (Kløvermarken 1</t>
  </si>
  <si>
    <t>Lysabild skole</t>
  </si>
  <si>
    <t>Nordborg Skole</t>
  </si>
  <si>
    <t>Nybøl skole</t>
  </si>
  <si>
    <t>Nydam skolen</t>
  </si>
  <si>
    <t>Skolegade 21-23, Guderup</t>
  </si>
  <si>
    <t>Stenvej 10, Rinkenæs</t>
  </si>
  <si>
    <t>Ulkebøl-Skolen</t>
  </si>
  <si>
    <t>Asserballe Børnehus</t>
  </si>
  <si>
    <t>Stavensbølgade, 66, Bro</t>
  </si>
  <si>
    <t>Bonderosevej, Hørup 1</t>
  </si>
  <si>
    <t>Børnebyen Havnbjerg (Kastaniehuset)</t>
  </si>
  <si>
    <t>Piledamsvej 4-4C Havnbjerg(rod i numrene)</t>
  </si>
  <si>
    <t>Børnebyen Havnbjerg (Kernehuset)</t>
  </si>
  <si>
    <t xml:space="preserve">Piledamsvej 4C , Havnbjerg </t>
  </si>
  <si>
    <t>Børnegården Nejs</t>
  </si>
  <si>
    <t>Drosselvænget 1,Broager</t>
  </si>
  <si>
    <t>Børnehaven Alssund</t>
  </si>
  <si>
    <t>Børnehaven Augusta</t>
  </si>
  <si>
    <t>Børnehaven Engelshøj</t>
  </si>
  <si>
    <t>Børnehaven Himmelblå</t>
  </si>
  <si>
    <t>Nejsvej 21, Broager</t>
  </si>
  <si>
    <t xml:space="preserve">Børnehuset Rinkenæs </t>
  </si>
  <si>
    <t>Stenvej 28, Rinkenæs</t>
  </si>
  <si>
    <t>Rådyrvej ,Ulkebøl 1</t>
  </si>
  <si>
    <t>Sommervej 17, Guderup</t>
  </si>
  <si>
    <t>Børnehaven Toften</t>
  </si>
  <si>
    <t>Børnehuset Tangsmose</t>
  </si>
  <si>
    <t>Tangsmose 2, Hørup</t>
  </si>
  <si>
    <t>Guderup Børnehave</t>
  </si>
  <si>
    <t>Flintevænget , Guderup 67</t>
  </si>
  <si>
    <t>Hjortspring Børnehus</t>
  </si>
  <si>
    <t>Humle-Tumle (Gamle Ringbakken)Vi bruger de gamle tal fra Ringbakken</t>
  </si>
  <si>
    <t>Idrætsbørnegården Skratmose</t>
  </si>
  <si>
    <t>Friheds Alle 45 A</t>
  </si>
  <si>
    <t>Kløverhusene</t>
  </si>
  <si>
    <t>Kløverlykke Hørup 31</t>
  </si>
  <si>
    <t>Kulturbørnehaven Pøl</t>
  </si>
  <si>
    <t>Mads Clausens Vej , Nordborg 103</t>
  </si>
  <si>
    <t>Nydam Børnehus</t>
  </si>
  <si>
    <t>Skolevej 19B</t>
  </si>
  <si>
    <t>Nordborg Børnehave</t>
  </si>
  <si>
    <t>Spirevippen (Børnegården Mågevænget)</t>
  </si>
  <si>
    <t>Mågevænget 14, Ulkebøl</t>
  </si>
  <si>
    <t>Spirevippen (Ulkebøl Børnehave)</t>
  </si>
  <si>
    <t>Agtoftsvej 18, Ulkebøl</t>
  </si>
  <si>
    <t>Tandsbusk ,Tandslet 2</t>
  </si>
  <si>
    <t>Tumleby</t>
  </si>
  <si>
    <t>Vindsuset (Tidl. Bulderby)</t>
  </si>
  <si>
    <t>Skovvej 2 B+C</t>
  </si>
  <si>
    <t>Klub Kærvej</t>
  </si>
  <si>
    <t xml:space="preserve">SFO, Augustenborg </t>
  </si>
  <si>
    <t>SFO, Mariegård</t>
  </si>
  <si>
    <t xml:space="preserve">SFO, Palmose </t>
  </si>
  <si>
    <t>Ungdomsskole, Augustenborg</t>
  </si>
  <si>
    <t>Ungdomsskole, Fynshav, hører måske til skolen</t>
  </si>
  <si>
    <t>Brandstation, Augustenborg</t>
  </si>
  <si>
    <t>Brand og Redning, Sønderborg 44517429</t>
  </si>
  <si>
    <t>Vestermark 10</t>
  </si>
  <si>
    <t>Brandstation, Avnbøl</t>
  </si>
  <si>
    <t>Brandstation, Broager</t>
  </si>
  <si>
    <t>Nejsvej 13A</t>
  </si>
  <si>
    <t>Brandstation, Broballe</t>
  </si>
  <si>
    <t>Spangsmosevej 33</t>
  </si>
  <si>
    <t>Brandstation, Egernsund</t>
  </si>
  <si>
    <t>Brandstation, Gråsten</t>
  </si>
  <si>
    <t>A.D. Jørgensgade 12</t>
  </si>
  <si>
    <t>Brandstation, Guderup (Busstop)</t>
  </si>
  <si>
    <t>Mosevej 1A, Guderup</t>
  </si>
  <si>
    <t>Brandstation, Havnbjerg</t>
  </si>
  <si>
    <t>Vestervej 3B, Havnbjerg</t>
  </si>
  <si>
    <t>Brandstation, Hørup</t>
  </si>
  <si>
    <t>Brandstation, Lysabild</t>
  </si>
  <si>
    <t>Brandstation, Nordborg 4459972</t>
  </si>
  <si>
    <t>Brandstation, Svenstrup</t>
  </si>
  <si>
    <t>Nordborgvej 38, Svenstrup</t>
  </si>
  <si>
    <t>Brandstation, V. Sottrup</t>
  </si>
  <si>
    <t>Anneks til Sønderborg Rådhus</t>
  </si>
  <si>
    <t>Hjemmeplejen Distrikt Fjord (gl. Rådhus i Broager)</t>
  </si>
  <si>
    <t>Kommunal administration</t>
  </si>
  <si>
    <t>Kastanie Alle 24-26</t>
  </si>
  <si>
    <t>Rådhuset Sundeved</t>
  </si>
  <si>
    <t>Rådhuset, Gråsten</t>
  </si>
  <si>
    <t>Rådhuset, Nordborg</t>
  </si>
  <si>
    <t>Rådhuset, Sønderborg</t>
  </si>
  <si>
    <t xml:space="preserve">Rådhustorvet 10  </t>
  </si>
  <si>
    <t>Depot i Sønderborg, østager</t>
  </si>
  <si>
    <t>Østager 1</t>
  </si>
  <si>
    <t>Egetofte Naturskole</t>
  </si>
  <si>
    <t>Nordborg gamle Plejehjem</t>
  </si>
  <si>
    <t>Østerhaven 2</t>
  </si>
  <si>
    <t>Nordals Naturskole</t>
  </si>
  <si>
    <t>Nørrebro (Gule byg. ved havnen) + offentligt toilet</t>
  </si>
  <si>
    <t>Reparationsholdet - systue (elvarme)</t>
  </si>
  <si>
    <t>Serviceafdeling, Broager</t>
  </si>
  <si>
    <t>Sønderskovskolen</t>
  </si>
  <si>
    <t>Gyden  98</t>
  </si>
  <si>
    <t>Dybbølsten Børnehave</t>
  </si>
  <si>
    <t>Børnehuset Goethesgade</t>
  </si>
  <si>
    <t>Materialegården</t>
  </si>
  <si>
    <t>Broager børnehave</t>
  </si>
  <si>
    <t>Arnkilgade 12</t>
  </si>
  <si>
    <t>Den Tyske børnehave Arnkilgade</t>
  </si>
  <si>
    <t>Bakkensbro skole</t>
  </si>
  <si>
    <t>Kærnehuset Børnehave</t>
  </si>
  <si>
    <t>Mælkebøtten Børnehave</t>
  </si>
  <si>
    <t>Social og Sundhed administration</t>
  </si>
  <si>
    <t>Alsund Børnehave</t>
  </si>
  <si>
    <t>Børnehaven Møllen</t>
  </si>
  <si>
    <t>Bygningens navn</t>
  </si>
  <si>
    <t xml:space="preserve">Kettingvej 1 </t>
  </si>
  <si>
    <t>Adresse</t>
  </si>
  <si>
    <t>Postnummer</t>
  </si>
  <si>
    <t>By</t>
  </si>
  <si>
    <t>Vestermark</t>
  </si>
  <si>
    <t>6400</t>
  </si>
  <si>
    <t>6300</t>
  </si>
  <si>
    <t>Gråsten</t>
  </si>
  <si>
    <t>6430</t>
  </si>
  <si>
    <t>6440</t>
  </si>
  <si>
    <t>Augustenborg</t>
  </si>
  <si>
    <t>Sønderbro</t>
  </si>
  <si>
    <t>Sundgade</t>
  </si>
  <si>
    <t>6470</t>
  </si>
  <si>
    <t>Kettingvej</t>
  </si>
  <si>
    <t>Ringridervej</t>
  </si>
  <si>
    <t>Gammeldam</t>
  </si>
  <si>
    <t>Broager</t>
  </si>
  <si>
    <t>571313144500512390 (S)</t>
  </si>
  <si>
    <t>Buskmosevej</t>
  </si>
  <si>
    <t>Skolevej 53</t>
  </si>
  <si>
    <t>Egernsund</t>
  </si>
  <si>
    <t>Kaplenivej</t>
  </si>
  <si>
    <t>Nejs Møllevej</t>
  </si>
  <si>
    <t>Nordborgvej</t>
  </si>
  <si>
    <t>Torvet</t>
  </si>
  <si>
    <t>Kegnæsvej</t>
  </si>
  <si>
    <t>Storegade</t>
  </si>
  <si>
    <t>Kongevej</t>
  </si>
  <si>
    <t>Mommarkvej</t>
  </si>
  <si>
    <t>Klinik bygning Fryndesholmskolen</t>
  </si>
  <si>
    <t>Guderup SFO</t>
  </si>
  <si>
    <t xml:space="preserve">Skolevænget 12 , Stevning </t>
  </si>
  <si>
    <t>Augustenborg rådhus</t>
  </si>
  <si>
    <t xml:space="preserve">Dybbøl skolen og hallen </t>
  </si>
  <si>
    <t>Baghuset bag Rådhuset</t>
  </si>
  <si>
    <t>Lille Rådhusgade 7/Rådhustorvet</t>
  </si>
  <si>
    <t>Nordborg Materialegård</t>
  </si>
  <si>
    <t>Børnehaven Ved skellet</t>
  </si>
  <si>
    <t>Grundvigsalle 100</t>
  </si>
  <si>
    <t xml:space="preserve">Børnehaven Grundtvigs </t>
  </si>
  <si>
    <t>Grundtvigs alle 130</t>
  </si>
  <si>
    <t>A D Jørgensensgade</t>
  </si>
  <si>
    <t>22235578</t>
  </si>
  <si>
    <t>Agtoftsvej</t>
  </si>
  <si>
    <t>18--20</t>
  </si>
  <si>
    <t>Ahlefeldvej</t>
  </si>
  <si>
    <t>15419</t>
  </si>
  <si>
    <t>Allé gade</t>
  </si>
  <si>
    <t>Asylvej</t>
  </si>
  <si>
    <t>06415887</t>
  </si>
  <si>
    <t>Avnbølvej</t>
  </si>
  <si>
    <t>Avntoftvej</t>
  </si>
  <si>
    <t>B.S.Ingemanns Vej</t>
  </si>
  <si>
    <t>15772</t>
  </si>
  <si>
    <t>Bjerggade</t>
  </si>
  <si>
    <t>06416143</t>
  </si>
  <si>
    <t>Borgmester Andersens Vej</t>
  </si>
  <si>
    <t>14726</t>
  </si>
  <si>
    <t>Bosager</t>
  </si>
  <si>
    <t>Brorsonsvej</t>
  </si>
  <si>
    <t>7387</t>
  </si>
  <si>
    <t>7193</t>
  </si>
  <si>
    <t xml:space="preserve">Bygaden </t>
  </si>
  <si>
    <t>Dalsmark</t>
  </si>
  <si>
    <t>Damgade</t>
  </si>
  <si>
    <t>14303</t>
  </si>
  <si>
    <t>Degnevænget</t>
  </si>
  <si>
    <t>16030</t>
  </si>
  <si>
    <t>Johs Kochsvej</t>
  </si>
  <si>
    <t>22309542</t>
  </si>
  <si>
    <t>Badmintonhal Gråsten/stadion</t>
  </si>
  <si>
    <t>Drosselvænget</t>
  </si>
  <si>
    <t>Dybbøl Bygade</t>
  </si>
  <si>
    <t>6774</t>
  </si>
  <si>
    <t>65976673</t>
  </si>
  <si>
    <t>Dybbølsten</t>
  </si>
  <si>
    <t>Egetoftevej</t>
  </si>
  <si>
    <t>Engelshøjgade</t>
  </si>
  <si>
    <t>Engparken</t>
  </si>
  <si>
    <t>65976667</t>
  </si>
  <si>
    <t>Fejøvej</t>
  </si>
  <si>
    <t>Flintevænget</t>
  </si>
  <si>
    <t>Flindtholmvej</t>
  </si>
  <si>
    <t>Friheds Alle</t>
  </si>
  <si>
    <t>Fynsgade</t>
  </si>
  <si>
    <t>9290</t>
  </si>
  <si>
    <t>Gammelguderup</t>
  </si>
  <si>
    <t>Aabenraavej</t>
  </si>
  <si>
    <t>6660</t>
  </si>
  <si>
    <t>6661</t>
  </si>
  <si>
    <t>Gl. Aabenraavej</t>
  </si>
  <si>
    <t>Gammel Aabenraavej</t>
  </si>
  <si>
    <t>16735</t>
  </si>
  <si>
    <t>20114897</t>
  </si>
  <si>
    <t>Grundtvigs Alle</t>
  </si>
  <si>
    <t>16096</t>
  </si>
  <si>
    <t xml:space="preserve">Gyden </t>
  </si>
  <si>
    <t>Huholt</t>
  </si>
  <si>
    <t>Hørup Bygade</t>
  </si>
  <si>
    <t>61070703</t>
  </si>
  <si>
    <t>9616240</t>
  </si>
  <si>
    <t>9616241</t>
  </si>
  <si>
    <t>9604785</t>
  </si>
  <si>
    <t>Industrivej</t>
  </si>
  <si>
    <t>9415013</t>
  </si>
  <si>
    <t>Kastanie Alle</t>
  </si>
  <si>
    <t>65976662</t>
  </si>
  <si>
    <t>Katforde</t>
  </si>
  <si>
    <t>20-22</t>
  </si>
  <si>
    <t>454528</t>
  </si>
  <si>
    <t>16085</t>
  </si>
  <si>
    <t>16091</t>
  </si>
  <si>
    <t>16089</t>
  </si>
  <si>
    <t>16090</t>
  </si>
  <si>
    <t>9414990</t>
  </si>
  <si>
    <t>9415015</t>
  </si>
  <si>
    <t>Kirke Alle</t>
  </si>
  <si>
    <t>8678</t>
  </si>
  <si>
    <t>9785</t>
  </si>
  <si>
    <t>Kløverlykke</t>
  </si>
  <si>
    <t>60316379</t>
  </si>
  <si>
    <t>Kobberholmvej</t>
  </si>
  <si>
    <t>29041062</t>
  </si>
  <si>
    <t>15771</t>
  </si>
  <si>
    <t>16738</t>
  </si>
  <si>
    <t>Kystvej</t>
  </si>
  <si>
    <t>15897</t>
  </si>
  <si>
    <t>29193918</t>
  </si>
  <si>
    <t>Kærvej</t>
  </si>
  <si>
    <t>8979</t>
  </si>
  <si>
    <t>8277</t>
  </si>
  <si>
    <t>Lille Rådhusgade</t>
  </si>
  <si>
    <t>9186</t>
  </si>
  <si>
    <t>16092</t>
  </si>
  <si>
    <t>Lupinvej</t>
  </si>
  <si>
    <t>9414791</t>
  </si>
  <si>
    <t>Lysabildgade</t>
  </si>
  <si>
    <t>Løjtertoft</t>
  </si>
  <si>
    <t>24073954</t>
  </si>
  <si>
    <t>24073877</t>
  </si>
  <si>
    <t>Løngangen</t>
  </si>
  <si>
    <t>Mads Clausens Vej</t>
  </si>
  <si>
    <t>24048090</t>
  </si>
  <si>
    <t>23168596</t>
  </si>
  <si>
    <t>Mejerivej</t>
  </si>
  <si>
    <t>Mellemvej</t>
  </si>
  <si>
    <t>Mjangvej</t>
  </si>
  <si>
    <t>Møllegade</t>
  </si>
  <si>
    <t>Mågevænget</t>
  </si>
  <si>
    <t>Nejsvej</t>
  </si>
  <si>
    <t>Nørrebro</t>
  </si>
  <si>
    <t>10033</t>
  </si>
  <si>
    <t>14278</t>
  </si>
  <si>
    <t>Nørretoft</t>
  </si>
  <si>
    <t>Palmose</t>
  </si>
  <si>
    <t>Parkgade</t>
  </si>
  <si>
    <t>Parkvej</t>
  </si>
  <si>
    <t>Peblingestien</t>
  </si>
  <si>
    <t>22210919</t>
  </si>
  <si>
    <t>Piledamsvej</t>
  </si>
  <si>
    <t>23122390</t>
  </si>
  <si>
    <t>0</t>
  </si>
  <si>
    <t>23122388</t>
  </si>
  <si>
    <t>23122389</t>
  </si>
  <si>
    <t>Porsgrunngade</t>
  </si>
  <si>
    <t>10177</t>
  </si>
  <si>
    <t>Primulavej</t>
  </si>
  <si>
    <t>30295635</t>
  </si>
  <si>
    <t>Ravnsbjergvej</t>
  </si>
  <si>
    <t>Rosenvej</t>
  </si>
  <si>
    <t>Ryttervej</t>
  </si>
  <si>
    <t>28042517</t>
  </si>
  <si>
    <t>Rådhustorvet</t>
  </si>
  <si>
    <t>10745</t>
  </si>
  <si>
    <t>10861</t>
  </si>
  <si>
    <t>10917</t>
  </si>
  <si>
    <t>10739</t>
  </si>
  <si>
    <t>Rådyrvej</t>
  </si>
  <si>
    <t>15938</t>
  </si>
  <si>
    <t>Sandmarken</t>
  </si>
  <si>
    <t>Skolegade</t>
  </si>
  <si>
    <t>26824850</t>
  </si>
  <si>
    <t>02774850</t>
  </si>
  <si>
    <t>Nordborg materialegård</t>
  </si>
  <si>
    <t xml:space="preserve">Skolevænget </t>
  </si>
  <si>
    <t>Skovgade</t>
  </si>
  <si>
    <t>10497</t>
  </si>
  <si>
    <t>14286</t>
  </si>
  <si>
    <t>10693</t>
  </si>
  <si>
    <t>10661</t>
  </si>
  <si>
    <t>Slotsalle</t>
  </si>
  <si>
    <t>Sommervej</t>
  </si>
  <si>
    <t>Stadionvej</t>
  </si>
  <si>
    <t>Stavensbølgade</t>
  </si>
  <si>
    <t>Stenvej</t>
  </si>
  <si>
    <t>Stjernevej</t>
  </si>
  <si>
    <t>14339</t>
  </si>
  <si>
    <t>16727</t>
  </si>
  <si>
    <t>Svinget</t>
  </si>
  <si>
    <t>Søvænget</t>
  </si>
  <si>
    <t>21013416</t>
  </si>
  <si>
    <t>Tandsbjerg</t>
  </si>
  <si>
    <t>14292</t>
  </si>
  <si>
    <t>14213</t>
  </si>
  <si>
    <t>Tandsbusk</t>
  </si>
  <si>
    <t>Tangshave</t>
  </si>
  <si>
    <t>22316985</t>
  </si>
  <si>
    <t>Tangsmose</t>
  </si>
  <si>
    <t>61070534</t>
  </si>
  <si>
    <t>15349</t>
  </si>
  <si>
    <t>29164737</t>
  </si>
  <si>
    <t>Truenbrovej</t>
  </si>
  <si>
    <t>Ulsnæs</t>
  </si>
  <si>
    <t>Materialegården Gråsten</t>
  </si>
  <si>
    <t>Ved Skellet</t>
  </si>
  <si>
    <t>13319</t>
  </si>
  <si>
    <t>8981</t>
  </si>
  <si>
    <t>Vestervej</t>
  </si>
  <si>
    <t>30335881</t>
  </si>
  <si>
    <t>Østager</t>
  </si>
  <si>
    <t>14210</t>
  </si>
  <si>
    <t>14211</t>
  </si>
  <si>
    <t>Østerhaven</t>
  </si>
  <si>
    <t>24131126</t>
  </si>
  <si>
    <t>Gj</t>
  </si>
  <si>
    <t>Bofællesskab (fællesmåler 1)</t>
  </si>
  <si>
    <t>A</t>
  </si>
  <si>
    <t>Sfs-Hallen (omklædning)</t>
  </si>
  <si>
    <t>Børnegården Skratmosen</t>
  </si>
  <si>
    <t>Dybbølskolen Multihus</t>
  </si>
  <si>
    <t>Goethesgade</t>
  </si>
  <si>
    <t>B</t>
  </si>
  <si>
    <t>Biblioteket</t>
  </si>
  <si>
    <t>Ahlmannsskolen</t>
  </si>
  <si>
    <t>Sønderborghus</t>
  </si>
  <si>
    <t>Løngang</t>
  </si>
  <si>
    <t>Børnehuset Møllegade</t>
  </si>
  <si>
    <t>Turistbureauet</t>
  </si>
  <si>
    <t>Daginstitutionen Rådyrvej</t>
  </si>
  <si>
    <t>Ladegården</t>
  </si>
  <si>
    <t>Børnehaven Kløvermarken</t>
  </si>
  <si>
    <t>Sundsmarkvej</t>
  </si>
  <si>
    <t>Børnehaven Ved Skellet</t>
  </si>
  <si>
    <t xml:space="preserve">Asylvej </t>
  </si>
  <si>
    <t xml:space="preserve">Borgmester Andersens Vej </t>
  </si>
  <si>
    <t>Erhvervsskolen. Alssund Børne- og Ungdomscenter</t>
  </si>
  <si>
    <t xml:space="preserve">Bosager </t>
  </si>
  <si>
    <t>1A</t>
  </si>
  <si>
    <t xml:space="preserve">Brorsonsvej </t>
  </si>
  <si>
    <t xml:space="preserve">Dybbøl Bygade </t>
  </si>
  <si>
    <t>52 A</t>
  </si>
  <si>
    <t>25 A</t>
  </si>
  <si>
    <t xml:space="preserve">Ellegårdsvej </t>
  </si>
  <si>
    <t xml:space="preserve">Fynsgade </t>
  </si>
  <si>
    <t xml:space="preserve">Gammel Åbenråvej </t>
  </si>
  <si>
    <t>19 A</t>
  </si>
  <si>
    <t xml:space="preserve">Hørtoftvej </t>
  </si>
  <si>
    <t xml:space="preserve">Kærvej </t>
  </si>
  <si>
    <t xml:space="preserve">Nørrebro </t>
  </si>
  <si>
    <t xml:space="preserve">Skovvej </t>
  </si>
  <si>
    <t xml:space="preserve">Stråbjergvej </t>
  </si>
  <si>
    <t xml:space="preserve">Stenager </t>
  </si>
  <si>
    <t xml:space="preserve">Brand og Redning, Sønderborg </t>
  </si>
  <si>
    <t xml:space="preserve">Vestermark </t>
  </si>
  <si>
    <t>Forbr.nr.</t>
  </si>
  <si>
    <t>web-kode</t>
  </si>
  <si>
    <t>aktivnr</t>
  </si>
  <si>
    <t>Opkrævning/betaler</t>
  </si>
  <si>
    <t>vejnavn</t>
  </si>
  <si>
    <t>husnr</t>
  </si>
  <si>
    <t>litra</t>
  </si>
  <si>
    <t>Enhed</t>
  </si>
  <si>
    <t>Forbrug 2011</t>
  </si>
  <si>
    <t>Forbrug i 2012</t>
  </si>
  <si>
    <t>Humlehøjhallen</t>
  </si>
  <si>
    <t xml:space="preserve">Stråbjergvej 1  </t>
  </si>
  <si>
    <t>Humlehøj Skolen Adm. bygning</t>
  </si>
  <si>
    <t xml:space="preserve">Stråbjergvej 3  </t>
  </si>
  <si>
    <t>Humlehøj Skolen, Blok 1</t>
  </si>
  <si>
    <t>Humlehøj Skolen, Blok 2</t>
  </si>
  <si>
    <t xml:space="preserve">Stråbjergvej 3   </t>
  </si>
  <si>
    <t>Humlehøj Skolen, Blok 3</t>
  </si>
  <si>
    <t>Humlehøj Skolen, Blok 4+5</t>
  </si>
  <si>
    <t xml:space="preserve">Stråbjergvej 5   </t>
  </si>
  <si>
    <t>Månedsaflæst</t>
  </si>
  <si>
    <t>Nydamskolen</t>
  </si>
  <si>
    <t>21A</t>
  </si>
  <si>
    <t>Hørup Centralskole</t>
  </si>
  <si>
    <t>Frydensholmskolen</t>
  </si>
  <si>
    <t>Gyden</t>
  </si>
  <si>
    <t>5A</t>
  </si>
  <si>
    <t>Årsaflæst</t>
  </si>
  <si>
    <t>Plejehjemmet Dalsmark</t>
  </si>
  <si>
    <t>Bakkensbro Skole</t>
  </si>
  <si>
    <t>Bakkensbro</t>
  </si>
  <si>
    <t>Sandvej</t>
  </si>
  <si>
    <t>Vej &amp; Park</t>
  </si>
  <si>
    <t>Holmgade</t>
  </si>
  <si>
    <t>Skolevænget</t>
  </si>
  <si>
    <t>Nordborg Medborgerhus</t>
  </si>
  <si>
    <t>Lokalhistorisk Arkiv</t>
  </si>
  <si>
    <t>Sønderborg kommune</t>
  </si>
  <si>
    <t>Sundeved Bibliotek</t>
  </si>
  <si>
    <t>Nybøl Skole</t>
  </si>
  <si>
    <t>Sønderborg Lystbådehavn</t>
  </si>
  <si>
    <t>Dagplejen, Dagplejeformidlingen</t>
  </si>
  <si>
    <t>Kværs Skole</t>
  </si>
  <si>
    <t>Guderup Skole</t>
  </si>
  <si>
    <t>Menigheds Plejen</t>
  </si>
  <si>
    <t>Børnehuset Rinkenæs</t>
  </si>
  <si>
    <t>4A</t>
  </si>
  <si>
    <t>Sønderborg Havn</t>
  </si>
  <si>
    <t>Notmark Gl. Skole</t>
  </si>
  <si>
    <t>Notmark</t>
  </si>
  <si>
    <t>Lysabild Skole</t>
  </si>
  <si>
    <t>Økoniomiafdelingen</t>
  </si>
  <si>
    <t>19B</t>
  </si>
  <si>
    <t>Aktivitetscenter Sydals</t>
  </si>
  <si>
    <t>Rendbjergvej</t>
  </si>
  <si>
    <t>Ringgade</t>
  </si>
  <si>
    <t>2B</t>
  </si>
  <si>
    <t>Ældreboligerne Vimmelskaftet</t>
  </si>
  <si>
    <t>Vimmelskaftet</t>
  </si>
  <si>
    <t>12A</t>
  </si>
  <si>
    <t>Egebjergvej</t>
  </si>
  <si>
    <t>Bo &amp; Værksted Kærlykke</t>
  </si>
  <si>
    <t>Kær Bygade</t>
  </si>
  <si>
    <t>Augustenborg Ungdomsskole</t>
  </si>
  <si>
    <t>Bülow-Skolen</t>
  </si>
  <si>
    <t>Brandstationene Nordborg</t>
  </si>
  <si>
    <t>Asserballe Gl. Skole, Kultur og fritid.</t>
  </si>
  <si>
    <t>16B</t>
  </si>
  <si>
    <t>Plejecenter Dybbøl</t>
  </si>
  <si>
    <t>Flensborg Landevej</t>
  </si>
  <si>
    <t>Lokal Historisk Museum</t>
  </si>
  <si>
    <t>Hørup Frivillige Brandværn</t>
  </si>
  <si>
    <t>Lysabild Friviliige Brandværn</t>
  </si>
  <si>
    <t>Tandslet og Omegns Børnehave</t>
  </si>
  <si>
    <t>Sfo Stedet for os</t>
  </si>
  <si>
    <t>Bofællesskab Højlykke Gråsten</t>
  </si>
  <si>
    <t>Højløkke</t>
  </si>
  <si>
    <t>Bofællesskabet Alléen</t>
  </si>
  <si>
    <t>Dyrkobbelgård Allé</t>
  </si>
  <si>
    <t>Vester Sottrup Frivillige Brandværn</t>
  </si>
  <si>
    <t>Aflastningshjemmet Rendbjerg, Udsigten</t>
  </si>
  <si>
    <t>Augenstenborg Bro Brandstation</t>
  </si>
  <si>
    <t>Langgade</t>
  </si>
  <si>
    <t>Hørup-Hallen</t>
  </si>
  <si>
    <t>Inst. Nr</t>
  </si>
  <si>
    <t>m3</t>
  </si>
  <si>
    <t>Aftale nr.</t>
  </si>
  <si>
    <t>MWh</t>
  </si>
  <si>
    <t>Nygade</t>
  </si>
  <si>
    <t>Rådhus</t>
  </si>
  <si>
    <t>Hal Boblehal</t>
  </si>
  <si>
    <t>Hal Dansehus</t>
  </si>
  <si>
    <t>Børnehaven Bulderby</t>
  </si>
  <si>
    <t>Børnetandplejen</t>
  </si>
  <si>
    <t>Brandstationen, Gråsten</t>
  </si>
  <si>
    <t>Ahlmannsparken</t>
  </si>
  <si>
    <t>enhed</t>
  </si>
  <si>
    <t>nr.</t>
  </si>
  <si>
    <t>Navn</t>
  </si>
  <si>
    <t>Pinkode</t>
  </si>
  <si>
    <t>Forbrugernummer</t>
  </si>
  <si>
    <t>Gråsten Fjernvarme</t>
  </si>
  <si>
    <t>Naturgas</t>
  </si>
  <si>
    <t>Havnbjerg Skole Fjernvarme</t>
  </si>
  <si>
    <t>Børnebyen Havnbjerg</t>
  </si>
  <si>
    <t>Rådhuset</t>
  </si>
  <si>
    <t>Sonfor</t>
  </si>
  <si>
    <t>Danbo</t>
  </si>
  <si>
    <t>Selskab</t>
  </si>
  <si>
    <t>Flintholmvej</t>
  </si>
  <si>
    <t>Mellemvej 16</t>
  </si>
  <si>
    <t>Botilbud Flintholm</t>
  </si>
  <si>
    <t>Måler nr.</t>
  </si>
  <si>
    <t>Bibliotek</t>
  </si>
  <si>
    <t>Broager Folkebørnehave</t>
  </si>
  <si>
    <t>Vestergade</t>
  </si>
  <si>
    <t>Broager Skole</t>
  </si>
  <si>
    <t>Broagerlands Lokalarkiv</t>
  </si>
  <si>
    <t>Himmelblå Børnehaven</t>
  </si>
  <si>
    <t>Mariegård SFO</t>
  </si>
  <si>
    <t>Nejs Børnegården</t>
  </si>
  <si>
    <t>Allegade</t>
  </si>
  <si>
    <t>D07AA001502</t>
  </si>
  <si>
    <t>SZ0740644</t>
  </si>
  <si>
    <t xml:space="preserve">Rådhuset Sundeved </t>
  </si>
  <si>
    <t>SZ0733963</t>
  </si>
  <si>
    <r>
      <t>Bakkensbro (</t>
    </r>
    <r>
      <rPr>
        <sz val="11"/>
        <rFont val="Calibri"/>
        <family val="2"/>
      </rPr>
      <t>Skole</t>
    </r>
    <r>
      <rPr>
        <sz val="11"/>
        <rFont val="Calibri"/>
        <family val="2"/>
      </rPr>
      <t>)</t>
    </r>
  </si>
  <si>
    <t>ZR 08447653</t>
  </si>
  <si>
    <t>SZ 0733907</t>
  </si>
  <si>
    <t xml:space="preserve">Bonderosevej </t>
  </si>
  <si>
    <t>(5-13)   13</t>
  </si>
  <si>
    <t>Damvej</t>
  </si>
  <si>
    <t>Børnehaven Grundtvigsalle</t>
  </si>
  <si>
    <t>Holmvej</t>
  </si>
  <si>
    <t>Hørtoftvej</t>
  </si>
  <si>
    <t xml:space="preserve">Håndværkervej </t>
  </si>
  <si>
    <t>D03AA486886</t>
  </si>
  <si>
    <t>(19) 21</t>
  </si>
  <si>
    <t xml:space="preserve">Kær Bygade </t>
  </si>
  <si>
    <t>S05618163</t>
  </si>
  <si>
    <t xml:space="preserve">Langgade </t>
  </si>
  <si>
    <t>d03aa486745</t>
  </si>
  <si>
    <t>Midtballe</t>
  </si>
  <si>
    <t>Midtborrevej</t>
  </si>
  <si>
    <t xml:space="preserve">Nederbyvej </t>
  </si>
  <si>
    <t xml:space="preserve">Nejs Møllevej </t>
  </si>
  <si>
    <t>13A</t>
  </si>
  <si>
    <t>167+94460140</t>
  </si>
  <si>
    <t>SZ 0010048</t>
  </si>
  <si>
    <t>D 03AA486400</t>
  </si>
  <si>
    <t>D03AA486771</t>
  </si>
  <si>
    <t>Nørreled</t>
  </si>
  <si>
    <t>Oksbølvej</t>
  </si>
  <si>
    <t>FIK0000027</t>
  </si>
  <si>
    <t xml:space="preserve">Sandvej </t>
  </si>
  <si>
    <t xml:space="preserve">Skolegade </t>
  </si>
  <si>
    <t>Nydam skolen gl. afd. Og SFO</t>
  </si>
  <si>
    <t>ZR 07604192</t>
  </si>
  <si>
    <t>Nydam skolen ny afdeling</t>
  </si>
  <si>
    <t>ZR 07454526</t>
  </si>
  <si>
    <t>Tandklinik ved Nydamskolen</t>
  </si>
  <si>
    <t xml:space="preserve">Skolevej </t>
  </si>
  <si>
    <t>Stenager</t>
  </si>
  <si>
    <t>20080559L</t>
  </si>
  <si>
    <t xml:space="preserve">Storegade </t>
  </si>
  <si>
    <t>D07AA001392</t>
  </si>
  <si>
    <t xml:space="preserve">Sundgade </t>
  </si>
  <si>
    <t xml:space="preserve">Sundsmarkvej </t>
  </si>
  <si>
    <t>Søndervang</t>
  </si>
  <si>
    <t>Nydam Børnehus (Skolevejens Børnehave)</t>
  </si>
  <si>
    <t>Serviceteam (Tidl. tandklinik)</t>
  </si>
  <si>
    <t>19A</t>
  </si>
  <si>
    <t>Nørrebro (Gule byg. ved havnen)</t>
  </si>
  <si>
    <t xml:space="preserve">Avntoftvej </t>
  </si>
  <si>
    <t>Kværs Multiunivers</t>
  </si>
  <si>
    <t>Børnegården Damgade</t>
  </si>
  <si>
    <t xml:space="preserve">Engparken </t>
  </si>
  <si>
    <t>Kløverskolen</t>
  </si>
  <si>
    <t>SFO Mariegården</t>
  </si>
  <si>
    <t>Nejsvej 19 a</t>
  </si>
  <si>
    <t>Hørup hallen</t>
  </si>
  <si>
    <t>Hørup SFO</t>
  </si>
  <si>
    <t>Rendbjergevej</t>
  </si>
  <si>
    <t>Nybøl skole, Videnvej 2</t>
  </si>
  <si>
    <t xml:space="preserve">Spangsmosevej </t>
  </si>
  <si>
    <t xml:space="preserve">Sommervej </t>
  </si>
  <si>
    <t>Toilet ved slottet</t>
  </si>
  <si>
    <t xml:space="preserve">Vestergade </t>
  </si>
  <si>
    <t xml:space="preserve">Voldgade </t>
  </si>
  <si>
    <t>Børn og Uddannelse</t>
  </si>
  <si>
    <t xml:space="preserve">Nørreskov-Skolen Guderup </t>
  </si>
  <si>
    <t xml:space="preserve">Nørregade </t>
  </si>
  <si>
    <t>Sandagervej</t>
  </si>
  <si>
    <t>Installations nr.</t>
  </si>
  <si>
    <t>El inst. 44510155</t>
  </si>
  <si>
    <t>El inst. 44510490</t>
  </si>
  <si>
    <t>El inst. 44510536</t>
  </si>
  <si>
    <t>El inst. 44511446</t>
  </si>
  <si>
    <t>El inst. 44511945</t>
  </si>
  <si>
    <t>El inst. 44511996</t>
  </si>
  <si>
    <t>El inst. 44512640</t>
  </si>
  <si>
    <t>El inst. 44512807</t>
  </si>
  <si>
    <t>El inst. 44512975</t>
  </si>
  <si>
    <t>El inst. 44513711</t>
  </si>
  <si>
    <t>El inst. 44513840</t>
  </si>
  <si>
    <t>El inst. 44514790</t>
  </si>
  <si>
    <t>El inst. 44514792</t>
  </si>
  <si>
    <t>El inst. 44514891</t>
  </si>
  <si>
    <t>El inst. 44515538</t>
  </si>
  <si>
    <t>El inst. 44515714</t>
  </si>
  <si>
    <t>El inst. 44516070</t>
  </si>
  <si>
    <t>El inst. 44516393</t>
  </si>
  <si>
    <t>El inst. 44516908</t>
  </si>
  <si>
    <t>El inst. 44516953</t>
  </si>
  <si>
    <t>El inst. 44517326</t>
  </si>
  <si>
    <t>El inst. 44517498</t>
  </si>
  <si>
    <t>El inst. 44517604</t>
  </si>
  <si>
    <t>El inst. 44517620</t>
  </si>
  <si>
    <t>El inst. 44517705</t>
  </si>
  <si>
    <t>El inst. 44517976</t>
  </si>
  <si>
    <t>El inst. 44518065</t>
  </si>
  <si>
    <t>El inst. 44518085</t>
  </si>
  <si>
    <t>El inst. 44518126</t>
  </si>
  <si>
    <t>El inst. 44518129</t>
  </si>
  <si>
    <t>El inst. 44518198</t>
  </si>
  <si>
    <t>El inst. 44518307</t>
  </si>
  <si>
    <t>El inst. 44518327</t>
  </si>
  <si>
    <t>El inst. 44518649</t>
  </si>
  <si>
    <t>El inst. 44519786</t>
  </si>
  <si>
    <t>El inst. 44519808</t>
  </si>
  <si>
    <t>El inst. 44519909</t>
  </si>
  <si>
    <t>El inst. 44520030</t>
  </si>
  <si>
    <t>El inst. 44520757</t>
  </si>
  <si>
    <t>El inst. 44520776</t>
  </si>
  <si>
    <t>El inst. 44520915</t>
  </si>
  <si>
    <t>El inst. 44521324</t>
  </si>
  <si>
    <t>El inst. 44521344</t>
  </si>
  <si>
    <t>El inst. 44521587</t>
  </si>
  <si>
    <t>El inst. 44521588</t>
  </si>
  <si>
    <t>El inst. 44521594</t>
  </si>
  <si>
    <t>El inst. 44521595</t>
  </si>
  <si>
    <t>El inst. 44521650</t>
  </si>
  <si>
    <t>El inst. 44521782</t>
  </si>
  <si>
    <t>El inst. 44521783</t>
  </si>
  <si>
    <t>El inst. 44521862</t>
  </si>
  <si>
    <t>El inst. 44522143</t>
  </si>
  <si>
    <t>El inst. 44522144</t>
  </si>
  <si>
    <t>El inst. 44522149</t>
  </si>
  <si>
    <t>El inst. 44522186</t>
  </si>
  <si>
    <t>El inst. 44522223</t>
  </si>
  <si>
    <t>El inst. 44522233</t>
  </si>
  <si>
    <t>El inst. 44522768</t>
  </si>
  <si>
    <t>El inst. 44522769</t>
  </si>
  <si>
    <t>El inst. 44522780</t>
  </si>
  <si>
    <t>El inst. 44522782</t>
  </si>
  <si>
    <t>El inst. 44522792</t>
  </si>
  <si>
    <t>El inst. 44522794</t>
  </si>
  <si>
    <t>El inst. 44522795</t>
  </si>
  <si>
    <t>El inst. 44523419</t>
  </si>
  <si>
    <t>El inst. 44523452</t>
  </si>
  <si>
    <t>El inst. 44523532</t>
  </si>
  <si>
    <t>El inst. 44524056</t>
  </si>
  <si>
    <t>El inst. 44524120</t>
  </si>
  <si>
    <t>El inst. 44524167</t>
  </si>
  <si>
    <t>El inst. 44524168</t>
  </si>
  <si>
    <t>El inst. 44524322</t>
  </si>
  <si>
    <t>El inst. 44524426</t>
  </si>
  <si>
    <t>El inst. 44524427</t>
  </si>
  <si>
    <t>El inst. 44524955</t>
  </si>
  <si>
    <t>El inst. 44524961</t>
  </si>
  <si>
    <t>El inst. 44525014</t>
  </si>
  <si>
    <t>El inst. 44525015</t>
  </si>
  <si>
    <t>El inst. 44525102</t>
  </si>
  <si>
    <t>El inst. 44525121</t>
  </si>
  <si>
    <t>El inst. 44525122</t>
  </si>
  <si>
    <t>El inst. 44525178</t>
  </si>
  <si>
    <t>El inst. 44525179</t>
  </si>
  <si>
    <t>El inst. 44525851</t>
  </si>
  <si>
    <t>El inst. 44525852</t>
  </si>
  <si>
    <t>El inst. 44525853</t>
  </si>
  <si>
    <t>El inst. 44525855</t>
  </si>
  <si>
    <t>El inst. 44525898</t>
  </si>
  <si>
    <t>El inst. 44526092</t>
  </si>
  <si>
    <t>El inst. 44526442</t>
  </si>
  <si>
    <t>El inst. 44526515</t>
  </si>
  <si>
    <t>El inst. 44526525</t>
  </si>
  <si>
    <t>El inst. 44526688</t>
  </si>
  <si>
    <t>El inst. 44527213</t>
  </si>
  <si>
    <t>El inst. 44527408</t>
  </si>
  <si>
    <t>El inst. 44527432</t>
  </si>
  <si>
    <t>El inst. 44527672</t>
  </si>
  <si>
    <t>El inst. 44527890</t>
  </si>
  <si>
    <t>El inst. 44528013</t>
  </si>
  <si>
    <t>El inst. 44528333</t>
  </si>
  <si>
    <t>El inst. 44528650</t>
  </si>
  <si>
    <t>El inst. 44528871</t>
  </si>
  <si>
    <t>El inst. 44529106</t>
  </si>
  <si>
    <t>El inst. 44529108</t>
  </si>
  <si>
    <t>El inst. 44529509</t>
  </si>
  <si>
    <t>El inst. 44529595</t>
  </si>
  <si>
    <t>El inst. 44529627</t>
  </si>
  <si>
    <t>El inst. 44530103</t>
  </si>
  <si>
    <t>El inst. 44530104</t>
  </si>
  <si>
    <t>El inst. 44530190</t>
  </si>
  <si>
    <t>El inst. 44530285</t>
  </si>
  <si>
    <t>El inst. 44530341</t>
  </si>
  <si>
    <t>El inst. 44530700</t>
  </si>
  <si>
    <t>El inst. 44530713</t>
  </si>
  <si>
    <t>El inst. 44530731</t>
  </si>
  <si>
    <t>El inst. 44530802</t>
  </si>
  <si>
    <t>El inst. 44530970</t>
  </si>
  <si>
    <t>El inst. 44531312</t>
  </si>
  <si>
    <t>El inst. 44531367</t>
  </si>
  <si>
    <t>El inst. 44532043</t>
  </si>
  <si>
    <t>El inst. 44532153</t>
  </si>
  <si>
    <t>El inst. 44532239</t>
  </si>
  <si>
    <t>El inst. 44532247</t>
  </si>
  <si>
    <t>El inst. 44532250</t>
  </si>
  <si>
    <t>El inst. 44533080</t>
  </si>
  <si>
    <t>El inst. 44533105</t>
  </si>
  <si>
    <t>El inst. 44533155</t>
  </si>
  <si>
    <t>El inst. 44533232</t>
  </si>
  <si>
    <t>El inst. 44533236</t>
  </si>
  <si>
    <t>El inst. 44533240</t>
  </si>
  <si>
    <t>El inst. 44533263</t>
  </si>
  <si>
    <t>El inst. 44533587</t>
  </si>
  <si>
    <t>El inst. 44533854</t>
  </si>
  <si>
    <t>El inst. 44533975</t>
  </si>
  <si>
    <t>El inst. 44534040</t>
  </si>
  <si>
    <t>El inst. 44534303</t>
  </si>
  <si>
    <t>El inst. 44534681</t>
  </si>
  <si>
    <t>El inst. 44534945</t>
  </si>
  <si>
    <t>El inst. 44535163</t>
  </si>
  <si>
    <t>El inst. 44535164</t>
  </si>
  <si>
    <t>El inst. 44535198</t>
  </si>
  <si>
    <t>El inst. 44535534</t>
  </si>
  <si>
    <t>El inst. 44535995</t>
  </si>
  <si>
    <t>El inst. 44536436</t>
  </si>
  <si>
    <t>El inst. 44536437</t>
  </si>
  <si>
    <t>El inst. 44536558</t>
  </si>
  <si>
    <t>El inst. 44537126</t>
  </si>
  <si>
    <t>El inst. 44537127</t>
  </si>
  <si>
    <t>El inst. 44537379</t>
  </si>
  <si>
    <t>El inst. 44537389</t>
  </si>
  <si>
    <t>El inst. 44537420</t>
  </si>
  <si>
    <t>El inst. 44537609</t>
  </si>
  <si>
    <t>El inst. 44537621</t>
  </si>
  <si>
    <t>El inst. 44537893</t>
  </si>
  <si>
    <t>El inst. 44538312</t>
  </si>
  <si>
    <t>El inst. 44538367</t>
  </si>
  <si>
    <t>El inst. 44538527</t>
  </si>
  <si>
    <t>El inst. 44538851</t>
  </si>
  <si>
    <t>El inst. 44539045</t>
  </si>
  <si>
    <t>El inst. 44539093</t>
  </si>
  <si>
    <t>El inst. 44539356</t>
  </si>
  <si>
    <t>El inst. 44539526</t>
  </si>
  <si>
    <t>El inst. 44539661</t>
  </si>
  <si>
    <t>El inst. 44539788</t>
  </si>
  <si>
    <t>El inst. 44546613</t>
  </si>
  <si>
    <t>El inst. 44546889</t>
  </si>
  <si>
    <t>El inst. 44547357</t>
  </si>
  <si>
    <t>El inst. 44547375</t>
  </si>
  <si>
    <t>El inst. 44547379</t>
  </si>
  <si>
    <t>El inst. 44547418</t>
  </si>
  <si>
    <t>El inst. 44547520</t>
  </si>
  <si>
    <t>El inst. 44547831</t>
  </si>
  <si>
    <t>El inst. 44548361</t>
  </si>
  <si>
    <t>El inst. 44548658</t>
  </si>
  <si>
    <t>El inst. 44548819</t>
  </si>
  <si>
    <t>El inst. 44548975</t>
  </si>
  <si>
    <t>El inst. 44549036</t>
  </si>
  <si>
    <t>El inst. 44549089</t>
  </si>
  <si>
    <t>El inst. 44550088</t>
  </si>
  <si>
    <t>El inst. 44551137</t>
  </si>
  <si>
    <t>El inst. 44551287</t>
  </si>
  <si>
    <t>El inst. 44551344</t>
  </si>
  <si>
    <t>El inst. 44551463</t>
  </si>
  <si>
    <t>El inst. 44552169</t>
  </si>
  <si>
    <t>El inst. 44552188</t>
  </si>
  <si>
    <t>El inst. 44552252</t>
  </si>
  <si>
    <t>El inst. 44553104</t>
  </si>
  <si>
    <t>El inst. 44553302</t>
  </si>
  <si>
    <t>El inst. 44553321</t>
  </si>
  <si>
    <t>El inst. 44553487</t>
  </si>
  <si>
    <t>El inst. 44554272</t>
  </si>
  <si>
    <t>El inst. 44554589</t>
  </si>
  <si>
    <t>El inst. 44554616</t>
  </si>
  <si>
    <t>El inst. 44554676</t>
  </si>
  <si>
    <t>El inst. 44554737</t>
  </si>
  <si>
    <t>El inst. 44554773</t>
  </si>
  <si>
    <t>El inst. 44554804</t>
  </si>
  <si>
    <t>El inst. 44555281</t>
  </si>
  <si>
    <t>El inst. 44555945</t>
  </si>
  <si>
    <t>El inst. 44555946</t>
  </si>
  <si>
    <t>El inst. 44556366</t>
  </si>
  <si>
    <t>El inst. 44556395</t>
  </si>
  <si>
    <t>El inst. 44560473</t>
  </si>
  <si>
    <t>El inst. 44563240</t>
  </si>
  <si>
    <t>El inst. 44571240</t>
  </si>
  <si>
    <t>El inst. 44572370</t>
  </si>
  <si>
    <t>El inst. 44572926</t>
  </si>
  <si>
    <t>El inst. 44573024</t>
  </si>
  <si>
    <t>El inst. 44573146</t>
  </si>
  <si>
    <t>El inst. 44573523</t>
  </si>
  <si>
    <t>El inst. 44573524</t>
  </si>
  <si>
    <t>El inst. 44573608</t>
  </si>
  <si>
    <t>El inst. 44574797</t>
  </si>
  <si>
    <t>El inst. 44575109</t>
  </si>
  <si>
    <t>El inst. 44575784</t>
  </si>
  <si>
    <t>El inst. 44576037</t>
  </si>
  <si>
    <t>El inst. 44577192</t>
  </si>
  <si>
    <t>El inst. 44577193</t>
  </si>
  <si>
    <t>El inst. 44577194</t>
  </si>
  <si>
    <t>El inst. 44577195</t>
  </si>
  <si>
    <t>El inst. 44577411</t>
  </si>
  <si>
    <t>El inst. 44578185</t>
  </si>
  <si>
    <t>El inst. 44579100</t>
  </si>
  <si>
    <t>El inst. 44590012</t>
  </si>
  <si>
    <t>El inst. 44590017</t>
  </si>
  <si>
    <t>El inst. 44590019</t>
  </si>
  <si>
    <t>El inst. 44590022</t>
  </si>
  <si>
    <t>El inst. 44590023</t>
  </si>
  <si>
    <t>El inst. 44590024</t>
  </si>
  <si>
    <t>El inst. 44590026</t>
  </si>
  <si>
    <t>El inst. 44590027</t>
  </si>
  <si>
    <t>El inst. 44590029</t>
  </si>
  <si>
    <t>El inst. 44590032</t>
  </si>
  <si>
    <t>El inst. 44590033</t>
  </si>
  <si>
    <t>El inst. 44590034</t>
  </si>
  <si>
    <t>El inst. 44590035</t>
  </si>
  <si>
    <t>El inst. 44590036</t>
  </si>
  <si>
    <t>El inst. 44590037</t>
  </si>
  <si>
    <t>El inst. 44590038</t>
  </si>
  <si>
    <t>El inst. 44590062</t>
  </si>
  <si>
    <t>El inst. 44590063</t>
  </si>
  <si>
    <t>El inst. 44590064</t>
  </si>
  <si>
    <t>El inst. 44590065</t>
  </si>
  <si>
    <t>El inst. 44590067</t>
  </si>
  <si>
    <t>El inst. 44590068</t>
  </si>
  <si>
    <t>El inst. 44590069</t>
  </si>
  <si>
    <t>El inst. 44590073</t>
  </si>
  <si>
    <t>El inst. 44590101</t>
  </si>
  <si>
    <t>El inst. 44590102</t>
  </si>
  <si>
    <t>El inst. 44590103</t>
  </si>
  <si>
    <t>El inst. 44590104</t>
  </si>
  <si>
    <t>El inst. 44590105</t>
  </si>
  <si>
    <t>El inst. 44590106</t>
  </si>
  <si>
    <t>El inst. 44590107</t>
  </si>
  <si>
    <t>El inst. 44590111</t>
  </si>
  <si>
    <t>El inst. 44590121</t>
  </si>
  <si>
    <t>El inst. 44590122</t>
  </si>
  <si>
    <t>El inst. 44590123</t>
  </si>
  <si>
    <t>El inst. 44590124</t>
  </si>
  <si>
    <t>El inst. 44590125</t>
  </si>
  <si>
    <t>El inst. 44590126</t>
  </si>
  <si>
    <t>El inst. 44590127</t>
  </si>
  <si>
    <t>El inst. 44590128</t>
  </si>
  <si>
    <t>El inst. 44590129</t>
  </si>
  <si>
    <t>El inst. 44590131</t>
  </si>
  <si>
    <t>El inst. 44590132</t>
  </si>
  <si>
    <t>El inst. 44590133</t>
  </si>
  <si>
    <t>El inst. 44590134</t>
  </si>
  <si>
    <t>El inst. 44590135</t>
  </si>
  <si>
    <t>El inst. 44590136</t>
  </si>
  <si>
    <t>El inst. 44590137</t>
  </si>
  <si>
    <t>El inst. 44590138</t>
  </si>
  <si>
    <t>El inst. 44590139</t>
  </si>
  <si>
    <t>El inst. 44590150</t>
  </si>
  <si>
    <t>El inst. 44590210</t>
  </si>
  <si>
    <t>El inst. 44590213</t>
  </si>
  <si>
    <t>El inst. 44590610</t>
  </si>
  <si>
    <t>El inst. 44590611</t>
  </si>
  <si>
    <t>El inst. 44590614</t>
  </si>
  <si>
    <t>El inst. 44590615</t>
  </si>
  <si>
    <t>El inst. 44590616</t>
  </si>
  <si>
    <t>El inst. 44590617</t>
  </si>
  <si>
    <t>El inst. 44591001</t>
  </si>
  <si>
    <t>El inst. 44591002</t>
  </si>
  <si>
    <t>El inst. 44591003</t>
  </si>
  <si>
    <t>El inst. 44591004</t>
  </si>
  <si>
    <t>El inst. 44593028</t>
  </si>
  <si>
    <t>kWh</t>
  </si>
  <si>
    <t>Nørreskov-Skolen Guderup Skole</t>
  </si>
  <si>
    <t>Nørreskov-Skolen Guderup Nørregade 11</t>
  </si>
  <si>
    <t>Nørreskov-Skolen Guderup SFO, Skolegade 8</t>
  </si>
  <si>
    <t>Sottrup Børnehave nedlagt</t>
  </si>
  <si>
    <t>Asserballe børnehus</t>
  </si>
  <si>
    <t>Broager Danske børnehave</t>
  </si>
  <si>
    <t>Damgade 47</t>
  </si>
  <si>
    <t>Ringgade 145</t>
  </si>
  <si>
    <t>Storegade 6a</t>
  </si>
  <si>
    <t>Broager bibliotek</t>
  </si>
  <si>
    <t>Augustenborg skole, Fløj 1974</t>
  </si>
  <si>
    <t>Augustenborg skole, Kettingvej</t>
  </si>
  <si>
    <t>Augustenborg skole, Klub Svellebo</t>
  </si>
  <si>
    <t>Ulkebøl-Skolen, E blok</t>
  </si>
  <si>
    <t>Ulkebøl-Skolen, afdeling B</t>
  </si>
  <si>
    <t>Ulkebøl-Skolen, afdeling A</t>
  </si>
  <si>
    <t>Brandstation, Nordborg 4459855</t>
  </si>
  <si>
    <t>Materialegård i Gråsten, lukket</t>
  </si>
  <si>
    <t>Kløvermarkhallen, hal og gymnastiksal</t>
  </si>
  <si>
    <t>Brohaven, solvarme skal trækkes fra 2013</t>
  </si>
  <si>
    <t>Ladegården. Materialegård</t>
  </si>
  <si>
    <t>Gråsten Skole, skønnet ikke valid</t>
  </si>
  <si>
    <t>Post nr.</t>
  </si>
  <si>
    <t>Børnehuset Møllegade A</t>
  </si>
  <si>
    <t>Børnehuset Møllegade B</t>
  </si>
  <si>
    <t>Gyden 19</t>
  </si>
  <si>
    <t>Fryndes SFO</t>
  </si>
  <si>
    <t>Augustenborg Ny Børnehave</t>
  </si>
  <si>
    <t>Østergade</t>
  </si>
  <si>
    <t>Skolen Augustenborg</t>
  </si>
  <si>
    <t>Storegade 20 - Fagcenter ældre</t>
  </si>
  <si>
    <t xml:space="preserve">Slotsalle </t>
  </si>
  <si>
    <t>Augustenborg fjernvarme</t>
  </si>
  <si>
    <t>post nr.</t>
  </si>
  <si>
    <t>port nr.</t>
  </si>
  <si>
    <t>Broager Fjernvarme, aflæsning 1/6-2012-1/6-2013</t>
  </si>
  <si>
    <t>Augustenborg rådhus, står tom</t>
  </si>
  <si>
    <t>Diesel</t>
  </si>
  <si>
    <t>Benzin</t>
  </si>
  <si>
    <t>Sundsmarksvej 74</t>
  </si>
  <si>
    <t>Egne og leasede biler</t>
  </si>
  <si>
    <t>Storegade 38</t>
  </si>
  <si>
    <t xml:space="preserve">Turist- og erhvervskontor, </t>
  </si>
  <si>
    <t>Broager Skole + Nejsvej 19, 19A, 22</t>
  </si>
  <si>
    <t>Mølleparkens Plejehjem</t>
  </si>
  <si>
    <t>GJ</t>
  </si>
  <si>
    <t>Plejecenter</t>
  </si>
  <si>
    <t>Sydals Plejehjem. Konvt. juni 2012</t>
  </si>
  <si>
    <t>Aktivitetscenteret Guderup</t>
  </si>
  <si>
    <t>Humlehøj-Skolen og hal</t>
  </si>
  <si>
    <t>Badmintonhallen, Boblehallen</t>
  </si>
  <si>
    <t>Johs. Kock vej 14</t>
  </si>
  <si>
    <t>Kystvej A</t>
  </si>
  <si>
    <t>Kystvej B</t>
  </si>
  <si>
    <t xml:space="preserve">Hørup bygade </t>
  </si>
  <si>
    <t>Sydals Plejehjem , konv. Til fjernvarme</t>
  </si>
  <si>
    <t>Forbrug 2010</t>
  </si>
  <si>
    <t>Forbrug 2009</t>
  </si>
  <si>
    <t>Forbrug 2008</t>
  </si>
  <si>
    <t>Forbrug 2007</t>
  </si>
  <si>
    <t>Andre</t>
  </si>
  <si>
    <t>Omsorg</t>
  </si>
  <si>
    <t>Skole</t>
  </si>
  <si>
    <t>Ulkebøl plejecenter</t>
  </si>
  <si>
    <t>Stadion Klubhus</t>
  </si>
  <si>
    <t>Musikskolen</t>
  </si>
  <si>
    <t>Caroline-Amalie Gården NY</t>
  </si>
  <si>
    <t>Gammel Guderup Vej</t>
  </si>
  <si>
    <t xml:space="preserve">Havnekontoret </t>
  </si>
  <si>
    <t>Egernsund Gammel Skole</t>
  </si>
  <si>
    <t>Lænken</t>
  </si>
  <si>
    <t>SF</t>
  </si>
  <si>
    <t>GF</t>
  </si>
  <si>
    <t>BF</t>
  </si>
  <si>
    <t>NF</t>
  </si>
  <si>
    <t>NDanbo</t>
  </si>
  <si>
    <t>AF</t>
  </si>
  <si>
    <t>DONG</t>
  </si>
  <si>
    <t>Sundeved Ældrecenter</t>
  </si>
  <si>
    <t>Katforte</t>
  </si>
  <si>
    <t>Ringbakken</t>
  </si>
  <si>
    <t>Børnehaven Ringbakken (lukket i 2010)</t>
  </si>
  <si>
    <t>Børnehaven Tumlehuset nybyg 2010</t>
  </si>
  <si>
    <t>Fjernvarme 2011</t>
  </si>
  <si>
    <t>Central Tandlægeklinik Ny</t>
  </si>
  <si>
    <t>Børnehaven Humle Tumle Ny</t>
  </si>
  <si>
    <t>Lokalhistorisk arkiv skønnet</t>
  </si>
  <si>
    <t>Hjælpemiddeldepotet, oprettet i 2010</t>
  </si>
  <si>
    <t>Rådhus i Sundeved</t>
  </si>
  <si>
    <t>Fritid/Hundeførerforening</t>
  </si>
  <si>
    <t>Guderup hallen</t>
  </si>
  <si>
    <t>Guderup Fritidshjem</t>
  </si>
  <si>
    <t>Brandsstationen</t>
  </si>
  <si>
    <t>Har fjernvarme nu</t>
  </si>
  <si>
    <t>"børnehuset"</t>
  </si>
  <si>
    <t>Eckersbergvej</t>
  </si>
  <si>
    <t>Lukkede ejendomme</t>
  </si>
  <si>
    <t>Håndværkervej</t>
  </si>
  <si>
    <t xml:space="preserve">Industrivej </t>
  </si>
  <si>
    <t>6310</t>
  </si>
  <si>
    <t>LUKKET materialegård i Broager</t>
  </si>
  <si>
    <t>Asserballe Skole</t>
  </si>
  <si>
    <t>Krogen</t>
  </si>
  <si>
    <t>Børnehaven Løven</t>
  </si>
  <si>
    <t>Løvenskjoldsgade</t>
  </si>
  <si>
    <t>Nørreskov-Skolen</t>
  </si>
  <si>
    <t>Sønderborg Teater</t>
  </si>
  <si>
    <t>Rosengade</t>
  </si>
  <si>
    <t>Misbrugcenter (den gamle Musikskole 2012)</t>
  </si>
  <si>
    <t>Graddage må ikke slettes</t>
  </si>
  <si>
    <t>Graddage anvendt:</t>
  </si>
  <si>
    <t>GD 31.5 Broager</t>
  </si>
  <si>
    <t>GD 31.3 augustenborg</t>
  </si>
  <si>
    <t>GD 31.12, Gråsten, Nordborg, DONG</t>
  </si>
  <si>
    <t xml:space="preserve">GD SDB FJV </t>
  </si>
  <si>
    <t>Ukorrigeret årsforbrug af varme, MWh</t>
  </si>
  <si>
    <t>Graddagskorrigeret årsforbrug af varme, MWh</t>
  </si>
  <si>
    <t>200 % metoden</t>
  </si>
  <si>
    <t>FV_Net_Navn</t>
  </si>
  <si>
    <t>Antal net</t>
  </si>
  <si>
    <t>Augustenborg Fjernvarme</t>
  </si>
  <si>
    <t>gram CO2/kWh</t>
  </si>
  <si>
    <t>Nordborg Fjernvarme</t>
  </si>
  <si>
    <t>Broager Fjernvarme</t>
  </si>
  <si>
    <t>Sønderborg Fjernvarme</t>
  </si>
  <si>
    <t>125 % metoden</t>
  </si>
  <si>
    <t>Årets CO2 udledning fra varmeforbruget (ton) efter 125 % metoden</t>
  </si>
  <si>
    <t>Beregningsfaktorer:</t>
  </si>
  <si>
    <t>(kilde: Energistyrelsens standardfaktorer i forbindelse med kvotesystemet)</t>
  </si>
  <si>
    <t>Brændsel</t>
  </si>
  <si>
    <t>Fuelolie</t>
  </si>
  <si>
    <t>Gasolie/dieselolie</t>
  </si>
  <si>
    <t>LPG</t>
  </si>
  <si>
    <t>Kul</t>
  </si>
  <si>
    <t>Petrokoks</t>
  </si>
  <si>
    <t>Koks</t>
  </si>
  <si>
    <t>Biogas</t>
  </si>
  <si>
    <t>Halm</t>
  </si>
  <si>
    <t>Træpiller</t>
  </si>
  <si>
    <t>Træaffald</t>
  </si>
  <si>
    <t>Træflis</t>
  </si>
  <si>
    <t>Anden fast biomasse</t>
  </si>
  <si>
    <t>Rapsolie</t>
  </si>
  <si>
    <t>Fiskeolie</t>
  </si>
  <si>
    <t>Bioolie og anden 
flydende biobrændsel</t>
  </si>
  <si>
    <t>Hvor meget udleder brugen af el ?</t>
  </si>
  <si>
    <t>(Kilde: Energinet.dk) excl. Nettab i distributionsleddet på ca. 5%</t>
  </si>
  <si>
    <t>Øst Danmark</t>
  </si>
  <si>
    <t>Vest Danmark</t>
  </si>
  <si>
    <r>
      <t>gram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/kWh</t>
    </r>
  </si>
  <si>
    <r>
      <t>gram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>/kWh</t>
    </r>
  </si>
  <si>
    <t xml:space="preserve">Hvor meget CO2 udledes ved brug af forskellige brændsler ? </t>
  </si>
  <si>
    <t>CO2 udledning 
gram/kWh</t>
  </si>
  <si>
    <t>gram CO2e/kWh</t>
  </si>
  <si>
    <t>Danmark</t>
  </si>
  <si>
    <t>Hvor e står for ekvivalent og betyder at også øvrige drivhusgassers  er omregnet til deres påvirkning af atmosfæren som co2 ekvivalenter.</t>
  </si>
  <si>
    <t>Standardfaktorer for brændværdier og CO2emissioner (kilde ENS)</t>
  </si>
  <si>
    <t xml:space="preserve">Brændværdi </t>
  </si>
  <si>
    <t xml:space="preserve">Emissionsfaktor </t>
  </si>
  <si>
    <t>CO2 udledning</t>
  </si>
  <si>
    <t xml:space="preserve">CO2 udledning </t>
  </si>
  <si>
    <t>tons CO2/TJ</t>
  </si>
  <si>
    <t>gram/kWh</t>
  </si>
  <si>
    <r>
      <t>GJ/Nm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</si>
  <si>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kg/Nm</t>
    </r>
    <r>
      <rPr>
        <vertAlign val="superscript"/>
        <sz val="11"/>
        <color theme="1"/>
        <rFont val="Calibri"/>
        <family val="2"/>
        <scheme val="minor"/>
      </rPr>
      <t>3</t>
    </r>
  </si>
  <si>
    <t>GJ/Ton</t>
  </si>
  <si>
    <t>kg/ton</t>
  </si>
  <si>
    <r>
      <t>GJ/m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</si>
  <si>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</si>
  <si>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Selvfølgelig har biobrændsler også en CO2emission ved forbrænding, men det er pr. definition erklæret for CO2 neutralt fordi </t>
  </si>
  <si>
    <t>incl nettab.</t>
  </si>
  <si>
    <t>Tal fra 2012</t>
  </si>
  <si>
    <t>miljødeklaration el, dk vest</t>
  </si>
  <si>
    <t>Indtast data i de hvide kasser:</t>
  </si>
  <si>
    <t>Emissionsfaktor for LPG (kg/GJ)</t>
  </si>
  <si>
    <t>Emissionsfaktor for LPG (kg/MWh)</t>
  </si>
  <si>
    <t>Emissionsfaktor for motorbenzin (kg/GJ)</t>
  </si>
  <si>
    <t>Emissionsfaktor for motorbenzin (kg/MWh)</t>
  </si>
  <si>
    <t>Emissionsfaktor for petroleum (kg/GJ)</t>
  </si>
  <si>
    <t>Emissionsfaktor for petroleum (kg/MWh)</t>
  </si>
  <si>
    <t>Emissionsfaktor for gas/dieselolie (kg/GJ)</t>
  </si>
  <si>
    <t>Emissionsfaktor for gas/dieselolie (kg/MWh)</t>
  </si>
  <si>
    <t>Diesel massefylde (kg/liter)</t>
  </si>
  <si>
    <t>Energiindhold i Diesel (kj/kg)</t>
  </si>
  <si>
    <t>Emissionsfaktor for fuelolie (kg/GJ)</t>
  </si>
  <si>
    <t>Emissionsfaktor for fuelolie (kg/MWh)</t>
  </si>
  <si>
    <t>Emissionsfaktor for spildolie (kg/GJ)</t>
  </si>
  <si>
    <t>Emissionsfaktor for spildolie (kg/MWh)</t>
  </si>
  <si>
    <t>Emissionsfaktor for bioethanol (kg/GJ)</t>
  </si>
  <si>
    <t>Emissionsfaktor for bioethanol (kg/MWh)</t>
  </si>
  <si>
    <t>Emissionsfaktor for biodiesel (kg/GJ)</t>
  </si>
  <si>
    <t>Emissionsfaktor for biodiesel (kg/MWh)</t>
  </si>
  <si>
    <t>Emissionsfaktor for naturgas (kg/GJ)</t>
  </si>
  <si>
    <t>Emissionsfaktor for naturgas (kg/MWh)</t>
  </si>
  <si>
    <t>Emissionsfaktor for kul (kg/GJ)</t>
  </si>
  <si>
    <t>Emissionsfaktor for kul (kg/MWh)</t>
  </si>
  <si>
    <t>Emissionsfaktor for koks (kg/GJ)</t>
  </si>
  <si>
    <t>Emissionsfaktor for koks (kg/MWh)</t>
  </si>
  <si>
    <t>Emissionsfaktor fra solceller (kg/MWh)</t>
  </si>
  <si>
    <t>Emissionsfaktor fra vindmøller (kg/MWh)</t>
  </si>
  <si>
    <t>Emissionsfaktor for halm (kg/GJ)</t>
  </si>
  <si>
    <t>Emissionsfaktor for halm (kg/MWh)</t>
  </si>
  <si>
    <t>Emissionsfaktor for bioolie (kg/GJ)</t>
  </si>
  <si>
    <t>Emissionsfaktor for bioolie (kg/MWh)</t>
  </si>
  <si>
    <t>Emissionsfaktor for biogas (kg/GJ)</t>
  </si>
  <si>
    <t>Emissionsfaktor for biogas (kg/MWh)</t>
  </si>
  <si>
    <t>Emissionsfaktor for træ- og biomasse (kg/GJ)</t>
  </si>
  <si>
    <t>Emissionsfaktor for træ- og biomasse (kg/MWh)</t>
  </si>
  <si>
    <t>Emissionsfaktor for affald (kg/GJ)</t>
  </si>
  <si>
    <t>Emissionsfaktor for affald (kg/MWh)</t>
  </si>
  <si>
    <t>Energiindhold for naturgas (MWh/m3)</t>
  </si>
  <si>
    <t>Energiindhold i stenkul (GJ/ton)</t>
  </si>
  <si>
    <t>Energiindhold i koks (GJ/ton)</t>
  </si>
  <si>
    <t>Energiindhold i propan (kj/kg)</t>
  </si>
  <si>
    <t>Klimakorrigering (Til varme)</t>
  </si>
  <si>
    <t>Klimakorrigering (Til vand)</t>
  </si>
  <si>
    <t>Produktion af strøm fra solceller (MWh/installeret kWp)</t>
  </si>
  <si>
    <t>Her er de variable faktorer:</t>
  </si>
  <si>
    <t>Indtast data i de hvide felter:</t>
  </si>
  <si>
    <t>Emissionsfaktor for importeret el (125% metode)(kg CO2/MWh)</t>
  </si>
  <si>
    <t>Emissionsfaktor for importeret el (200% metode) (kg CO2/MWh)</t>
  </si>
  <si>
    <t>Emissionsfaktor for importeret el (Energiindholds metode) (kg CO2/MWh)</t>
  </si>
  <si>
    <t>Emissionsfaktor for importeret el (Energikvalitets metode) (kg CO2/MWh)</t>
  </si>
  <si>
    <t>Befolkningstal i Danmark (antal)</t>
  </si>
  <si>
    <t>Befolkningstal i Sønderborg (antal)</t>
  </si>
  <si>
    <t>Sønderborgsandel af Danmark (Forhold)</t>
  </si>
  <si>
    <t>Årets graddage</t>
  </si>
  <si>
    <t>Graddage i et normalår</t>
  </si>
  <si>
    <t>Fra Christian Eriksen - tal anvendt af ProjectZero. Kilde Energistatistikken</t>
  </si>
  <si>
    <t>EL</t>
  </si>
  <si>
    <t xml:space="preserve">De tal vi normalt bruger </t>
  </si>
  <si>
    <t>co2</t>
  </si>
  <si>
    <t>CO2e</t>
  </si>
  <si>
    <t xml:space="preserve">Palævej </t>
  </si>
  <si>
    <t>Værkstedshuset, Sønderborg (manuelt aflæst)</t>
  </si>
  <si>
    <t>AF (bimåler, aug. Sygehus)</t>
  </si>
  <si>
    <t>Norborghallen, Storegade 38, Luffes plads - aftalenr Nordborg Skole (manuelle aflæsninger)</t>
  </si>
  <si>
    <t xml:space="preserve">Bygadens Børnegård </t>
  </si>
  <si>
    <t>Bonderosevej</t>
  </si>
  <si>
    <t>Børnehave (lukket)</t>
  </si>
  <si>
    <t>Underv.&amp; Fritidsforv. SFO. (Bülowskolen)</t>
  </si>
  <si>
    <t>Underv.&amp; Fritidsforv. (Bülowskolen)</t>
  </si>
  <si>
    <t>Kløverskolen (Kløvermarken 1)</t>
  </si>
  <si>
    <t>Klub Kærvej (tidl. Børnehave)</t>
  </si>
  <si>
    <t>andre</t>
  </si>
  <si>
    <t>Sønderborg Kommune (Reimerskolen)</t>
  </si>
  <si>
    <t>I alt - alle bygninger inkl. lukkede</t>
  </si>
  <si>
    <t>Nordborg Biograf (kommunen betaler varme, de betaler selv el, så el er ikke med i regnskabet)</t>
  </si>
  <si>
    <t>Broager Skole (ny bygning)</t>
  </si>
  <si>
    <t>Broager Skole (EK tal 07-10 fjv resten)</t>
  </si>
  <si>
    <t xml:space="preserve">Gråsten Rådhus </t>
  </si>
  <si>
    <t>Guderup Plejecenter (el er parkvej 20)</t>
  </si>
  <si>
    <t>Knøs Gård (Sydals Bibliotek)</t>
  </si>
  <si>
    <t>Voldgade</t>
  </si>
  <si>
    <t>JobcenterAlssundskolen (lejet bygning, nu fraflyttet) forbrug fra EK og skøn</t>
  </si>
  <si>
    <t>Engparkens børnehave (lukket)</t>
  </si>
  <si>
    <t>Kværs Børnehave, Opført i 2010 (elbimåler til skolen)</t>
  </si>
  <si>
    <t>10'eren(en del af skolen)(skønnet i 2007)</t>
  </si>
  <si>
    <t>Alssundværkstedet (skønnet i 2007 og 2008)</t>
  </si>
  <si>
    <t>Brohaven, Bosager 8 alm forbrug NY</t>
  </si>
  <si>
    <t>Misbrugscenter(har ingen historiske tal)tidl. Musikskole</t>
  </si>
  <si>
    <t>Kunstskolen (skønnet 2007 og 2008)</t>
  </si>
  <si>
    <t>Gråsten Boldklub klubhus (44526855) skønnet 2007</t>
  </si>
  <si>
    <t>Gråsten Boldklub banebelysning 44539644</t>
  </si>
  <si>
    <t>Asserballe Gamle Skole, Krogen (skønnet 2007)</t>
  </si>
  <si>
    <t>Børnegården Damgade (skønnet i 2007)</t>
  </si>
  <si>
    <t>Kærnehuset Børnehave lukker i 2014</t>
  </si>
  <si>
    <t>Mælkebøtten Børnehave udvides i 2014</t>
  </si>
  <si>
    <t>Bofælleskab Alléen</t>
  </si>
  <si>
    <t>Dyrkobbel Allé 4</t>
  </si>
  <si>
    <t>REVA (skønnet i 2007)</t>
  </si>
  <si>
    <t>Goethesgade Børnehave</t>
  </si>
  <si>
    <t>Goethesgade 34</t>
  </si>
  <si>
    <t xml:space="preserve">Kløver Skolen </t>
  </si>
  <si>
    <t>Holmgade 4</t>
  </si>
  <si>
    <t>Bofællesskabet Højløkke</t>
  </si>
  <si>
    <t>Højløkke 2</t>
  </si>
  <si>
    <t>Materialegården Augustenborg (skønnet i 2007)</t>
  </si>
  <si>
    <t>Brandstation, Lysabild (skønnet i 2007)</t>
  </si>
  <si>
    <t>SFO, Augustenborg (skønnet i 2007 og 2008)</t>
  </si>
  <si>
    <t>Caroline Amalie Gården, Østergade 8, bygget i 2008</t>
  </si>
  <si>
    <t>Kærlykke Bofællesskab tilbygget 2008</t>
  </si>
  <si>
    <t>Lille Rådhusgade 10/Baghuset. Opsat måler i 2008</t>
  </si>
  <si>
    <t>Værkstedet Østerlund (skønnet i 2007 og 2008)</t>
  </si>
  <si>
    <t xml:space="preserve">Mellemvej 16, </t>
  </si>
  <si>
    <t>Hjælpemiddeldepot oprettet i 2010</t>
  </si>
  <si>
    <t>Mommarkvej 5a</t>
  </si>
  <si>
    <t>Brandstation, Rinkenæs har elvarme</t>
  </si>
  <si>
    <t>Hjemmeplejen Distrikt Nordals(ingen historiske tal)2010</t>
  </si>
  <si>
    <t>E Kleinbahn (rimelig ny)</t>
  </si>
  <si>
    <t>Bülow skolen</t>
  </si>
  <si>
    <t>Palmose 14</t>
  </si>
  <si>
    <t>Værkstedshuset Sønderborg 2011 bimåler manuel aflæst</t>
  </si>
  <si>
    <t>Vindsuset (Tidl. Bulderby)ny stor børnehave på samme grund</t>
  </si>
  <si>
    <t>Den Tyske børnehave Ringridervej (har ikke varmetal)</t>
  </si>
  <si>
    <t>Stadion og Klubhus, belysning (Skønnet i 2007 2008 2009)</t>
  </si>
  <si>
    <t>Børnehuset Goethesgade (skønnet i 2007 og 2008)</t>
  </si>
  <si>
    <t>Ullerup Børnegård lukker i 2014</t>
  </si>
  <si>
    <t xml:space="preserve">Rådhuset, Sønderborg, </t>
  </si>
  <si>
    <t>Rådhuset, måler er gået over til baghuset i 2009</t>
  </si>
  <si>
    <t>Stolbroladen/Alsingergården</t>
  </si>
  <si>
    <t>Hjortspring Børnehus (hedder nu Stevning Børnehave)</t>
  </si>
  <si>
    <t>Værkstedet Søndervang (skønnet i 2007 2008 2009)</t>
  </si>
  <si>
    <t>Værestedet "Kig ind" har et andet formål. Afregner ikke el)</t>
  </si>
  <si>
    <t>Storegade 14</t>
  </si>
  <si>
    <t>Lokalhistorisk Arkiv og Boliger, Broager (skønnet i 2007 og 2008)</t>
  </si>
  <si>
    <t>Nordborg hallen hører til skolen 2009(Luffes plads)</t>
  </si>
  <si>
    <t>Tandlægeklinik</t>
  </si>
  <si>
    <t>Stråbjergvej 5</t>
  </si>
  <si>
    <t>Stråbjergvej 7 NY</t>
  </si>
  <si>
    <t>Kløverhusene børnehave</t>
  </si>
  <si>
    <t>Sundsmarkvej 72</t>
  </si>
  <si>
    <t>Fynshav Børnehave Langhuset</t>
  </si>
  <si>
    <t>Tangshave Bo- og Aktivitetscenter ekskl. Boliger</t>
  </si>
  <si>
    <t xml:space="preserve">Børnehuset Tangsmose </t>
  </si>
  <si>
    <t>Rådhuset, Gråsten også Nygade 3 målere i alt</t>
  </si>
  <si>
    <t>Sundeved materialegård</t>
  </si>
  <si>
    <t>Truenbrovej 21</t>
  </si>
  <si>
    <t>Brand og Redning, (Sønderborg skønnet i 2007 og 2008)</t>
  </si>
  <si>
    <t>Brand og Redning (skønnet i 2007 og 2008)</t>
  </si>
  <si>
    <t>Vestermark 10 lille hus</t>
  </si>
  <si>
    <t xml:space="preserve">Vestervej 42 </t>
  </si>
  <si>
    <t>Administration leje ophørt i 2013</t>
  </si>
  <si>
    <t>Voldgade 5</t>
  </si>
  <si>
    <t>Dagplejen (skønnet i 2007)</t>
  </si>
  <si>
    <t>Aabenraavej 23</t>
  </si>
  <si>
    <t>Lukkede eller solgte bygninger</t>
  </si>
  <si>
    <t xml:space="preserve">Kværs skole </t>
  </si>
  <si>
    <t>Avntoftvej 12</t>
  </si>
  <si>
    <t>Engparken Børnehave</t>
  </si>
  <si>
    <t>Engparken 6</t>
  </si>
  <si>
    <t>Gammeltoft Kværs Tørsbøl børnegård har ikke varmetal</t>
  </si>
  <si>
    <t>Børnehuset Blans har ikke varmetal</t>
  </si>
  <si>
    <t>Eckersberggade 11</t>
  </si>
  <si>
    <t>Løvenskjoldsgade 1</t>
  </si>
  <si>
    <t>Børnehuset Spiloppen (overgået til Guderup plejehjem)</t>
  </si>
  <si>
    <t>Stevning Brandstation</t>
  </si>
  <si>
    <t>Hjortspringsvej 3</t>
  </si>
  <si>
    <t>Friv Brandværn Kværs</t>
  </si>
  <si>
    <t>Søndertoft 17</t>
  </si>
  <si>
    <t>Brandstationen</t>
  </si>
  <si>
    <t>Midtballe 5</t>
  </si>
  <si>
    <t>Nørreskovskolen Svendstrup afdelingen</t>
  </si>
  <si>
    <t>Nordborgvej 62</t>
  </si>
  <si>
    <t>Gamle Præstegård, Gråsten (den er lukket)der er ikke varmetal)</t>
  </si>
  <si>
    <t>g/kWh</t>
  </si>
  <si>
    <t>ton</t>
  </si>
  <si>
    <t>Eksisterende bygninger i alt</t>
  </si>
  <si>
    <t>Lukkede eller solgte bygninger i alt</t>
  </si>
  <si>
    <t>Lukkede bygninger i alt</t>
  </si>
  <si>
    <t>I alt - de eksisterende bygninger</t>
  </si>
  <si>
    <t>Kig Ind værestedet (gl. posthus) kommunen betaler varme, men ikke el</t>
  </si>
  <si>
    <t>Ældreboligerne Tandbusk, kommunen afregner varme. el afregnes individuelt af beboerne</t>
  </si>
  <si>
    <t>Det er de grønne tal, som anvendes i beregningerne !!!</t>
  </si>
  <si>
    <t>Samtlige bygninger (eksisterende og lukkede) i alt</t>
  </si>
  <si>
    <t>KWh</t>
  </si>
  <si>
    <t>Nordborg biograf (el afregnes nu af bruger)</t>
  </si>
  <si>
    <t>El (CO2-ækvivalenter)</t>
  </si>
  <si>
    <t>El, tillagt 5 % nettab</t>
  </si>
  <si>
    <t>Fjernvarmetal er leveret af Christian Eriksen ProjectZero</t>
  </si>
  <si>
    <t>kg CO2/liter</t>
  </si>
  <si>
    <t>lpg</t>
  </si>
  <si>
    <t>massefylde</t>
  </si>
  <si>
    <t>ton/m3</t>
  </si>
  <si>
    <t>kg/m3</t>
  </si>
  <si>
    <t>Kilde: energistyrelsen</t>
  </si>
  <si>
    <t>benzin</t>
  </si>
  <si>
    <t>diesel</t>
  </si>
  <si>
    <t xml:space="preserve">benzin </t>
  </si>
  <si>
    <t>Gas LPG (kg)</t>
  </si>
  <si>
    <t xml:space="preserve">I årene 2007-2010 er tallene baseret på udgiften til benzin og diesel, mix af 30% diesel og 70 % benzin, gennemsnitspriserne for det pågældende år. </t>
  </si>
  <si>
    <t>for 2011 og 12 er tallene baseret på Sønderborg Kommunes transportopgørelse</t>
  </si>
  <si>
    <t>I alt (liter) *</t>
  </si>
  <si>
    <t>Beskrivelse</t>
  </si>
  <si>
    <t>El</t>
  </si>
  <si>
    <t>Sønderborg fjernvarme</t>
  </si>
  <si>
    <t>Vandafledning</t>
  </si>
  <si>
    <t>Vand i alt</t>
  </si>
  <si>
    <t xml:space="preserve">Vand </t>
  </si>
  <si>
    <t>kr/m3</t>
  </si>
  <si>
    <t>kr/m3n</t>
  </si>
  <si>
    <t>kr/kWh</t>
  </si>
  <si>
    <t>kr/MJ</t>
  </si>
  <si>
    <t>Kr/MWh</t>
  </si>
  <si>
    <t>Alle priser er ekskl. moms</t>
  </si>
  <si>
    <t>i alt</t>
  </si>
  <si>
    <t xml:space="preserve">CO2 fra LPG </t>
  </si>
  <si>
    <t>Vej og Park</t>
  </si>
  <si>
    <t>Klilometer kørt jf. kørselsregnskab</t>
  </si>
  <si>
    <t>Tjenestekørsel i egen bil (scope 3)</t>
  </si>
  <si>
    <t>sats 1</t>
  </si>
  <si>
    <t>sats 2</t>
  </si>
  <si>
    <t xml:space="preserve">sats 1 </t>
  </si>
  <si>
    <t>CO2-udledning g. pr. km gns.</t>
  </si>
  <si>
    <t>CO2-udledning, ton  i alt</t>
  </si>
  <si>
    <t>Transport</t>
  </si>
  <si>
    <t>CO2 (ton)</t>
  </si>
  <si>
    <t>Brændstof (liter)</t>
  </si>
  <si>
    <t>Selskab 1 (liter)</t>
  </si>
  <si>
    <t>Selskab 2 (liter)</t>
  </si>
  <si>
    <t>Selskab 3 (liter)</t>
  </si>
  <si>
    <t>Selskab 4 (liter)</t>
  </si>
  <si>
    <t>LeasePlan (liter)</t>
  </si>
  <si>
    <t>CO2 - ton i alt</t>
  </si>
  <si>
    <t>kr/ MWh</t>
  </si>
  <si>
    <t>eval rap</t>
  </si>
  <si>
    <t>alle priser er enhedspriser, - der tages ikke hensyn til effektbidrag, afkøling, målerleje o.lign.</t>
  </si>
  <si>
    <t>Ukorrigeret årsforbrug af varme Forbrug original enhed</t>
  </si>
  <si>
    <t>Pris for varme i 2012 priser (ren varmepris ekskl. faste bidrag, effektbidrag mm)</t>
  </si>
  <si>
    <t>Pris for varme ekskl. moms. (ren varmepris ekskl. faste bidrag, effektbidrag mm)</t>
  </si>
  <si>
    <t>kr/MWh</t>
  </si>
  <si>
    <t>Pris for el (ekskl abonnementsomkostninger og andre faste)</t>
  </si>
  <si>
    <t>Pris for el i 2012 priser (ekskl abonnementsomkostninger og andre faste)</t>
  </si>
  <si>
    <t>CO2-udledning v.125 % fordeling</t>
  </si>
  <si>
    <t>Elforbrug</t>
  </si>
  <si>
    <t>Energiforbrug</t>
  </si>
  <si>
    <t>Elforbrug i kommunale bygninger</t>
  </si>
  <si>
    <t>Varmeforbrug i kommunale bygninger</t>
  </si>
  <si>
    <t>Elforbrug til gadelys</t>
  </si>
  <si>
    <t>Brændstof til egne og leasede køretøjer</t>
  </si>
  <si>
    <t>LPG tank- og flaskegas til ukrudtsafbrænding mm</t>
  </si>
  <si>
    <t>NB Varmeforbruget er graddagskorrigeret</t>
  </si>
  <si>
    <t>liter</t>
  </si>
  <si>
    <t>tjenestekørsel i egne bil er ligeledes opgjort i forbindelse med transportopgørelsen (2010-12) (CO2 er her taget fra DN vejledning)</t>
  </si>
  <si>
    <t xml:space="preserve">skønnet brændstofforbrug </t>
  </si>
  <si>
    <t>gennemsnintsnbil Km/ liter</t>
  </si>
  <si>
    <t>Brændstof til Vej og Park</t>
  </si>
  <si>
    <t>Brændstof til tjenestekørsel i privatejet bil*</t>
  </si>
  <si>
    <t>kg</t>
  </si>
  <si>
    <t>*kørsel i privatbiler er først opgjort fra 2010</t>
  </si>
  <si>
    <t>Vandforbrug</t>
  </si>
  <si>
    <t>Vandforbrug i kommunale bygninger</t>
  </si>
  <si>
    <r>
      <t>m</t>
    </r>
    <r>
      <rPr>
        <sz val="9"/>
        <color theme="1"/>
        <rFont val="Calibri"/>
        <family val="2"/>
        <scheme val="minor"/>
      </rPr>
      <t>3</t>
    </r>
  </si>
  <si>
    <t>CO2-udledning</t>
  </si>
  <si>
    <r>
      <t>CO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-udledning i alt</t>
    </r>
  </si>
  <si>
    <t xml:space="preserve">CO2 udledning fra tjenestekørsel i privatejet bil </t>
  </si>
  <si>
    <t>skole</t>
  </si>
  <si>
    <t>10'eren, Sønderskovskolen</t>
  </si>
  <si>
    <t>Kr/ liter</t>
  </si>
  <si>
    <t>Kr / liter</t>
  </si>
  <si>
    <t>Erhvervskolen skønnet 2007</t>
  </si>
  <si>
    <t>Dyrkobbel Allé</t>
  </si>
  <si>
    <t>Børnehaven Engparken (lukket)</t>
  </si>
  <si>
    <t>Børnehuset Eckersberg (lukket)</t>
  </si>
  <si>
    <t>Kværs Tørsbøl børnegård(lukket)</t>
  </si>
  <si>
    <t xml:space="preserve">Gammeltoft </t>
  </si>
  <si>
    <t>Materialegården i Augustenborg(lukket)</t>
  </si>
  <si>
    <t>Adsbøl klubhus</t>
  </si>
  <si>
    <t>Børnehaven Løven (lukket)</t>
  </si>
  <si>
    <t>Brandstation og offentlig toilet(Busstop)</t>
  </si>
  <si>
    <t>Mosevej, Guderup</t>
  </si>
  <si>
    <t>Møllegade , Holm</t>
  </si>
  <si>
    <t>Brandstation</t>
  </si>
  <si>
    <t>Sottrup Børnehave lagt sammen</t>
  </si>
  <si>
    <t xml:space="preserve">Nørretoft </t>
  </si>
  <si>
    <t xml:space="preserve">Palmose </t>
  </si>
  <si>
    <t>Værkstedshuset Sønderborg</t>
  </si>
  <si>
    <t>Palævej</t>
  </si>
  <si>
    <t>manuel måler</t>
  </si>
  <si>
    <t>Børnebyen Havnbjerg (Kernehuset)tom</t>
  </si>
  <si>
    <t>Den gamle præstegård(lukket)</t>
  </si>
  <si>
    <t>Slotsbakken</t>
  </si>
  <si>
    <t>Nordborg hallen (skolen Luffes plads)</t>
  </si>
  <si>
    <t>Tangshave Bo- og Aktivitetscenter køkken</t>
  </si>
  <si>
    <t xml:space="preserve">Brand og Redning, Havnbjerg </t>
  </si>
  <si>
    <t>instnr</t>
  </si>
  <si>
    <t>forbrug_2009</t>
  </si>
  <si>
    <t>forbrug 2010</t>
  </si>
  <si>
    <t>adresse</t>
  </si>
  <si>
    <t>husnummer</t>
  </si>
  <si>
    <t>postnum</t>
  </si>
  <si>
    <t>El inst. 04451418</t>
  </si>
  <si>
    <t>Midtkobbel</t>
  </si>
  <si>
    <t>El inst. 04451426</t>
  </si>
  <si>
    <t>Violvej</t>
  </si>
  <si>
    <t>Ellegårdvej</t>
  </si>
  <si>
    <t>El inst. 04453392</t>
  </si>
  <si>
    <t>Sebbelev</t>
  </si>
  <si>
    <t>El inst. 04453401</t>
  </si>
  <si>
    <t>Dejerhøj</t>
  </si>
  <si>
    <t>El inst. 04453482</t>
  </si>
  <si>
    <t>El inst. 04454342</t>
  </si>
  <si>
    <t>Storemarksvej</t>
  </si>
  <si>
    <t>El inst. 04454553</t>
  </si>
  <si>
    <t>El inst. 04454716</t>
  </si>
  <si>
    <t>Blæsborg</t>
  </si>
  <si>
    <t>El inst. 04455040</t>
  </si>
  <si>
    <t>Solvangen</t>
  </si>
  <si>
    <t>El inst. 04456076</t>
  </si>
  <si>
    <t>Stjerneparken</t>
  </si>
  <si>
    <t>El inst. 04456270</t>
  </si>
  <si>
    <t>Højholt</t>
  </si>
  <si>
    <t>El inst. 04456532</t>
  </si>
  <si>
    <t>Østerbakken</t>
  </si>
  <si>
    <t>El inst. 04457231</t>
  </si>
  <si>
    <t>el inst. 04457736</t>
  </si>
  <si>
    <t>Egeskovvej</t>
  </si>
  <si>
    <t>El inst. 04458548</t>
  </si>
  <si>
    <t>El inst. 04458257</t>
  </si>
  <si>
    <t>El inst. 04458849</t>
  </si>
  <si>
    <t>El inst. 04459274</t>
  </si>
  <si>
    <t>El inst. 04459298</t>
  </si>
  <si>
    <t>El inst. 04459748</t>
  </si>
  <si>
    <t>El inst. 04459966</t>
  </si>
  <si>
    <t>El inst. 04459990</t>
  </si>
  <si>
    <t>Brinken</t>
  </si>
  <si>
    <t>Egen Kirkevej</t>
  </si>
  <si>
    <t>Skærtoftvej</t>
  </si>
  <si>
    <t>el inst. 44511789</t>
  </si>
  <si>
    <t>Ulbjerggade</t>
  </si>
  <si>
    <t>Toftehøj</t>
  </si>
  <si>
    <t>Bøgevej</t>
  </si>
  <si>
    <t>Præstevænget</t>
  </si>
  <si>
    <t>Niels Bohrs Vej</t>
  </si>
  <si>
    <t>Povlstoft</t>
  </si>
  <si>
    <t>el inst. 44514893</t>
  </si>
  <si>
    <t>el inst. 44515027</t>
  </si>
  <si>
    <t>Stationsvej</t>
  </si>
  <si>
    <t>Borrevej</t>
  </si>
  <si>
    <t>Tingstedvej</t>
  </si>
  <si>
    <t>Klynstien</t>
  </si>
  <si>
    <t>Østerkobbel</t>
  </si>
  <si>
    <t>Bispevænget</t>
  </si>
  <si>
    <t>Færgevej</t>
  </si>
  <si>
    <t>Kådnervej</t>
  </si>
  <si>
    <t>Spang Vade</t>
  </si>
  <si>
    <t>Bøgelyvej</t>
  </si>
  <si>
    <t>Søndergade</t>
  </si>
  <si>
    <t>Runevænget</t>
  </si>
  <si>
    <t>Stolbro Gade</t>
  </si>
  <si>
    <t>Slåenhegnet</t>
  </si>
  <si>
    <t>Stenholt</t>
  </si>
  <si>
    <t>Kværsgade</t>
  </si>
  <si>
    <t>Skovsholm</t>
  </si>
  <si>
    <t>Lærkevej</t>
  </si>
  <si>
    <t>Gammel Skolevej</t>
  </si>
  <si>
    <t>Rubæk</t>
  </si>
  <si>
    <t>Sjellerupvej</t>
  </si>
  <si>
    <t>Kirkegårdsvej</t>
  </si>
  <si>
    <t>Th. Brorsens Vej</t>
  </si>
  <si>
    <t>Ugebjergvej</t>
  </si>
  <si>
    <t>Elstrup Overby</t>
  </si>
  <si>
    <t>Østkystvejen</t>
  </si>
  <si>
    <t>Hjortspringvej</t>
  </si>
  <si>
    <t>Asgårdsvej</t>
  </si>
  <si>
    <t>Vesterballe</t>
  </si>
  <si>
    <t>Søvej</t>
  </si>
  <si>
    <t>Skeldevej</t>
  </si>
  <si>
    <t>Mosevang</t>
  </si>
  <si>
    <t>Skodsbølvej</t>
  </si>
  <si>
    <t>Tvedmark</t>
  </si>
  <si>
    <t>Smøl</t>
  </si>
  <si>
    <t>Tørsbølgade</t>
  </si>
  <si>
    <t>Rufasvej</t>
  </si>
  <si>
    <t>Lille Mommarkvej</t>
  </si>
  <si>
    <t>Præstegårdsvej</t>
  </si>
  <si>
    <t>Vaskilde</t>
  </si>
  <si>
    <t>Kirke Hørupvej</t>
  </si>
  <si>
    <t>Dyntvej</t>
  </si>
  <si>
    <t>Dybbøl Banke</t>
  </si>
  <si>
    <t>Vindrosen</t>
  </si>
  <si>
    <t>Lyngmosevej</t>
  </si>
  <si>
    <t>Apotekergade</t>
  </si>
  <si>
    <t>Nydamvej</t>
  </si>
  <si>
    <t>Bjørnemosen</t>
  </si>
  <si>
    <t>Syrenvej</t>
  </si>
  <si>
    <t>Skoletoften</t>
  </si>
  <si>
    <t>Havnbjerg Center</t>
  </si>
  <si>
    <t>Ahlmannsvej</t>
  </si>
  <si>
    <t>Bellisvej</t>
  </si>
  <si>
    <t>Egevej</t>
  </si>
  <si>
    <t>Bakken</t>
  </si>
  <si>
    <t>Sønderborg Landevej</t>
  </si>
  <si>
    <t>Trappen</t>
  </si>
  <si>
    <t>Arnkilsmaj</t>
  </si>
  <si>
    <t>Vibøgevej</t>
  </si>
  <si>
    <t>Peter Johnsens Vej</t>
  </si>
  <si>
    <t>Kastanievej</t>
  </si>
  <si>
    <t>Augustenborg Landevej</t>
  </si>
  <si>
    <t>Grævlingevej</t>
  </si>
  <si>
    <t>Engvej</t>
  </si>
  <si>
    <t>Nørregade</t>
  </si>
  <si>
    <t>Sandbjergvej</t>
  </si>
  <si>
    <t>el inst. 44532823</t>
  </si>
  <si>
    <t>el inst. 44532824</t>
  </si>
  <si>
    <t>Dybbøløstenvej</t>
  </si>
  <si>
    <t>Alssundvej</t>
  </si>
  <si>
    <t>Bakkevænget</t>
  </si>
  <si>
    <t>Sørens Møllevej</t>
  </si>
  <si>
    <t>Stationsgade</t>
  </si>
  <si>
    <t>Helved</t>
  </si>
  <si>
    <t>Hyldestub</t>
  </si>
  <si>
    <t>Sønderbygade</t>
  </si>
  <si>
    <t>Illervej</t>
  </si>
  <si>
    <t>Højlund</t>
  </si>
  <si>
    <t>Tinggårdvej</t>
  </si>
  <si>
    <t>Spangsmosevej</t>
  </si>
  <si>
    <t>Strandvej</t>
  </si>
  <si>
    <t>Havnevej</t>
  </si>
  <si>
    <t>Langdel</t>
  </si>
  <si>
    <t>Gammel Fabriksvej</t>
  </si>
  <si>
    <t>Asserballe St</t>
  </si>
  <si>
    <t>Spang</t>
  </si>
  <si>
    <t>Dalsgårdvej</t>
  </si>
  <si>
    <t>Stranderød</t>
  </si>
  <si>
    <t>Bredmaj</t>
  </si>
  <si>
    <t>Tværvej</t>
  </si>
  <si>
    <t>Teglparken</t>
  </si>
  <si>
    <t>Mysundevej</t>
  </si>
  <si>
    <t>Dyrkobbel</t>
  </si>
  <si>
    <t>Fægteborgvej</t>
  </si>
  <si>
    <t>Slesvigvej</t>
  </si>
  <si>
    <t>Solskrænten</t>
  </si>
  <si>
    <t>Konkel</t>
  </si>
  <si>
    <t>Trenevej</t>
  </si>
  <si>
    <t>Sletmarken</t>
  </si>
  <si>
    <t>Kallehave</t>
  </si>
  <si>
    <t>Svennesmølle</t>
  </si>
  <si>
    <t>el inst. 44539924</t>
  </si>
  <si>
    <t>Kavsløkke</t>
  </si>
  <si>
    <t>Skråvej</t>
  </si>
  <si>
    <t>Nørre Havnegade</t>
  </si>
  <si>
    <t>el inst. 44548763</t>
  </si>
  <si>
    <t>Banegårdsgade</t>
  </si>
  <si>
    <t>Johan Hansens Vej</t>
  </si>
  <si>
    <t>Skovhøj</t>
  </si>
  <si>
    <t>Elmbjergvej</t>
  </si>
  <si>
    <t>Nejs Bjerg</t>
  </si>
  <si>
    <t>Nederbyvej</t>
  </si>
  <si>
    <t>Peerløkke</t>
  </si>
  <si>
    <t>el inst. 44554772</t>
  </si>
  <si>
    <t>Planetvej</t>
  </si>
  <si>
    <t>Dyrhøj</t>
  </si>
  <si>
    <t>el inst. 44555793</t>
  </si>
  <si>
    <t>Påkjær</t>
  </si>
  <si>
    <t>Langbro</t>
  </si>
  <si>
    <t>STRANDVEJ</t>
  </si>
  <si>
    <t>Jernbanegade</t>
  </si>
  <si>
    <t>KONGEVEJ</t>
  </si>
  <si>
    <t>Vølundsgade</t>
  </si>
  <si>
    <t>Hørmarken</t>
  </si>
  <si>
    <t>Ribesvej</t>
  </si>
  <si>
    <t>Kirketorvet</t>
  </si>
  <si>
    <t>Løkken</t>
  </si>
  <si>
    <t>Havbogade</t>
  </si>
  <si>
    <t>Jernbanesti</t>
  </si>
  <si>
    <t>DYBBØLGADE</t>
  </si>
  <si>
    <t>Dybbølgade</t>
  </si>
  <si>
    <t>Redstedsgade</t>
  </si>
  <si>
    <t>Scharffenbergsgade</t>
  </si>
  <si>
    <t>Hilmar Finsens Gade</t>
  </si>
  <si>
    <t>Rojumvej</t>
  </si>
  <si>
    <t>Ørstedsgade</t>
  </si>
  <si>
    <t>Søndre Landevej</t>
  </si>
  <si>
    <t>Hertug Hans Vej</t>
  </si>
  <si>
    <t>Thorsvej</t>
  </si>
  <si>
    <t>Brogade</t>
  </si>
  <si>
    <t>Lynghaven</t>
  </si>
  <si>
    <t>Nørrekobbel</t>
  </si>
  <si>
    <t>Lindevang</t>
  </si>
  <si>
    <t>Arnkilgade</t>
  </si>
  <si>
    <t>Udsigten</t>
  </si>
  <si>
    <t>Vesterkobbel</t>
  </si>
  <si>
    <t>Ved Mølledammen</t>
  </si>
  <si>
    <t>el inst. 44593030</t>
  </si>
  <si>
    <t>el inst. 44594124</t>
  </si>
  <si>
    <t>el inst. 44594125</t>
  </si>
  <si>
    <t>El inst.04452100</t>
  </si>
  <si>
    <t>el inst. 44570031</t>
  </si>
  <si>
    <t>el inst. 44570793</t>
  </si>
  <si>
    <t>fast afregnet</t>
  </si>
  <si>
    <t>07 og 08 skøn gns 4 år</t>
  </si>
  <si>
    <t>07-10 skønnet</t>
  </si>
  <si>
    <t>skøn 11 og 12 =10</t>
  </si>
  <si>
    <t>skøn 07-10 samme som 11-12</t>
  </si>
  <si>
    <t>starter skæv dato  regner med opsat der</t>
  </si>
  <si>
    <t>skæv dato - regner med opr der</t>
  </si>
  <si>
    <t>skønnet i 2011 og 12</t>
  </si>
  <si>
    <t>skønnet i 2011 og 12 = 2010</t>
  </si>
  <si>
    <t>skønnet i 2011 og 12=2010</t>
  </si>
  <si>
    <t>skønnet 2007-10</t>
  </si>
  <si>
    <t>skøn 09-12 =2008</t>
  </si>
  <si>
    <t>skøn 11-12 =2010</t>
  </si>
  <si>
    <t>opsat 2011</t>
  </si>
  <si>
    <t>opsat 2012</t>
  </si>
  <si>
    <t>gl data fra JC / SonWin</t>
  </si>
  <si>
    <t>ikke forbrug siden 09</t>
  </si>
  <si>
    <t>skøn 11-12 = 2010</t>
  </si>
  <si>
    <t>07 o-10 skøn gns 3 år</t>
  </si>
  <si>
    <t>Dem med rød tekst er skønnet = 2010</t>
  </si>
  <si>
    <t>skønnet 3 års gns 2009</t>
  </si>
  <si>
    <t>gl. baseline</t>
  </si>
  <si>
    <t>Mix</t>
  </si>
  <si>
    <t>nyt udtræk</t>
  </si>
  <si>
    <t>sonwin 2010 ff</t>
  </si>
  <si>
    <t>Faktor</t>
  </si>
  <si>
    <t>Samlet energiforbruf i de kommunale bygninger</t>
  </si>
  <si>
    <t>Besparelse 12 ift 07</t>
  </si>
  <si>
    <t>Kværs Skole (lukket)</t>
  </si>
  <si>
    <t>Børnehuset Spiloppen (overgået til guderup plejecenter)</t>
  </si>
  <si>
    <t>Asserballe Gamle Skole / Børnehave (lukket)</t>
  </si>
  <si>
    <t>Nørreskovskolen Svenstrup (lukket)</t>
  </si>
  <si>
    <t>Serviceafdeling, Broager (lukket)</t>
  </si>
  <si>
    <t>Den tyske børnehave</t>
  </si>
  <si>
    <t>Arnkilsgade</t>
  </si>
  <si>
    <t>Augustenhofvej</t>
  </si>
  <si>
    <t>Nordborg Fyr (solgt)</t>
  </si>
  <si>
    <t xml:space="preserve">Mølleparken Plejecenter </t>
  </si>
  <si>
    <t>2A</t>
  </si>
  <si>
    <t>Mølleparken Plejecenter (køkken)</t>
  </si>
  <si>
    <t>Mølleparken Plejecenter (afd A delvis hovedbygning)</t>
  </si>
  <si>
    <t>Mølleparken Plejecenter (Nybo hovedbygning)</t>
  </si>
  <si>
    <t>Tidl. Recon / DAD (revet ned 2013)</t>
  </si>
  <si>
    <t>Dybbølskolen (SFO kælder anneks)</t>
  </si>
  <si>
    <t>Fryndesholmskolen SFO</t>
  </si>
  <si>
    <t>SFO Stalden (lukket)</t>
  </si>
  <si>
    <t>49 A OG B</t>
  </si>
  <si>
    <t>Skaterhal</t>
  </si>
  <si>
    <t>Nørrebro Skøjtebanen</t>
  </si>
  <si>
    <t xml:space="preserve">ringgade </t>
  </si>
  <si>
    <t>Sønderborg Lystbådehavn (solgt)</t>
  </si>
  <si>
    <t xml:space="preserve">sandmarken </t>
  </si>
  <si>
    <t>21-23</t>
  </si>
  <si>
    <t>6A</t>
  </si>
  <si>
    <t>Broager Bibliotek (skønnet i 11-12)</t>
  </si>
  <si>
    <t>Materielgård i avnbøl (lukket)</t>
  </si>
  <si>
    <t>f030091407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</si>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</sst>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#,##0.000"/>
    <numFmt numFmtId="166" formatCode="0.0"/>
    <numFmt numFmtId="167" formatCode="_ * #,##0_ ;_ * \-#,##0_ ;_ * &quot;-&quot;??_ ;_ @_ "/>
    <numFmt numFmtId="168" formatCode="_(* #,##0_);_(* \(#,##0\);_(* &quot;-&quot;??_);_(@_)"/>
    <numFmt numFmtId="169" formatCode="0_ ;\-0\ "/>
    <numFmt numFmtId="170" formatCode="#,##0_ ;\-#,##0\ "/>
    <numFmt numFmtId="171" formatCode="_ &quot;kr.&quot;\ * #,##0_ ;_ &quot;kr.&quot;\ * \-#,##0_ ;_ &quot;kr.&quot;\ * &quot;-&quot;??_ ;_ @_ "/>
    <numFmt numFmtId="172" formatCode="0.0%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sz val="11"/>
      <color rgb="FF1F497D"/>
      <name val="Calibri"/>
      <family val="2"/>
      <scheme val="minor"/>
    </font>
    <font>
      <sz val="10"/>
      <color rgb="FF525252"/>
      <name val="Verdana"/>
      <family val="2"/>
    </font>
    <font>
      <sz val="10"/>
      <name val="Arial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TheSans-Plain"/>
      <family val="2"/>
    </font>
    <font>
      <sz val="10"/>
      <color indexed="10"/>
      <name val="TheSans-Plain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heSans-Plain"/>
    </font>
    <font>
      <b/>
      <sz val="10"/>
      <color theme="1"/>
      <name val="TheSans-Plain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99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B2B2B2"/>
      </bottom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9" fillId="0" borderId="0"/>
    <xf numFmtId="9" fontId="16" fillId="0" borderId="0" applyFont="0" applyFill="0" applyBorder="0" applyAlignment="0" applyProtection="0"/>
    <xf numFmtId="0" fontId="2" fillId="0" borderId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7" applyNumberFormat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797">
    <xf numFmtId="0" fontId="0" fillId="0" borderId="0" xfId="0"/>
    <xf numFmtId="0" fontId="1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4" fillId="0" borderId="3" xfId="0" applyFont="1" applyFill="1" applyBorder="1"/>
    <xf numFmtId="0" fontId="2" fillId="0" borderId="4" xfId="0" applyFont="1" applyFill="1" applyBorder="1"/>
    <xf numFmtId="3" fontId="2" fillId="0" borderId="3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4" fillId="0" borderId="2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9" fillId="0" borderId="6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right" vertical="center" wrapText="1"/>
    </xf>
    <xf numFmtId="0" fontId="10" fillId="0" borderId="6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right" vertical="center" wrapText="1"/>
    </xf>
    <xf numFmtId="0" fontId="0" fillId="0" borderId="6" xfId="0" applyFill="1" applyBorder="1"/>
    <xf numFmtId="0" fontId="0" fillId="0" borderId="0" xfId="0" applyAlignment="1">
      <alignment horizontal="right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right" vertical="center" wrapText="1"/>
    </xf>
    <xf numFmtId="0" fontId="0" fillId="0" borderId="3" xfId="0" applyFill="1" applyBorder="1"/>
    <xf numFmtId="0" fontId="0" fillId="0" borderId="3" xfId="0" applyBorder="1"/>
    <xf numFmtId="3" fontId="12" fillId="3" borderId="7" xfId="0" applyNumberFormat="1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12" fillId="3" borderId="7" xfId="0" applyFont="1" applyFill="1" applyBorder="1" applyAlignment="1">
      <alignment horizontal="right" vertical="top" wrapText="1"/>
    </xf>
    <xf numFmtId="0" fontId="0" fillId="0" borderId="0" xfId="0" applyFill="1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right"/>
    </xf>
    <xf numFmtId="49" fontId="2" fillId="0" borderId="0" xfId="1" applyNumberFormat="1" applyFont="1" applyFill="1" applyBorder="1"/>
    <xf numFmtId="1" fontId="2" fillId="0" borderId="0" xfId="1" applyNumberFormat="1" applyFont="1" applyFill="1" applyBorder="1"/>
    <xf numFmtId="0" fontId="12" fillId="3" borderId="8" xfId="0" applyFont="1" applyFill="1" applyBorder="1" applyAlignment="1">
      <alignment vertical="top" wrapText="1"/>
    </xf>
    <xf numFmtId="49" fontId="2" fillId="4" borderId="3" xfId="1" applyNumberFormat="1" applyFont="1" applyFill="1" applyBorder="1"/>
    <xf numFmtId="1" fontId="2" fillId="4" borderId="3" xfId="1" applyNumberFormat="1" applyFont="1" applyFill="1" applyBorder="1"/>
    <xf numFmtId="0" fontId="2" fillId="4" borderId="3" xfId="1" applyFont="1" applyFill="1" applyBorder="1"/>
    <xf numFmtId="0" fontId="2" fillId="4" borderId="3" xfId="1" applyFont="1" applyFill="1" applyBorder="1" applyAlignment="1">
      <alignment horizontal="right"/>
    </xf>
    <xf numFmtId="49" fontId="2" fillId="7" borderId="3" xfId="1" applyNumberFormat="1" applyFont="1" applyFill="1" applyBorder="1"/>
    <xf numFmtId="1" fontId="2" fillId="7" borderId="3" xfId="1" applyNumberFormat="1" applyFont="1" applyFill="1" applyBorder="1"/>
    <xf numFmtId="0" fontId="2" fillId="7" borderId="3" xfId="1" applyFont="1" applyFill="1" applyBorder="1"/>
    <xf numFmtId="49" fontId="2" fillId="7" borderId="3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11" fillId="0" borderId="3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horizontal="right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/>
    <xf numFmtId="0" fontId="11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7" fontId="2" fillId="0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1" fillId="0" borderId="0" xfId="0" applyFont="1" applyFill="1" applyAlignment="1">
      <alignment horizontal="left"/>
    </xf>
    <xf numFmtId="49" fontId="2" fillId="2" borderId="0" xfId="1" applyNumberFormat="1" applyFont="1" applyFill="1" applyBorder="1"/>
    <xf numFmtId="0" fontId="2" fillId="2" borderId="0" xfId="1" applyFont="1" applyFill="1" applyBorder="1"/>
    <xf numFmtId="49" fontId="2" fillId="2" borderId="0" xfId="1" applyNumberFormat="1" applyFont="1" applyFill="1" applyBorder="1" applyAlignment="1">
      <alignment horizontal="right" wrapText="1"/>
    </xf>
    <xf numFmtId="49" fontId="2" fillId="2" borderId="3" xfId="1" applyNumberFormat="1" applyFont="1" applyFill="1" applyBorder="1"/>
    <xf numFmtId="1" fontId="2" fillId="2" borderId="3" xfId="1" applyNumberFormat="1" applyFont="1" applyFill="1" applyBorder="1"/>
    <xf numFmtId="0" fontId="2" fillId="2" borderId="3" xfId="1" applyFont="1" applyFill="1" applyBorder="1"/>
    <xf numFmtId="49" fontId="2" fillId="2" borderId="3" xfId="1" applyNumberFormat="1" applyFont="1" applyFill="1" applyBorder="1" applyAlignment="1">
      <alignment horizontal="right" wrapText="1"/>
    </xf>
    <xf numFmtId="49" fontId="3" fillId="2" borderId="0" xfId="1" applyNumberFormat="1" applyFont="1" applyFill="1" applyBorder="1"/>
    <xf numFmtId="49" fontId="3" fillId="2" borderId="0" xfId="1" applyNumberFormat="1" applyFont="1" applyFill="1" applyBorder="1" applyAlignment="1">
      <alignment horizontal="right" wrapText="1"/>
    </xf>
    <xf numFmtId="0" fontId="3" fillId="2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1" fillId="0" borderId="3" xfId="0" applyFont="1" applyBorder="1"/>
    <xf numFmtId="0" fontId="0" fillId="0" borderId="12" xfId="0" applyBorder="1"/>
    <xf numFmtId="0" fontId="2" fillId="7" borderId="3" xfId="0" applyFont="1" applyFill="1" applyBorder="1"/>
    <xf numFmtId="3" fontId="12" fillId="3" borderId="8" xfId="0" applyNumberFormat="1" applyFont="1" applyFill="1" applyBorder="1" applyAlignment="1">
      <alignment vertical="top" wrapText="1"/>
    </xf>
    <xf numFmtId="49" fontId="4" fillId="5" borderId="3" xfId="0" applyNumberFormat="1" applyFont="1" applyFill="1" applyBorder="1"/>
    <xf numFmtId="0" fontId="12" fillId="6" borderId="14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49" fontId="3" fillId="7" borderId="0" xfId="1" applyNumberFormat="1" applyFont="1" applyFill="1" applyBorder="1"/>
    <xf numFmtId="0" fontId="12" fillId="6" borderId="7" xfId="0" applyFont="1" applyFill="1" applyBorder="1" applyAlignment="1">
      <alignment vertical="top" wrapText="1"/>
    </xf>
    <xf numFmtId="0" fontId="12" fillId="6" borderId="7" xfId="0" applyFont="1" applyFill="1" applyBorder="1" applyAlignment="1">
      <alignment horizontal="right" vertical="top" wrapText="1"/>
    </xf>
    <xf numFmtId="0" fontId="12" fillId="6" borderId="8" xfId="0" applyFont="1" applyFill="1" applyBorder="1" applyAlignment="1">
      <alignment vertical="top" wrapText="1"/>
    </xf>
    <xf numFmtId="3" fontId="12" fillId="3" borderId="0" xfId="0" applyNumberFormat="1" applyFont="1" applyFill="1" applyAlignment="1">
      <alignment vertical="top" wrapText="1"/>
    </xf>
    <xf numFmtId="0" fontId="2" fillId="0" borderId="0" xfId="0" applyFont="1" applyFill="1"/>
    <xf numFmtId="1" fontId="2" fillId="0" borderId="0" xfId="0" applyNumberFormat="1" applyFont="1" applyFill="1" applyBorder="1"/>
    <xf numFmtId="0" fontId="12" fillId="3" borderId="19" xfId="0" applyFont="1" applyFill="1" applyBorder="1" applyAlignment="1">
      <alignment vertical="top" wrapText="1"/>
    </xf>
    <xf numFmtId="0" fontId="12" fillId="3" borderId="19" xfId="0" applyFont="1" applyFill="1" applyBorder="1" applyAlignment="1">
      <alignment horizontal="right" vertical="top" wrapText="1"/>
    </xf>
    <xf numFmtId="0" fontId="12" fillId="3" borderId="20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right" vertical="top" wrapText="1"/>
    </xf>
    <xf numFmtId="3" fontId="2" fillId="6" borderId="3" xfId="7" applyNumberFormat="1" applyFont="1" applyFill="1" applyBorder="1" applyAlignment="1">
      <alignment horizontal="right"/>
    </xf>
    <xf numFmtId="3" fontId="4" fillId="6" borderId="3" xfId="0" applyNumberFormat="1" applyFont="1" applyFill="1" applyBorder="1"/>
    <xf numFmtId="3" fontId="2" fillId="6" borderId="3" xfId="0" applyNumberFormat="1" applyFont="1" applyFill="1" applyBorder="1"/>
    <xf numFmtId="0" fontId="2" fillId="6" borderId="3" xfId="0" applyFont="1" applyFill="1" applyBorder="1"/>
    <xf numFmtId="3" fontId="2" fillId="2" borderId="3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7" borderId="3" xfId="0" applyNumberFormat="1" applyFont="1" applyFill="1" applyBorder="1"/>
    <xf numFmtId="3" fontId="2" fillId="4" borderId="3" xfId="0" applyNumberFormat="1" applyFont="1" applyFill="1" applyBorder="1"/>
    <xf numFmtId="3" fontId="2" fillId="4" borderId="3" xfId="0" applyNumberFormat="1" applyFont="1" applyFill="1" applyBorder="1" applyAlignment="1">
      <alignment horizontal="right"/>
    </xf>
    <xf numFmtId="0" fontId="12" fillId="3" borderId="13" xfId="0" applyFont="1" applyFill="1" applyBorder="1" applyAlignment="1">
      <alignment vertical="top" wrapText="1"/>
    </xf>
    <xf numFmtId="3" fontId="12" fillId="3" borderId="9" xfId="0" applyNumberFormat="1" applyFont="1" applyFill="1" applyBorder="1" applyAlignment="1">
      <alignment vertical="top" wrapText="1"/>
    </xf>
    <xf numFmtId="0" fontId="22" fillId="12" borderId="22" xfId="0" applyFont="1" applyFill="1" applyBorder="1" applyAlignment="1">
      <alignment vertical="top" wrapText="1"/>
    </xf>
    <xf numFmtId="3" fontId="4" fillId="7" borderId="3" xfId="0" applyNumberFormat="1" applyFont="1" applyFill="1" applyBorder="1"/>
    <xf numFmtId="3" fontId="2" fillId="7" borderId="0" xfId="0" applyNumberFormat="1" applyFont="1" applyFill="1"/>
    <xf numFmtId="3" fontId="4" fillId="6" borderId="3" xfId="0" applyNumberFormat="1" applyFont="1" applyFill="1" applyBorder="1" applyAlignment="1">
      <alignment horizontal="right"/>
    </xf>
    <xf numFmtId="3" fontId="2" fillId="6" borderId="3" xfId="6" applyNumberFormat="1" applyFont="1" applyFill="1" applyBorder="1"/>
    <xf numFmtId="3" fontId="22" fillId="6" borderId="3" xfId="4" applyNumberFormat="1" applyFont="1" applyFill="1" applyBorder="1"/>
    <xf numFmtId="49" fontId="4" fillId="5" borderId="3" xfId="0" applyNumberFormat="1" applyFont="1" applyFill="1" applyBorder="1" applyAlignment="1">
      <alignment horizontal="right" wrapText="1"/>
    </xf>
    <xf numFmtId="0" fontId="3" fillId="5" borderId="0" xfId="0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right"/>
    </xf>
    <xf numFmtId="1" fontId="3" fillId="5" borderId="0" xfId="0" applyNumberFormat="1" applyFont="1" applyFill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Fill="1"/>
    <xf numFmtId="0" fontId="4" fillId="5" borderId="3" xfId="0" applyFont="1" applyFill="1" applyBorder="1"/>
    <xf numFmtId="1" fontId="4" fillId="5" borderId="3" xfId="0" quotePrefix="1" applyNumberFormat="1" applyFont="1" applyFill="1" applyBorder="1"/>
    <xf numFmtId="0" fontId="2" fillId="5" borderId="2" xfId="0" applyFont="1" applyFill="1" applyBorder="1"/>
    <xf numFmtId="0" fontId="4" fillId="0" borderId="0" xfId="0" applyFont="1" applyAlignment="1">
      <alignment horizontal="right"/>
    </xf>
    <xf numFmtId="1" fontId="4" fillId="0" borderId="0" xfId="0" applyNumberFormat="1" applyFont="1"/>
    <xf numFmtId="0" fontId="3" fillId="4" borderId="0" xfId="0" applyFont="1" applyFill="1"/>
    <xf numFmtId="0" fontId="23" fillId="4" borderId="0" xfId="0" applyFont="1" applyFill="1"/>
    <xf numFmtId="0" fontId="23" fillId="4" borderId="0" xfId="0" applyFont="1" applyFill="1" applyAlignment="1">
      <alignment horizontal="right"/>
    </xf>
    <xf numFmtId="0" fontId="23" fillId="4" borderId="0" xfId="0" applyFont="1" applyFill="1" applyBorder="1"/>
    <xf numFmtId="0" fontId="23" fillId="4" borderId="0" xfId="0" applyFont="1" applyFill="1" applyBorder="1" applyAlignment="1">
      <alignment horizontal="right"/>
    </xf>
    <xf numFmtId="0" fontId="4" fillId="4" borderId="3" xfId="0" applyFont="1" applyFill="1" applyBorder="1"/>
    <xf numFmtId="0" fontId="2" fillId="4" borderId="3" xfId="0" applyFont="1" applyFill="1" applyBorder="1"/>
    <xf numFmtId="1" fontId="4" fillId="0" borderId="0" xfId="0" applyNumberFormat="1" applyFont="1" applyFill="1" applyBorder="1"/>
    <xf numFmtId="0" fontId="23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1" fontId="4" fillId="7" borderId="0" xfId="0" applyNumberFormat="1" applyFont="1" applyFill="1" applyBorder="1"/>
    <xf numFmtId="0" fontId="23" fillId="7" borderId="0" xfId="0" applyFont="1" applyFill="1"/>
    <xf numFmtId="0" fontId="23" fillId="7" borderId="0" xfId="0" applyFont="1" applyFill="1" applyBorder="1" applyAlignment="1">
      <alignment horizontal="right"/>
    </xf>
    <xf numFmtId="0" fontId="4" fillId="7" borderId="3" xfId="0" applyFont="1" applyFill="1" applyBorder="1"/>
    <xf numFmtId="0" fontId="23" fillId="7" borderId="3" xfId="0" applyFont="1" applyFill="1" applyBorder="1"/>
    <xf numFmtId="0" fontId="4" fillId="7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" fontId="4" fillId="2" borderId="0" xfId="0" applyNumberFormat="1" applyFont="1" applyFill="1" applyBorder="1"/>
    <xf numFmtId="0" fontId="2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3" fillId="6" borderId="0" xfId="0" applyFont="1" applyFill="1"/>
    <xf numFmtId="0" fontId="4" fillId="6" borderId="0" xfId="0" applyFont="1" applyFill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1" fontId="4" fillId="6" borderId="0" xfId="0" applyNumberFormat="1" applyFont="1" applyFill="1" applyBorder="1"/>
    <xf numFmtId="0" fontId="23" fillId="6" borderId="0" xfId="0" applyFont="1" applyFill="1" applyBorder="1"/>
    <xf numFmtId="0" fontId="23" fillId="6" borderId="0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3" fontId="2" fillId="6" borderId="3" xfId="0" applyNumberFormat="1" applyFont="1" applyFill="1" applyBorder="1" applyAlignment="1">
      <alignment horizontal="right"/>
    </xf>
    <xf numFmtId="0" fontId="4" fillId="6" borderId="3" xfId="0" applyFont="1" applyFill="1" applyBorder="1"/>
    <xf numFmtId="0" fontId="4" fillId="0" borderId="7" xfId="0" applyFont="1" applyBorder="1"/>
    <xf numFmtId="0" fontId="4" fillId="6" borderId="14" xfId="0" applyFont="1" applyFill="1" applyBorder="1" applyAlignment="1">
      <alignment horizontal="right"/>
    </xf>
    <xf numFmtId="0" fontId="4" fillId="6" borderId="15" xfId="0" applyFont="1" applyFill="1" applyBorder="1"/>
    <xf numFmtId="0" fontId="4" fillId="6" borderId="18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0" fontId="4" fillId="6" borderId="0" xfId="0" applyFont="1" applyFill="1" applyAlignment="1">
      <alignment horizontal="right"/>
    </xf>
    <xf numFmtId="0" fontId="4" fillId="6" borderId="7" xfId="0" applyFont="1" applyFill="1" applyBorder="1"/>
    <xf numFmtId="0" fontId="12" fillId="3" borderId="14" xfId="0" applyFont="1" applyFill="1" applyBorder="1" applyAlignment="1">
      <alignment vertical="top" wrapText="1"/>
    </xf>
    <xf numFmtId="0" fontId="23" fillId="6" borderId="3" xfId="0" applyFont="1" applyFill="1" applyBorder="1"/>
    <xf numFmtId="0" fontId="4" fillId="0" borderId="8" xfId="0" applyFont="1" applyBorder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4" fillId="4" borderId="3" xfId="0" applyNumberFormat="1" applyFont="1" applyFill="1" applyBorder="1"/>
    <xf numFmtId="3" fontId="2" fillId="4" borderId="3" xfId="1" applyNumberFormat="1" applyFont="1" applyFill="1" applyBorder="1" applyAlignment="1">
      <alignment horizontal="right"/>
    </xf>
    <xf numFmtId="3" fontId="2" fillId="7" borderId="3" xfId="1" applyNumberFormat="1" applyFont="1" applyFill="1" applyBorder="1" applyAlignment="1">
      <alignment horizontal="right" wrapText="1"/>
    </xf>
    <xf numFmtId="3" fontId="2" fillId="7" borderId="3" xfId="0" applyNumberFormat="1" applyFont="1" applyFill="1" applyBorder="1" applyAlignment="1">
      <alignment horizontal="right" wrapText="1"/>
    </xf>
    <xf numFmtId="3" fontId="2" fillId="7" borderId="3" xfId="1" applyNumberFormat="1" applyFont="1" applyFill="1" applyBorder="1" applyAlignment="1">
      <alignment horizontal="right"/>
    </xf>
    <xf numFmtId="3" fontId="2" fillId="2" borderId="3" xfId="1" applyNumberFormat="1" applyFont="1" applyFill="1" applyBorder="1" applyAlignment="1">
      <alignment horizontal="right" wrapText="1"/>
    </xf>
    <xf numFmtId="3" fontId="12" fillId="3" borderId="2" xfId="0" applyNumberFormat="1" applyFont="1" applyFill="1" applyBorder="1" applyAlignment="1">
      <alignment vertical="top" wrapText="1"/>
    </xf>
    <xf numFmtId="3" fontId="12" fillId="3" borderId="3" xfId="0" applyNumberFormat="1" applyFont="1" applyFill="1" applyBorder="1" applyAlignment="1">
      <alignment vertical="top" wrapText="1"/>
    </xf>
    <xf numFmtId="3" fontId="12" fillId="3" borderId="21" xfId="0" applyNumberFormat="1" applyFont="1" applyFill="1" applyBorder="1" applyAlignment="1">
      <alignment vertical="top" wrapText="1"/>
    </xf>
    <xf numFmtId="3" fontId="12" fillId="3" borderId="19" xfId="0" applyNumberFormat="1" applyFont="1" applyFill="1" applyBorder="1" applyAlignment="1">
      <alignment vertical="top" wrapText="1"/>
    </xf>
    <xf numFmtId="3" fontId="2" fillId="6" borderId="3" xfId="7" applyNumberFormat="1" applyFont="1" applyFill="1" applyBorder="1"/>
    <xf numFmtId="3" fontId="12" fillId="6" borderId="9" xfId="0" applyNumberFormat="1" applyFont="1" applyFill="1" applyBorder="1" applyAlignment="1">
      <alignment vertical="top" wrapText="1"/>
    </xf>
    <xf numFmtId="3" fontId="12" fillId="6" borderId="7" xfId="0" applyNumberFormat="1" applyFont="1" applyFill="1" applyBorder="1" applyAlignment="1">
      <alignment vertical="top" wrapText="1"/>
    </xf>
    <xf numFmtId="3" fontId="4" fillId="6" borderId="16" xfId="0" applyNumberFormat="1" applyFont="1" applyFill="1" applyBorder="1"/>
    <xf numFmtId="3" fontId="4" fillId="6" borderId="14" xfId="0" applyNumberFormat="1" applyFont="1" applyFill="1" applyBorder="1"/>
    <xf numFmtId="3" fontId="4" fillId="6" borderId="2" xfId="0" applyNumberFormat="1" applyFont="1" applyFill="1" applyBorder="1"/>
    <xf numFmtId="3" fontId="4" fillId="6" borderId="0" xfId="0" applyNumberFormat="1" applyFont="1" applyFill="1"/>
    <xf numFmtId="49" fontId="2" fillId="5" borderId="1" xfId="0" applyNumberFormat="1" applyFont="1" applyFill="1" applyBorder="1"/>
    <xf numFmtId="49" fontId="0" fillId="5" borderId="1" xfId="0" applyNumberFormat="1" applyFill="1" applyBorder="1"/>
    <xf numFmtId="1" fontId="0" fillId="5" borderId="1" xfId="0" applyNumberFormat="1" applyFill="1" applyBorder="1"/>
    <xf numFmtId="3" fontId="2" fillId="6" borderId="3" xfId="8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4" fillId="7" borderId="0" xfId="0" applyFont="1" applyFill="1"/>
    <xf numFmtId="2" fontId="1" fillId="0" borderId="3" xfId="0" applyNumberFormat="1" applyFont="1" applyBorder="1"/>
    <xf numFmtId="2" fontId="0" fillId="0" borderId="3" xfId="0" applyNumberFormat="1" applyBorder="1"/>
    <xf numFmtId="0" fontId="0" fillId="13" borderId="3" xfId="0" applyFill="1" applyBorder="1"/>
    <xf numFmtId="2" fontId="0" fillId="13" borderId="3" xfId="0" applyNumberFormat="1" applyFill="1" applyBorder="1"/>
    <xf numFmtId="0" fontId="4" fillId="0" borderId="0" xfId="0" applyFont="1" applyAlignment="1">
      <alignment horizontal="center"/>
    </xf>
    <xf numFmtId="0" fontId="24" fillId="14" borderId="23" xfId="0" applyFont="1" applyFill="1" applyBorder="1" applyAlignment="1">
      <alignment horizontal="right"/>
    </xf>
    <xf numFmtId="0" fontId="24" fillId="14" borderId="24" xfId="0" applyFont="1" applyFill="1" applyBorder="1" applyAlignment="1">
      <alignment horizontal="right"/>
    </xf>
    <xf numFmtId="0" fontId="24" fillId="14" borderId="23" xfId="0" applyFont="1" applyFill="1" applyBorder="1" applyAlignment="1">
      <alignment vertical="top"/>
    </xf>
    <xf numFmtId="0" fontId="24" fillId="14" borderId="23" xfId="0" applyFont="1" applyFill="1" applyBorder="1" applyAlignment="1">
      <alignment horizontal="center"/>
    </xf>
    <xf numFmtId="0" fontId="24" fillId="15" borderId="3" xfId="0" applyFont="1" applyFill="1" applyBorder="1"/>
    <xf numFmtId="3" fontId="25" fillId="15" borderId="3" xfId="0" applyNumberFormat="1" applyFont="1" applyFill="1" applyBorder="1"/>
    <xf numFmtId="0" fontId="25" fillId="15" borderId="25" xfId="0" applyFont="1" applyFill="1" applyBorder="1"/>
    <xf numFmtId="0" fontId="25" fillId="16" borderId="25" xfId="0" applyFont="1" applyFill="1" applyBorder="1"/>
    <xf numFmtId="3" fontId="25" fillId="16" borderId="3" xfId="0" applyNumberFormat="1" applyFont="1" applyFill="1" applyBorder="1"/>
    <xf numFmtId="3" fontId="24" fillId="15" borderId="3" xfId="0" applyNumberFormat="1" applyFont="1" applyFill="1" applyBorder="1"/>
    <xf numFmtId="0" fontId="26" fillId="0" borderId="0" xfId="0" applyFont="1"/>
    <xf numFmtId="0" fontId="27" fillId="0" borderId="0" xfId="0" applyFont="1"/>
    <xf numFmtId="0" fontId="28" fillId="0" borderId="26" xfId="0" applyFont="1" applyBorder="1" applyAlignment="1">
      <alignment wrapText="1"/>
    </xf>
    <xf numFmtId="0" fontId="29" fillId="0" borderId="27" xfId="0" applyFont="1" applyBorder="1"/>
    <xf numFmtId="4" fontId="29" fillId="0" borderId="28" xfId="0" applyNumberFormat="1" applyFont="1" applyBorder="1"/>
    <xf numFmtId="0" fontId="29" fillId="0" borderId="29" xfId="0" applyFont="1" applyBorder="1"/>
    <xf numFmtId="4" fontId="29" fillId="0" borderId="30" xfId="0" applyNumberFormat="1" applyFont="1" applyBorder="1"/>
    <xf numFmtId="0" fontId="29" fillId="0" borderId="31" xfId="0" applyFont="1" applyBorder="1"/>
    <xf numFmtId="4" fontId="29" fillId="0" borderId="32" xfId="0" applyNumberFormat="1" applyFont="1" applyBorder="1"/>
    <xf numFmtId="0" fontId="29" fillId="0" borderId="25" xfId="0" applyFont="1" applyBorder="1"/>
    <xf numFmtId="0" fontId="29" fillId="0" borderId="3" xfId="0" applyFont="1" applyBorder="1"/>
    <xf numFmtId="0" fontId="29" fillId="0" borderId="3" xfId="0" applyFont="1" applyBorder="1" applyAlignment="1">
      <alignment wrapText="1"/>
    </xf>
    <xf numFmtId="0" fontId="32" fillId="0" borderId="0" xfId="0" applyFont="1"/>
    <xf numFmtId="4" fontId="0" fillId="0" borderId="0" xfId="0" applyNumberFormat="1"/>
    <xf numFmtId="0" fontId="0" fillId="17" borderId="3" xfId="0" applyFill="1" applyBorder="1"/>
    <xf numFmtId="0" fontId="26" fillId="0" borderId="0" xfId="0" applyFont="1" applyAlignment="1">
      <alignment horizontal="center"/>
    </xf>
    <xf numFmtId="0" fontId="33" fillId="0" borderId="0" xfId="0" applyFont="1"/>
    <xf numFmtId="0" fontId="26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3" xfId="0" applyNumberFormat="1" applyBorder="1"/>
    <xf numFmtId="165" fontId="26" fillId="0" borderId="3" xfId="0" applyNumberFormat="1" applyFont="1" applyBorder="1"/>
    <xf numFmtId="2" fontId="0" fillId="0" borderId="12" xfId="0" applyNumberFormat="1" applyBorder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/>
    <xf numFmtId="0" fontId="0" fillId="17" borderId="0" xfId="0" applyFill="1" applyBorder="1"/>
    <xf numFmtId="0" fontId="0" fillId="17" borderId="0" xfId="0" applyFill="1"/>
    <xf numFmtId="0" fontId="35" fillId="0" borderId="33" xfId="0" applyFont="1" applyBorder="1" applyAlignment="1">
      <alignment vertical="center" wrapText="1"/>
    </xf>
    <xf numFmtId="1" fontId="36" fillId="0" borderId="0" xfId="0" applyNumberFormat="1" applyFont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3" fontId="3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7" fillId="18" borderId="0" xfId="0" applyFont="1" applyFill="1" applyAlignment="1">
      <alignment vertical="center"/>
    </xf>
    <xf numFmtId="0" fontId="24" fillId="18" borderId="0" xfId="0" applyFont="1" applyFill="1" applyAlignment="1">
      <alignment horizontal="right" vertical="center"/>
    </xf>
    <xf numFmtId="0" fontId="12" fillId="18" borderId="35" xfId="0" applyFont="1" applyFill="1" applyBorder="1" applyAlignment="1">
      <alignment vertical="center"/>
    </xf>
    <xf numFmtId="0" fontId="12" fillId="19" borderId="36" xfId="0" applyFont="1" applyFill="1" applyBorder="1" applyAlignment="1">
      <alignment horizontal="right" vertical="center"/>
    </xf>
    <xf numFmtId="0" fontId="12" fillId="18" borderId="0" xfId="0" applyFont="1" applyFill="1" applyAlignment="1">
      <alignment vertical="center"/>
    </xf>
    <xf numFmtId="0" fontId="12" fillId="18" borderId="0" xfId="0" applyFont="1" applyFill="1" applyAlignment="1">
      <alignment horizontal="right" vertical="center"/>
    </xf>
    <xf numFmtId="0" fontId="12" fillId="19" borderId="37" xfId="0" applyFont="1" applyFill="1" applyBorder="1" applyAlignment="1">
      <alignment horizontal="right" vertical="center"/>
    </xf>
    <xf numFmtId="0" fontId="12" fillId="19" borderId="38" xfId="0" applyFont="1" applyFill="1" applyBorder="1" applyAlignment="1">
      <alignment horizontal="right" vertical="center"/>
    </xf>
    <xf numFmtId="0" fontId="12" fillId="19" borderId="39" xfId="0" applyFont="1" applyFill="1" applyBorder="1" applyAlignment="1">
      <alignment horizontal="right" vertical="center"/>
    </xf>
    <xf numFmtId="4" fontId="12" fillId="19" borderId="40" xfId="0" applyNumberFormat="1" applyFont="1" applyFill="1" applyBorder="1" applyAlignment="1">
      <alignment horizontal="right" vertical="center"/>
    </xf>
    <xf numFmtId="4" fontId="12" fillId="19" borderId="41" xfId="0" applyNumberFormat="1" applyFont="1" applyFill="1" applyBorder="1" applyAlignment="1">
      <alignment horizontal="right" vertical="center"/>
    </xf>
    <xf numFmtId="0" fontId="4" fillId="19" borderId="37" xfId="0" applyFont="1" applyFill="1" applyBorder="1" applyAlignment="1">
      <alignment horizontal="right" vertical="center"/>
    </xf>
    <xf numFmtId="0" fontId="4" fillId="19" borderId="36" xfId="0" applyFont="1" applyFill="1" applyBorder="1" applyAlignment="1">
      <alignment horizontal="right" vertical="center"/>
    </xf>
    <xf numFmtId="0" fontId="38" fillId="18" borderId="0" xfId="0" applyFont="1" applyFill="1" applyAlignment="1">
      <alignment vertical="center"/>
    </xf>
    <xf numFmtId="0" fontId="38" fillId="19" borderId="37" xfId="0" applyFont="1" applyFill="1" applyBorder="1" applyAlignment="1">
      <alignment horizontal="right" vertical="center"/>
    </xf>
    <xf numFmtId="0" fontId="38" fillId="19" borderId="36" xfId="0" applyFont="1" applyFill="1" applyBorder="1" applyAlignment="1">
      <alignment horizontal="right" vertical="center"/>
    </xf>
    <xf numFmtId="0" fontId="12" fillId="19" borderId="40" xfId="0" applyFont="1" applyFill="1" applyBorder="1" applyAlignment="1">
      <alignment horizontal="right" vertical="center"/>
    </xf>
    <xf numFmtId="0" fontId="12" fillId="19" borderId="41" xfId="0" applyFont="1" applyFill="1" applyBorder="1" applyAlignment="1">
      <alignment horizontal="right" vertical="center"/>
    </xf>
    <xf numFmtId="0" fontId="38" fillId="19" borderId="42" xfId="0" applyFont="1" applyFill="1" applyBorder="1" applyAlignment="1">
      <alignment horizontal="right" vertical="center"/>
    </xf>
    <xf numFmtId="0" fontId="38" fillId="19" borderId="43" xfId="0" applyFont="1" applyFill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right" vertical="center"/>
    </xf>
    <xf numFmtId="4" fontId="4" fillId="0" borderId="45" xfId="0" applyNumberFormat="1" applyFont="1" applyBorder="1" applyAlignment="1">
      <alignment horizontal="right" vertical="center"/>
    </xf>
    <xf numFmtId="0" fontId="38" fillId="19" borderId="44" xfId="0" applyFont="1" applyFill="1" applyBorder="1" applyAlignment="1">
      <alignment horizontal="right" vertical="center"/>
    </xf>
    <xf numFmtId="0" fontId="38" fillId="19" borderId="45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8" fillId="18" borderId="42" xfId="0" applyFont="1" applyFill="1" applyBorder="1" applyAlignment="1">
      <alignment vertical="center"/>
    </xf>
    <xf numFmtId="0" fontId="39" fillId="19" borderId="43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8" fillId="18" borderId="44" xfId="0" applyFont="1" applyFill="1" applyBorder="1" applyAlignment="1">
      <alignment vertical="center"/>
    </xf>
    <xf numFmtId="0" fontId="39" fillId="19" borderId="45" xfId="0" applyFont="1" applyFill="1" applyBorder="1" applyAlignment="1">
      <alignment horizontal="right" vertical="center"/>
    </xf>
    <xf numFmtId="3" fontId="38" fillId="19" borderId="45" xfId="0" applyNumberFormat="1" applyFont="1" applyFill="1" applyBorder="1" applyAlignment="1">
      <alignment horizontal="right" vertical="center"/>
    </xf>
    <xf numFmtId="3" fontId="38" fillId="19" borderId="43" xfId="0" applyNumberFormat="1" applyFont="1" applyFill="1" applyBorder="1" applyAlignment="1">
      <alignment horizontal="right" vertical="center"/>
    </xf>
    <xf numFmtId="0" fontId="38" fillId="18" borderId="43" xfId="0" applyFont="1" applyFill="1" applyBorder="1" applyAlignment="1">
      <alignment horizontal="right" vertical="center"/>
    </xf>
    <xf numFmtId="0" fontId="4" fillId="18" borderId="42" xfId="0" applyFont="1" applyFill="1" applyBorder="1" applyAlignment="1">
      <alignment vertical="center"/>
    </xf>
    <xf numFmtId="3" fontId="4" fillId="19" borderId="43" xfId="0" applyNumberFormat="1" applyFont="1" applyFill="1" applyBorder="1" applyAlignment="1">
      <alignment horizontal="right" vertical="center"/>
    </xf>
    <xf numFmtId="0" fontId="4" fillId="18" borderId="44" xfId="0" applyFont="1" applyFill="1" applyBorder="1" applyAlignment="1">
      <alignment vertical="center"/>
    </xf>
    <xf numFmtId="3" fontId="4" fillId="19" borderId="45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/>
    <xf numFmtId="0" fontId="2" fillId="5" borderId="26" xfId="0" applyFont="1" applyFill="1" applyBorder="1"/>
    <xf numFmtId="0" fontId="2" fillId="5" borderId="26" xfId="0" applyFont="1" applyFill="1" applyBorder="1" applyAlignment="1">
      <alignment horizontal="right"/>
    </xf>
    <xf numFmtId="0" fontId="2" fillId="5" borderId="25" xfId="0" applyFont="1" applyFill="1" applyBorder="1"/>
    <xf numFmtId="0" fontId="3" fillId="5" borderId="47" xfId="0" applyFont="1" applyFill="1" applyBorder="1"/>
    <xf numFmtId="0" fontId="3" fillId="5" borderId="46" xfId="0" applyFont="1" applyFill="1" applyBorder="1"/>
    <xf numFmtId="0" fontId="3" fillId="5" borderId="46" xfId="0" applyFont="1" applyFill="1" applyBorder="1" applyAlignment="1">
      <alignment horizontal="right"/>
    </xf>
    <xf numFmtId="1" fontId="3" fillId="5" borderId="46" xfId="0" applyNumberFormat="1" applyFont="1" applyFill="1" applyBorder="1"/>
    <xf numFmtId="0" fontId="23" fillId="5" borderId="46" xfId="0" applyFont="1" applyFill="1" applyBorder="1"/>
    <xf numFmtId="0" fontId="23" fillId="5" borderId="47" xfId="0" applyFont="1" applyFill="1" applyBorder="1"/>
    <xf numFmtId="3" fontId="23" fillId="5" borderId="47" xfId="0" applyNumberFormat="1" applyFont="1" applyFill="1" applyBorder="1"/>
    <xf numFmtId="0" fontId="4" fillId="5" borderId="0" xfId="0" applyFont="1" applyFill="1" applyBorder="1"/>
    <xf numFmtId="0" fontId="4" fillId="5" borderId="0" xfId="0" applyFont="1" applyFill="1"/>
    <xf numFmtId="3" fontId="4" fillId="5" borderId="0" xfId="0" applyNumberFormat="1" applyFont="1" applyFill="1" applyBorder="1"/>
    <xf numFmtId="3" fontId="4" fillId="5" borderId="0" xfId="0" applyNumberFormat="1" applyFont="1" applyFill="1"/>
    <xf numFmtId="0" fontId="2" fillId="5" borderId="0" xfId="0" applyFont="1" applyFill="1"/>
    <xf numFmtId="0" fontId="4" fillId="5" borderId="26" xfId="0" applyFont="1" applyFill="1" applyBorder="1"/>
    <xf numFmtId="0" fontId="3" fillId="4" borderId="0" xfId="0" applyFont="1" applyFill="1" applyBorder="1" applyAlignment="1">
      <alignment horizontal="right"/>
    </xf>
    <xf numFmtId="1" fontId="3" fillId="4" borderId="0" xfId="0" applyNumberFormat="1" applyFont="1" applyFill="1" applyBorder="1"/>
    <xf numFmtId="0" fontId="4" fillId="4" borderId="0" xfId="0" applyFont="1" applyFill="1" applyBorder="1"/>
    <xf numFmtId="0" fontId="4" fillId="4" borderId="0" xfId="0" applyFont="1" applyFill="1"/>
    <xf numFmtId="2" fontId="3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/>
    <xf numFmtId="3" fontId="4" fillId="4" borderId="0" xfId="0" applyNumberFormat="1" applyFont="1" applyFill="1"/>
    <xf numFmtId="0" fontId="4" fillId="4" borderId="26" xfId="0" applyFont="1" applyFill="1" applyBorder="1"/>
    <xf numFmtId="0" fontId="2" fillId="4" borderId="26" xfId="0" applyFont="1" applyFill="1" applyBorder="1"/>
    <xf numFmtId="49" fontId="2" fillId="4" borderId="26" xfId="1" applyNumberFormat="1" applyFont="1" applyFill="1" applyBorder="1"/>
    <xf numFmtId="1" fontId="2" fillId="4" borderId="26" xfId="1" applyNumberFormat="1" applyFont="1" applyFill="1" applyBorder="1"/>
    <xf numFmtId="0" fontId="2" fillId="4" borderId="26" xfId="1" applyFont="1" applyFill="1" applyBorder="1" applyAlignment="1">
      <alignment horizontal="right"/>
    </xf>
    <xf numFmtId="3" fontId="2" fillId="4" borderId="26" xfId="1" applyNumberFormat="1" applyFont="1" applyFill="1" applyBorder="1" applyAlignment="1">
      <alignment horizontal="right"/>
    </xf>
    <xf numFmtId="3" fontId="4" fillId="4" borderId="26" xfId="0" applyNumberFormat="1" applyFont="1" applyFill="1" applyBorder="1"/>
    <xf numFmtId="3" fontId="2" fillId="4" borderId="26" xfId="0" applyNumberFormat="1" applyFont="1" applyFill="1" applyBorder="1"/>
    <xf numFmtId="0" fontId="23" fillId="4" borderId="46" xfId="0" applyFont="1" applyFill="1" applyBorder="1"/>
    <xf numFmtId="0" fontId="3" fillId="4" borderId="47" xfId="0" applyFont="1" applyFill="1" applyBorder="1"/>
    <xf numFmtId="0" fontId="3" fillId="4" borderId="46" xfId="0" applyFont="1" applyFill="1" applyBorder="1"/>
    <xf numFmtId="49" fontId="3" fillId="4" borderId="46" xfId="1" applyNumberFormat="1" applyFont="1" applyFill="1" applyBorder="1"/>
    <xf numFmtId="1" fontId="3" fillId="4" borderId="46" xfId="1" applyNumberFormat="1" applyFont="1" applyFill="1" applyBorder="1"/>
    <xf numFmtId="0" fontId="3" fillId="4" borderId="46" xfId="1" applyFont="1" applyFill="1" applyBorder="1" applyAlignment="1">
      <alignment horizontal="right"/>
    </xf>
    <xf numFmtId="1" fontId="23" fillId="4" borderId="46" xfId="0" applyNumberFormat="1" applyFont="1" applyFill="1" applyBorder="1"/>
    <xf numFmtId="1" fontId="3" fillId="4" borderId="46" xfId="0" applyNumberFormat="1" applyFont="1" applyFill="1" applyBorder="1"/>
    <xf numFmtId="0" fontId="23" fillId="4" borderId="47" xfId="0" applyFont="1" applyFill="1" applyBorder="1"/>
    <xf numFmtId="3" fontId="23" fillId="4" borderId="47" xfId="0" applyNumberFormat="1" applyFont="1" applyFill="1" applyBorder="1"/>
    <xf numFmtId="0" fontId="2" fillId="4" borderId="25" xfId="0" applyFont="1" applyFill="1" applyBorder="1"/>
    <xf numFmtId="0" fontId="23" fillId="20" borderId="0" xfId="0" applyFont="1" applyFill="1"/>
    <xf numFmtId="0" fontId="3" fillId="20" borderId="0" xfId="0" applyFont="1" applyFill="1"/>
    <xf numFmtId="0" fontId="4" fillId="20" borderId="0" xfId="0" applyFont="1" applyFill="1"/>
    <xf numFmtId="0" fontId="4" fillId="20" borderId="0" xfId="0" applyFont="1" applyFill="1" applyBorder="1"/>
    <xf numFmtId="0" fontId="4" fillId="20" borderId="0" xfId="0" applyFont="1" applyFill="1" applyBorder="1" applyAlignment="1">
      <alignment horizontal="right"/>
    </xf>
    <xf numFmtId="1" fontId="4" fillId="20" borderId="0" xfId="0" applyNumberFormat="1" applyFont="1" applyFill="1" applyBorder="1"/>
    <xf numFmtId="0" fontId="2" fillId="20" borderId="3" xfId="0" applyFont="1" applyFill="1" applyBorder="1"/>
    <xf numFmtId="0" fontId="23" fillId="20" borderId="0" xfId="0" applyFont="1" applyFill="1" applyAlignment="1">
      <alignment horizontal="right"/>
    </xf>
    <xf numFmtId="0" fontId="23" fillId="20" borderId="0" xfId="0" applyFont="1" applyFill="1" applyBorder="1" applyAlignment="1">
      <alignment horizontal="right"/>
    </xf>
    <xf numFmtId="0" fontId="23" fillId="20" borderId="0" xfId="0" applyFont="1" applyFill="1" applyBorder="1"/>
    <xf numFmtId="0" fontId="3" fillId="20" borderId="0" xfId="0" applyFont="1" applyFill="1" applyBorder="1" applyAlignment="1">
      <alignment horizontal="right"/>
    </xf>
    <xf numFmtId="1" fontId="3" fillId="20" borderId="0" xfId="0" applyNumberFormat="1" applyFont="1" applyFill="1" applyBorder="1"/>
    <xf numFmtId="0" fontId="2" fillId="20" borderId="0" xfId="0" applyFont="1" applyFill="1" applyBorder="1"/>
    <xf numFmtId="2" fontId="3" fillId="20" borderId="0" xfId="0" applyNumberFormat="1" applyFont="1" applyFill="1" applyBorder="1" applyAlignment="1">
      <alignment horizontal="right"/>
    </xf>
    <xf numFmtId="0" fontId="4" fillId="20" borderId="3" xfId="0" applyFont="1" applyFill="1" applyBorder="1"/>
    <xf numFmtId="49" fontId="2" fillId="20" borderId="3" xfId="1" applyNumberFormat="1" applyFont="1" applyFill="1" applyBorder="1"/>
    <xf numFmtId="1" fontId="2" fillId="20" borderId="3" xfId="1" applyNumberFormat="1" applyFont="1" applyFill="1" applyBorder="1"/>
    <xf numFmtId="0" fontId="2" fillId="20" borderId="3" xfId="1" applyFont="1" applyFill="1" applyBorder="1"/>
    <xf numFmtId="0" fontId="2" fillId="20" borderId="3" xfId="1" applyFont="1" applyFill="1" applyBorder="1" applyAlignment="1">
      <alignment horizontal="right"/>
    </xf>
    <xf numFmtId="3" fontId="2" fillId="20" borderId="3" xfId="0" applyNumberFormat="1" applyFont="1" applyFill="1" applyBorder="1" applyAlignment="1">
      <alignment horizontal="right"/>
    </xf>
    <xf numFmtId="3" fontId="2" fillId="20" borderId="3" xfId="0" applyNumberFormat="1" applyFont="1" applyFill="1" applyBorder="1"/>
    <xf numFmtId="3" fontId="2" fillId="20" borderId="3" xfId="1" applyNumberFormat="1" applyFont="1" applyFill="1" applyBorder="1" applyAlignment="1">
      <alignment horizontal="right"/>
    </xf>
    <xf numFmtId="3" fontId="4" fillId="20" borderId="0" xfId="0" applyNumberFormat="1" applyFont="1" applyFill="1" applyBorder="1"/>
    <xf numFmtId="3" fontId="4" fillId="20" borderId="0" xfId="0" applyNumberFormat="1" applyFont="1" applyFill="1"/>
    <xf numFmtId="3" fontId="2" fillId="20" borderId="0" xfId="0" applyNumberFormat="1" applyFont="1" applyFill="1" applyAlignment="1">
      <alignment horizontal="right"/>
    </xf>
    <xf numFmtId="3" fontId="2" fillId="20" borderId="0" xfId="0" applyNumberFormat="1" applyFont="1" applyFill="1"/>
    <xf numFmtId="3" fontId="2" fillId="20" borderId="3" xfId="7" applyNumberFormat="1" applyFont="1" applyFill="1" applyBorder="1"/>
    <xf numFmtId="0" fontId="23" fillId="20" borderId="47" xfId="0" applyFont="1" applyFill="1" applyBorder="1"/>
    <xf numFmtId="0" fontId="3" fillId="20" borderId="47" xfId="0" applyFont="1" applyFill="1" applyBorder="1"/>
    <xf numFmtId="49" fontId="3" fillId="20" borderId="47" xfId="0" applyNumberFormat="1" applyFont="1" applyFill="1" applyBorder="1"/>
    <xf numFmtId="1" fontId="3" fillId="20" borderId="47" xfId="0" applyNumberFormat="1" applyFont="1" applyFill="1" applyBorder="1"/>
    <xf numFmtId="49" fontId="3" fillId="20" borderId="47" xfId="0" applyNumberFormat="1" applyFont="1" applyFill="1" applyBorder="1" applyAlignment="1">
      <alignment wrapText="1"/>
    </xf>
    <xf numFmtId="3" fontId="3" fillId="20" borderId="47" xfId="0" applyNumberFormat="1" applyFont="1" applyFill="1" applyBorder="1" applyAlignment="1">
      <alignment horizontal="right"/>
    </xf>
    <xf numFmtId="3" fontId="3" fillId="20" borderId="47" xfId="0" applyNumberFormat="1" applyFont="1" applyFill="1" applyBorder="1"/>
    <xf numFmtId="3" fontId="23" fillId="20" borderId="47" xfId="0" applyNumberFormat="1" applyFont="1" applyFill="1" applyBorder="1"/>
    <xf numFmtId="0" fontId="23" fillId="0" borderId="0" xfId="0" applyFont="1" applyFill="1" applyBorder="1"/>
    <xf numFmtId="49" fontId="3" fillId="0" borderId="0" xfId="0" applyNumberFormat="1" applyFont="1" applyFill="1" applyBorder="1"/>
    <xf numFmtId="1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2" fillId="7" borderId="3" xfId="1" applyNumberFormat="1" applyFont="1" applyFill="1" applyBorder="1" applyAlignment="1">
      <alignment horizontal="right" wrapText="1"/>
    </xf>
    <xf numFmtId="0" fontId="2" fillId="2" borderId="3" xfId="1" applyNumberFormat="1" applyFont="1" applyFill="1" applyBorder="1" applyAlignment="1">
      <alignment horizontal="right" wrapText="1"/>
    </xf>
    <xf numFmtId="0" fontId="2" fillId="7" borderId="25" xfId="0" applyFont="1" applyFill="1" applyBorder="1"/>
    <xf numFmtId="0" fontId="3" fillId="7" borderId="0" xfId="0" applyFont="1" applyFill="1"/>
    <xf numFmtId="0" fontId="3" fillId="7" borderId="0" xfId="0" applyFont="1" applyFill="1" applyBorder="1" applyAlignment="1">
      <alignment horizontal="right"/>
    </xf>
    <xf numFmtId="1" fontId="3" fillId="7" borderId="0" xfId="0" applyNumberFormat="1" applyFont="1" applyFill="1" applyBorder="1"/>
    <xf numFmtId="4" fontId="3" fillId="7" borderId="0" xfId="0" applyNumberFormat="1" applyFont="1" applyFill="1" applyBorder="1" applyAlignment="1">
      <alignment horizontal="right"/>
    </xf>
    <xf numFmtId="0" fontId="2" fillId="7" borderId="26" xfId="0" applyFont="1" applyFill="1" applyBorder="1"/>
    <xf numFmtId="0" fontId="4" fillId="7" borderId="26" xfId="0" applyFont="1" applyFill="1" applyBorder="1"/>
    <xf numFmtId="49" fontId="2" fillId="7" borderId="26" xfId="1" applyNumberFormat="1" applyFont="1" applyFill="1" applyBorder="1"/>
    <xf numFmtId="0" fontId="4" fillId="7" borderId="26" xfId="0" applyFont="1" applyFill="1" applyBorder="1" applyAlignment="1">
      <alignment horizontal="right"/>
    </xf>
    <xf numFmtId="0" fontId="2" fillId="7" borderId="26" xfId="1" applyFont="1" applyFill="1" applyBorder="1"/>
    <xf numFmtId="49" fontId="2" fillId="7" borderId="26" xfId="1" applyNumberFormat="1" applyFont="1" applyFill="1" applyBorder="1" applyAlignment="1">
      <alignment horizontal="right" wrapText="1"/>
    </xf>
    <xf numFmtId="3" fontId="2" fillId="7" borderId="26" xfId="1" applyNumberFormat="1" applyFont="1" applyFill="1" applyBorder="1" applyAlignment="1">
      <alignment horizontal="right" wrapText="1"/>
    </xf>
    <xf numFmtId="3" fontId="4" fillId="7" borderId="26" xfId="0" applyNumberFormat="1" applyFont="1" applyFill="1" applyBorder="1"/>
    <xf numFmtId="3" fontId="2" fillId="7" borderId="26" xfId="0" applyNumberFormat="1" applyFont="1" applyFill="1" applyBorder="1" applyAlignment="1">
      <alignment horizontal="right" wrapText="1"/>
    </xf>
    <xf numFmtId="0" fontId="23" fillId="7" borderId="47" xfId="0" applyFont="1" applyFill="1" applyBorder="1"/>
    <xf numFmtId="0" fontId="3" fillId="7" borderId="47" xfId="0" applyFont="1" applyFill="1" applyBorder="1"/>
    <xf numFmtId="49" fontId="3" fillId="7" borderId="47" xfId="1" applyNumberFormat="1" applyFont="1" applyFill="1" applyBorder="1"/>
    <xf numFmtId="0" fontId="23" fillId="7" borderId="47" xfId="0" applyFont="1" applyFill="1" applyBorder="1" applyAlignment="1">
      <alignment horizontal="right"/>
    </xf>
    <xf numFmtId="0" fontId="3" fillId="7" borderId="47" xfId="1" applyFont="1" applyFill="1" applyBorder="1"/>
    <xf numFmtId="49" fontId="3" fillId="7" borderId="47" xfId="1" applyNumberFormat="1" applyFont="1" applyFill="1" applyBorder="1" applyAlignment="1">
      <alignment horizontal="right" wrapText="1"/>
    </xf>
    <xf numFmtId="1" fontId="23" fillId="7" borderId="47" xfId="0" applyNumberFormat="1" applyFont="1" applyFill="1" applyBorder="1"/>
    <xf numFmtId="3" fontId="3" fillId="7" borderId="46" xfId="0" applyNumberFormat="1" applyFont="1" applyFill="1" applyBorder="1" applyAlignment="1">
      <alignment horizontal="right" wrapText="1"/>
    </xf>
    <xf numFmtId="49" fontId="3" fillId="0" borderId="0" xfId="1" applyNumberFormat="1" applyFont="1" applyFill="1" applyBorder="1"/>
    <xf numFmtId="0" fontId="23" fillId="0" borderId="0" xfId="0" applyFont="1" applyFill="1" applyBorder="1" applyAlignment="1">
      <alignment horizontal="right"/>
    </xf>
    <xf numFmtId="0" fontId="3" fillId="0" borderId="0" xfId="1" applyFont="1" applyFill="1" applyBorder="1"/>
    <xf numFmtId="49" fontId="3" fillId="0" borderId="0" xfId="1" applyNumberFormat="1" applyFont="1" applyFill="1" applyBorder="1" applyAlignment="1">
      <alignment horizontal="right" wrapText="1"/>
    </xf>
    <xf numFmtId="1" fontId="2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 wrapText="1"/>
    </xf>
    <xf numFmtId="0" fontId="2" fillId="2" borderId="25" xfId="0" applyFont="1" applyFill="1" applyBorder="1"/>
    <xf numFmtId="0" fontId="3" fillId="2" borderId="0" xfId="0" applyFont="1" applyFill="1"/>
    <xf numFmtId="1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right"/>
    </xf>
    <xf numFmtId="0" fontId="2" fillId="2" borderId="3" xfId="0" applyFont="1" applyFill="1" applyBorder="1"/>
    <xf numFmtId="49" fontId="2" fillId="2" borderId="26" xfId="1" applyNumberFormat="1" applyFont="1" applyFill="1" applyBorder="1"/>
    <xf numFmtId="1" fontId="2" fillId="2" borderId="26" xfId="1" applyNumberFormat="1" applyFont="1" applyFill="1" applyBorder="1"/>
    <xf numFmtId="0" fontId="2" fillId="2" borderId="26" xfId="1" applyFont="1" applyFill="1" applyBorder="1"/>
    <xf numFmtId="49" fontId="2" fillId="2" borderId="26" xfId="1" applyNumberFormat="1" applyFont="1" applyFill="1" applyBorder="1" applyAlignment="1">
      <alignment horizontal="right" wrapText="1"/>
    </xf>
    <xf numFmtId="3" fontId="2" fillId="2" borderId="26" xfId="1" applyNumberFormat="1" applyFont="1" applyFill="1" applyBorder="1" applyAlignment="1">
      <alignment horizontal="right" wrapText="1"/>
    </xf>
    <xf numFmtId="3" fontId="2" fillId="2" borderId="26" xfId="0" applyNumberFormat="1" applyFont="1" applyFill="1" applyBorder="1"/>
    <xf numFmtId="49" fontId="2" fillId="0" borderId="25" xfId="1" applyNumberFormat="1" applyFont="1" applyFill="1" applyBorder="1"/>
    <xf numFmtId="0" fontId="4" fillId="0" borderId="25" xfId="0" applyFont="1" applyFill="1" applyBorder="1" applyAlignment="1">
      <alignment horizontal="right"/>
    </xf>
    <xf numFmtId="0" fontId="4" fillId="0" borderId="25" xfId="0" applyFont="1" applyFill="1" applyBorder="1"/>
    <xf numFmtId="1" fontId="4" fillId="0" borderId="25" xfId="0" applyNumberFormat="1" applyFont="1" applyFill="1" applyBorder="1"/>
    <xf numFmtId="0" fontId="3" fillId="2" borderId="47" xfId="0" applyFont="1" applyFill="1" applyBorder="1"/>
    <xf numFmtId="0" fontId="23" fillId="2" borderId="47" xfId="0" applyFont="1" applyFill="1" applyBorder="1"/>
    <xf numFmtId="49" fontId="3" fillId="2" borderId="46" xfId="1" applyNumberFormat="1" applyFont="1" applyFill="1" applyBorder="1"/>
    <xf numFmtId="1" fontId="3" fillId="2" borderId="46" xfId="1" applyNumberFormat="1" applyFont="1" applyFill="1" applyBorder="1"/>
    <xf numFmtId="0" fontId="3" fillId="2" borderId="46" xfId="1" applyFont="1" applyFill="1" applyBorder="1"/>
    <xf numFmtId="49" fontId="3" fillId="2" borderId="46" xfId="1" applyNumberFormat="1" applyFont="1" applyFill="1" applyBorder="1" applyAlignment="1">
      <alignment horizontal="right" wrapText="1"/>
    </xf>
    <xf numFmtId="3" fontId="3" fillId="2" borderId="46" xfId="1" applyNumberFormat="1" applyFont="1" applyFill="1" applyBorder="1" applyAlignment="1">
      <alignment horizontal="right" wrapText="1"/>
    </xf>
    <xf numFmtId="3" fontId="3" fillId="2" borderId="46" xfId="0" applyNumberFormat="1" applyFont="1" applyFill="1" applyBorder="1"/>
    <xf numFmtId="3" fontId="4" fillId="2" borderId="0" xfId="0" applyNumberFormat="1" applyFont="1" applyFill="1" applyBorder="1"/>
    <xf numFmtId="3" fontId="23" fillId="2" borderId="47" xfId="0" applyNumberFormat="1" applyFont="1" applyFill="1" applyBorder="1"/>
    <xf numFmtId="0" fontId="3" fillId="6" borderId="0" xfId="0" applyFont="1" applyFill="1" applyBorder="1" applyAlignment="1">
      <alignment horizontal="right"/>
    </xf>
    <xf numFmtId="1" fontId="3" fillId="6" borderId="0" xfId="0" applyNumberFormat="1" applyFont="1" applyFill="1" applyBorder="1"/>
    <xf numFmtId="0" fontId="2" fillId="6" borderId="0" xfId="0" applyFont="1" applyFill="1" applyBorder="1"/>
    <xf numFmtId="2" fontId="3" fillId="6" borderId="0" xfId="0" applyNumberFormat="1" applyFont="1" applyFill="1" applyBorder="1" applyAlignment="1">
      <alignment horizontal="right"/>
    </xf>
    <xf numFmtId="0" fontId="3" fillId="6" borderId="0" xfId="0" applyFont="1" applyFill="1"/>
    <xf numFmtId="0" fontId="4" fillId="6" borderId="26" xfId="0" applyFont="1" applyFill="1" applyBorder="1"/>
    <xf numFmtId="0" fontId="2" fillId="6" borderId="26" xfId="0" applyFont="1" applyFill="1" applyBorder="1"/>
    <xf numFmtId="0" fontId="2" fillId="6" borderId="26" xfId="0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3" fontId="4" fillId="6" borderId="26" xfId="0" applyNumberFormat="1" applyFont="1" applyFill="1" applyBorder="1"/>
    <xf numFmtId="3" fontId="2" fillId="6" borderId="26" xfId="0" applyNumberFormat="1" applyFont="1" applyFill="1" applyBorder="1" applyAlignment="1">
      <alignment horizontal="right"/>
    </xf>
    <xf numFmtId="0" fontId="3" fillId="6" borderId="47" xfId="0" applyFont="1" applyFill="1" applyBorder="1"/>
    <xf numFmtId="0" fontId="23" fillId="6" borderId="47" xfId="0" applyFont="1" applyFill="1" applyBorder="1"/>
    <xf numFmtId="49" fontId="3" fillId="6" borderId="47" xfId="0" applyNumberFormat="1" applyFont="1" applyFill="1" applyBorder="1"/>
    <xf numFmtId="49" fontId="1" fillId="6" borderId="47" xfId="0" applyNumberFormat="1" applyFont="1" applyFill="1" applyBorder="1"/>
    <xf numFmtId="1" fontId="1" fillId="6" borderId="47" xfId="0" applyNumberFormat="1" applyFont="1" applyFill="1" applyBorder="1"/>
    <xf numFmtId="0" fontId="1" fillId="6" borderId="47" xfId="0" applyFont="1" applyFill="1" applyBorder="1"/>
    <xf numFmtId="49" fontId="1" fillId="6" borderId="47" xfId="0" applyNumberFormat="1" applyFont="1" applyFill="1" applyBorder="1" applyAlignment="1">
      <alignment wrapText="1"/>
    </xf>
    <xf numFmtId="3" fontId="1" fillId="6" borderId="47" xfId="0" applyNumberFormat="1" applyFont="1" applyFill="1" applyBorder="1"/>
    <xf numFmtId="0" fontId="4" fillId="21" borderId="0" xfId="0" applyFont="1" applyFill="1"/>
    <xf numFmtId="0" fontId="2" fillId="21" borderId="3" xfId="0" applyFont="1" applyFill="1" applyBorder="1"/>
    <xf numFmtId="0" fontId="4" fillId="21" borderId="3" xfId="0" applyFont="1" applyFill="1" applyBorder="1"/>
    <xf numFmtId="3" fontId="2" fillId="21" borderId="3" xfId="2" applyNumberFormat="1" applyFont="1" applyFill="1" applyBorder="1"/>
    <xf numFmtId="0" fontId="4" fillId="21" borderId="3" xfId="0" applyFont="1" applyFill="1" applyBorder="1" applyAlignment="1">
      <alignment horizontal="right"/>
    </xf>
    <xf numFmtId="3" fontId="4" fillId="21" borderId="3" xfId="0" applyNumberFormat="1" applyFont="1" applyFill="1" applyBorder="1" applyAlignment="1">
      <alignment horizontal="right"/>
    </xf>
    <xf numFmtId="3" fontId="4" fillId="21" borderId="0" xfId="0" applyNumberFormat="1" applyFont="1" applyFill="1"/>
    <xf numFmtId="3" fontId="2" fillId="21" borderId="3" xfId="0" applyNumberFormat="1" applyFont="1" applyFill="1" applyBorder="1" applyAlignment="1">
      <alignment horizontal="right"/>
    </xf>
    <xf numFmtId="0" fontId="3" fillId="21" borderId="0" xfId="0" applyFont="1" applyFill="1"/>
    <xf numFmtId="49" fontId="0" fillId="21" borderId="3" xfId="0" applyNumberFormat="1" applyFill="1" applyBorder="1"/>
    <xf numFmtId="1" fontId="0" fillId="21" borderId="3" xfId="0" applyNumberFormat="1" applyFill="1" applyBorder="1"/>
    <xf numFmtId="0" fontId="0" fillId="21" borderId="3" xfId="0" applyFill="1" applyBorder="1"/>
    <xf numFmtId="49" fontId="0" fillId="21" borderId="3" xfId="0" applyNumberFormat="1" applyFill="1" applyBorder="1" applyAlignment="1">
      <alignment wrapText="1"/>
    </xf>
    <xf numFmtId="3" fontId="0" fillId="21" borderId="3" xfId="0" applyNumberFormat="1" applyFill="1" applyBorder="1"/>
    <xf numFmtId="0" fontId="2" fillId="21" borderId="0" xfId="0" applyFont="1" applyFill="1"/>
    <xf numFmtId="49" fontId="2" fillId="21" borderId="0" xfId="0" applyNumberFormat="1" applyFont="1" applyFill="1" applyBorder="1"/>
    <xf numFmtId="1" fontId="0" fillId="21" borderId="1" xfId="0" applyNumberFormat="1" applyFill="1" applyBorder="1"/>
    <xf numFmtId="49" fontId="2" fillId="21" borderId="3" xfId="0" applyNumberFormat="1" applyFont="1" applyFill="1" applyBorder="1"/>
    <xf numFmtId="49" fontId="2" fillId="21" borderId="3" xfId="0" applyNumberFormat="1" applyFont="1" applyFill="1" applyBorder="1" applyAlignment="1">
      <alignment wrapText="1"/>
    </xf>
    <xf numFmtId="3" fontId="0" fillId="21" borderId="0" xfId="0" applyNumberFormat="1" applyFill="1"/>
    <xf numFmtId="0" fontId="4" fillId="21" borderId="0" xfId="0" applyFont="1" applyFill="1" applyBorder="1"/>
    <xf numFmtId="0" fontId="4" fillId="21" borderId="0" xfId="0" applyFont="1" applyFill="1" applyAlignment="1">
      <alignment horizontal="right"/>
    </xf>
    <xf numFmtId="0" fontId="3" fillId="21" borderId="0" xfId="0" applyFont="1" applyFill="1" applyBorder="1" applyAlignment="1">
      <alignment horizontal="right"/>
    </xf>
    <xf numFmtId="1" fontId="3" fillId="21" borderId="0" xfId="0" applyNumberFormat="1" applyFont="1" applyFill="1" applyBorder="1"/>
    <xf numFmtId="0" fontId="12" fillId="21" borderId="14" xfId="0" applyFont="1" applyFill="1" applyBorder="1" applyAlignment="1">
      <alignment vertical="top" wrapText="1"/>
    </xf>
    <xf numFmtId="0" fontId="2" fillId="21" borderId="26" xfId="0" applyFont="1" applyFill="1" applyBorder="1"/>
    <xf numFmtId="0" fontId="12" fillId="21" borderId="14" xfId="0" applyFont="1" applyFill="1" applyBorder="1" applyAlignment="1">
      <alignment horizontal="right" vertical="top" wrapText="1"/>
    </xf>
    <xf numFmtId="0" fontId="12" fillId="21" borderId="15" xfId="0" applyFont="1" applyFill="1" applyBorder="1" applyAlignment="1">
      <alignment vertical="top" wrapText="1"/>
    </xf>
    <xf numFmtId="0" fontId="2" fillId="21" borderId="18" xfId="0" applyFont="1" applyFill="1" applyBorder="1" applyAlignment="1">
      <alignment horizontal="right"/>
    </xf>
    <xf numFmtId="3" fontId="4" fillId="21" borderId="26" xfId="0" applyNumberFormat="1" applyFont="1" applyFill="1" applyBorder="1"/>
    <xf numFmtId="3" fontId="12" fillId="21" borderId="16" xfId="0" applyNumberFormat="1" applyFont="1" applyFill="1" applyBorder="1" applyAlignment="1">
      <alignment vertical="top" wrapText="1"/>
    </xf>
    <xf numFmtId="3" fontId="12" fillId="21" borderId="14" xfId="0" applyNumberFormat="1" applyFont="1" applyFill="1" applyBorder="1" applyAlignment="1">
      <alignment vertical="top" wrapText="1"/>
    </xf>
    <xf numFmtId="3" fontId="2" fillId="21" borderId="26" xfId="0" applyNumberFormat="1" applyFont="1" applyFill="1" applyBorder="1" applyAlignment="1">
      <alignment horizontal="right"/>
    </xf>
    <xf numFmtId="0" fontId="3" fillId="21" borderId="47" xfId="0" applyFont="1" applyFill="1" applyBorder="1"/>
    <xf numFmtId="0" fontId="23" fillId="21" borderId="47" xfId="0" applyFont="1" applyFill="1" applyBorder="1"/>
    <xf numFmtId="0" fontId="23" fillId="21" borderId="47" xfId="0" applyFont="1" applyFill="1" applyBorder="1" applyAlignment="1">
      <alignment horizontal="right"/>
    </xf>
    <xf numFmtId="3" fontId="23" fillId="21" borderId="47" xfId="0" applyNumberFormat="1" applyFont="1" applyFill="1" applyBorder="1" applyAlignment="1">
      <alignment horizontal="right"/>
    </xf>
    <xf numFmtId="0" fontId="23" fillId="22" borderId="47" xfId="0" applyFont="1" applyFill="1" applyBorder="1"/>
    <xf numFmtId="0" fontId="23" fillId="22" borderId="47" xfId="0" applyFont="1" applyFill="1" applyBorder="1" applyAlignment="1">
      <alignment horizontal="right"/>
    </xf>
    <xf numFmtId="1" fontId="23" fillId="22" borderId="47" xfId="0" applyNumberFormat="1" applyFont="1" applyFill="1" applyBorder="1"/>
    <xf numFmtId="3" fontId="23" fillId="22" borderId="47" xfId="0" applyNumberFormat="1" applyFont="1" applyFill="1" applyBorder="1"/>
    <xf numFmtId="0" fontId="2" fillId="5" borderId="50" xfId="0" applyFont="1" applyFill="1" applyBorder="1"/>
    <xf numFmtId="0" fontId="2" fillId="4" borderId="0" xfId="0" applyFont="1" applyFill="1" applyBorder="1"/>
    <xf numFmtId="0" fontId="23" fillId="0" borderId="0" xfId="0" applyFont="1" applyFill="1"/>
    <xf numFmtId="49" fontId="23" fillId="0" borderId="0" xfId="0" applyNumberFormat="1" applyFont="1" applyFill="1"/>
    <xf numFmtId="49" fontId="2" fillId="0" borderId="3" xfId="0" applyNumberFormat="1" applyFont="1" applyFill="1" applyBorder="1"/>
    <xf numFmtId="0" fontId="2" fillId="0" borderId="0" xfId="0" applyFont="1"/>
    <xf numFmtId="0" fontId="42" fillId="0" borderId="0" xfId="0" applyFont="1"/>
    <xf numFmtId="3" fontId="4" fillId="0" borderId="0" xfId="0" applyNumberFormat="1" applyFont="1"/>
    <xf numFmtId="49" fontId="4" fillId="0" borderId="0" xfId="0" applyNumberFormat="1" applyFont="1" applyFill="1"/>
    <xf numFmtId="49" fontId="2" fillId="23" borderId="1" xfId="1" applyNumberFormat="1" applyFont="1" applyFill="1" applyBorder="1"/>
    <xf numFmtId="0" fontId="2" fillId="23" borderId="1" xfId="1" applyFont="1" applyFill="1" applyBorder="1"/>
    <xf numFmtId="49" fontId="2" fillId="0" borderId="1" xfId="0" applyNumberFormat="1" applyFont="1" applyFill="1" applyBorder="1"/>
    <xf numFmtId="49" fontId="4" fillId="0" borderId="0" xfId="0" applyNumberFormat="1" applyFont="1"/>
    <xf numFmtId="49" fontId="2" fillId="0" borderId="0" xfId="0" applyNumberFormat="1" applyFont="1" applyFill="1" applyBorder="1"/>
    <xf numFmtId="3" fontId="4" fillId="0" borderId="0" xfId="0" applyNumberFormat="1" applyFont="1" applyFill="1" applyBorder="1"/>
    <xf numFmtId="0" fontId="2" fillId="23" borderId="1" xfId="1" applyFont="1" applyFill="1" applyBorder="1" applyAlignment="1">
      <alignment horizontal="left"/>
    </xf>
    <xf numFmtId="49" fontId="3" fillId="0" borderId="3" xfId="0" applyNumberFormat="1" applyFont="1" applyFill="1" applyBorder="1"/>
    <xf numFmtId="49" fontId="2" fillId="0" borderId="51" xfId="0" applyNumberFormat="1" applyFont="1" applyFill="1" applyBorder="1"/>
    <xf numFmtId="49" fontId="2" fillId="23" borderId="3" xfId="1" applyNumberFormat="1" applyFont="1" applyFill="1" applyBorder="1"/>
    <xf numFmtId="0" fontId="2" fillId="23" borderId="3" xfId="1" applyFont="1" applyFill="1" applyBorder="1"/>
    <xf numFmtId="0" fontId="2" fillId="0" borderId="12" xfId="0" applyFont="1" applyFill="1" applyBorder="1"/>
    <xf numFmtId="49" fontId="4" fillId="0" borderId="3" xfId="0" applyNumberFormat="1" applyFont="1" applyFill="1" applyBorder="1"/>
    <xf numFmtId="49" fontId="2" fillId="23" borderId="52" xfId="1" applyNumberFormat="1" applyFont="1" applyFill="1" applyBorder="1"/>
    <xf numFmtId="0" fontId="2" fillId="0" borderId="50" xfId="0" applyFont="1" applyFill="1" applyBorder="1"/>
    <xf numFmtId="0" fontId="2" fillId="0" borderId="53" xfId="0" applyFont="1" applyFill="1" applyBorder="1"/>
    <xf numFmtId="49" fontId="2" fillId="23" borderId="1" xfId="0" applyNumberFormat="1" applyFont="1" applyFill="1" applyBorder="1"/>
    <xf numFmtId="0" fontId="2" fillId="23" borderId="1" xfId="0" applyFont="1" applyFill="1" applyBorder="1"/>
    <xf numFmtId="166" fontId="4" fillId="0" borderId="0" xfId="0" applyNumberFormat="1" applyFont="1"/>
    <xf numFmtId="0" fontId="23" fillId="0" borderId="47" xfId="0" applyFont="1" applyFill="1" applyBorder="1"/>
    <xf numFmtId="49" fontId="23" fillId="0" borderId="47" xfId="0" applyNumberFormat="1" applyFont="1" applyFill="1" applyBorder="1"/>
    <xf numFmtId="0" fontId="23" fillId="0" borderId="47" xfId="0" applyFont="1" applyBorder="1"/>
    <xf numFmtId="0" fontId="2" fillId="0" borderId="26" xfId="0" applyFont="1" applyFill="1" applyBorder="1"/>
    <xf numFmtId="49" fontId="2" fillId="0" borderId="26" xfId="0" applyNumberFormat="1" applyFont="1" applyFill="1" applyBorder="1"/>
    <xf numFmtId="167" fontId="23" fillId="0" borderId="47" xfId="10" applyNumberFormat="1" applyFont="1" applyFill="1" applyBorder="1"/>
    <xf numFmtId="167" fontId="23" fillId="0" borderId="47" xfId="10" applyNumberFormat="1" applyFont="1" applyBorder="1"/>
    <xf numFmtId="167" fontId="3" fillId="23" borderId="47" xfId="10" applyNumberFormat="1" applyFont="1" applyFill="1" applyBorder="1"/>
    <xf numFmtId="167" fontId="23" fillId="0" borderId="47" xfId="0" applyNumberFormat="1" applyFont="1" applyBorder="1"/>
    <xf numFmtId="3" fontId="23" fillId="0" borderId="0" xfId="0" applyNumberFormat="1" applyFont="1" applyFill="1" applyBorder="1" applyAlignment="1">
      <alignment horizontal="right"/>
    </xf>
    <xf numFmtId="0" fontId="23" fillId="22" borderId="0" xfId="0" applyFont="1" applyFill="1" applyBorder="1"/>
    <xf numFmtId="0" fontId="3" fillId="22" borderId="0" xfId="0" applyFont="1" applyFill="1" applyBorder="1"/>
    <xf numFmtId="0" fontId="23" fillId="22" borderId="0" xfId="0" applyFont="1" applyFill="1" applyBorder="1" applyAlignment="1">
      <alignment horizontal="right"/>
    </xf>
    <xf numFmtId="3" fontId="23" fillId="22" borderId="0" xfId="0" applyNumberFormat="1" applyFont="1" applyFill="1" applyBorder="1" applyAlignment="1">
      <alignment horizontal="right"/>
    </xf>
    <xf numFmtId="3" fontId="25" fillId="24" borderId="3" xfId="0" applyNumberFormat="1" applyFont="1" applyFill="1" applyBorder="1"/>
    <xf numFmtId="4" fontId="0" fillId="22" borderId="0" xfId="0" applyNumberFormat="1" applyFill="1"/>
    <xf numFmtId="0" fontId="0" fillId="22" borderId="0" xfId="0" applyFill="1"/>
    <xf numFmtId="0" fontId="23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7" fontId="23" fillId="0" borderId="47" xfId="10" applyNumberFormat="1" applyFont="1" applyBorder="1" applyAlignment="1">
      <alignment horizontal="right"/>
    </xf>
    <xf numFmtId="0" fontId="23" fillId="0" borderId="47" xfId="0" applyFont="1" applyBorder="1" applyAlignment="1">
      <alignment horizontal="right"/>
    </xf>
    <xf numFmtId="0" fontId="23" fillId="25" borderId="3" xfId="0" applyFont="1" applyFill="1" applyBorder="1"/>
    <xf numFmtId="3" fontId="2" fillId="25" borderId="3" xfId="1" applyNumberFormat="1" applyFont="1" applyFill="1" applyBorder="1"/>
    <xf numFmtId="3" fontId="22" fillId="25" borderId="3" xfId="4" applyNumberFormat="1" applyFont="1" applyFill="1" applyBorder="1"/>
    <xf numFmtId="3" fontId="4" fillId="25" borderId="3" xfId="0" applyNumberFormat="1" applyFont="1" applyFill="1" applyBorder="1"/>
    <xf numFmtId="3" fontId="2" fillId="25" borderId="3" xfId="4" applyNumberFormat="1" applyFont="1" applyFill="1" applyBorder="1"/>
    <xf numFmtId="3" fontId="2" fillId="25" borderId="3" xfId="0" applyNumberFormat="1" applyFont="1" applyFill="1" applyBorder="1"/>
    <xf numFmtId="0" fontId="4" fillId="25" borderId="3" xfId="0" applyFont="1" applyFill="1" applyBorder="1"/>
    <xf numFmtId="3" fontId="2" fillId="25" borderId="3" xfId="7" applyNumberFormat="1" applyFont="1" applyFill="1" applyBorder="1" applyAlignment="1">
      <alignment horizontal="right"/>
    </xf>
    <xf numFmtId="3" fontId="2" fillId="25" borderId="1" xfId="1" applyNumberFormat="1" applyFont="1" applyFill="1" applyBorder="1"/>
    <xf numFmtId="49" fontId="22" fillId="25" borderId="1" xfId="4" applyNumberFormat="1" applyFont="1" applyFill="1" applyBorder="1" applyAlignment="1">
      <alignment horizontal="right"/>
    </xf>
    <xf numFmtId="0" fontId="4" fillId="25" borderId="0" xfId="0" applyFont="1" applyFill="1"/>
    <xf numFmtId="3" fontId="2" fillId="25" borderId="0" xfId="0" applyNumberFormat="1" applyFont="1" applyFill="1" applyBorder="1"/>
    <xf numFmtId="3" fontId="12" fillId="25" borderId="3" xfId="0" applyNumberFormat="1" applyFont="1" applyFill="1" applyBorder="1"/>
    <xf numFmtId="3" fontId="2" fillId="25" borderId="1" xfId="0" applyNumberFormat="1" applyFont="1" applyFill="1" applyBorder="1"/>
    <xf numFmtId="3" fontId="22" fillId="25" borderId="1" xfId="4" applyNumberFormat="1" applyFont="1" applyFill="1" applyBorder="1"/>
    <xf numFmtId="3" fontId="2" fillId="25" borderId="3" xfId="0" applyNumberFormat="1" applyFont="1" applyFill="1" applyBorder="1" applyAlignment="1">
      <alignment horizontal="right"/>
    </xf>
    <xf numFmtId="0" fontId="2" fillId="25" borderId="3" xfId="1" applyFont="1" applyFill="1" applyBorder="1"/>
    <xf numFmtId="3" fontId="2" fillId="25" borderId="3" xfId="6" applyNumberFormat="1" applyFont="1" applyFill="1" applyBorder="1"/>
    <xf numFmtId="3" fontId="4" fillId="25" borderId="3" xfId="0" applyNumberFormat="1" applyFont="1" applyFill="1" applyBorder="1" applyAlignment="1">
      <alignment horizontal="right" wrapText="1"/>
    </xf>
    <xf numFmtId="3" fontId="0" fillId="25" borderId="0" xfId="0" applyNumberFormat="1" applyFill="1"/>
    <xf numFmtId="3" fontId="2" fillId="25" borderId="3" xfId="0" applyNumberFormat="1" applyFont="1" applyFill="1" applyBorder="1" applyAlignment="1">
      <alignment horizontal="right" wrapText="1"/>
    </xf>
    <xf numFmtId="49" fontId="2" fillId="25" borderId="26" xfId="1" applyNumberFormat="1" applyFont="1" applyFill="1" applyBorder="1"/>
    <xf numFmtId="0" fontId="2" fillId="25" borderId="26" xfId="1" applyFont="1" applyFill="1" applyBorder="1"/>
    <xf numFmtId="3" fontId="2" fillId="25" borderId="26" xfId="1" applyNumberFormat="1" applyFont="1" applyFill="1" applyBorder="1"/>
    <xf numFmtId="167" fontId="23" fillId="25" borderId="47" xfId="10" applyNumberFormat="1" applyFont="1" applyFill="1" applyBorder="1"/>
    <xf numFmtId="49" fontId="2" fillId="25" borderId="0" xfId="1" applyNumberFormat="1" applyFont="1" applyFill="1" applyBorder="1"/>
    <xf numFmtId="0" fontId="2" fillId="25" borderId="0" xfId="1" applyFont="1" applyFill="1" applyBorder="1"/>
    <xf numFmtId="3" fontId="2" fillId="25" borderId="0" xfId="1" applyNumberFormat="1" applyFont="1" applyFill="1" applyBorder="1"/>
    <xf numFmtId="49" fontId="22" fillId="25" borderId="3" xfId="4" applyNumberFormat="1" applyFont="1" applyFill="1" applyBorder="1" applyAlignment="1">
      <alignment horizontal="right"/>
    </xf>
    <xf numFmtId="0" fontId="2" fillId="25" borderId="0" xfId="0" applyFont="1" applyFill="1"/>
    <xf numFmtId="3" fontId="4" fillId="25" borderId="0" xfId="0" applyNumberFormat="1" applyFont="1" applyFill="1" applyBorder="1"/>
    <xf numFmtId="0" fontId="0" fillId="25" borderId="0" xfId="0" applyFill="1"/>
    <xf numFmtId="3" fontId="22" fillId="25" borderId="26" xfId="4" applyNumberFormat="1" applyFont="1" applyFill="1" applyBorder="1"/>
    <xf numFmtId="3" fontId="4" fillId="25" borderId="26" xfId="0" applyNumberFormat="1" applyFont="1" applyFill="1" applyBorder="1"/>
    <xf numFmtId="167" fontId="23" fillId="25" borderId="47" xfId="0" applyNumberFormat="1" applyFont="1" applyFill="1" applyBorder="1"/>
    <xf numFmtId="0" fontId="23" fillId="25" borderId="0" xfId="0" applyFont="1" applyFill="1"/>
    <xf numFmtId="49" fontId="2" fillId="25" borderId="1" xfId="1" applyNumberFormat="1" applyFont="1" applyFill="1" applyBorder="1"/>
    <xf numFmtId="49" fontId="2" fillId="25" borderId="3" xfId="1" applyNumberFormat="1" applyFont="1" applyFill="1" applyBorder="1"/>
    <xf numFmtId="0" fontId="4" fillId="25" borderId="0" xfId="0" applyFont="1" applyFill="1" applyBorder="1"/>
    <xf numFmtId="167" fontId="3" fillId="25" borderId="47" xfId="10" applyNumberFormat="1" applyFont="1" applyFill="1" applyBorder="1"/>
    <xf numFmtId="0" fontId="23" fillId="25" borderId="47" xfId="0" applyFont="1" applyFill="1" applyBorder="1"/>
    <xf numFmtId="1" fontId="0" fillId="22" borderId="0" xfId="0" applyNumberFormat="1" applyFill="1"/>
    <xf numFmtId="168" fontId="2" fillId="0" borderId="0" xfId="10" applyNumberFormat="1" applyFont="1"/>
    <xf numFmtId="167" fontId="0" fillId="0" borderId="0" xfId="10" applyNumberFormat="1" applyFont="1"/>
    <xf numFmtId="167" fontId="2" fillId="0" borderId="3" xfId="10" applyNumberFormat="1" applyFont="1" applyFill="1" applyBorder="1"/>
    <xf numFmtId="167" fontId="1" fillId="0" borderId="0" xfId="10" applyNumberFormat="1" applyFont="1"/>
    <xf numFmtId="167" fontId="0" fillId="0" borderId="0" xfId="10" applyNumberFormat="1" applyFont="1" applyFill="1" applyBorder="1"/>
    <xf numFmtId="167" fontId="0" fillId="0" borderId="0" xfId="10" applyNumberFormat="1" applyFont="1" applyFill="1" applyBorder="1" applyAlignment="1">
      <alignment horizontal="right"/>
    </xf>
    <xf numFmtId="167" fontId="1" fillId="0" borderId="3" xfId="10" applyNumberFormat="1" applyFont="1" applyFill="1" applyBorder="1"/>
    <xf numFmtId="167" fontId="0" fillId="0" borderId="3" xfId="10" applyNumberFormat="1" applyFont="1" applyFill="1" applyBorder="1"/>
    <xf numFmtId="167" fontId="0" fillId="0" borderId="3" xfId="10" applyNumberFormat="1" applyFont="1" applyFill="1" applyBorder="1" applyAlignment="1">
      <alignment horizontal="right"/>
    </xf>
    <xf numFmtId="167" fontId="1" fillId="7" borderId="3" xfId="10" applyNumberFormat="1" applyFont="1" applyFill="1" applyBorder="1"/>
    <xf numFmtId="167" fontId="0" fillId="8" borderId="3" xfId="10" applyNumberFormat="1" applyFont="1" applyFill="1" applyBorder="1" applyAlignment="1">
      <alignment horizontal="right"/>
    </xf>
    <xf numFmtId="167" fontId="1" fillId="8" borderId="3" xfId="10" applyNumberFormat="1" applyFont="1" applyFill="1" applyBorder="1"/>
    <xf numFmtId="167" fontId="1" fillId="0" borderId="3" xfId="10" applyNumberFormat="1" applyFont="1" applyBorder="1"/>
    <xf numFmtId="167" fontId="0" fillId="7" borderId="3" xfId="10" applyNumberFormat="1" applyFont="1" applyFill="1" applyBorder="1" applyAlignment="1">
      <alignment horizontal="right"/>
    </xf>
    <xf numFmtId="167" fontId="1" fillId="7" borderId="3" xfId="10" applyNumberFormat="1" applyFont="1" applyFill="1" applyBorder="1" applyAlignment="1">
      <alignment horizontal="right"/>
    </xf>
    <xf numFmtId="167" fontId="1" fillId="8" borderId="3" xfId="10" applyNumberFormat="1" applyFont="1" applyFill="1" applyBorder="1" applyAlignment="1">
      <alignment horizontal="right"/>
    </xf>
    <xf numFmtId="167" fontId="0" fillId="0" borderId="3" xfId="10" applyNumberFormat="1" applyFont="1" applyBorder="1"/>
    <xf numFmtId="167" fontId="0" fillId="7" borderId="3" xfId="10" applyNumberFormat="1" applyFont="1" applyFill="1" applyBorder="1"/>
    <xf numFmtId="167" fontId="0" fillId="8" borderId="3" xfId="10" applyNumberFormat="1" applyFont="1" applyFill="1" applyBorder="1"/>
    <xf numFmtId="167" fontId="14" fillId="8" borderId="3" xfId="10" applyNumberFormat="1" applyFont="1" applyFill="1" applyBorder="1"/>
    <xf numFmtId="167" fontId="1" fillId="0" borderId="12" xfId="10" applyNumberFormat="1" applyFont="1" applyBorder="1"/>
    <xf numFmtId="167" fontId="0" fillId="7" borderId="2" xfId="10" applyNumberFormat="1" applyFont="1" applyFill="1" applyBorder="1"/>
    <xf numFmtId="167" fontId="0" fillId="0" borderId="12" xfId="10" applyNumberFormat="1" applyFont="1" applyBorder="1"/>
    <xf numFmtId="167" fontId="2" fillId="7" borderId="3" xfId="10" applyNumberFormat="1" applyFont="1" applyFill="1" applyBorder="1"/>
    <xf numFmtId="167" fontId="6" fillId="8" borderId="3" xfId="10" applyNumberFormat="1" applyFont="1" applyFill="1" applyBorder="1" applyAlignment="1">
      <alignment horizontal="right"/>
    </xf>
    <xf numFmtId="167" fontId="2" fillId="0" borderId="0" xfId="10" applyNumberFormat="1" applyFont="1" applyFill="1" applyBorder="1"/>
    <xf numFmtId="167" fontId="0" fillId="7" borderId="0" xfId="10" applyNumberFormat="1" applyFont="1" applyFill="1"/>
    <xf numFmtId="167" fontId="2" fillId="8" borderId="3" xfId="10" applyNumberFormat="1" applyFont="1" applyFill="1" applyBorder="1"/>
    <xf numFmtId="167" fontId="2" fillId="0" borderId="0" xfId="10" applyNumberFormat="1" applyFont="1" applyFill="1" applyBorder="1" applyAlignment="1">
      <alignment horizontal="right"/>
    </xf>
    <xf numFmtId="167" fontId="2" fillId="0" borderId="0" xfId="10" applyNumberFormat="1" applyFont="1"/>
    <xf numFmtId="167" fontId="15" fillId="0" borderId="0" xfId="10" applyNumberFormat="1" applyFont="1"/>
    <xf numFmtId="167" fontId="4" fillId="0" borderId="0" xfId="10" applyNumberFormat="1" applyFont="1" applyFill="1" applyBorder="1"/>
    <xf numFmtId="167" fontId="4" fillId="0" borderId="0" xfId="10" applyNumberFormat="1" applyFont="1" applyFill="1" applyBorder="1" applyAlignment="1">
      <alignment horizontal="right"/>
    </xf>
    <xf numFmtId="167" fontId="6" fillId="0" borderId="0" xfId="10" applyNumberFormat="1" applyFont="1" applyFill="1" applyBorder="1"/>
    <xf numFmtId="167" fontId="3" fillId="0" borderId="0" xfId="10" applyNumberFormat="1" applyFont="1" applyFill="1" applyBorder="1"/>
    <xf numFmtId="167" fontId="3" fillId="0" borderId="0" xfId="10" applyNumberFormat="1" applyFont="1" applyFill="1" applyBorder="1" applyAlignment="1">
      <alignment horizontal="right"/>
    </xf>
    <xf numFmtId="167" fontId="5" fillId="0" borderId="0" xfId="10" applyNumberFormat="1" applyFont="1" applyFill="1" applyBorder="1" applyAlignment="1">
      <alignment horizontal="left" indent="1"/>
    </xf>
    <xf numFmtId="169" fontId="1" fillId="0" borderId="3" xfId="10" applyNumberFormat="1" applyFont="1" applyFill="1" applyBorder="1"/>
    <xf numFmtId="169" fontId="1" fillId="7" borderId="3" xfId="10" applyNumberFormat="1" applyFont="1" applyFill="1" applyBorder="1"/>
    <xf numFmtId="169" fontId="0" fillId="8" borderId="3" xfId="10" applyNumberFormat="1" applyFont="1" applyFill="1" applyBorder="1" applyAlignment="1">
      <alignment horizontal="right"/>
    </xf>
    <xf numFmtId="169" fontId="1" fillId="8" borderId="3" xfId="10" applyNumberFormat="1" applyFont="1" applyFill="1" applyBorder="1"/>
    <xf numFmtId="169" fontId="0" fillId="0" borderId="0" xfId="10" applyNumberFormat="1" applyFont="1" applyFill="1" applyBorder="1"/>
    <xf numFmtId="169" fontId="0" fillId="0" borderId="0" xfId="10" applyNumberFormat="1" applyFont="1"/>
    <xf numFmtId="167" fontId="0" fillId="8" borderId="0" xfId="10" applyNumberFormat="1" applyFont="1" applyFill="1"/>
    <xf numFmtId="167" fontId="1" fillId="8" borderId="12" xfId="10" applyNumberFormat="1" applyFont="1" applyFill="1" applyBorder="1"/>
    <xf numFmtId="167" fontId="0" fillId="8" borderId="12" xfId="10" applyNumberFormat="1" applyFont="1" applyFill="1" applyBorder="1"/>
    <xf numFmtId="167" fontId="2" fillId="8" borderId="0" xfId="10" applyNumberFormat="1" applyFont="1" applyFill="1" applyBorder="1"/>
    <xf numFmtId="167" fontId="4" fillId="8" borderId="0" xfId="10" applyNumberFormat="1" applyFont="1" applyFill="1" applyBorder="1"/>
    <xf numFmtId="167" fontId="3" fillId="8" borderId="0" xfId="10" applyNumberFormat="1" applyFont="1" applyFill="1" applyBorder="1"/>
    <xf numFmtId="167" fontId="5" fillId="8" borderId="0" xfId="10" applyNumberFormat="1" applyFont="1" applyFill="1" applyBorder="1" applyAlignment="1">
      <alignment horizontal="left" indent="1"/>
    </xf>
    <xf numFmtId="167" fontId="0" fillId="8" borderId="0" xfId="10" applyNumberFormat="1" applyFont="1" applyFill="1" applyBorder="1"/>
    <xf numFmtId="167" fontId="1" fillId="7" borderId="12" xfId="10" applyNumberFormat="1" applyFont="1" applyFill="1" applyBorder="1"/>
    <xf numFmtId="167" fontId="0" fillId="7" borderId="12" xfId="10" applyNumberFormat="1" applyFont="1" applyFill="1" applyBorder="1"/>
    <xf numFmtId="167" fontId="2" fillId="7" borderId="0" xfId="10" applyNumberFormat="1" applyFont="1" applyFill="1" applyBorder="1"/>
    <xf numFmtId="167" fontId="4" fillId="7" borderId="0" xfId="10" applyNumberFormat="1" applyFont="1" applyFill="1" applyBorder="1"/>
    <xf numFmtId="167" fontId="3" fillId="7" borderId="0" xfId="10" applyNumberFormat="1" applyFont="1" applyFill="1" applyBorder="1"/>
    <xf numFmtId="167" fontId="5" fillId="7" borderId="0" xfId="10" applyNumberFormat="1" applyFont="1" applyFill="1" applyBorder="1" applyAlignment="1">
      <alignment horizontal="left" indent="1"/>
    </xf>
    <xf numFmtId="167" fontId="0" fillId="7" borderId="0" xfId="10" applyNumberFormat="1" applyFont="1" applyFill="1" applyBorder="1"/>
    <xf numFmtId="167" fontId="0" fillId="25" borderId="0" xfId="10" applyNumberFormat="1" applyFont="1" applyFill="1"/>
    <xf numFmtId="167" fontId="1" fillId="25" borderId="3" xfId="10" applyNumberFormat="1" applyFont="1" applyFill="1" applyBorder="1"/>
    <xf numFmtId="169" fontId="1" fillId="25" borderId="3" xfId="10" applyNumberFormat="1" applyFont="1" applyFill="1" applyBorder="1"/>
    <xf numFmtId="167" fontId="0" fillId="25" borderId="3" xfId="10" applyNumberFormat="1" applyFont="1" applyFill="1" applyBorder="1"/>
    <xf numFmtId="167" fontId="1" fillId="25" borderId="12" xfId="10" applyNumberFormat="1" applyFont="1" applyFill="1" applyBorder="1"/>
    <xf numFmtId="167" fontId="0" fillId="25" borderId="12" xfId="10" applyNumberFormat="1" applyFont="1" applyFill="1" applyBorder="1"/>
    <xf numFmtId="167" fontId="2" fillId="25" borderId="3" xfId="10" applyNumberFormat="1" applyFont="1" applyFill="1" applyBorder="1"/>
    <xf numFmtId="167" fontId="2" fillId="25" borderId="0" xfId="10" applyNumberFormat="1" applyFont="1" applyFill="1" applyBorder="1"/>
    <xf numFmtId="167" fontId="4" fillId="25" borderId="0" xfId="10" applyNumberFormat="1" applyFont="1" applyFill="1" applyBorder="1"/>
    <xf numFmtId="167" fontId="3" fillId="25" borderId="0" xfId="10" applyNumberFormat="1" applyFont="1" applyFill="1" applyBorder="1"/>
    <xf numFmtId="167" fontId="5" fillId="25" borderId="0" xfId="10" applyNumberFormat="1" applyFont="1" applyFill="1" applyBorder="1" applyAlignment="1">
      <alignment horizontal="left" indent="1"/>
    </xf>
    <xf numFmtId="167" fontId="0" fillId="25" borderId="0" xfId="10" applyNumberFormat="1" applyFont="1" applyFill="1" applyBorder="1"/>
    <xf numFmtId="167" fontId="1" fillId="0" borderId="0" xfId="10" applyNumberFormat="1" applyFont="1" applyFill="1" applyBorder="1"/>
    <xf numFmtId="167" fontId="1" fillId="25" borderId="0" xfId="10" applyNumberFormat="1" applyFont="1" applyFill="1" applyBorder="1"/>
    <xf numFmtId="167" fontId="1" fillId="8" borderId="0" xfId="10" applyNumberFormat="1" applyFont="1" applyFill="1" applyBorder="1"/>
    <xf numFmtId="167" fontId="1" fillId="7" borderId="0" xfId="10" applyNumberFormat="1" applyFont="1" applyFill="1" applyBorder="1"/>
    <xf numFmtId="167" fontId="1" fillId="8" borderId="0" xfId="10" applyNumberFormat="1" applyFont="1" applyFill="1" applyBorder="1" applyAlignment="1">
      <alignment horizontal="right"/>
    </xf>
    <xf numFmtId="167" fontId="1" fillId="0" borderId="46" xfId="10" applyNumberFormat="1" applyFont="1" applyFill="1" applyBorder="1"/>
    <xf numFmtId="167" fontId="1" fillId="25" borderId="46" xfId="10" applyNumberFormat="1" applyFont="1" applyFill="1" applyBorder="1"/>
    <xf numFmtId="167" fontId="1" fillId="8" borderId="46" xfId="10" applyNumberFormat="1" applyFont="1" applyFill="1" applyBorder="1"/>
    <xf numFmtId="167" fontId="1" fillId="7" borderId="46" xfId="10" applyNumberFormat="1" applyFont="1" applyFill="1" applyBorder="1"/>
    <xf numFmtId="167" fontId="1" fillId="0" borderId="46" xfId="10" applyNumberFormat="1" applyFont="1" applyBorder="1"/>
    <xf numFmtId="167" fontId="1" fillId="0" borderId="26" xfId="10" applyNumberFormat="1" applyFont="1" applyFill="1" applyBorder="1"/>
    <xf numFmtId="167" fontId="1" fillId="25" borderId="26" xfId="10" applyNumberFormat="1" applyFont="1" applyFill="1" applyBorder="1"/>
    <xf numFmtId="167" fontId="1" fillId="8" borderId="26" xfId="10" applyNumberFormat="1" applyFont="1" applyFill="1" applyBorder="1"/>
    <xf numFmtId="167" fontId="1" fillId="7" borderId="26" xfId="10" applyNumberFormat="1" applyFont="1" applyFill="1" applyBorder="1"/>
    <xf numFmtId="167" fontId="1" fillId="8" borderId="26" xfId="10" applyNumberFormat="1" applyFont="1" applyFill="1" applyBorder="1" applyAlignment="1">
      <alignment horizontal="right"/>
    </xf>
    <xf numFmtId="167" fontId="1" fillId="0" borderId="47" xfId="10" applyNumberFormat="1" applyFont="1" applyFill="1" applyBorder="1"/>
    <xf numFmtId="167" fontId="3" fillId="25" borderId="46" xfId="10" applyNumberFormat="1" applyFont="1" applyFill="1" applyBorder="1"/>
    <xf numFmtId="167" fontId="1" fillId="0" borderId="47" xfId="10" applyNumberFormat="1" applyFont="1" applyBorder="1"/>
    <xf numFmtId="170" fontId="6" fillId="8" borderId="3" xfId="10" applyNumberFormat="1" applyFont="1" applyFill="1" applyBorder="1" applyAlignment="1">
      <alignment horizontal="right"/>
    </xf>
    <xf numFmtId="167" fontId="1" fillId="22" borderId="47" xfId="10" applyNumberFormat="1" applyFont="1" applyFill="1" applyBorder="1"/>
    <xf numFmtId="167" fontId="1" fillId="22" borderId="46" xfId="10" applyNumberFormat="1" applyFont="1" applyFill="1" applyBorder="1"/>
    <xf numFmtId="167" fontId="1" fillId="22" borderId="26" xfId="10" applyNumberFormat="1" applyFont="1" applyFill="1" applyBorder="1"/>
    <xf numFmtId="167" fontId="3" fillId="22" borderId="26" xfId="10" applyNumberFormat="1" applyFont="1" applyFill="1" applyBorder="1"/>
    <xf numFmtId="167" fontId="0" fillId="22" borderId="3" xfId="10" applyNumberFormat="1" applyFont="1" applyFill="1" applyBorder="1"/>
    <xf numFmtId="167" fontId="2" fillId="22" borderId="3" xfId="10" applyNumberFormat="1" applyFont="1" applyFill="1" applyBorder="1"/>
    <xf numFmtId="167" fontId="6" fillId="22" borderId="3" xfId="10" applyNumberFormat="1" applyFont="1" applyFill="1" applyBorder="1" applyAlignment="1">
      <alignment horizontal="right"/>
    </xf>
    <xf numFmtId="167" fontId="0" fillId="22" borderId="3" xfId="10" applyNumberFormat="1" applyFont="1" applyFill="1" applyBorder="1" applyAlignment="1">
      <alignment horizontal="right"/>
    </xf>
    <xf numFmtId="170" fontId="6" fillId="22" borderId="3" xfId="1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3" xfId="0" applyFont="1" applyBorder="1"/>
    <xf numFmtId="0" fontId="43" fillId="0" borderId="0" xfId="0" applyFont="1"/>
    <xf numFmtId="0" fontId="43" fillId="0" borderId="0" xfId="0" applyFont="1" applyFill="1" applyBorder="1"/>
    <xf numFmtId="171" fontId="4" fillId="0" borderId="0" xfId="11" applyNumberFormat="1" applyFont="1"/>
    <xf numFmtId="171" fontId="4" fillId="5" borderId="0" xfId="11" applyNumberFormat="1" applyFont="1" applyFill="1"/>
    <xf numFmtId="2" fontId="3" fillId="0" borderId="0" xfId="0" applyNumberFormat="1" applyFont="1" applyFill="1" applyBorder="1" applyAlignment="1">
      <alignment horizontal="right"/>
    </xf>
    <xf numFmtId="3" fontId="2" fillId="0" borderId="3" xfId="7" applyNumberFormat="1" applyFont="1" applyFill="1" applyBorder="1"/>
    <xf numFmtId="3" fontId="2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3" fontId="2" fillId="0" borderId="3" xfId="9" applyNumberFormat="1" applyFont="1" applyFill="1" applyBorder="1"/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/>
    </xf>
    <xf numFmtId="3" fontId="0" fillId="0" borderId="0" xfId="0" applyNumberFormat="1" applyFill="1"/>
    <xf numFmtId="3" fontId="2" fillId="0" borderId="26" xfId="0" applyNumberFormat="1" applyFont="1" applyFill="1" applyBorder="1" applyAlignment="1">
      <alignment horizontal="right"/>
    </xf>
    <xf numFmtId="3" fontId="2" fillId="0" borderId="26" xfId="0" applyNumberFormat="1" applyFont="1" applyFill="1" applyBorder="1"/>
    <xf numFmtId="0" fontId="4" fillId="5" borderId="0" xfId="0" applyFont="1" applyFill="1" applyAlignment="1">
      <alignment horizontal="center"/>
    </xf>
    <xf numFmtId="171" fontId="4" fillId="4" borderId="0" xfId="11" applyNumberFormat="1" applyFont="1" applyFill="1"/>
    <xf numFmtId="0" fontId="4" fillId="2" borderId="26" xfId="0" applyFont="1" applyFill="1" applyBorder="1"/>
    <xf numFmtId="0" fontId="2" fillId="2" borderId="26" xfId="0" applyFont="1" applyFill="1" applyBorder="1"/>
    <xf numFmtId="49" fontId="2" fillId="2" borderId="48" xfId="0" applyNumberFormat="1" applyFont="1" applyFill="1" applyBorder="1"/>
    <xf numFmtId="1" fontId="2" fillId="2" borderId="48" xfId="0" applyNumberFormat="1" applyFont="1" applyFill="1" applyBorder="1"/>
    <xf numFmtId="0" fontId="2" fillId="2" borderId="48" xfId="0" applyFont="1" applyFill="1" applyBorder="1"/>
    <xf numFmtId="49" fontId="2" fillId="2" borderId="48" xfId="0" applyNumberFormat="1" applyFont="1" applyFill="1" applyBorder="1" applyAlignment="1">
      <alignment horizontal="right" wrapText="1"/>
    </xf>
    <xf numFmtId="49" fontId="2" fillId="2" borderId="49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171" fontId="4" fillId="2" borderId="0" xfId="11" applyNumberFormat="1" applyFont="1" applyFill="1"/>
    <xf numFmtId="1" fontId="4" fillId="2" borderId="0" xfId="0" applyNumberFormat="1" applyFont="1" applyFill="1"/>
    <xf numFmtId="1" fontId="4" fillId="6" borderId="0" xfId="0" applyNumberFormat="1" applyFont="1" applyFill="1"/>
    <xf numFmtId="0" fontId="44" fillId="0" borderId="0" xfId="0" applyFont="1" applyFill="1"/>
    <xf numFmtId="49" fontId="44" fillId="0" borderId="0" xfId="0" applyNumberFormat="1" applyFont="1" applyFill="1"/>
    <xf numFmtId="0" fontId="44" fillId="25" borderId="0" xfId="0" applyFont="1" applyFill="1"/>
    <xf numFmtId="0" fontId="44" fillId="25" borderId="3" xfId="0" applyFont="1" applyFill="1" applyBorder="1"/>
    <xf numFmtId="0" fontId="44" fillId="0" borderId="0" xfId="0" applyFont="1" applyBorder="1" applyAlignment="1">
      <alignment horizontal="right"/>
    </xf>
    <xf numFmtId="1" fontId="45" fillId="0" borderId="0" xfId="0" applyNumberFormat="1" applyFont="1"/>
    <xf numFmtId="0" fontId="45" fillId="0" borderId="0" xfId="0" applyFont="1" applyFill="1"/>
    <xf numFmtId="0" fontId="45" fillId="0" borderId="0" xfId="0" applyFont="1"/>
    <xf numFmtId="171" fontId="4" fillId="0" borderId="0" xfId="11" applyNumberFormat="1" applyFont="1" applyFill="1"/>
    <xf numFmtId="0" fontId="46" fillId="0" borderId="0" xfId="0" applyFont="1"/>
    <xf numFmtId="167" fontId="1" fillId="0" borderId="0" xfId="0" applyNumberFormat="1" applyFont="1"/>
    <xf numFmtId="1" fontId="6" fillId="0" borderId="3" xfId="0" applyNumberFormat="1" applyFont="1" applyBorder="1"/>
    <xf numFmtId="0" fontId="2" fillId="2" borderId="2" xfId="0" applyFont="1" applyFill="1" applyBorder="1"/>
    <xf numFmtId="49" fontId="2" fillId="2" borderId="3" xfId="0" applyNumberFormat="1" applyFont="1" applyFill="1" applyBorder="1"/>
    <xf numFmtId="3" fontId="2" fillId="2" borderId="3" xfId="1" applyNumberFormat="1" applyFont="1" applyFill="1" applyBorder="1"/>
    <xf numFmtId="3" fontId="22" fillId="2" borderId="3" xfId="4" applyNumberFormat="1" applyFont="1" applyFill="1" applyBorder="1"/>
    <xf numFmtId="3" fontId="4" fillId="2" borderId="3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/>
    <xf numFmtId="0" fontId="0" fillId="0" borderId="0" xfId="0"/>
    <xf numFmtId="0" fontId="6" fillId="0" borderId="0" xfId="0" applyFont="1" applyFill="1" applyAlignment="1"/>
    <xf numFmtId="0" fontId="2" fillId="26" borderId="3" xfId="0" applyFont="1" applyFill="1" applyBorder="1"/>
    <xf numFmtId="0" fontId="6" fillId="26" borderId="3" xfId="0" applyFont="1" applyFill="1" applyBorder="1"/>
    <xf numFmtId="0" fontId="6" fillId="26" borderId="3" xfId="0" applyFont="1" applyFill="1" applyBorder="1" applyAlignment="1">
      <alignment horizontal="right"/>
    </xf>
    <xf numFmtId="0" fontId="6" fillId="26" borderId="3" xfId="0" applyFont="1" applyFill="1" applyBorder="1" applyAlignment="1">
      <alignment horizontal="left"/>
    </xf>
    <xf numFmtId="0" fontId="11" fillId="26" borderId="3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/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/>
    <xf numFmtId="0" fontId="0" fillId="0" borderId="0" xfId="10" applyNumberFormat="1" applyFont="1"/>
    <xf numFmtId="0" fontId="3" fillId="0" borderId="0" xfId="10" applyNumberFormat="1" applyFont="1" applyFill="1" applyBorder="1" applyAlignment="1">
      <alignment horizontal="right"/>
    </xf>
    <xf numFmtId="0" fontId="3" fillId="0" borderId="0" xfId="10" applyNumberFormat="1" applyFont="1" applyFill="1" applyBorder="1"/>
    <xf numFmtId="0" fontId="1" fillId="0" borderId="0" xfId="10" applyNumberFormat="1" applyFont="1"/>
    <xf numFmtId="0" fontId="0" fillId="22" borderId="0" xfId="0" applyFill="1" applyAlignment="1">
      <alignment horizontal="right"/>
    </xf>
    <xf numFmtId="167" fontId="0" fillId="22" borderId="0" xfId="10" applyNumberFormat="1" applyFont="1" applyFill="1"/>
    <xf numFmtId="49" fontId="0" fillId="22" borderId="0" xfId="0" applyNumberFormat="1" applyFill="1"/>
    <xf numFmtId="167" fontId="9" fillId="0" borderId="0" xfId="10" applyNumberFormat="1" applyFont="1"/>
    <xf numFmtId="49" fontId="0" fillId="0" borderId="0" xfId="0" applyNumberFormat="1"/>
    <xf numFmtId="167" fontId="13" fillId="22" borderId="0" xfId="10" applyNumberFormat="1" applyFont="1" applyFill="1"/>
    <xf numFmtId="0" fontId="13" fillId="2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7" fontId="0" fillId="2" borderId="0" xfId="10" applyNumberFormat="1" applyFont="1" applyFill="1"/>
    <xf numFmtId="167" fontId="13" fillId="2" borderId="0" xfId="10" applyNumberFormat="1" applyFont="1" applyFill="1"/>
    <xf numFmtId="167" fontId="0" fillId="0" borderId="0" xfId="10" applyNumberFormat="1" applyFont="1" applyFill="1"/>
    <xf numFmtId="167" fontId="9" fillId="0" borderId="0" xfId="10" applyNumberFormat="1" applyFont="1" applyFill="1"/>
    <xf numFmtId="49" fontId="0" fillId="0" borderId="0" xfId="0" applyNumberFormat="1" applyFill="1"/>
    <xf numFmtId="0" fontId="0" fillId="0" borderId="0" xfId="0" applyFill="1" applyAlignment="1">
      <alignment horizontal="right"/>
    </xf>
    <xf numFmtId="167" fontId="0" fillId="17" borderId="0" xfId="10" applyNumberFormat="1" applyFont="1" applyFill="1"/>
    <xf numFmtId="49" fontId="0" fillId="17" borderId="0" xfId="0" applyNumberFormat="1" applyFill="1"/>
    <xf numFmtId="0" fontId="0" fillId="17" borderId="0" xfId="0" applyFill="1" applyAlignment="1">
      <alignment horizontal="right"/>
    </xf>
    <xf numFmtId="0" fontId="0" fillId="27" borderId="0" xfId="0" applyFill="1"/>
    <xf numFmtId="167" fontId="0" fillId="27" borderId="0" xfId="10" applyNumberFormat="1" applyFont="1" applyFill="1"/>
    <xf numFmtId="49" fontId="0" fillId="27" borderId="0" xfId="0" applyNumberFormat="1" applyFill="1"/>
    <xf numFmtId="167" fontId="1" fillId="0" borderId="41" xfId="10" applyNumberFormat="1" applyFont="1" applyBorder="1"/>
    <xf numFmtId="167" fontId="1" fillId="0" borderId="41" xfId="10" applyNumberFormat="1" applyFont="1" applyBorder="1" applyAlignment="1">
      <alignment horizontal="right"/>
    </xf>
    <xf numFmtId="0" fontId="0" fillId="28" borderId="0" xfId="10" applyNumberFormat="1" applyFont="1" applyFill="1"/>
    <xf numFmtId="167" fontId="0" fillId="28" borderId="0" xfId="10" applyNumberFormat="1" applyFont="1" applyFill="1"/>
    <xf numFmtId="167" fontId="9" fillId="28" borderId="0" xfId="10" applyNumberFormat="1" applyFont="1" applyFill="1"/>
    <xf numFmtId="0" fontId="0" fillId="28" borderId="0" xfId="0" applyFill="1"/>
    <xf numFmtId="167" fontId="1" fillId="28" borderId="41" xfId="10" applyNumberFormat="1" applyFont="1" applyFill="1" applyBorder="1"/>
    <xf numFmtId="0" fontId="43" fillId="0" borderId="0" xfId="0" applyFont="1" applyAlignment="1">
      <alignment horizontal="right"/>
    </xf>
    <xf numFmtId="167" fontId="43" fillId="0" borderId="0" xfId="10" applyNumberFormat="1" applyFont="1"/>
    <xf numFmtId="167" fontId="51" fillId="0" borderId="0" xfId="10" applyNumberFormat="1" applyFont="1" applyFill="1" applyBorder="1"/>
    <xf numFmtId="167" fontId="43" fillId="22" borderId="0" xfId="10" applyNumberFormat="1" applyFont="1" applyFill="1"/>
    <xf numFmtId="167" fontId="0" fillId="0" borderId="0" xfId="0" applyNumberFormat="1"/>
    <xf numFmtId="1" fontId="1" fillId="0" borderId="0" xfId="10" applyNumberFormat="1" applyFont="1"/>
    <xf numFmtId="167" fontId="0" fillId="22" borderId="0" xfId="0" applyNumberFormat="1" applyFill="1"/>
    <xf numFmtId="9" fontId="0" fillId="0" borderId="0" xfId="12" applyFont="1"/>
    <xf numFmtId="172" fontId="0" fillId="0" borderId="0" xfId="12" applyNumberFormat="1" applyFont="1"/>
    <xf numFmtId="9" fontId="50" fillId="0" borderId="0" xfId="12" applyFont="1" applyFill="1" applyBorder="1" applyAlignment="1" applyProtection="1">
      <alignment wrapText="1"/>
    </xf>
    <xf numFmtId="9" fontId="6" fillId="0" borderId="0" xfId="12" applyFont="1" applyFill="1" applyAlignment="1"/>
    <xf numFmtId="3" fontId="6" fillId="0" borderId="3" xfId="0" applyNumberFormat="1" applyFont="1" applyFill="1" applyBorder="1" applyAlignment="1"/>
    <xf numFmtId="3" fontId="11" fillId="0" borderId="3" xfId="0" applyNumberFormat="1" applyFont="1" applyFill="1" applyBorder="1" applyAlignment="1" applyProtection="1">
      <alignment wrapText="1"/>
    </xf>
    <xf numFmtId="3" fontId="11" fillId="26" borderId="3" xfId="0" applyNumberFormat="1" applyFont="1" applyFill="1" applyBorder="1" applyAlignment="1" applyProtection="1">
      <alignment wrapText="1"/>
    </xf>
    <xf numFmtId="3" fontId="6" fillId="26" borderId="3" xfId="0" applyNumberFormat="1" applyFont="1" applyFill="1" applyBorder="1" applyAlignment="1"/>
    <xf numFmtId="3" fontId="2" fillId="0" borderId="3" xfId="0" applyNumberFormat="1" applyFont="1" applyFill="1" applyBorder="1" applyAlignment="1"/>
    <xf numFmtId="3" fontId="50" fillId="0" borderId="0" xfId="10" applyNumberFormat="1" applyFont="1" applyFill="1" applyBorder="1" applyAlignment="1" applyProtection="1">
      <alignment wrapText="1"/>
    </xf>
    <xf numFmtId="3" fontId="49" fillId="0" borderId="3" xfId="0" applyNumberFormat="1" applyFont="1" applyFill="1" applyBorder="1" applyAlignment="1" applyProtection="1">
      <alignment wrapText="1"/>
    </xf>
    <xf numFmtId="3" fontId="16" fillId="0" borderId="3" xfId="0" applyNumberFormat="1" applyFont="1" applyFill="1" applyBorder="1" applyAlignment="1"/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2" fillId="0" borderId="3" xfId="0" applyNumberFormat="1" applyFont="1" applyBorder="1"/>
    <xf numFmtId="3" fontId="6" fillId="29" borderId="3" xfId="0" applyNumberFormat="1" applyFont="1" applyFill="1" applyBorder="1" applyAlignment="1"/>
    <xf numFmtId="3" fontId="11" fillId="29" borderId="3" xfId="0" applyNumberFormat="1" applyFont="1" applyFill="1" applyBorder="1" applyAlignment="1" applyProtection="1">
      <alignment wrapText="1"/>
    </xf>
    <xf numFmtId="167" fontId="0" fillId="29" borderId="0" xfId="10" applyNumberFormat="1" applyFont="1" applyFill="1"/>
    <xf numFmtId="0" fontId="4" fillId="0" borderId="0" xfId="0" applyFont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167" fontId="0" fillId="0" borderId="0" xfId="10" applyNumberFormat="1" applyFont="1" applyAlignment="1">
      <alignment horizontal="center"/>
    </xf>
    <xf numFmtId="167" fontId="0" fillId="28" borderId="0" xfId="10" applyNumberFormat="1" applyFont="1" applyFill="1" applyAlignment="1">
      <alignment horizontal="center"/>
    </xf>
  </cellXfs>
  <cellStyles count="13">
    <cellStyle name="1000-sep (2 dec) 2" xfId="3"/>
    <cellStyle name="God" xfId="7" builtinId="26"/>
    <cellStyle name="Komma" xfId="10" builtinId="3"/>
    <cellStyle name="Kontroller celle" xfId="9" builtinId="23"/>
    <cellStyle name="Normal" xfId="0" builtinId="0"/>
    <cellStyle name="Normal 2" xfId="4"/>
    <cellStyle name="Normal 3" xfId="1"/>
    <cellStyle name="Normal 3 2" xfId="2"/>
    <cellStyle name="Normal 4" xfId="6"/>
    <cellStyle name="Procent" xfId="12" builtinId="5"/>
    <cellStyle name="Procent 2" xfId="5"/>
    <cellStyle name="Ugyldig" xfId="8" builtinId="27"/>
    <cellStyle name="Valuta" xfId="11" builtinId="4"/>
  </cellStyles>
  <dxfs count="0"/>
  <tableStyles count="0" defaultTableStyle="TableStyleMedium9" defaultPivotStyle="PivotStyleLight16"/>
  <colors>
    <mruColors>
      <color rgb="FFFFFFCC"/>
      <color rgb="FFFF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</a:t>
            </a:r>
            <a:r>
              <a:rPr lang="en-US" sz="1100"/>
              <a:t>2-</a:t>
            </a:r>
            <a:r>
              <a:rPr lang="en-US"/>
              <a:t>udledning i alt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'opsamling 240214'!$A$24</c:f>
              <c:strCache>
                <c:ptCount val="1"/>
                <c:pt idx="0">
                  <c:v>CO2-udledning i alt</c:v>
                </c:pt>
              </c:strCache>
            </c:strRef>
          </c:tx>
          <c:invertIfNegative val="0"/>
          <c:cat>
            <c:numRef>
              <c:f>'opsamling 240214'!$B$17:$G$17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'opsamling 240214'!$B$24:$G$24</c:f>
              <c:numCache>
                <c:formatCode>_ * #,##0_ ;_ * \-#,##0_ ;_ * "-"??_ ;_ @_ </c:formatCode>
                <c:ptCount val="6"/>
                <c:pt idx="0">
                  <c:v>19680.129666189685</c:v>
                </c:pt>
                <c:pt idx="1">
                  <c:v>19188.543362095883</c:v>
                </c:pt>
                <c:pt idx="2">
                  <c:v>18205.898945754379</c:v>
                </c:pt>
                <c:pt idx="3">
                  <c:v>17728.955049286953</c:v>
                </c:pt>
                <c:pt idx="4">
                  <c:v>16283.755623034234</c:v>
                </c:pt>
                <c:pt idx="5">
                  <c:v>13853.532713665732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04096"/>
        <c:axId val="76805632"/>
      </c:barChart>
      <c:catAx>
        <c:axId val="768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05632"/>
        <c:crosses val="autoZero"/>
        <c:auto val="1"/>
        <c:lblAlgn val="ctr"/>
        <c:lblOffset val="100"/>
        <c:noMultiLvlLbl val="0"/>
      </c:catAx>
      <c:valAx>
        <c:axId val="76805632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7680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'opsamling 240214'!$B$17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'opsamling 240214'!$A$18:$A$23</c:f>
              <c:strCache>
                <c:ptCount val="6"/>
                <c:pt idx="0">
                  <c:v>Elforbrug i kommunale bygninger</c:v>
                </c:pt>
                <c:pt idx="1">
                  <c:v>Varmeforbrug i kommunale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</c:v>
                </c:pt>
                <c:pt idx="5">
                  <c:v>LPG tank- og flaskegas til ukrudtsafbrænding mm</c:v>
                </c:pt>
              </c:strCache>
            </c:strRef>
          </c:cat>
          <c:val>
            <c:numRef>
              <c:f>'opsamling 240214'!$B$18:$B$23</c:f>
              <c:numCache>
                <c:formatCode>#,##0</c:formatCode>
                <c:ptCount val="6"/>
                <c:pt idx="0" formatCode="_ * #,##0_ ;_ * \-#,##0_ ;_ * &quot;-&quot;??_ ;_ @_ ">
                  <c:v>6039.4653659164942</c:v>
                </c:pt>
                <c:pt idx="1">
                  <c:v>9789.0551181450992</c:v>
                </c:pt>
                <c:pt idx="2" formatCode="_ * #,##0_ ;_ * \-#,##0_ ;_ * &quot;-&quot;??_ ;_ @_ ">
                  <c:v>2370.9551048410917</c:v>
                </c:pt>
                <c:pt idx="3" formatCode="_ * #,##0_ ;_ * \-#,##0_ ;_ * &quot;-&quot;??_ ;_ @_ ">
                  <c:v>498.16515956699988</c:v>
                </c:pt>
                <c:pt idx="4" formatCode="_ * #,##0_ ;_ * \-#,##0_ ;_ * &quot;-&quot;??_ ;_ @_ ">
                  <c:v>941.89368772000012</c:v>
                </c:pt>
                <c:pt idx="5" formatCode="_ * #,##0_ ;_ * \-#,##0_ ;_ * &quot;-&quot;??_ ;_ @_ ">
                  <c:v>40.595230000000001</c:v>
                </c:pt>
              </c:numCache>
            </c:numRef>
          </c:val>
        </c:ser>
        <c:ser>
          <c:idx val="1"/>
          <c:order val="1"/>
          <c:tx>
            <c:strRef>
              <c:f>'opsamling 240214'!$C$17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'opsamling 240214'!$A$18:$A$23</c:f>
              <c:strCache>
                <c:ptCount val="6"/>
                <c:pt idx="0">
                  <c:v>Elforbrug i kommunale bygninger</c:v>
                </c:pt>
                <c:pt idx="1">
                  <c:v>Varmeforbrug i kommunale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</c:v>
                </c:pt>
                <c:pt idx="5">
                  <c:v>LPG tank- og flaskegas til ukrudtsafbrænding mm</c:v>
                </c:pt>
              </c:strCache>
            </c:strRef>
          </c:cat>
          <c:val>
            <c:numRef>
              <c:f>'opsamling 240214'!$C$18:$C$23</c:f>
              <c:numCache>
                <c:formatCode>#,##0</c:formatCode>
                <c:ptCount val="6"/>
                <c:pt idx="0" formatCode="_ * #,##0_ ;_ * \-#,##0_ ;_ * &quot;-&quot;??_ ;_ @_ ">
                  <c:v>5917.5122743336506</c:v>
                </c:pt>
                <c:pt idx="1">
                  <c:v>9432.7335386904233</c:v>
                </c:pt>
                <c:pt idx="2" formatCode="_ * #,##0_ ;_ * \-#,##0_ ;_ * &quot;-&quot;??_ ;_ @_ ">
                  <c:v>2375.5953228178082</c:v>
                </c:pt>
                <c:pt idx="3" formatCode="_ * #,##0_ ;_ * \-#,##0_ ;_ * &quot;-&quot;??_ ;_ @_ ">
                  <c:v>605.88236489399992</c:v>
                </c:pt>
                <c:pt idx="4" formatCode="_ * #,##0_ ;_ * \-#,##0_ ;_ * &quot;-&quot;??_ ;_ @_ ">
                  <c:v>805.13472135999996</c:v>
                </c:pt>
                <c:pt idx="5" formatCode="_ * #,##0_ ;_ * \-#,##0_ ;_ * &quot;-&quot;??_ ;_ @_ ">
                  <c:v>51.685139999999997</c:v>
                </c:pt>
              </c:numCache>
            </c:numRef>
          </c:val>
        </c:ser>
        <c:ser>
          <c:idx val="2"/>
          <c:order val="2"/>
          <c:tx>
            <c:strRef>
              <c:f>'opsamling 240214'!$D$17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'opsamling 240214'!$A$18:$A$23</c:f>
              <c:strCache>
                <c:ptCount val="6"/>
                <c:pt idx="0">
                  <c:v>Elforbrug i kommunale bygninger</c:v>
                </c:pt>
                <c:pt idx="1">
                  <c:v>Varmeforbrug i kommunale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</c:v>
                </c:pt>
                <c:pt idx="5">
                  <c:v>LPG tank- og flaskegas til ukrudtsafbrænding mm</c:v>
                </c:pt>
              </c:strCache>
            </c:strRef>
          </c:cat>
          <c:val>
            <c:numRef>
              <c:f>'opsamling 240214'!$D$18:$D$23</c:f>
              <c:numCache>
                <c:formatCode>#,##0</c:formatCode>
                <c:ptCount val="6"/>
                <c:pt idx="0" formatCode="_ * #,##0_ ;_ * \-#,##0_ ;_ * &quot;-&quot;??_ ;_ @_ ">
                  <c:v>5444.616607500001</c:v>
                </c:pt>
                <c:pt idx="1">
                  <c:v>8982.8380192438763</c:v>
                </c:pt>
                <c:pt idx="2" formatCode="_ * #,##0_ ;_ * \-#,##0_ ;_ * &quot;-&quot;??_ ;_ @_ ">
                  <c:v>2266.6007477925009</c:v>
                </c:pt>
                <c:pt idx="3" formatCode="_ * #,##0_ ;_ * \-#,##0_ ;_ * &quot;-&quot;??_ ;_ @_ ">
                  <c:v>638.83878577799999</c:v>
                </c:pt>
                <c:pt idx="4" formatCode="_ * #,##0_ ;_ * \-#,##0_ ;_ * &quot;-&quot;??_ ;_ @_ ">
                  <c:v>812.39748544000008</c:v>
                </c:pt>
                <c:pt idx="5" formatCode="_ * #,##0_ ;_ * \-#,##0_ ;_ * &quot;-&quot;??_ ;_ @_ ">
                  <c:v>60.607300000000002</c:v>
                </c:pt>
              </c:numCache>
            </c:numRef>
          </c:val>
        </c:ser>
        <c:ser>
          <c:idx val="3"/>
          <c:order val="3"/>
          <c:tx>
            <c:strRef>
              <c:f>'opsamling 240214'!$E$17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'opsamling 240214'!$A$18:$A$23</c:f>
              <c:strCache>
                <c:ptCount val="6"/>
                <c:pt idx="0">
                  <c:v>Elforbrug i kommunale bygninger</c:v>
                </c:pt>
                <c:pt idx="1">
                  <c:v>Varmeforbrug i kommunale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</c:v>
                </c:pt>
                <c:pt idx="5">
                  <c:v>LPG tank- og flaskegas til ukrudtsafbrænding mm</c:v>
                </c:pt>
              </c:strCache>
            </c:strRef>
          </c:cat>
          <c:val>
            <c:numRef>
              <c:f>'opsamling 240214'!$E$18:$E$23</c:f>
              <c:numCache>
                <c:formatCode>#,##0</c:formatCode>
                <c:ptCount val="6"/>
                <c:pt idx="0" formatCode="_ * #,##0_ ;_ * \-#,##0_ ;_ * &quot;-&quot;??_ ;_ @_ ">
                  <c:v>5157.5027616000007</c:v>
                </c:pt>
                <c:pt idx="1">
                  <c:v>8667.0132618519474</c:v>
                </c:pt>
                <c:pt idx="2" formatCode="_ * #,##0_ ;_ * \-#,##0_ ;_ * &quot;-&quot;??_ ;_ @_ ">
                  <c:v>2204.0069693040014</c:v>
                </c:pt>
                <c:pt idx="3" formatCode="_ * #,##0_ ;_ * \-#,##0_ ;_ * &quot;-&quot;??_ ;_ @_ ">
                  <c:v>593.91103658099996</c:v>
                </c:pt>
                <c:pt idx="4" formatCode="_ * #,##0_ ;_ * \-#,##0_ ;_ * &quot;-&quot;??_ ;_ @_ ">
                  <c:v>1056.6478199500002</c:v>
                </c:pt>
                <c:pt idx="5" formatCode="_ * #,##0_ ;_ * \-#,##0_ ;_ * &quot;-&quot;??_ ;_ @_ ">
                  <c:v>49.873199999999997</c:v>
                </c:pt>
              </c:numCache>
            </c:numRef>
          </c:val>
        </c:ser>
        <c:ser>
          <c:idx val="4"/>
          <c:order val="4"/>
          <c:tx>
            <c:strRef>
              <c:f>'opsamling 240214'!$F$17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'opsamling 240214'!$A$18:$A$23</c:f>
              <c:strCache>
                <c:ptCount val="6"/>
                <c:pt idx="0">
                  <c:v>Elforbrug i kommunale bygninger</c:v>
                </c:pt>
                <c:pt idx="1">
                  <c:v>Varmeforbrug i kommunale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</c:v>
                </c:pt>
                <c:pt idx="5">
                  <c:v>LPG tank- og flaskegas til ukrudtsafbrænding mm</c:v>
                </c:pt>
              </c:strCache>
            </c:strRef>
          </c:cat>
          <c:val>
            <c:numRef>
              <c:f>'opsamling 240214'!$F$18:$F$23</c:f>
              <c:numCache>
                <c:formatCode>#,##0</c:formatCode>
                <c:ptCount val="6"/>
                <c:pt idx="0" formatCode="_ * #,##0_ ;_ * \-#,##0_ ;_ * &quot;-&quot;??_ ;_ @_ ">
                  <c:v>4203.2829004950017</c:v>
                </c:pt>
                <c:pt idx="1">
                  <c:v>8691.5845456842326</c:v>
                </c:pt>
                <c:pt idx="2" formatCode="_ * #,##0_ ;_ * \-#,##0_ ;_ * &quot;-&quot;??_ ;_ @_ ">
                  <c:v>1686.3009427949999</c:v>
                </c:pt>
                <c:pt idx="3" formatCode="_ * #,##0_ ;_ * \-#,##0_ ;_ * &quot;-&quot;??_ ;_ @_ ">
                  <c:v>850.41789295000012</c:v>
                </c:pt>
                <c:pt idx="4" formatCode="_ * #,##0_ ;_ * \-#,##0_ ;_ * &quot;-&quot;??_ ;_ @_ ">
                  <c:v>799.81755071000009</c:v>
                </c:pt>
                <c:pt idx="5" formatCode="_ * #,##0_ ;_ * \-#,##0_ ;_ * &quot;-&quot;??_ ;_ @_ ">
                  <c:v>52.351790400000006</c:v>
                </c:pt>
              </c:numCache>
            </c:numRef>
          </c:val>
        </c:ser>
        <c:ser>
          <c:idx val="5"/>
          <c:order val="5"/>
          <c:tx>
            <c:strRef>
              <c:f>'opsamling 240214'!$G$17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'opsamling 240214'!$A$18:$A$23</c:f>
              <c:strCache>
                <c:ptCount val="6"/>
                <c:pt idx="0">
                  <c:v>Elforbrug i kommunale bygninger</c:v>
                </c:pt>
                <c:pt idx="1">
                  <c:v>Varmeforbrug i kommunale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</c:v>
                </c:pt>
                <c:pt idx="5">
                  <c:v>LPG tank- og flaskegas til ukrudtsafbrænding mm</c:v>
                </c:pt>
              </c:strCache>
            </c:strRef>
          </c:cat>
          <c:val>
            <c:numRef>
              <c:f>'opsamling 240214'!$G$18:$G$23</c:f>
              <c:numCache>
                <c:formatCode>#,##0</c:formatCode>
                <c:ptCount val="6"/>
                <c:pt idx="0" formatCode="_ * #,##0_ ;_ * \-#,##0_ ;_ * &quot;-&quot;??_ ;_ @_ ">
                  <c:v>3258.4804140000019</c:v>
                </c:pt>
                <c:pt idx="1">
                  <c:v>7511.4165688637286</c:v>
                </c:pt>
                <c:pt idx="2" formatCode="_ * #,##0_ ;_ * \-#,##0_ ;_ * &quot;-&quot;??_ ;_ @_ ">
                  <c:v>1333.126883592</c:v>
                </c:pt>
                <c:pt idx="3" formatCode="_ * #,##0_ ;_ * \-#,##0_ ;_ * &quot;-&quot;??_ ;_ @_ ">
                  <c:v>954.87386001000004</c:v>
                </c:pt>
                <c:pt idx="4" formatCode="_ * #,##0_ ;_ * \-#,##0_ ;_ * &quot;-&quot;??_ ;_ @_ ">
                  <c:v>738.6912744</c:v>
                </c:pt>
                <c:pt idx="5" formatCode="_ * #,##0_ ;_ * \-#,##0_ ;_ * &quot;-&quot;??_ ;_ @_ ">
                  <c:v>56.943712800000007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59584"/>
        <c:axId val="77061120"/>
      </c:barChart>
      <c:catAx>
        <c:axId val="7705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77061120"/>
        <c:crosses val="autoZero"/>
        <c:auto val="1"/>
        <c:lblAlgn val="ctr"/>
        <c:lblOffset val="100"/>
        <c:noMultiLvlLbl val="0"/>
      </c:catAx>
      <c:valAx>
        <c:axId val="77061120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7705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Elforbrug  i</a:t>
            </a:r>
            <a:r>
              <a:rPr lang="en-US" baseline="0"/>
              <a:t> </a:t>
            </a:r>
            <a:r>
              <a:rPr lang="en-US"/>
              <a:t>bygninger (MWh)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Elforbrug MWh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'EL 240414'!$E$234:$J$234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'EL 240414'!$E$235:$J$235</c:f>
              <c:numCache>
                <c:formatCode>_ * #,##0_ ;_ * \-#,##0_ ;_ * "-"??_ ;_ @_ </c:formatCode>
                <c:ptCount val="6"/>
                <c:pt idx="0">
                  <c:v>12730.324000000001</c:v>
                </c:pt>
                <c:pt idx="1">
                  <c:v>12343.802</c:v>
                </c:pt>
                <c:pt idx="2">
                  <c:v>11652.47</c:v>
                </c:pt>
                <c:pt idx="3">
                  <c:v>11370.156000000001</c:v>
                </c:pt>
                <c:pt idx="4">
                  <c:v>10967.47006</c:v>
                </c:pt>
                <c:pt idx="5">
                  <c:v>10627.79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51936"/>
        <c:axId val="77378304"/>
      </c:barChart>
      <c:catAx>
        <c:axId val="7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78304"/>
        <c:crosses val="autoZero"/>
        <c:auto val="1"/>
        <c:lblAlgn val="ctr"/>
        <c:lblOffset val="100"/>
        <c:noMultiLvlLbl val="0"/>
      </c:catAx>
      <c:valAx>
        <c:axId val="77378304"/>
        <c:scaling>
          <c:orientation val="minMax"/>
          <c:min val="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773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CO2-udledning fra elforbrug</a:t>
            </a:r>
          </a:p>
          <a:p>
            <a:pPr>
              <a:defRPr/>
            </a:pPr>
            <a:r>
              <a:rPr lang="da-DK"/>
              <a:t> i bygninger (ton)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Ton CO2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'EL 240414'!$L$234:$Q$234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'EL 240414'!$L$235:$Q$235</c:f>
              <c:numCache>
                <c:formatCode>_ * #,##0_ ;_ * \-#,##0_ ;_ * "-"??_ ;_ @_ </c:formatCode>
                <c:ptCount val="6"/>
                <c:pt idx="0">
                  <c:v>6039.4653659164942</c:v>
                </c:pt>
                <c:pt idx="1">
                  <c:v>5917.5122743336506</c:v>
                </c:pt>
                <c:pt idx="2">
                  <c:v>5444.616607500001</c:v>
                </c:pt>
                <c:pt idx="3">
                  <c:v>5157.5027616000007</c:v>
                </c:pt>
                <c:pt idx="4">
                  <c:v>4203.2829004950017</c:v>
                </c:pt>
                <c:pt idx="5">
                  <c:v>3258.4804140000019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69600"/>
        <c:axId val="76171136"/>
      </c:barChart>
      <c:catAx>
        <c:axId val="761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171136"/>
        <c:crosses val="autoZero"/>
        <c:auto val="1"/>
        <c:lblAlgn val="ctr"/>
        <c:lblOffset val="100"/>
        <c:noMultiLvlLbl val="0"/>
      </c:catAx>
      <c:valAx>
        <c:axId val="76171136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7616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Ukorrigeret varmeforbrug (MWh)</c:v>
          </c:tx>
          <c:invertIfNegative val="0"/>
          <c:cat>
            <c:numRef>
              <c:f>'Varme 240414'!$AP$255:$AU$255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'Varme 240414'!$AP$256:$AU$256</c:f>
              <c:numCache>
                <c:formatCode>#,##0</c:formatCode>
                <c:ptCount val="6"/>
                <c:pt idx="0">
                  <c:v>41545.024999999994</c:v>
                </c:pt>
                <c:pt idx="1">
                  <c:v>43626.636555555553</c:v>
                </c:pt>
                <c:pt idx="2">
                  <c:v>43716.918888888889</c:v>
                </c:pt>
                <c:pt idx="3">
                  <c:v>48513.630777777784</c:v>
                </c:pt>
                <c:pt idx="4">
                  <c:v>40433.132999999994</c:v>
                </c:pt>
                <c:pt idx="5">
                  <c:v>41021.30255555555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0688"/>
        <c:axId val="78372224"/>
      </c:barChart>
      <c:catAx>
        <c:axId val="783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372224"/>
        <c:crosses val="autoZero"/>
        <c:auto val="1"/>
        <c:lblAlgn val="ctr"/>
        <c:lblOffset val="100"/>
        <c:noMultiLvlLbl val="0"/>
      </c:catAx>
      <c:valAx>
        <c:axId val="78372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37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Korrigeret Varmeforbrug (MWh)</c:v>
          </c:tx>
          <c:spPr>
            <a:solidFill>
              <a:schemeClr val="accent2"/>
            </a:solidFill>
          </c:spPr>
          <c:invertIfNegative val="0"/>
          <c:cat>
            <c:numRef>
              <c:f>'Varme 240414'!$AV$255:$BA$255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'Varme 240414'!$AV$256:$BA$256</c:f>
              <c:numCache>
                <c:formatCode>#,##0</c:formatCode>
                <c:ptCount val="6"/>
                <c:pt idx="0">
                  <c:v>50102.106762028474</c:v>
                </c:pt>
                <c:pt idx="1">
                  <c:v>48782.48830009449</c:v>
                </c:pt>
                <c:pt idx="2">
                  <c:v>45873.60043624739</c:v>
                </c:pt>
                <c:pt idx="3">
                  <c:v>44063.787822111699</c:v>
                </c:pt>
                <c:pt idx="4">
                  <c:v>44269.432149830733</c:v>
                </c:pt>
                <c:pt idx="5">
                  <c:v>41798.697367903929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89312"/>
        <c:axId val="78599296"/>
      </c:barChart>
      <c:catAx>
        <c:axId val="78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99296"/>
        <c:crosses val="autoZero"/>
        <c:auto val="1"/>
        <c:lblAlgn val="ctr"/>
        <c:lblOffset val="100"/>
        <c:noMultiLvlLbl val="0"/>
      </c:catAx>
      <c:valAx>
        <c:axId val="78599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5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CO2 udledning fra varmeforbrug (ton)</c:v>
          </c:tx>
          <c:spPr>
            <a:solidFill>
              <a:schemeClr val="accent2"/>
            </a:solidFill>
          </c:spPr>
          <c:invertIfNegative val="0"/>
          <c:cat>
            <c:numRef>
              <c:f>'Varme 240414'!$BB$255:$BG$255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'Varme 240414'!$BB$256:$BG$256</c:f>
              <c:numCache>
                <c:formatCode>#,##0</c:formatCode>
                <c:ptCount val="6"/>
                <c:pt idx="0">
                  <c:v>9899.4076720420308</c:v>
                </c:pt>
                <c:pt idx="1">
                  <c:v>9549.1913477812559</c:v>
                </c:pt>
                <c:pt idx="2">
                  <c:v>9090.3043873674469</c:v>
                </c:pt>
                <c:pt idx="3">
                  <c:v>8768.4509093665019</c:v>
                </c:pt>
                <c:pt idx="4">
                  <c:v>8697.0246018215039</c:v>
                </c:pt>
                <c:pt idx="5">
                  <c:v>7516.9455837397281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33408"/>
        <c:axId val="79234944"/>
      </c:barChart>
      <c:catAx>
        <c:axId val="792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34944"/>
        <c:crosses val="autoZero"/>
        <c:auto val="1"/>
        <c:lblAlgn val="ctr"/>
        <c:lblOffset val="100"/>
        <c:noMultiLvlLbl val="0"/>
      </c:catAx>
      <c:valAx>
        <c:axId val="79234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23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'vand 080514'!$H$1:$M$1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'vand 080514'!$H$254:$M$254</c:f>
              <c:numCache>
                <c:formatCode>#,##0</c:formatCode>
                <c:ptCount val="6"/>
                <c:pt idx="0">
                  <c:v>162317</c:v>
                </c:pt>
                <c:pt idx="1">
                  <c:v>151621</c:v>
                </c:pt>
                <c:pt idx="2">
                  <c:v>141123</c:v>
                </c:pt>
                <c:pt idx="3">
                  <c:v>130062</c:v>
                </c:pt>
                <c:pt idx="4">
                  <c:v>120823.28</c:v>
                </c:pt>
                <c:pt idx="5">
                  <c:v>118221.54000000001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62912"/>
        <c:axId val="79064448"/>
      </c:barChart>
      <c:catAx>
        <c:axId val="79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64448"/>
        <c:crosses val="autoZero"/>
        <c:auto val="1"/>
        <c:lblAlgn val="ctr"/>
        <c:lblOffset val="100"/>
        <c:noMultiLvlLbl val="0"/>
      </c:catAx>
      <c:valAx>
        <c:axId val="79064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6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997375328084"/>
          <c:y val="7.4548702245552642E-2"/>
          <c:w val="0.66606780402449695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'gadelys 070514'!$D$2:$I$2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'gadelys 070514'!$D$343:$I$343</c:f>
              <c:numCache>
                <c:formatCode>_ * #,##0_ ;_ * \-#,##0_ ;_ * "-"??_ ;_ @_ </c:formatCode>
                <c:ptCount val="6"/>
                <c:pt idx="0">
                  <c:v>4997632.2149999999</c:v>
                </c:pt>
                <c:pt idx="1">
                  <c:v>4955440.2149999999</c:v>
                </c:pt>
                <c:pt idx="2">
                  <c:v>4850937.93</c:v>
                </c:pt>
                <c:pt idx="3">
                  <c:v>4858921.8899999969</c:v>
                </c:pt>
                <c:pt idx="4">
                  <c:v>4400002.4600000056</c:v>
                </c:pt>
                <c:pt idx="5">
                  <c:v>4348098.1199999992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64448"/>
        <c:axId val="78665984"/>
      </c:barChart>
      <c:catAx>
        <c:axId val="786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665984"/>
        <c:crosses val="autoZero"/>
        <c:auto val="1"/>
        <c:lblAlgn val="ctr"/>
        <c:lblOffset val="100"/>
        <c:noMultiLvlLbl val="0"/>
      </c:catAx>
      <c:valAx>
        <c:axId val="78665984"/>
        <c:scaling>
          <c:orientation val="minMax"/>
          <c:min val="0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crossAx val="7866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27</xdr:row>
      <xdr:rowOff>52387</xdr:rowOff>
    </xdr:from>
    <xdr:to>
      <xdr:col>4</xdr:col>
      <xdr:colOff>9525</xdr:colOff>
      <xdr:row>41</xdr:row>
      <xdr:rowOff>128587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561974</xdr:colOff>
      <xdr:row>20</xdr:row>
      <xdr:rowOff>38100</xdr:rowOff>
    </xdr:from>
    <xdr:to>
      <xdr:col>17</xdr:col>
      <xdr:colOff>504825</xdr:colOff>
      <xdr:row>39</xdr:row>
      <xdr:rowOff>90487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236</xdr:row>
      <xdr:rowOff>23812</xdr:rowOff>
    </xdr:from>
    <xdr:to>
      <xdr:col>10</xdr:col>
      <xdr:colOff>28575</xdr:colOff>
      <xdr:row>253</xdr:row>
      <xdr:rowOff>14287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236</xdr:row>
      <xdr:rowOff>71437</xdr:rowOff>
    </xdr:from>
    <xdr:to>
      <xdr:col>15</xdr:col>
      <xdr:colOff>1000125</xdr:colOff>
      <xdr:row>253</xdr:row>
      <xdr:rowOff>61912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258</xdr:row>
      <xdr:rowOff>52387</xdr:rowOff>
    </xdr:from>
    <xdr:to>
      <xdr:col>43</xdr:col>
      <xdr:colOff>152400</xdr:colOff>
      <xdr:row>275</xdr:row>
      <xdr:rowOff>42862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657225</xdr:colOff>
      <xdr:row>258</xdr:row>
      <xdr:rowOff>80962</xdr:rowOff>
    </xdr:from>
    <xdr:to>
      <xdr:col>49</xdr:col>
      <xdr:colOff>57150</xdr:colOff>
      <xdr:row>275</xdr:row>
      <xdr:rowOff>71437</xdr:rowOff>
    </xdr:to>
    <xdr:graphicFrame macro="">
      <xdr:nvGraphicFramePr>
        <xdr:cNvPr id="5" name="Diagram 4" title="Graddagskorrigeret varmeforbru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438150</xdr:colOff>
      <xdr:row>258</xdr:row>
      <xdr:rowOff>100012</xdr:rowOff>
    </xdr:from>
    <xdr:to>
      <xdr:col>55</xdr:col>
      <xdr:colOff>314325</xdr:colOff>
      <xdr:row>275</xdr:row>
      <xdr:rowOff>90487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255</xdr:row>
      <xdr:rowOff>80962</xdr:rowOff>
    </xdr:from>
    <xdr:to>
      <xdr:col>12</xdr:col>
      <xdr:colOff>85725</xdr:colOff>
      <xdr:row>269</xdr:row>
      <xdr:rowOff>157162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47625</xdr:colOff>
      <xdr:row>14</xdr:row>
      <xdr:rowOff>57150</xdr:rowOff>
    </xdr:from>
    <xdr:to>
      <xdr:col>34</xdr:col>
      <xdr:colOff>333375</xdr:colOff>
      <xdr:row>21</xdr:row>
      <xdr:rowOff>76200</xdr:rowOff>
    </xdr:to>
    <xdr:sp macro="" textlink="">
      <xdr:nvSpPr>
        <xdr:cNvPr id="3" name="Tekstboks 2"/>
        <xdr:cNvSpPr txBox="1"/>
      </xdr:nvSpPr>
      <xdr:spPr>
        <a:xfrm>
          <a:off x="2400300" y="2867025"/>
          <a:ext cx="26289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/>
            <a:t>Biobrændsler har også en CO</a:t>
          </a:r>
          <a:r>
            <a:rPr lang="da-DK" sz="800"/>
            <a:t>2</a:t>
          </a:r>
          <a:r>
            <a:rPr lang="da-DK" sz="1100"/>
            <a:t>emission  ved forbrænding, men den er internationalt pr. definition erklæret for  CO</a:t>
          </a:r>
          <a:r>
            <a:rPr lang="da-DK" sz="800"/>
            <a:t>2</a:t>
          </a:r>
          <a:r>
            <a:rPr lang="da-DK" sz="1100"/>
            <a:t> neutralt.  Dvs. emission = 0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346</xdr:row>
      <xdr:rowOff>33337</xdr:rowOff>
    </xdr:from>
    <xdr:to>
      <xdr:col>9</xdr:col>
      <xdr:colOff>219075</xdr:colOff>
      <xdr:row>360</xdr:row>
      <xdr:rowOff>109537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15" sqref="E15"/>
    </sheetView>
  </sheetViews>
  <sheetFormatPr defaultRowHeight="15"/>
  <cols>
    <col min="1" max="1" width="45.140625" bestFit="1" customWidth="1"/>
    <col min="2" max="2" width="11.140625" bestFit="1" customWidth="1"/>
    <col min="3" max="4" width="11" bestFit="1" customWidth="1"/>
    <col min="5" max="5" width="11.140625" bestFit="1" customWidth="1"/>
    <col min="6" max="7" width="11" bestFit="1" customWidth="1"/>
  </cols>
  <sheetData>
    <row r="1" spans="1:9" s="1" customFormat="1">
      <c r="A1" s="1" t="s">
        <v>1515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 t="s">
        <v>625</v>
      </c>
      <c r="I1" s="1" t="s">
        <v>1797</v>
      </c>
    </row>
    <row r="2" spans="1:9">
      <c r="A2" t="s">
        <v>1516</v>
      </c>
      <c r="B2" s="577">
        <f>'EL 240414'!E215/1000</f>
        <v>12504.19</v>
      </c>
      <c r="C2" s="577">
        <f>'EL 240414'!F215/1000</f>
        <v>12120.717000000001</v>
      </c>
      <c r="D2" s="577">
        <f>'EL 240414'!G215/1000</f>
        <v>11439.286</v>
      </c>
      <c r="E2" s="577">
        <f>'EL 240414'!H215/1000</f>
        <v>11138.235000000001</v>
      </c>
      <c r="F2" s="577">
        <f>'EL 240414'!I215/1000</f>
        <v>10804.334060000001</v>
      </c>
      <c r="G2" s="577">
        <f>'EL 240414'!J215/1000</f>
        <v>10508.302</v>
      </c>
      <c r="H2" t="s">
        <v>705</v>
      </c>
      <c r="I2" s="774">
        <f t="shared" ref="I2:I3" si="0">(B2-G2)/B2</f>
        <v>0.1596175362018652</v>
      </c>
    </row>
    <row r="3" spans="1:9">
      <c r="A3" t="s">
        <v>1517</v>
      </c>
      <c r="B3" s="76">
        <f>'Varme 240414'!AV254</f>
        <v>49562.247880873285</v>
      </c>
      <c r="C3" s="76">
        <f>'Varme 240414'!AW254</f>
        <v>48212.650216761162</v>
      </c>
      <c r="D3" s="76">
        <f>'Varme 240414'!AX254</f>
        <v>45347.011019726575</v>
      </c>
      <c r="E3" s="76">
        <f>'Varme 240414'!AY254</f>
        <v>43567.177386810843</v>
      </c>
      <c r="F3" s="76">
        <f>'Varme 240414'!AZ254</f>
        <v>44242.818695805618</v>
      </c>
      <c r="G3" s="76">
        <f>'Varme 240414'!BA254</f>
        <v>41771.628852893642</v>
      </c>
      <c r="H3" s="75" t="s">
        <v>705</v>
      </c>
      <c r="I3" s="774">
        <f t="shared" si="0"/>
        <v>0.1571885731798324</v>
      </c>
    </row>
    <row r="4" spans="1:9">
      <c r="A4" t="s">
        <v>1518</v>
      </c>
      <c r="B4" s="577">
        <f>'gadelys 070514'!D343/1000</f>
        <v>4997.6322149999996</v>
      </c>
      <c r="C4" s="577">
        <f>'gadelys 070514'!E343/1000</f>
        <v>4955.4402149999996</v>
      </c>
      <c r="D4" s="577">
        <f>'gadelys 070514'!F343/1000</f>
        <v>4850.9379300000001</v>
      </c>
      <c r="E4" s="577">
        <f>'gadelys 070514'!G343/1000</f>
        <v>4858.9218899999969</v>
      </c>
      <c r="F4" s="577">
        <f>'gadelys 070514'!H343/1000</f>
        <v>4400.0024600000052</v>
      </c>
      <c r="G4" s="577">
        <f>'gadelys 070514'!I343/1000</f>
        <v>4348.0981199999987</v>
      </c>
      <c r="H4" s="75" t="s">
        <v>705</v>
      </c>
      <c r="I4" s="774">
        <f>(B4-G4)/B4</f>
        <v>0.12996836642970153</v>
      </c>
    </row>
    <row r="5" spans="1:9">
      <c r="A5" t="s">
        <v>1519</v>
      </c>
      <c r="B5" s="789">
        <f>'Brændstof 090414'!D16</f>
        <v>201282.99999999997</v>
      </c>
      <c r="C5" s="789">
        <f>'Brændstof 090414'!G16</f>
        <v>244806</v>
      </c>
      <c r="D5" s="789">
        <f>'Brændstof 090414'!J16</f>
        <v>258122</v>
      </c>
      <c r="E5" s="577">
        <f>'Brændstof 090414'!M16</f>
        <v>239969</v>
      </c>
      <c r="F5" s="577">
        <f>'Brændstof 090414'!P16</f>
        <v>329540</v>
      </c>
      <c r="G5" s="577">
        <f>'Brændstof 090414'!S16</f>
        <v>369717</v>
      </c>
      <c r="H5" t="s">
        <v>1522</v>
      </c>
      <c r="I5" s="774">
        <f t="shared" ref="I5:I7" si="1">(B5-G5)/B5</f>
        <v>-0.83680191571071605</v>
      </c>
    </row>
    <row r="6" spans="1:9" s="75" customFormat="1">
      <c r="A6" s="75" t="s">
        <v>1527</v>
      </c>
      <c r="B6" s="577"/>
      <c r="E6" s="577">
        <f>'Brændstof 090414'!M22</f>
        <v>106637.4</v>
      </c>
      <c r="F6" s="577">
        <f>'Brændstof 090414'!P22</f>
        <v>97308.933333333334</v>
      </c>
      <c r="G6" s="577">
        <f>'Brændstof 090414'!S22</f>
        <v>94665.266666666663</v>
      </c>
      <c r="H6" s="75" t="s">
        <v>1522</v>
      </c>
      <c r="I6" s="774"/>
    </row>
    <row r="7" spans="1:9">
      <c r="A7" t="s">
        <v>1526</v>
      </c>
      <c r="B7" s="577">
        <f>'Brændstof 090414'!D29</f>
        <v>355990</v>
      </c>
      <c r="C7" s="577">
        <f>'Brændstof 090414'!G29</f>
        <v>304468</v>
      </c>
      <c r="D7" s="577">
        <f>'Brændstof 090414'!J29</f>
        <v>306938</v>
      </c>
      <c r="E7" s="577">
        <f>'Brændstof 090414'!M29</f>
        <v>398763</v>
      </c>
      <c r="F7" s="577">
        <f>'Brændstof 090414'!P29</f>
        <v>301658</v>
      </c>
      <c r="G7" s="577">
        <f>'Brændstof 090414'!S29</f>
        <v>278445</v>
      </c>
      <c r="H7" t="s">
        <v>1522</v>
      </c>
      <c r="I7" s="774">
        <f t="shared" si="1"/>
        <v>0.21782915250428384</v>
      </c>
    </row>
    <row r="8" spans="1:9">
      <c r="A8" t="s">
        <v>1520</v>
      </c>
      <c r="B8" s="577">
        <f>'Brændstof 090414'!D33</f>
        <v>13577</v>
      </c>
      <c r="C8" s="577">
        <f>'Brændstof 090414'!G33</f>
        <v>17286</v>
      </c>
      <c r="D8" s="577">
        <f>'Brændstof 090414'!J33</f>
        <v>20270</v>
      </c>
      <c r="E8" s="577">
        <f>'Brændstof 090414'!M33</f>
        <v>16680</v>
      </c>
      <c r="F8" s="577">
        <f>'Brændstof 090414'!P33</f>
        <v>17508.960000000003</v>
      </c>
      <c r="G8" s="577">
        <f>'Brændstof 090414'!S33</f>
        <v>19044.72</v>
      </c>
      <c r="H8" t="s">
        <v>1528</v>
      </c>
      <c r="I8" s="774"/>
    </row>
    <row r="9" spans="1:9">
      <c r="A9" s="712" t="s">
        <v>1521</v>
      </c>
      <c r="I9" s="774"/>
    </row>
    <row r="10" spans="1:9">
      <c r="A10" s="712" t="s">
        <v>1529</v>
      </c>
      <c r="I10" s="774"/>
    </row>
    <row r="11" spans="1:9" s="722" customFormat="1">
      <c r="A11" s="712" t="s">
        <v>1796</v>
      </c>
      <c r="B11" s="770">
        <f>SUM(B2:B3)</f>
        <v>62066.437880873287</v>
      </c>
      <c r="C11" s="770">
        <f t="shared" ref="C11:G11" si="2">SUM(C2:C3)</f>
        <v>60333.367216761166</v>
      </c>
      <c r="D11" s="770">
        <f t="shared" si="2"/>
        <v>56786.297019726575</v>
      </c>
      <c r="E11" s="770">
        <f t="shared" si="2"/>
        <v>54705.412386810844</v>
      </c>
      <c r="F11" s="770">
        <f t="shared" si="2"/>
        <v>55047.152755805619</v>
      </c>
      <c r="G11" s="770">
        <f t="shared" si="2"/>
        <v>52279.930852893638</v>
      </c>
      <c r="I11" s="774">
        <f>(B11-G11)/B11</f>
        <v>0.15767792324030747</v>
      </c>
    </row>
    <row r="13" spans="1:9">
      <c r="A13" s="1" t="s">
        <v>1530</v>
      </c>
      <c r="B13" s="1">
        <v>2007</v>
      </c>
      <c r="C13" s="1">
        <v>2008</v>
      </c>
      <c r="D13" s="1">
        <v>2009</v>
      </c>
      <c r="E13" s="1">
        <v>2010</v>
      </c>
      <c r="F13" s="1">
        <v>2011</v>
      </c>
      <c r="G13" s="1">
        <v>2012</v>
      </c>
      <c r="H13" s="1" t="s">
        <v>625</v>
      </c>
    </row>
    <row r="14" spans="1:9">
      <c r="A14" t="s">
        <v>1531</v>
      </c>
      <c r="H14" t="s">
        <v>1532</v>
      </c>
    </row>
    <row r="17" spans="1:8">
      <c r="A17" s="1" t="s">
        <v>1533</v>
      </c>
      <c r="B17" s="1">
        <v>2007</v>
      </c>
      <c r="C17" s="1">
        <v>2008</v>
      </c>
      <c r="D17" s="1">
        <v>2009</v>
      </c>
      <c r="E17" s="1">
        <v>2010</v>
      </c>
      <c r="F17" s="1">
        <v>2011</v>
      </c>
      <c r="G17" s="1">
        <v>2012</v>
      </c>
      <c r="H17" s="1" t="s">
        <v>625</v>
      </c>
    </row>
    <row r="18" spans="1:8">
      <c r="A18" s="75" t="s">
        <v>1516</v>
      </c>
      <c r="B18" s="577">
        <f>'EL 240414'!L235</f>
        <v>6039.4653659164942</v>
      </c>
      <c r="C18" s="577">
        <f>'EL 240414'!M235</f>
        <v>5917.5122743336506</v>
      </c>
      <c r="D18" s="577">
        <f>'EL 240414'!N235</f>
        <v>5444.616607500001</v>
      </c>
      <c r="E18" s="577">
        <f>'EL 240414'!O235</f>
        <v>5157.5027616000007</v>
      </c>
      <c r="F18" s="577">
        <f>'EL 240414'!P235</f>
        <v>4203.2829004950017</v>
      </c>
      <c r="G18" s="577">
        <f>'EL 240414'!Q235</f>
        <v>3258.4804140000019</v>
      </c>
      <c r="H18" t="s">
        <v>1446</v>
      </c>
    </row>
    <row r="19" spans="1:8">
      <c r="A19" s="75" t="s">
        <v>1517</v>
      </c>
      <c r="B19" s="76">
        <f>'Varme 240414'!BB254</f>
        <v>9789.0551181450992</v>
      </c>
      <c r="C19" s="76">
        <f>'Varme 240414'!BC254</f>
        <v>9432.7335386904233</v>
      </c>
      <c r="D19" s="76">
        <f>'Varme 240414'!BD254</f>
        <v>8982.8380192438763</v>
      </c>
      <c r="E19" s="76">
        <f>'Varme 240414'!BE254</f>
        <v>8667.0132618519474</v>
      </c>
      <c r="F19" s="76">
        <f>'Varme 240414'!BF254</f>
        <v>8691.5845456842326</v>
      </c>
      <c r="G19" s="76">
        <f>'Varme 240414'!BG254</f>
        <v>7511.4165688637286</v>
      </c>
      <c r="H19" t="s">
        <v>1446</v>
      </c>
    </row>
    <row r="20" spans="1:8">
      <c r="A20" s="75" t="s">
        <v>1518</v>
      </c>
      <c r="B20" s="770">
        <f>'gadelys 070514'!P343</f>
        <v>2370.9551048410917</v>
      </c>
      <c r="C20" s="770">
        <f>'gadelys 070514'!Q343</f>
        <v>2375.5953228178082</v>
      </c>
      <c r="D20" s="770">
        <f>'gadelys 070514'!R343</f>
        <v>2266.6007477925009</v>
      </c>
      <c r="E20" s="770">
        <f>'gadelys 070514'!S343</f>
        <v>2204.0069693040014</v>
      </c>
      <c r="F20" s="770">
        <f>'gadelys 070514'!T343</f>
        <v>1686.3009427949999</v>
      </c>
      <c r="G20" s="770">
        <f>'gadelys 070514'!U343</f>
        <v>1333.126883592</v>
      </c>
      <c r="H20" s="75" t="s">
        <v>1446</v>
      </c>
    </row>
    <row r="21" spans="1:8">
      <c r="A21" s="75" t="s">
        <v>1519</v>
      </c>
      <c r="B21" s="577">
        <f>'Brændstof 090414'!D17</f>
        <v>498.16515956699988</v>
      </c>
      <c r="C21" s="577">
        <f>'Brændstof 090414'!G17</f>
        <v>605.88236489399992</v>
      </c>
      <c r="D21" s="577">
        <f>'Brændstof 090414'!J17</f>
        <v>638.83878577799999</v>
      </c>
      <c r="E21" s="577">
        <f>'Brændstof 090414'!M17</f>
        <v>593.91103658099996</v>
      </c>
      <c r="F21" s="577">
        <f>'Brændstof 090414'!P17</f>
        <v>850.41789295000012</v>
      </c>
      <c r="G21" s="577">
        <f>'Brændstof 090414'!S17</f>
        <v>954.87386001000004</v>
      </c>
      <c r="H21" s="75" t="s">
        <v>1446</v>
      </c>
    </row>
    <row r="22" spans="1:8">
      <c r="A22" s="75" t="s">
        <v>1526</v>
      </c>
      <c r="B22" s="577">
        <f>'Brændstof 090414'!D30</f>
        <v>941.89368772000012</v>
      </c>
      <c r="C22" s="577">
        <f>'Brændstof 090414'!G30</f>
        <v>805.13472135999996</v>
      </c>
      <c r="D22" s="577">
        <f>'Brændstof 090414'!J30</f>
        <v>812.39748544000008</v>
      </c>
      <c r="E22" s="577">
        <f>'Brændstof 090414'!M30</f>
        <v>1056.6478199500002</v>
      </c>
      <c r="F22" s="577">
        <f>'Brændstof 090414'!P30</f>
        <v>799.81755071000009</v>
      </c>
      <c r="G22" s="577">
        <f>'Brændstof 090414'!S30</f>
        <v>738.6912744</v>
      </c>
      <c r="H22" s="75" t="s">
        <v>1446</v>
      </c>
    </row>
    <row r="23" spans="1:8">
      <c r="A23" s="75" t="s">
        <v>1520</v>
      </c>
      <c r="B23" s="577">
        <f>'Brændstof 090414'!D34</f>
        <v>40.595230000000001</v>
      </c>
      <c r="C23" s="577">
        <f>'Brændstof 090414'!G34</f>
        <v>51.685139999999997</v>
      </c>
      <c r="D23" s="577">
        <f>'Brændstof 090414'!J34</f>
        <v>60.607300000000002</v>
      </c>
      <c r="E23" s="577">
        <f>'Brændstof 090414'!M34</f>
        <v>49.873199999999997</v>
      </c>
      <c r="F23" s="577">
        <f>'Brændstof 090414'!P34</f>
        <v>52.351790400000006</v>
      </c>
      <c r="G23" s="577">
        <f>'Brændstof 090414'!S34</f>
        <v>56.943712800000007</v>
      </c>
      <c r="H23" s="75" t="s">
        <v>1446</v>
      </c>
    </row>
    <row r="24" spans="1:8">
      <c r="A24" s="1" t="s">
        <v>1534</v>
      </c>
      <c r="B24" s="713">
        <f>SUM(B18:B23)</f>
        <v>19680.129666189685</v>
      </c>
      <c r="C24" s="713">
        <f t="shared" ref="C24:G24" si="3">SUM(C18:C23)</f>
        <v>19188.543362095883</v>
      </c>
      <c r="D24" s="713">
        <f t="shared" si="3"/>
        <v>18205.898945754379</v>
      </c>
      <c r="E24" s="713">
        <f t="shared" si="3"/>
        <v>17728.955049286953</v>
      </c>
      <c r="F24" s="713">
        <f t="shared" si="3"/>
        <v>16283.755623034234</v>
      </c>
      <c r="G24" s="713">
        <f t="shared" si="3"/>
        <v>13853.532713665732</v>
      </c>
      <c r="H24" s="1" t="s">
        <v>1446</v>
      </c>
    </row>
    <row r="26" spans="1:8">
      <c r="A26" s="75" t="s">
        <v>1535</v>
      </c>
      <c r="G26">
        <f>(B24-G24)/B24</f>
        <v>0.29606496762742385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6"/>
  <sheetViews>
    <sheetView topLeftCell="A150" workbookViewId="0">
      <selection activeCell="L230" sqref="L230"/>
    </sheetView>
  </sheetViews>
  <sheetFormatPr defaultRowHeight="12.75"/>
  <cols>
    <col min="1" max="1" width="51.42578125" style="121" customWidth="1"/>
    <col min="2" max="2" width="31.7109375" style="121" customWidth="1"/>
    <col min="3" max="3" width="8.42578125" style="493" customWidth="1"/>
    <col min="4" max="4" width="6.7109375" style="544" bestFit="1" customWidth="1"/>
    <col min="5" max="5" width="12.7109375" style="544" customWidth="1"/>
    <col min="6" max="6" width="14.140625" style="544" customWidth="1"/>
    <col min="7" max="7" width="11.7109375" style="544" customWidth="1"/>
    <col min="8" max="8" width="14.28515625" style="544" customWidth="1"/>
    <col min="9" max="9" width="13.85546875" style="544" customWidth="1"/>
    <col min="10" max="10" width="12.7109375" style="544" customWidth="1"/>
    <col min="11" max="11" width="12.7109375" style="125" customWidth="1"/>
    <col min="12" max="14" width="12.7109375" style="120" customWidth="1"/>
    <col min="15" max="15" width="17.140625" style="120" customWidth="1"/>
    <col min="16" max="16" width="18" style="120" customWidth="1"/>
    <col min="17" max="17" width="21.85546875" style="120" customWidth="1"/>
    <col min="18" max="19" width="12" style="120" bestFit="1" customWidth="1"/>
    <col min="20" max="23" width="13.140625" style="120" bestFit="1" customWidth="1"/>
    <col min="24" max="24" width="21.5703125" style="120" customWidth="1"/>
    <col min="25" max="29" width="13.140625" style="120" bestFit="1" customWidth="1"/>
    <col min="30" max="16384" width="9.140625" style="120"/>
  </cols>
  <sheetData>
    <row r="1" spans="1:29">
      <c r="E1" s="791" t="s">
        <v>1514</v>
      </c>
      <c r="F1" s="791"/>
      <c r="G1" s="791"/>
      <c r="H1" s="791"/>
      <c r="I1" s="791"/>
      <c r="J1" s="791"/>
      <c r="L1" s="790" t="s">
        <v>1513</v>
      </c>
      <c r="M1" s="790"/>
      <c r="N1" s="790"/>
      <c r="O1" s="790"/>
      <c r="P1" s="790"/>
      <c r="Q1" s="790"/>
      <c r="R1" s="790" t="s">
        <v>1511</v>
      </c>
      <c r="S1" s="790"/>
      <c r="T1" s="790"/>
      <c r="U1" s="790"/>
      <c r="V1" s="790"/>
      <c r="W1" s="790"/>
      <c r="X1" s="790" t="s">
        <v>1512</v>
      </c>
      <c r="Y1" s="790"/>
      <c r="Z1" s="790"/>
      <c r="AA1" s="790"/>
      <c r="AB1" s="790"/>
      <c r="AC1" s="790"/>
    </row>
    <row r="2" spans="1:29">
      <c r="A2" s="487" t="s">
        <v>352</v>
      </c>
      <c r="B2" s="487" t="s">
        <v>354</v>
      </c>
      <c r="C2" s="488" t="s">
        <v>355</v>
      </c>
      <c r="D2" s="569" t="s">
        <v>714</v>
      </c>
      <c r="E2" s="534">
        <v>2007</v>
      </c>
      <c r="F2" s="534">
        <v>2008</v>
      </c>
      <c r="G2" s="534">
        <v>2009</v>
      </c>
      <c r="H2" s="534">
        <v>2010</v>
      </c>
      <c r="I2" s="534">
        <v>2011</v>
      </c>
      <c r="J2" s="534">
        <v>2012</v>
      </c>
      <c r="K2" s="530" t="s">
        <v>625</v>
      </c>
      <c r="L2" s="121">
        <v>2007</v>
      </c>
      <c r="M2" s="121">
        <v>2008</v>
      </c>
      <c r="N2" s="121">
        <v>2009</v>
      </c>
      <c r="O2" s="121">
        <v>2010</v>
      </c>
      <c r="P2" s="120">
        <v>2011</v>
      </c>
      <c r="Q2" s="120">
        <v>2012</v>
      </c>
      <c r="R2" s="121">
        <v>2007</v>
      </c>
      <c r="S2" s="121">
        <v>2008</v>
      </c>
      <c r="T2" s="121">
        <v>2009</v>
      </c>
      <c r="U2" s="121">
        <v>2010</v>
      </c>
      <c r="V2" s="120">
        <v>2011</v>
      </c>
      <c r="W2" s="120">
        <v>2012</v>
      </c>
      <c r="X2" s="121">
        <v>2007</v>
      </c>
      <c r="Y2" s="121">
        <v>2008</v>
      </c>
      <c r="Z2" s="121">
        <v>2009</v>
      </c>
      <c r="AA2" s="121">
        <v>2010</v>
      </c>
      <c r="AB2" s="120">
        <v>2011</v>
      </c>
      <c r="AC2" s="120">
        <v>2012</v>
      </c>
    </row>
    <row r="3" spans="1:29" s="710" customFormat="1">
      <c r="A3" s="703"/>
      <c r="B3" s="703"/>
      <c r="C3" s="704"/>
      <c r="D3" s="705"/>
      <c r="E3" s="706"/>
      <c r="F3" s="706"/>
      <c r="G3" s="706"/>
      <c r="H3" s="706"/>
      <c r="I3" s="706"/>
      <c r="J3" s="706"/>
      <c r="K3" s="707" t="s">
        <v>1445</v>
      </c>
      <c r="L3" s="708">
        <f>'CO2 faktorer'!D29</f>
        <v>474.41568383620847</v>
      </c>
      <c r="M3" s="708">
        <f>'CO2 faktorer'!E29</f>
        <v>479.39137992764717</v>
      </c>
      <c r="N3" s="708">
        <f>'CO2 faktorer'!F29</f>
        <v>467.25</v>
      </c>
      <c r="O3" s="708">
        <f>'CO2 faktorer'!G29</f>
        <v>453.6</v>
      </c>
      <c r="P3" s="708">
        <f>'CO2 faktorer'!H29</f>
        <v>383.25</v>
      </c>
      <c r="Q3" s="708">
        <f>'CO2 faktorer'!I29</f>
        <v>306.60000000000002</v>
      </c>
      <c r="R3" s="709">
        <f>'priser 240414'!C7</f>
        <v>1.1299999999999999</v>
      </c>
      <c r="S3" s="709">
        <f>'priser 240414'!D7</f>
        <v>1.1299999999999999</v>
      </c>
      <c r="T3" s="709">
        <f>'priser 240414'!E7</f>
        <v>1.24</v>
      </c>
      <c r="U3" s="709">
        <f>'priser 240414'!F7</f>
        <v>1.27</v>
      </c>
      <c r="V3" s="709">
        <f>'priser 240414'!G7</f>
        <v>1.41</v>
      </c>
      <c r="W3" s="709">
        <f>'priser 240414'!H7</f>
        <v>1.51</v>
      </c>
      <c r="X3" s="710">
        <f>'priser 240414'!$H$7</f>
        <v>1.51</v>
      </c>
      <c r="Y3" s="710">
        <f>'priser 240414'!$H$7</f>
        <v>1.51</v>
      </c>
      <c r="Z3" s="710">
        <f>'priser 240414'!$H$7</f>
        <v>1.51</v>
      </c>
      <c r="AA3" s="710">
        <f>'priser 240414'!$H$7</f>
        <v>1.51</v>
      </c>
      <c r="AB3" s="710">
        <f>'priser 240414'!$H$7</f>
        <v>1.51</v>
      </c>
      <c r="AC3" s="710">
        <f>'priser 240414'!$H$7</f>
        <v>1.51</v>
      </c>
    </row>
    <row r="4" spans="1:29">
      <c r="A4" s="2" t="s">
        <v>308</v>
      </c>
      <c r="B4" s="3" t="s">
        <v>309</v>
      </c>
      <c r="C4" s="489">
        <v>6300</v>
      </c>
      <c r="D4" s="544" t="s">
        <v>1099</v>
      </c>
      <c r="E4" s="535">
        <v>7766</v>
      </c>
      <c r="F4" s="535">
        <v>6568</v>
      </c>
      <c r="G4" s="536">
        <v>5039</v>
      </c>
      <c r="H4" s="536">
        <v>5329</v>
      </c>
      <c r="I4" s="537">
        <v>7173</v>
      </c>
      <c r="J4" s="537">
        <v>6899</v>
      </c>
      <c r="K4" s="531" t="s">
        <v>1446</v>
      </c>
      <c r="L4" s="512">
        <f>E4*$L$3/1000000</f>
        <v>3.6843122006719953</v>
      </c>
      <c r="M4" s="512">
        <f>F4*$M$3/1000000</f>
        <v>3.1486425833647864</v>
      </c>
      <c r="N4" s="512">
        <f>G4*$N$3/1000000</f>
        <v>2.3544727499999998</v>
      </c>
      <c r="O4" s="512">
        <f>H4*$O$3/1000000</f>
        <v>2.4172343999999999</v>
      </c>
      <c r="P4" s="512">
        <f>I4*$P$3/1000000</f>
        <v>2.7490522500000001</v>
      </c>
      <c r="Q4" s="512">
        <f>J4*$Q$3/1000000</f>
        <v>2.1152334000000002</v>
      </c>
      <c r="R4" s="711">
        <f>$R$3*E4</f>
        <v>8775.58</v>
      </c>
      <c r="S4" s="711">
        <f>$S$3*F4</f>
        <v>7421.8399999999992</v>
      </c>
      <c r="T4" s="711">
        <f>$T$3*G4</f>
        <v>6248.36</v>
      </c>
      <c r="U4" s="711">
        <f>$U$3*H4</f>
        <v>6767.83</v>
      </c>
      <c r="V4" s="711">
        <f>$V$3*I4</f>
        <v>10113.93</v>
      </c>
      <c r="W4" s="711">
        <f>$W$3*J4</f>
        <v>10417.49</v>
      </c>
      <c r="X4" s="678">
        <f>$X$3*E4</f>
        <v>11726.66</v>
      </c>
      <c r="Y4" s="678">
        <f>$Y$3*F4</f>
        <v>9917.68</v>
      </c>
      <c r="Z4" s="678">
        <f>$Z$3*G4</f>
        <v>7608.89</v>
      </c>
      <c r="AA4" s="678">
        <f>$AA$3*H4</f>
        <v>8046.79</v>
      </c>
      <c r="AB4" s="678">
        <f>$AB$3*I4</f>
        <v>10831.23</v>
      </c>
      <c r="AC4" s="678">
        <f>$AC$3*J4</f>
        <v>10417.49</v>
      </c>
    </row>
    <row r="5" spans="1:29">
      <c r="A5" s="2" t="s">
        <v>287</v>
      </c>
      <c r="B5" s="3" t="s">
        <v>288</v>
      </c>
      <c r="C5" s="489">
        <v>6400</v>
      </c>
      <c r="D5" s="544" t="s">
        <v>1099</v>
      </c>
      <c r="E5" s="535">
        <v>11134</v>
      </c>
      <c r="F5" s="535">
        <v>12843</v>
      </c>
      <c r="G5" s="536">
        <v>14914</v>
      </c>
      <c r="H5" s="536">
        <v>14445</v>
      </c>
      <c r="I5" s="537">
        <v>12774</v>
      </c>
      <c r="J5" s="537">
        <v>10406</v>
      </c>
      <c r="K5" s="531" t="s">
        <v>1446</v>
      </c>
      <c r="L5" s="512">
        <f t="shared" ref="L5:L68" si="0">E5*$L$3/1000000</f>
        <v>5.2821442238323453</v>
      </c>
      <c r="M5" s="512">
        <f t="shared" ref="M5:M68" si="1">F5*$M$3/1000000</f>
        <v>6.1568234924107728</v>
      </c>
      <c r="N5" s="512">
        <f t="shared" ref="N5:N68" si="2">G5*$N$3/1000000</f>
        <v>6.9685664999999997</v>
      </c>
      <c r="O5" s="512">
        <f t="shared" ref="O5:O68" si="3">H5*$O$3/1000000</f>
        <v>6.5522520000000002</v>
      </c>
      <c r="P5" s="512">
        <f t="shared" ref="P5:P68" si="4">I5*$P$3/1000000</f>
        <v>4.8956355</v>
      </c>
      <c r="Q5" s="512">
        <f t="shared" ref="Q5:Q68" si="5">J5*$Q$3/1000000</f>
        <v>3.1904796000000002</v>
      </c>
      <c r="R5" s="711">
        <f t="shared" ref="R5:R68" si="6">$R$3*E5</f>
        <v>12581.419999999998</v>
      </c>
      <c r="S5" s="711">
        <f t="shared" ref="S5:S68" si="7">$S$3*F5</f>
        <v>14512.589999999998</v>
      </c>
      <c r="T5" s="711">
        <f t="shared" ref="T5:T68" si="8">$T$3*G5</f>
        <v>18493.36</v>
      </c>
      <c r="U5" s="711">
        <f t="shared" ref="U5:U68" si="9">$U$3*H5</f>
        <v>18345.150000000001</v>
      </c>
      <c r="V5" s="711">
        <f t="shared" ref="V5:V68" si="10">$V$3*I5</f>
        <v>18011.34</v>
      </c>
      <c r="W5" s="711">
        <f t="shared" ref="W5:W68" si="11">$W$3*J5</f>
        <v>15713.06</v>
      </c>
      <c r="X5" s="678">
        <f t="shared" ref="X5:X68" si="12">$X$3*E5</f>
        <v>16812.34</v>
      </c>
      <c r="Y5" s="678">
        <f t="shared" ref="Y5:Y68" si="13">$Y$3*F5</f>
        <v>19392.93</v>
      </c>
      <c r="Z5" s="678">
        <f t="shared" ref="Z5:Z68" si="14">$Z$3*G5</f>
        <v>22520.14</v>
      </c>
      <c r="AA5" s="678">
        <f t="shared" ref="AA5:AA68" si="15">$AA$3*H5</f>
        <v>21811.95</v>
      </c>
      <c r="AB5" s="678">
        <f t="shared" ref="AB5:AB68" si="16">$AB$3*I5</f>
        <v>19288.740000000002</v>
      </c>
      <c r="AC5" s="678">
        <f t="shared" ref="AC5:AC68" si="17">$AC$3*J5</f>
        <v>15713.06</v>
      </c>
    </row>
    <row r="6" spans="1:29">
      <c r="A6" s="2" t="s">
        <v>177</v>
      </c>
      <c r="B6" s="3" t="s">
        <v>78</v>
      </c>
      <c r="C6" s="489">
        <v>6300</v>
      </c>
      <c r="D6" s="544" t="s">
        <v>1099</v>
      </c>
      <c r="E6" s="535">
        <v>57547</v>
      </c>
      <c r="F6" s="535">
        <v>65133</v>
      </c>
      <c r="G6" s="536">
        <v>126950</v>
      </c>
      <c r="H6" s="536">
        <v>146980</v>
      </c>
      <c r="I6" s="537">
        <v>124636.8</v>
      </c>
      <c r="J6" s="537">
        <v>112457</v>
      </c>
      <c r="K6" s="531" t="s">
        <v>1446</v>
      </c>
      <c r="L6" s="512">
        <f t="shared" si="0"/>
        <v>27.30119935772229</v>
      </c>
      <c r="M6" s="512">
        <f t="shared" si="1"/>
        <v>31.224198748827444</v>
      </c>
      <c r="N6" s="512">
        <f t="shared" si="2"/>
        <v>59.317387500000002</v>
      </c>
      <c r="O6" s="512">
        <f t="shared" si="3"/>
        <v>66.670128000000005</v>
      </c>
      <c r="P6" s="512">
        <f t="shared" si="4"/>
        <v>47.767053600000004</v>
      </c>
      <c r="Q6" s="512">
        <f t="shared" si="5"/>
        <v>34.4793162</v>
      </c>
      <c r="R6" s="711">
        <f t="shared" si="6"/>
        <v>65028.109999999993</v>
      </c>
      <c r="S6" s="711">
        <f t="shared" si="7"/>
        <v>73600.289999999994</v>
      </c>
      <c r="T6" s="711">
        <f t="shared" si="8"/>
        <v>157418</v>
      </c>
      <c r="U6" s="711">
        <f t="shared" si="9"/>
        <v>186664.6</v>
      </c>
      <c r="V6" s="711">
        <f t="shared" si="10"/>
        <v>175737.88800000001</v>
      </c>
      <c r="W6" s="711">
        <f t="shared" si="11"/>
        <v>169810.07</v>
      </c>
      <c r="X6" s="678">
        <f t="shared" si="12"/>
        <v>86895.97</v>
      </c>
      <c r="Y6" s="678">
        <f t="shared" si="13"/>
        <v>98350.83</v>
      </c>
      <c r="Z6" s="678">
        <f t="shared" si="14"/>
        <v>191694.5</v>
      </c>
      <c r="AA6" s="678">
        <f t="shared" si="15"/>
        <v>221939.8</v>
      </c>
      <c r="AB6" s="678">
        <f t="shared" si="16"/>
        <v>188201.568</v>
      </c>
      <c r="AC6" s="678">
        <f t="shared" si="17"/>
        <v>169810.07</v>
      </c>
    </row>
    <row r="7" spans="1:29">
      <c r="A7" s="2" t="s">
        <v>321</v>
      </c>
      <c r="B7" s="3" t="s">
        <v>28</v>
      </c>
      <c r="C7" s="489">
        <v>6310</v>
      </c>
      <c r="D7" s="544" t="s">
        <v>1099</v>
      </c>
      <c r="E7" s="535">
        <v>70035</v>
      </c>
      <c r="F7" s="535">
        <v>80707</v>
      </c>
      <c r="G7" s="536">
        <v>63213</v>
      </c>
      <c r="H7" s="536">
        <v>40129</v>
      </c>
      <c r="I7" s="537">
        <v>61377</v>
      </c>
      <c r="J7" s="537">
        <v>63002</v>
      </c>
      <c r="K7" s="531" t="s">
        <v>1446</v>
      </c>
      <c r="L7" s="512">
        <f t="shared" si="0"/>
        <v>33.22570241746886</v>
      </c>
      <c r="M7" s="512">
        <f t="shared" si="1"/>
        <v>38.69024009982062</v>
      </c>
      <c r="N7" s="512">
        <f t="shared" si="2"/>
        <v>29.536274250000002</v>
      </c>
      <c r="O7" s="512">
        <f t="shared" si="3"/>
        <v>18.202514400000002</v>
      </c>
      <c r="P7" s="512">
        <f t="shared" si="4"/>
        <v>23.52273525</v>
      </c>
      <c r="Q7" s="512">
        <f t="shared" si="5"/>
        <v>19.316413200000003</v>
      </c>
      <c r="R7" s="711">
        <f t="shared" si="6"/>
        <v>79139.549999999988</v>
      </c>
      <c r="S7" s="711">
        <f t="shared" si="7"/>
        <v>91198.909999999989</v>
      </c>
      <c r="T7" s="711">
        <f t="shared" si="8"/>
        <v>78384.12</v>
      </c>
      <c r="U7" s="711">
        <f t="shared" si="9"/>
        <v>50963.83</v>
      </c>
      <c r="V7" s="711">
        <f t="shared" si="10"/>
        <v>86541.569999999992</v>
      </c>
      <c r="W7" s="711">
        <f t="shared" si="11"/>
        <v>95133.02</v>
      </c>
      <c r="X7" s="678">
        <f t="shared" si="12"/>
        <v>105752.85</v>
      </c>
      <c r="Y7" s="678">
        <f t="shared" si="13"/>
        <v>121867.57</v>
      </c>
      <c r="Z7" s="678">
        <f t="shared" si="14"/>
        <v>95451.63</v>
      </c>
      <c r="AA7" s="678">
        <f t="shared" si="15"/>
        <v>60594.79</v>
      </c>
      <c r="AB7" s="678">
        <f t="shared" si="16"/>
        <v>92679.27</v>
      </c>
      <c r="AC7" s="678">
        <f t="shared" si="17"/>
        <v>95133.02</v>
      </c>
    </row>
    <row r="8" spans="1:29">
      <c r="A8" s="2" t="s">
        <v>1356</v>
      </c>
      <c r="B8" s="3" t="s">
        <v>55</v>
      </c>
      <c r="C8" s="489">
        <v>6300</v>
      </c>
      <c r="D8" s="544" t="s">
        <v>1099</v>
      </c>
      <c r="E8" s="535"/>
      <c r="F8" s="535"/>
      <c r="G8" s="536"/>
      <c r="H8" s="536"/>
      <c r="I8" s="537">
        <v>19747</v>
      </c>
      <c r="J8" s="537">
        <v>20180</v>
      </c>
      <c r="K8" s="531" t="s">
        <v>1446</v>
      </c>
      <c r="L8" s="512">
        <f t="shared" si="0"/>
        <v>0</v>
      </c>
      <c r="M8" s="512">
        <f t="shared" si="1"/>
        <v>0</v>
      </c>
      <c r="N8" s="512">
        <f t="shared" si="2"/>
        <v>0</v>
      </c>
      <c r="O8" s="512">
        <f t="shared" si="3"/>
        <v>0</v>
      </c>
      <c r="P8" s="512">
        <f t="shared" si="4"/>
        <v>7.5680377500000002</v>
      </c>
      <c r="Q8" s="512">
        <f t="shared" si="5"/>
        <v>6.1871879999999999</v>
      </c>
      <c r="R8" s="711">
        <f t="shared" si="6"/>
        <v>0</v>
      </c>
      <c r="S8" s="711">
        <f t="shared" si="7"/>
        <v>0</v>
      </c>
      <c r="T8" s="711">
        <f t="shared" si="8"/>
        <v>0</v>
      </c>
      <c r="U8" s="711">
        <f t="shared" si="9"/>
        <v>0</v>
      </c>
      <c r="V8" s="711">
        <f t="shared" si="10"/>
        <v>27843.269999999997</v>
      </c>
      <c r="W8" s="711">
        <f t="shared" si="11"/>
        <v>30471.8</v>
      </c>
      <c r="X8" s="678">
        <f t="shared" si="12"/>
        <v>0</v>
      </c>
      <c r="Y8" s="678">
        <f t="shared" si="13"/>
        <v>0</v>
      </c>
      <c r="Z8" s="678">
        <f t="shared" si="14"/>
        <v>0</v>
      </c>
      <c r="AA8" s="678">
        <f t="shared" si="15"/>
        <v>0</v>
      </c>
      <c r="AB8" s="678">
        <f t="shared" si="16"/>
        <v>29817.97</v>
      </c>
      <c r="AC8" s="678">
        <f t="shared" si="17"/>
        <v>30471.8</v>
      </c>
    </row>
    <row r="9" spans="1:29">
      <c r="A9" s="2" t="s">
        <v>345</v>
      </c>
      <c r="B9" s="3" t="s">
        <v>344</v>
      </c>
      <c r="C9" s="489">
        <v>6400</v>
      </c>
      <c r="D9" s="544" t="s">
        <v>1099</v>
      </c>
      <c r="E9" s="535">
        <v>7240</v>
      </c>
      <c r="F9" s="535">
        <v>5765</v>
      </c>
      <c r="G9" s="535">
        <v>5795</v>
      </c>
      <c r="H9" s="536">
        <v>5764</v>
      </c>
      <c r="I9" s="537">
        <v>5758</v>
      </c>
      <c r="J9" s="537">
        <v>5604</v>
      </c>
      <c r="K9" s="531" t="s">
        <v>1446</v>
      </c>
      <c r="L9" s="512">
        <f t="shared" si="0"/>
        <v>3.4347695509741492</v>
      </c>
      <c r="M9" s="512">
        <f t="shared" si="1"/>
        <v>2.7636913052828858</v>
      </c>
      <c r="N9" s="512">
        <f t="shared" si="2"/>
        <v>2.7077137499999999</v>
      </c>
      <c r="O9" s="512">
        <f t="shared" si="3"/>
        <v>2.6145503999999997</v>
      </c>
      <c r="P9" s="512">
        <f t="shared" si="4"/>
        <v>2.2067535</v>
      </c>
      <c r="Q9" s="512">
        <f t="shared" si="5"/>
        <v>1.7181864000000002</v>
      </c>
      <c r="R9" s="711">
        <f t="shared" si="6"/>
        <v>8181.1999999999989</v>
      </c>
      <c r="S9" s="711">
        <f t="shared" si="7"/>
        <v>6514.45</v>
      </c>
      <c r="T9" s="711">
        <f t="shared" si="8"/>
        <v>7185.8</v>
      </c>
      <c r="U9" s="711">
        <f t="shared" si="9"/>
        <v>7320.28</v>
      </c>
      <c r="V9" s="711">
        <f t="shared" si="10"/>
        <v>8118.78</v>
      </c>
      <c r="W9" s="711">
        <f t="shared" si="11"/>
        <v>8462.0400000000009</v>
      </c>
      <c r="X9" s="678">
        <f t="shared" si="12"/>
        <v>10932.4</v>
      </c>
      <c r="Y9" s="678">
        <f t="shared" si="13"/>
        <v>8705.15</v>
      </c>
      <c r="Z9" s="678">
        <f t="shared" si="14"/>
        <v>8750.4500000000007</v>
      </c>
      <c r="AA9" s="678">
        <f t="shared" si="15"/>
        <v>8703.64</v>
      </c>
      <c r="AB9" s="678">
        <f t="shared" si="16"/>
        <v>8694.58</v>
      </c>
      <c r="AC9" s="678">
        <f t="shared" si="17"/>
        <v>8462.0400000000009</v>
      </c>
    </row>
    <row r="10" spans="1:29">
      <c r="A10" s="2" t="s">
        <v>210</v>
      </c>
      <c r="B10" s="3" t="s">
        <v>8</v>
      </c>
      <c r="C10" s="489">
        <v>6400</v>
      </c>
      <c r="D10" s="544" t="s">
        <v>1099</v>
      </c>
      <c r="E10" s="535">
        <v>2397</v>
      </c>
      <c r="F10" s="535">
        <v>2364</v>
      </c>
      <c r="G10" s="536">
        <v>2362</v>
      </c>
      <c r="H10" s="536">
        <v>2265</v>
      </c>
      <c r="I10" s="537">
        <v>2416</v>
      </c>
      <c r="J10" s="537">
        <v>2291</v>
      </c>
      <c r="K10" s="531" t="s">
        <v>1446</v>
      </c>
      <c r="L10" s="512">
        <f t="shared" si="0"/>
        <v>1.1371743941553918</v>
      </c>
      <c r="M10" s="512">
        <f t="shared" si="1"/>
        <v>1.1332812221489579</v>
      </c>
      <c r="N10" s="512">
        <f t="shared" si="2"/>
        <v>1.1036444999999999</v>
      </c>
      <c r="O10" s="512">
        <f t="shared" si="3"/>
        <v>1.027404</v>
      </c>
      <c r="P10" s="512">
        <f t="shared" si="4"/>
        <v>0.92593199999999998</v>
      </c>
      <c r="Q10" s="512">
        <f t="shared" si="5"/>
        <v>0.70242060000000006</v>
      </c>
      <c r="R10" s="711">
        <f t="shared" si="6"/>
        <v>2708.6099999999997</v>
      </c>
      <c r="S10" s="711">
        <f t="shared" si="7"/>
        <v>2671.3199999999997</v>
      </c>
      <c r="T10" s="711">
        <f t="shared" si="8"/>
        <v>2928.88</v>
      </c>
      <c r="U10" s="711">
        <f t="shared" si="9"/>
        <v>2876.55</v>
      </c>
      <c r="V10" s="711">
        <f t="shared" si="10"/>
        <v>3406.56</v>
      </c>
      <c r="W10" s="711">
        <f t="shared" si="11"/>
        <v>3459.41</v>
      </c>
      <c r="X10" s="678">
        <f t="shared" si="12"/>
        <v>3619.47</v>
      </c>
      <c r="Y10" s="678">
        <f t="shared" si="13"/>
        <v>3569.64</v>
      </c>
      <c r="Z10" s="678">
        <f t="shared" si="14"/>
        <v>3566.62</v>
      </c>
      <c r="AA10" s="678">
        <f t="shared" si="15"/>
        <v>3420.15</v>
      </c>
      <c r="AB10" s="678">
        <f t="shared" si="16"/>
        <v>3648.16</v>
      </c>
      <c r="AC10" s="678">
        <f t="shared" si="17"/>
        <v>3459.41</v>
      </c>
    </row>
    <row r="11" spans="1:29">
      <c r="A11" s="2" t="s">
        <v>302</v>
      </c>
      <c r="B11" s="3" t="s">
        <v>41</v>
      </c>
      <c r="C11" s="489">
        <v>6400</v>
      </c>
      <c r="D11" s="544" t="s">
        <v>1099</v>
      </c>
      <c r="E11" s="535">
        <v>3766</v>
      </c>
      <c r="F11" s="535">
        <v>3893</v>
      </c>
      <c r="G11" s="536">
        <v>3148</v>
      </c>
      <c r="H11" s="536">
        <v>3806</v>
      </c>
      <c r="I11" s="537">
        <v>3152</v>
      </c>
      <c r="J11" s="537">
        <v>2724</v>
      </c>
      <c r="K11" s="531" t="s">
        <v>1446</v>
      </c>
      <c r="L11" s="512">
        <f t="shared" si="0"/>
        <v>1.7866494653271612</v>
      </c>
      <c r="M11" s="512">
        <f t="shared" si="1"/>
        <v>1.8662706420583304</v>
      </c>
      <c r="N11" s="512">
        <f t="shared" si="2"/>
        <v>1.4709030000000001</v>
      </c>
      <c r="O11" s="512">
        <f t="shared" si="3"/>
        <v>1.7264016000000002</v>
      </c>
      <c r="P11" s="512">
        <f t="shared" si="4"/>
        <v>1.2080040000000001</v>
      </c>
      <c r="Q11" s="512">
        <f t="shared" si="5"/>
        <v>0.83517839999999999</v>
      </c>
      <c r="R11" s="711">
        <f t="shared" si="6"/>
        <v>4255.58</v>
      </c>
      <c r="S11" s="711">
        <f t="shared" si="7"/>
        <v>4399.0899999999992</v>
      </c>
      <c r="T11" s="711">
        <f t="shared" si="8"/>
        <v>3903.52</v>
      </c>
      <c r="U11" s="711">
        <f t="shared" si="9"/>
        <v>4833.62</v>
      </c>
      <c r="V11" s="711">
        <f t="shared" si="10"/>
        <v>4444.32</v>
      </c>
      <c r="W11" s="711">
        <f t="shared" si="11"/>
        <v>4113.24</v>
      </c>
      <c r="X11" s="678">
        <f t="shared" si="12"/>
        <v>5686.66</v>
      </c>
      <c r="Y11" s="678">
        <f t="shared" si="13"/>
        <v>5878.43</v>
      </c>
      <c r="Z11" s="678">
        <f t="shared" si="14"/>
        <v>4753.4800000000005</v>
      </c>
      <c r="AA11" s="678">
        <f t="shared" si="15"/>
        <v>5747.06</v>
      </c>
      <c r="AB11" s="678">
        <f t="shared" si="16"/>
        <v>4759.5200000000004</v>
      </c>
      <c r="AC11" s="678">
        <f t="shared" si="17"/>
        <v>4113.24</v>
      </c>
    </row>
    <row r="12" spans="1:29" s="491" customFormat="1">
      <c r="A12" s="2" t="s">
        <v>324</v>
      </c>
      <c r="B12" s="3" t="s">
        <v>41</v>
      </c>
      <c r="C12" s="489">
        <v>6400</v>
      </c>
      <c r="D12" s="563" t="s">
        <v>1099</v>
      </c>
      <c r="E12" s="535">
        <v>62816</v>
      </c>
      <c r="F12" s="535">
        <v>49722</v>
      </c>
      <c r="G12" s="538">
        <v>37183</v>
      </c>
      <c r="H12" s="538">
        <v>23923</v>
      </c>
      <c r="I12" s="539">
        <v>45361</v>
      </c>
      <c r="J12" s="539">
        <v>42013</v>
      </c>
      <c r="K12" s="531" t="s">
        <v>1446</v>
      </c>
      <c r="L12" s="512">
        <f t="shared" si="0"/>
        <v>29.80089559585527</v>
      </c>
      <c r="M12" s="512">
        <f t="shared" si="1"/>
        <v>23.83629819276247</v>
      </c>
      <c r="N12" s="512">
        <f t="shared" si="2"/>
        <v>17.373756749999998</v>
      </c>
      <c r="O12" s="512">
        <f t="shared" si="3"/>
        <v>10.851472800000002</v>
      </c>
      <c r="P12" s="512">
        <f t="shared" si="4"/>
        <v>17.384603250000001</v>
      </c>
      <c r="Q12" s="512">
        <f t="shared" si="5"/>
        <v>12.881185800000001</v>
      </c>
      <c r="R12" s="711">
        <f t="shared" si="6"/>
        <v>70982.079999999987</v>
      </c>
      <c r="S12" s="711">
        <f t="shared" si="7"/>
        <v>56185.859999999993</v>
      </c>
      <c r="T12" s="711">
        <f t="shared" si="8"/>
        <v>46106.92</v>
      </c>
      <c r="U12" s="711">
        <f t="shared" si="9"/>
        <v>30382.21</v>
      </c>
      <c r="V12" s="711">
        <f t="shared" si="10"/>
        <v>63959.009999999995</v>
      </c>
      <c r="W12" s="711">
        <f t="shared" si="11"/>
        <v>63439.63</v>
      </c>
      <c r="X12" s="678">
        <f t="shared" si="12"/>
        <v>94852.160000000003</v>
      </c>
      <c r="Y12" s="678">
        <f t="shared" si="13"/>
        <v>75080.22</v>
      </c>
      <c r="Z12" s="678">
        <f t="shared" si="14"/>
        <v>56146.33</v>
      </c>
      <c r="AA12" s="678">
        <f t="shared" si="15"/>
        <v>36123.730000000003</v>
      </c>
      <c r="AB12" s="678">
        <f t="shared" si="16"/>
        <v>68495.11</v>
      </c>
      <c r="AC12" s="678">
        <f t="shared" si="17"/>
        <v>63439.63</v>
      </c>
    </row>
    <row r="13" spans="1:29">
      <c r="A13" s="2" t="s">
        <v>1357</v>
      </c>
      <c r="B13" s="3" t="s">
        <v>233</v>
      </c>
      <c r="C13" s="489">
        <v>6400</v>
      </c>
      <c r="D13" s="544" t="s">
        <v>1099</v>
      </c>
      <c r="E13" s="535">
        <v>65000</v>
      </c>
      <c r="F13" s="535">
        <v>79665</v>
      </c>
      <c r="G13" s="536">
        <v>45235</v>
      </c>
      <c r="H13" s="536">
        <v>35579</v>
      </c>
      <c r="I13" s="537">
        <v>34261</v>
      </c>
      <c r="J13" s="537">
        <v>42088</v>
      </c>
      <c r="K13" s="531" t="s">
        <v>1446</v>
      </c>
      <c r="L13" s="512">
        <f t="shared" si="0"/>
        <v>30.837019449353548</v>
      </c>
      <c r="M13" s="512">
        <f t="shared" si="1"/>
        <v>38.19071428193601</v>
      </c>
      <c r="N13" s="512">
        <f t="shared" si="2"/>
        <v>21.136053749999999</v>
      </c>
      <c r="O13" s="512">
        <f t="shared" si="3"/>
        <v>16.138634400000001</v>
      </c>
      <c r="P13" s="512">
        <f t="shared" si="4"/>
        <v>13.130528249999999</v>
      </c>
      <c r="Q13" s="512">
        <f t="shared" si="5"/>
        <v>12.904180800000001</v>
      </c>
      <c r="R13" s="711">
        <f t="shared" si="6"/>
        <v>73450</v>
      </c>
      <c r="S13" s="711">
        <f t="shared" si="7"/>
        <v>90021.45</v>
      </c>
      <c r="T13" s="711">
        <f t="shared" si="8"/>
        <v>56091.4</v>
      </c>
      <c r="U13" s="711">
        <f t="shared" si="9"/>
        <v>45185.33</v>
      </c>
      <c r="V13" s="711">
        <f t="shared" si="10"/>
        <v>48308.009999999995</v>
      </c>
      <c r="W13" s="711">
        <f t="shared" si="11"/>
        <v>63552.88</v>
      </c>
      <c r="X13" s="678">
        <f t="shared" si="12"/>
        <v>98150</v>
      </c>
      <c r="Y13" s="678">
        <f t="shared" si="13"/>
        <v>120294.15</v>
      </c>
      <c r="Z13" s="678">
        <f t="shared" si="14"/>
        <v>68304.850000000006</v>
      </c>
      <c r="AA13" s="678">
        <f t="shared" si="15"/>
        <v>53724.29</v>
      </c>
      <c r="AB13" s="678">
        <f t="shared" si="16"/>
        <v>51734.11</v>
      </c>
      <c r="AC13" s="678">
        <f t="shared" si="17"/>
        <v>63552.88</v>
      </c>
    </row>
    <row r="14" spans="1:29">
      <c r="A14" s="2" t="s">
        <v>133</v>
      </c>
      <c r="B14" s="3" t="s">
        <v>134</v>
      </c>
      <c r="C14" s="489">
        <v>6400</v>
      </c>
      <c r="D14" s="544" t="s">
        <v>1099</v>
      </c>
      <c r="E14" s="535">
        <v>25065</v>
      </c>
      <c r="F14" s="535">
        <v>27865</v>
      </c>
      <c r="G14" s="536">
        <v>23686</v>
      </c>
      <c r="H14" s="536">
        <v>22602</v>
      </c>
      <c r="I14" s="537">
        <v>21303</v>
      </c>
      <c r="J14" s="537">
        <v>20358</v>
      </c>
      <c r="K14" s="531" t="s">
        <v>1446</v>
      </c>
      <c r="L14" s="512">
        <f t="shared" si="0"/>
        <v>11.891229115354566</v>
      </c>
      <c r="M14" s="512">
        <f t="shared" si="1"/>
        <v>13.358240801683888</v>
      </c>
      <c r="N14" s="512">
        <f t="shared" si="2"/>
        <v>11.0672835</v>
      </c>
      <c r="O14" s="512">
        <f t="shared" si="3"/>
        <v>10.2522672</v>
      </c>
      <c r="P14" s="512">
        <f t="shared" si="4"/>
        <v>8.1643747500000003</v>
      </c>
      <c r="Q14" s="512">
        <f t="shared" si="5"/>
        <v>6.2417628000000009</v>
      </c>
      <c r="R14" s="711">
        <f t="shared" si="6"/>
        <v>28323.449999999997</v>
      </c>
      <c r="S14" s="711">
        <f t="shared" si="7"/>
        <v>31487.449999999997</v>
      </c>
      <c r="T14" s="711">
        <f t="shared" si="8"/>
        <v>29370.639999999999</v>
      </c>
      <c r="U14" s="711">
        <f t="shared" si="9"/>
        <v>28704.54</v>
      </c>
      <c r="V14" s="711">
        <f t="shared" si="10"/>
        <v>30037.23</v>
      </c>
      <c r="W14" s="711">
        <f t="shared" si="11"/>
        <v>30740.58</v>
      </c>
      <c r="X14" s="678">
        <f t="shared" si="12"/>
        <v>37848.15</v>
      </c>
      <c r="Y14" s="678">
        <f t="shared" si="13"/>
        <v>42076.15</v>
      </c>
      <c r="Z14" s="678">
        <f t="shared" si="14"/>
        <v>35765.86</v>
      </c>
      <c r="AA14" s="678">
        <f t="shared" si="15"/>
        <v>34129.019999999997</v>
      </c>
      <c r="AB14" s="678">
        <f t="shared" si="16"/>
        <v>32167.53</v>
      </c>
      <c r="AC14" s="678">
        <f t="shared" si="17"/>
        <v>30740.58</v>
      </c>
    </row>
    <row r="15" spans="1:29">
      <c r="A15" s="2" t="s">
        <v>346</v>
      </c>
      <c r="B15" s="121" t="s">
        <v>50</v>
      </c>
      <c r="C15" s="489">
        <v>6440</v>
      </c>
      <c r="D15" s="544" t="s">
        <v>1099</v>
      </c>
      <c r="E15" s="535">
        <v>33387</v>
      </c>
      <c r="F15" s="535">
        <v>23679</v>
      </c>
      <c r="G15" s="536">
        <v>22523</v>
      </c>
      <c r="H15" s="536">
        <v>26062</v>
      </c>
      <c r="I15" s="537">
        <v>28686</v>
      </c>
      <c r="J15" s="537">
        <v>30692</v>
      </c>
      <c r="K15" s="531" t="s">
        <v>1446</v>
      </c>
      <c r="L15" s="512">
        <f t="shared" si="0"/>
        <v>15.839316436239493</v>
      </c>
      <c r="M15" s="512">
        <f t="shared" si="1"/>
        <v>11.351508485306757</v>
      </c>
      <c r="N15" s="512">
        <f t="shared" si="2"/>
        <v>10.52387175</v>
      </c>
      <c r="O15" s="512">
        <f t="shared" si="3"/>
        <v>11.821723200000001</v>
      </c>
      <c r="P15" s="512">
        <f t="shared" si="4"/>
        <v>10.993909499999999</v>
      </c>
      <c r="Q15" s="512">
        <f t="shared" si="5"/>
        <v>9.4101672000000018</v>
      </c>
      <c r="R15" s="711">
        <f t="shared" si="6"/>
        <v>37727.31</v>
      </c>
      <c r="S15" s="711">
        <f t="shared" si="7"/>
        <v>26757.269999999997</v>
      </c>
      <c r="T15" s="711">
        <f t="shared" si="8"/>
        <v>27928.52</v>
      </c>
      <c r="U15" s="711">
        <f t="shared" si="9"/>
        <v>33098.74</v>
      </c>
      <c r="V15" s="711">
        <f t="shared" si="10"/>
        <v>40447.259999999995</v>
      </c>
      <c r="W15" s="711">
        <f t="shared" si="11"/>
        <v>46344.92</v>
      </c>
      <c r="X15" s="678">
        <f t="shared" si="12"/>
        <v>50414.37</v>
      </c>
      <c r="Y15" s="678">
        <f t="shared" si="13"/>
        <v>35755.29</v>
      </c>
      <c r="Z15" s="678">
        <f t="shared" si="14"/>
        <v>34009.730000000003</v>
      </c>
      <c r="AA15" s="678">
        <f t="shared" si="15"/>
        <v>39353.620000000003</v>
      </c>
      <c r="AB15" s="678">
        <f t="shared" si="16"/>
        <v>43315.86</v>
      </c>
      <c r="AC15" s="678">
        <f t="shared" si="17"/>
        <v>46344.92</v>
      </c>
    </row>
    <row r="16" spans="1:29">
      <c r="A16" s="2" t="s">
        <v>346</v>
      </c>
      <c r="B16" s="121" t="s">
        <v>49</v>
      </c>
      <c r="C16" s="489">
        <v>6400</v>
      </c>
      <c r="D16" s="544" t="s">
        <v>1099</v>
      </c>
      <c r="E16" s="535">
        <v>10285</v>
      </c>
      <c r="F16" s="535">
        <v>8779</v>
      </c>
      <c r="G16" s="536">
        <v>9680</v>
      </c>
      <c r="H16" s="536">
        <v>10525</v>
      </c>
      <c r="I16" s="537">
        <v>10418</v>
      </c>
      <c r="J16" s="537">
        <v>8133</v>
      </c>
      <c r="K16" s="531" t="s">
        <v>1446</v>
      </c>
      <c r="L16" s="512">
        <f t="shared" si="0"/>
        <v>4.8793653082554043</v>
      </c>
      <c r="M16" s="512">
        <f t="shared" si="1"/>
        <v>4.2085769243848148</v>
      </c>
      <c r="N16" s="512">
        <f t="shared" si="2"/>
        <v>4.5229799999999996</v>
      </c>
      <c r="O16" s="512">
        <f t="shared" si="3"/>
        <v>4.7741400000000001</v>
      </c>
      <c r="P16" s="512">
        <f t="shared" si="4"/>
        <v>3.9926984999999999</v>
      </c>
      <c r="Q16" s="512">
        <f t="shared" si="5"/>
        <v>2.4935778000000002</v>
      </c>
      <c r="R16" s="711">
        <f t="shared" si="6"/>
        <v>11622.05</v>
      </c>
      <c r="S16" s="711">
        <f t="shared" si="7"/>
        <v>9920.2699999999986</v>
      </c>
      <c r="T16" s="711">
        <f t="shared" si="8"/>
        <v>12003.2</v>
      </c>
      <c r="U16" s="711">
        <f t="shared" si="9"/>
        <v>13366.75</v>
      </c>
      <c r="V16" s="711">
        <f t="shared" si="10"/>
        <v>14689.38</v>
      </c>
      <c r="W16" s="711">
        <f t="shared" si="11"/>
        <v>12280.83</v>
      </c>
      <c r="X16" s="678">
        <f t="shared" si="12"/>
        <v>15530.35</v>
      </c>
      <c r="Y16" s="678">
        <f t="shared" si="13"/>
        <v>13256.29</v>
      </c>
      <c r="Z16" s="678">
        <f t="shared" si="14"/>
        <v>14616.8</v>
      </c>
      <c r="AA16" s="678">
        <f t="shared" si="15"/>
        <v>15892.75</v>
      </c>
      <c r="AB16" s="678">
        <f t="shared" si="16"/>
        <v>15731.18</v>
      </c>
      <c r="AC16" s="678">
        <f t="shared" si="17"/>
        <v>12280.83</v>
      </c>
    </row>
    <row r="17" spans="1:29">
      <c r="A17" s="2" t="s">
        <v>170</v>
      </c>
      <c r="B17" s="3" t="s">
        <v>126</v>
      </c>
      <c r="C17" s="489">
        <v>6400</v>
      </c>
      <c r="D17" s="544" t="s">
        <v>1099</v>
      </c>
      <c r="E17" s="535">
        <v>1096</v>
      </c>
      <c r="F17" s="535">
        <v>1077</v>
      </c>
      <c r="G17" s="536">
        <v>1022</v>
      </c>
      <c r="H17" s="536">
        <v>1109</v>
      </c>
      <c r="I17" s="537">
        <v>1086</v>
      </c>
      <c r="J17" s="537">
        <v>1003</v>
      </c>
      <c r="K17" s="531" t="s">
        <v>1446</v>
      </c>
      <c r="L17" s="512">
        <f t="shared" si="0"/>
        <v>0.51995958948448451</v>
      </c>
      <c r="M17" s="512">
        <f t="shared" si="1"/>
        <v>0.51630451618207596</v>
      </c>
      <c r="N17" s="512">
        <f t="shared" si="2"/>
        <v>0.4775295</v>
      </c>
      <c r="O17" s="512">
        <f t="shared" si="3"/>
        <v>0.5030424</v>
      </c>
      <c r="P17" s="512">
        <f t="shared" si="4"/>
        <v>0.41620950000000001</v>
      </c>
      <c r="Q17" s="512">
        <f t="shared" si="5"/>
        <v>0.30751980000000007</v>
      </c>
      <c r="R17" s="711">
        <f t="shared" si="6"/>
        <v>1238.4799999999998</v>
      </c>
      <c r="S17" s="711">
        <f t="shared" si="7"/>
        <v>1217.01</v>
      </c>
      <c r="T17" s="711">
        <f t="shared" si="8"/>
        <v>1267.28</v>
      </c>
      <c r="U17" s="711">
        <f t="shared" si="9"/>
        <v>1408.43</v>
      </c>
      <c r="V17" s="711">
        <f t="shared" si="10"/>
        <v>1531.26</v>
      </c>
      <c r="W17" s="711">
        <f t="shared" si="11"/>
        <v>1514.53</v>
      </c>
      <c r="X17" s="678">
        <f t="shared" si="12"/>
        <v>1654.96</v>
      </c>
      <c r="Y17" s="678">
        <f t="shared" si="13"/>
        <v>1626.27</v>
      </c>
      <c r="Z17" s="678">
        <f t="shared" si="14"/>
        <v>1543.22</v>
      </c>
      <c r="AA17" s="678">
        <f t="shared" si="15"/>
        <v>1674.59</v>
      </c>
      <c r="AB17" s="678">
        <f t="shared" si="16"/>
        <v>1639.86</v>
      </c>
      <c r="AC17" s="678">
        <f t="shared" si="17"/>
        <v>1514.53</v>
      </c>
    </row>
    <row r="18" spans="1:29">
      <c r="A18" s="2" t="s">
        <v>116</v>
      </c>
      <c r="B18" s="3" t="s">
        <v>253</v>
      </c>
      <c r="C18" s="489">
        <v>6470</v>
      </c>
      <c r="D18" s="544" t="s">
        <v>1099</v>
      </c>
      <c r="E18" s="535">
        <v>14617</v>
      </c>
      <c r="F18" s="535">
        <v>14617</v>
      </c>
      <c r="G18" s="536">
        <v>13658</v>
      </c>
      <c r="H18" s="536">
        <v>11141</v>
      </c>
      <c r="I18" s="539">
        <v>14641</v>
      </c>
      <c r="J18" s="537">
        <v>13222</v>
      </c>
      <c r="K18" s="531" t="s">
        <v>1446</v>
      </c>
      <c r="L18" s="512">
        <f t="shared" si="0"/>
        <v>6.9345340506338591</v>
      </c>
      <c r="M18" s="512">
        <f t="shared" si="1"/>
        <v>7.007263800402419</v>
      </c>
      <c r="N18" s="512">
        <f t="shared" si="2"/>
        <v>6.3817005</v>
      </c>
      <c r="O18" s="512">
        <f t="shared" si="3"/>
        <v>5.0535576000000004</v>
      </c>
      <c r="P18" s="512">
        <f t="shared" si="4"/>
        <v>5.6111632499999997</v>
      </c>
      <c r="Q18" s="512">
        <f t="shared" si="5"/>
        <v>4.0538652000000006</v>
      </c>
      <c r="R18" s="711">
        <f t="shared" si="6"/>
        <v>16517.21</v>
      </c>
      <c r="S18" s="711">
        <f t="shared" si="7"/>
        <v>16517.21</v>
      </c>
      <c r="T18" s="711">
        <f t="shared" si="8"/>
        <v>16935.919999999998</v>
      </c>
      <c r="U18" s="711">
        <f t="shared" si="9"/>
        <v>14149.07</v>
      </c>
      <c r="V18" s="711">
        <f t="shared" si="10"/>
        <v>20643.809999999998</v>
      </c>
      <c r="W18" s="711">
        <f t="shared" si="11"/>
        <v>19965.22</v>
      </c>
      <c r="X18" s="678">
        <f t="shared" si="12"/>
        <v>22071.670000000002</v>
      </c>
      <c r="Y18" s="678">
        <f t="shared" si="13"/>
        <v>22071.670000000002</v>
      </c>
      <c r="Z18" s="678">
        <f t="shared" si="14"/>
        <v>20623.580000000002</v>
      </c>
      <c r="AA18" s="678">
        <f t="shared" si="15"/>
        <v>16822.91</v>
      </c>
      <c r="AB18" s="678">
        <f t="shared" si="16"/>
        <v>22107.91</v>
      </c>
      <c r="AC18" s="678">
        <f t="shared" si="17"/>
        <v>19965.22</v>
      </c>
    </row>
    <row r="19" spans="1:29">
      <c r="A19" s="2" t="s">
        <v>157</v>
      </c>
      <c r="B19" s="3" t="s">
        <v>158</v>
      </c>
      <c r="C19" s="489">
        <v>6400</v>
      </c>
      <c r="D19" s="544" t="s">
        <v>1099</v>
      </c>
      <c r="E19" s="535">
        <v>114010</v>
      </c>
      <c r="F19" s="535">
        <v>109068</v>
      </c>
      <c r="G19" s="536">
        <v>93612</v>
      </c>
      <c r="H19" s="536">
        <v>94110</v>
      </c>
      <c r="I19" s="537">
        <v>91114</v>
      </c>
      <c r="J19" s="537">
        <v>88795</v>
      </c>
      <c r="K19" s="531" t="s">
        <v>1446</v>
      </c>
      <c r="L19" s="512">
        <f t="shared" si="0"/>
        <v>54.088132114166129</v>
      </c>
      <c r="M19" s="512">
        <f t="shared" si="1"/>
        <v>52.286259025948624</v>
      </c>
      <c r="N19" s="512">
        <f t="shared" si="2"/>
        <v>43.740206999999998</v>
      </c>
      <c r="O19" s="512">
        <f t="shared" si="3"/>
        <v>42.688296000000001</v>
      </c>
      <c r="P19" s="512">
        <f t="shared" si="4"/>
        <v>34.9194405</v>
      </c>
      <c r="Q19" s="512">
        <f t="shared" si="5"/>
        <v>27.224547000000005</v>
      </c>
      <c r="R19" s="711">
        <f t="shared" si="6"/>
        <v>128831.29999999999</v>
      </c>
      <c r="S19" s="711">
        <f t="shared" si="7"/>
        <v>123246.83999999998</v>
      </c>
      <c r="T19" s="711">
        <f t="shared" si="8"/>
        <v>116078.88</v>
      </c>
      <c r="U19" s="711">
        <f t="shared" si="9"/>
        <v>119519.7</v>
      </c>
      <c r="V19" s="711">
        <f t="shared" si="10"/>
        <v>128470.73999999999</v>
      </c>
      <c r="W19" s="711">
        <f t="shared" si="11"/>
        <v>134080.45000000001</v>
      </c>
      <c r="X19" s="678">
        <f t="shared" si="12"/>
        <v>172155.1</v>
      </c>
      <c r="Y19" s="678">
        <f t="shared" si="13"/>
        <v>164692.68</v>
      </c>
      <c r="Z19" s="678">
        <f t="shared" si="14"/>
        <v>141354.12</v>
      </c>
      <c r="AA19" s="678">
        <f t="shared" si="15"/>
        <v>142106.1</v>
      </c>
      <c r="AB19" s="678">
        <f t="shared" si="16"/>
        <v>137582.14000000001</v>
      </c>
      <c r="AC19" s="678">
        <f t="shared" si="17"/>
        <v>134080.45000000001</v>
      </c>
    </row>
    <row r="20" spans="1:29">
      <c r="A20" s="2" t="s">
        <v>181</v>
      </c>
      <c r="B20" s="3" t="s">
        <v>182</v>
      </c>
      <c r="C20" s="489">
        <v>6400</v>
      </c>
      <c r="D20" s="544" t="s">
        <v>1099</v>
      </c>
      <c r="E20" s="535">
        <v>35222</v>
      </c>
      <c r="F20" s="535">
        <v>45660</v>
      </c>
      <c r="G20" s="536">
        <v>43804</v>
      </c>
      <c r="H20" s="536">
        <v>39752</v>
      </c>
      <c r="I20" s="537">
        <v>41788</v>
      </c>
      <c r="J20" s="537">
        <v>34423</v>
      </c>
      <c r="K20" s="531" t="s">
        <v>1446</v>
      </c>
      <c r="L20" s="512">
        <f t="shared" si="0"/>
        <v>16.709869216078935</v>
      </c>
      <c r="M20" s="512">
        <f t="shared" si="1"/>
        <v>21.889010407496372</v>
      </c>
      <c r="N20" s="512">
        <f t="shared" si="2"/>
        <v>20.467419</v>
      </c>
      <c r="O20" s="512">
        <f t="shared" si="3"/>
        <v>18.0315072</v>
      </c>
      <c r="P20" s="512">
        <f t="shared" si="4"/>
        <v>16.015250999999999</v>
      </c>
      <c r="Q20" s="512">
        <f t="shared" si="5"/>
        <v>10.5540918</v>
      </c>
      <c r="R20" s="711">
        <f t="shared" si="6"/>
        <v>39800.859999999993</v>
      </c>
      <c r="S20" s="711">
        <f t="shared" si="7"/>
        <v>51595.799999999996</v>
      </c>
      <c r="T20" s="711">
        <f t="shared" si="8"/>
        <v>54316.959999999999</v>
      </c>
      <c r="U20" s="711">
        <f t="shared" si="9"/>
        <v>50485.04</v>
      </c>
      <c r="V20" s="711">
        <f t="shared" si="10"/>
        <v>58921.079999999994</v>
      </c>
      <c r="W20" s="711">
        <f t="shared" si="11"/>
        <v>51978.73</v>
      </c>
      <c r="X20" s="678">
        <f t="shared" si="12"/>
        <v>53185.22</v>
      </c>
      <c r="Y20" s="678">
        <f t="shared" si="13"/>
        <v>68946.600000000006</v>
      </c>
      <c r="Z20" s="678">
        <f t="shared" si="14"/>
        <v>66144.039999999994</v>
      </c>
      <c r="AA20" s="678">
        <f t="shared" si="15"/>
        <v>60025.52</v>
      </c>
      <c r="AB20" s="678">
        <f t="shared" si="16"/>
        <v>63099.88</v>
      </c>
      <c r="AC20" s="678">
        <f t="shared" si="17"/>
        <v>51978.73</v>
      </c>
    </row>
    <row r="21" spans="1:29">
      <c r="A21" s="2" t="s">
        <v>1358</v>
      </c>
      <c r="B21" s="3" t="s">
        <v>160</v>
      </c>
      <c r="C21" s="489">
        <v>6400</v>
      </c>
      <c r="D21" s="544" t="s">
        <v>1099</v>
      </c>
      <c r="E21" s="535">
        <v>39152</v>
      </c>
      <c r="F21" s="535">
        <v>39387</v>
      </c>
      <c r="G21" s="536">
        <v>39699</v>
      </c>
      <c r="H21" s="536">
        <v>39004</v>
      </c>
      <c r="I21" s="537">
        <v>39585</v>
      </c>
      <c r="J21" s="537">
        <v>37182</v>
      </c>
      <c r="K21" s="531" t="s">
        <v>1446</v>
      </c>
      <c r="L21" s="512">
        <f t="shared" si="0"/>
        <v>18.574322853555234</v>
      </c>
      <c r="M21" s="512">
        <f t="shared" si="1"/>
        <v>18.881788281210241</v>
      </c>
      <c r="N21" s="512">
        <f t="shared" si="2"/>
        <v>18.549357749999999</v>
      </c>
      <c r="O21" s="512">
        <f t="shared" si="3"/>
        <v>17.692214400000001</v>
      </c>
      <c r="P21" s="512">
        <f t="shared" si="4"/>
        <v>15.17095125</v>
      </c>
      <c r="Q21" s="512">
        <f t="shared" si="5"/>
        <v>11.400001200000002</v>
      </c>
      <c r="R21" s="711">
        <f t="shared" si="6"/>
        <v>44241.759999999995</v>
      </c>
      <c r="S21" s="711">
        <f t="shared" si="7"/>
        <v>44507.31</v>
      </c>
      <c r="T21" s="711">
        <f t="shared" si="8"/>
        <v>49226.76</v>
      </c>
      <c r="U21" s="711">
        <f t="shared" si="9"/>
        <v>49535.08</v>
      </c>
      <c r="V21" s="711">
        <f t="shared" si="10"/>
        <v>55814.85</v>
      </c>
      <c r="W21" s="711">
        <f t="shared" si="11"/>
        <v>56144.82</v>
      </c>
      <c r="X21" s="678">
        <f t="shared" si="12"/>
        <v>59119.519999999997</v>
      </c>
      <c r="Y21" s="678">
        <f t="shared" si="13"/>
        <v>59474.37</v>
      </c>
      <c r="Z21" s="678">
        <f t="shared" si="14"/>
        <v>59945.49</v>
      </c>
      <c r="AA21" s="678">
        <f t="shared" si="15"/>
        <v>58896.04</v>
      </c>
      <c r="AB21" s="678">
        <f t="shared" si="16"/>
        <v>59773.35</v>
      </c>
      <c r="AC21" s="678">
        <f t="shared" si="17"/>
        <v>56144.82</v>
      </c>
    </row>
    <row r="22" spans="1:29">
      <c r="A22" s="2" t="s">
        <v>135</v>
      </c>
      <c r="B22" s="3" t="s">
        <v>76</v>
      </c>
      <c r="C22" s="489">
        <v>6400</v>
      </c>
      <c r="D22" s="544" t="s">
        <v>1099</v>
      </c>
      <c r="E22" s="535">
        <v>180031</v>
      </c>
      <c r="F22" s="535">
        <v>164898</v>
      </c>
      <c r="G22" s="536">
        <v>168872</v>
      </c>
      <c r="H22" s="536">
        <v>174588</v>
      </c>
      <c r="I22" s="537">
        <v>169297.2</v>
      </c>
      <c r="J22" s="537">
        <v>176214</v>
      </c>
      <c r="K22" s="531" t="s">
        <v>1446</v>
      </c>
      <c r="L22" s="512">
        <f t="shared" si="0"/>
        <v>85.409529976716442</v>
      </c>
      <c r="M22" s="512">
        <f t="shared" si="1"/>
        <v>79.050679767309163</v>
      </c>
      <c r="N22" s="512">
        <f t="shared" si="2"/>
        <v>78.905441999999994</v>
      </c>
      <c r="O22" s="512">
        <f t="shared" si="3"/>
        <v>79.193116799999999</v>
      </c>
      <c r="P22" s="512">
        <f t="shared" si="4"/>
        <v>64.883151900000001</v>
      </c>
      <c r="Q22" s="512">
        <f t="shared" si="5"/>
        <v>54.027212400000003</v>
      </c>
      <c r="R22" s="711">
        <f t="shared" si="6"/>
        <v>203435.02999999997</v>
      </c>
      <c r="S22" s="711">
        <f t="shared" si="7"/>
        <v>186334.74</v>
      </c>
      <c r="T22" s="711">
        <f t="shared" si="8"/>
        <v>209401.28</v>
      </c>
      <c r="U22" s="711">
        <f t="shared" si="9"/>
        <v>221726.76</v>
      </c>
      <c r="V22" s="711">
        <f t="shared" si="10"/>
        <v>238709.052</v>
      </c>
      <c r="W22" s="711">
        <f t="shared" si="11"/>
        <v>266083.14</v>
      </c>
      <c r="X22" s="678">
        <f t="shared" si="12"/>
        <v>271846.81</v>
      </c>
      <c r="Y22" s="678">
        <f t="shared" si="13"/>
        <v>248995.98</v>
      </c>
      <c r="Z22" s="678">
        <f t="shared" si="14"/>
        <v>254996.72</v>
      </c>
      <c r="AA22" s="678">
        <f t="shared" si="15"/>
        <v>263627.88</v>
      </c>
      <c r="AB22" s="678">
        <f t="shared" si="16"/>
        <v>255638.77200000003</v>
      </c>
      <c r="AC22" s="678">
        <f t="shared" si="17"/>
        <v>266083.14</v>
      </c>
    </row>
    <row r="23" spans="1:29">
      <c r="A23" s="2" t="s">
        <v>1359</v>
      </c>
      <c r="B23" s="3" t="s">
        <v>162</v>
      </c>
      <c r="C23" s="489">
        <v>6400</v>
      </c>
      <c r="D23" s="544" t="s">
        <v>1099</v>
      </c>
      <c r="E23" s="540"/>
      <c r="F23" s="540"/>
      <c r="G23" s="540"/>
      <c r="H23" s="540"/>
      <c r="I23" s="537">
        <v>76451</v>
      </c>
      <c r="J23" s="537">
        <v>79207</v>
      </c>
      <c r="K23" s="531" t="s">
        <v>1446</v>
      </c>
      <c r="L23" s="512">
        <f t="shared" si="0"/>
        <v>0</v>
      </c>
      <c r="M23" s="512">
        <f t="shared" si="1"/>
        <v>0</v>
      </c>
      <c r="N23" s="512">
        <f t="shared" si="2"/>
        <v>0</v>
      </c>
      <c r="O23" s="512">
        <f t="shared" si="3"/>
        <v>0</v>
      </c>
      <c r="P23" s="512">
        <f t="shared" si="4"/>
        <v>29.299845749999999</v>
      </c>
      <c r="Q23" s="512">
        <f t="shared" si="5"/>
        <v>24.284866200000003</v>
      </c>
      <c r="R23" s="711">
        <f t="shared" si="6"/>
        <v>0</v>
      </c>
      <c r="S23" s="711">
        <f t="shared" si="7"/>
        <v>0</v>
      </c>
      <c r="T23" s="711">
        <f t="shared" si="8"/>
        <v>0</v>
      </c>
      <c r="U23" s="711">
        <f t="shared" si="9"/>
        <v>0</v>
      </c>
      <c r="V23" s="711">
        <f t="shared" si="10"/>
        <v>107795.90999999999</v>
      </c>
      <c r="W23" s="711">
        <f t="shared" si="11"/>
        <v>119602.57</v>
      </c>
      <c r="X23" s="678">
        <f t="shared" si="12"/>
        <v>0</v>
      </c>
      <c r="Y23" s="678">
        <f t="shared" si="13"/>
        <v>0</v>
      </c>
      <c r="Z23" s="678">
        <f t="shared" si="14"/>
        <v>0</v>
      </c>
      <c r="AA23" s="678">
        <f t="shared" si="15"/>
        <v>0</v>
      </c>
      <c r="AB23" s="678">
        <f t="shared" si="16"/>
        <v>115441.01</v>
      </c>
      <c r="AC23" s="678">
        <f t="shared" si="17"/>
        <v>119602.57</v>
      </c>
    </row>
    <row r="24" spans="1:29">
      <c r="A24" s="2" t="s">
        <v>1119</v>
      </c>
      <c r="B24" s="3" t="s">
        <v>162</v>
      </c>
      <c r="C24" s="489">
        <v>6400</v>
      </c>
      <c r="D24" s="544" t="s">
        <v>1099</v>
      </c>
      <c r="E24" s="540"/>
      <c r="F24" s="540"/>
      <c r="G24" s="540"/>
      <c r="H24" s="540"/>
      <c r="I24" s="537"/>
      <c r="J24" s="537"/>
      <c r="K24" s="531" t="s">
        <v>1446</v>
      </c>
      <c r="L24" s="512">
        <f t="shared" si="0"/>
        <v>0</v>
      </c>
      <c r="M24" s="512">
        <f t="shared" si="1"/>
        <v>0</v>
      </c>
      <c r="N24" s="512">
        <f t="shared" si="2"/>
        <v>0</v>
      </c>
      <c r="O24" s="512">
        <f t="shared" si="3"/>
        <v>0</v>
      </c>
      <c r="P24" s="512">
        <f t="shared" si="4"/>
        <v>0</v>
      </c>
      <c r="Q24" s="512">
        <f t="shared" si="5"/>
        <v>0</v>
      </c>
      <c r="R24" s="711">
        <f t="shared" si="6"/>
        <v>0</v>
      </c>
      <c r="S24" s="711">
        <f t="shared" si="7"/>
        <v>0</v>
      </c>
      <c r="T24" s="711">
        <f t="shared" si="8"/>
        <v>0</v>
      </c>
      <c r="U24" s="711">
        <f t="shared" si="9"/>
        <v>0</v>
      </c>
      <c r="V24" s="711">
        <f t="shared" si="10"/>
        <v>0</v>
      </c>
      <c r="W24" s="711">
        <f t="shared" si="11"/>
        <v>0</v>
      </c>
      <c r="X24" s="678">
        <f t="shared" si="12"/>
        <v>0</v>
      </c>
      <c r="Y24" s="678">
        <f t="shared" si="13"/>
        <v>0</v>
      </c>
      <c r="Z24" s="678">
        <f t="shared" si="14"/>
        <v>0</v>
      </c>
      <c r="AA24" s="678">
        <f t="shared" si="15"/>
        <v>0</v>
      </c>
      <c r="AB24" s="678">
        <f t="shared" si="16"/>
        <v>0</v>
      </c>
      <c r="AC24" s="678">
        <f t="shared" si="17"/>
        <v>0</v>
      </c>
    </row>
    <row r="25" spans="1:29">
      <c r="A25" s="2" t="s">
        <v>1360</v>
      </c>
      <c r="B25" s="3" t="s">
        <v>7</v>
      </c>
      <c r="C25" s="489">
        <v>6400</v>
      </c>
      <c r="D25" s="544" t="s">
        <v>1099</v>
      </c>
      <c r="E25" s="535">
        <v>11149</v>
      </c>
      <c r="F25" s="535">
        <v>10350</v>
      </c>
      <c r="G25" s="536">
        <v>11178</v>
      </c>
      <c r="H25" s="535">
        <v>7131</v>
      </c>
      <c r="I25" s="537">
        <v>4011</v>
      </c>
      <c r="J25" s="537">
        <v>26885</v>
      </c>
      <c r="K25" s="531" t="s">
        <v>1446</v>
      </c>
      <c r="L25" s="512">
        <f t="shared" si="0"/>
        <v>5.2892604590898884</v>
      </c>
      <c r="M25" s="512">
        <f t="shared" si="1"/>
        <v>4.9617007822511487</v>
      </c>
      <c r="N25" s="512">
        <f t="shared" si="2"/>
        <v>5.2229204999999999</v>
      </c>
      <c r="O25" s="512">
        <f t="shared" si="3"/>
        <v>3.2346216000000001</v>
      </c>
      <c r="P25" s="512">
        <f t="shared" si="4"/>
        <v>1.5372157500000001</v>
      </c>
      <c r="Q25" s="512">
        <f t="shared" si="5"/>
        <v>8.2429410000000001</v>
      </c>
      <c r="R25" s="711">
        <f t="shared" si="6"/>
        <v>12598.369999999999</v>
      </c>
      <c r="S25" s="711">
        <f t="shared" si="7"/>
        <v>11695.499999999998</v>
      </c>
      <c r="T25" s="711">
        <f t="shared" si="8"/>
        <v>13860.72</v>
      </c>
      <c r="U25" s="711">
        <f t="shared" si="9"/>
        <v>9056.3700000000008</v>
      </c>
      <c r="V25" s="711">
        <f t="shared" si="10"/>
        <v>5655.5099999999993</v>
      </c>
      <c r="W25" s="711">
        <f t="shared" si="11"/>
        <v>40596.35</v>
      </c>
      <c r="X25" s="678">
        <f t="shared" si="12"/>
        <v>16834.990000000002</v>
      </c>
      <c r="Y25" s="678">
        <f t="shared" si="13"/>
        <v>15628.5</v>
      </c>
      <c r="Z25" s="678">
        <f t="shared" si="14"/>
        <v>16878.78</v>
      </c>
      <c r="AA25" s="678">
        <f t="shared" si="15"/>
        <v>10767.81</v>
      </c>
      <c r="AB25" s="678">
        <f t="shared" si="16"/>
        <v>6056.61</v>
      </c>
      <c r="AC25" s="678">
        <f t="shared" si="17"/>
        <v>40596.35</v>
      </c>
    </row>
    <row r="26" spans="1:29">
      <c r="A26" s="2" t="s">
        <v>1361</v>
      </c>
      <c r="B26" s="492" t="s">
        <v>6</v>
      </c>
      <c r="C26" s="493">
        <v>6400</v>
      </c>
      <c r="D26" s="544" t="s">
        <v>1099</v>
      </c>
      <c r="E26" s="540">
        <v>10515</v>
      </c>
      <c r="F26" s="540">
        <v>14648</v>
      </c>
      <c r="G26" s="540">
        <v>14648</v>
      </c>
      <c r="H26" s="540">
        <v>14634</v>
      </c>
      <c r="I26" s="537">
        <v>13057</v>
      </c>
      <c r="J26" s="537">
        <v>10922</v>
      </c>
      <c r="K26" s="531" t="s">
        <v>1446</v>
      </c>
      <c r="L26" s="512">
        <f t="shared" si="0"/>
        <v>4.9884809155377319</v>
      </c>
      <c r="M26" s="512">
        <f t="shared" si="1"/>
        <v>7.0221249331801756</v>
      </c>
      <c r="N26" s="512">
        <f t="shared" si="2"/>
        <v>6.8442780000000001</v>
      </c>
      <c r="O26" s="512">
        <f t="shared" si="3"/>
        <v>6.6379824000000003</v>
      </c>
      <c r="P26" s="512">
        <f t="shared" si="4"/>
        <v>5.0040952499999998</v>
      </c>
      <c r="Q26" s="512">
        <f t="shared" si="5"/>
        <v>3.3486852000000003</v>
      </c>
      <c r="R26" s="711">
        <f t="shared" si="6"/>
        <v>11881.949999999999</v>
      </c>
      <c r="S26" s="711">
        <f t="shared" si="7"/>
        <v>16552.239999999998</v>
      </c>
      <c r="T26" s="711">
        <f t="shared" si="8"/>
        <v>18163.52</v>
      </c>
      <c r="U26" s="711">
        <f t="shared" si="9"/>
        <v>18585.18</v>
      </c>
      <c r="V26" s="711">
        <f t="shared" si="10"/>
        <v>18410.37</v>
      </c>
      <c r="W26" s="711">
        <f t="shared" si="11"/>
        <v>16492.22</v>
      </c>
      <c r="X26" s="678">
        <f t="shared" si="12"/>
        <v>15877.65</v>
      </c>
      <c r="Y26" s="678">
        <f t="shared" si="13"/>
        <v>22118.48</v>
      </c>
      <c r="Z26" s="678">
        <f t="shared" si="14"/>
        <v>22118.48</v>
      </c>
      <c r="AA26" s="678">
        <f t="shared" si="15"/>
        <v>22097.34</v>
      </c>
      <c r="AB26" s="678">
        <f t="shared" si="16"/>
        <v>19716.07</v>
      </c>
      <c r="AC26" s="678">
        <f t="shared" si="17"/>
        <v>16492.22</v>
      </c>
    </row>
    <row r="27" spans="1:29">
      <c r="A27" s="2" t="s">
        <v>1362</v>
      </c>
      <c r="B27" s="3" t="s">
        <v>38</v>
      </c>
      <c r="C27" s="489" t="s">
        <v>359</v>
      </c>
      <c r="D27" s="544" t="s">
        <v>1099</v>
      </c>
      <c r="E27" s="535">
        <v>6000</v>
      </c>
      <c r="F27" s="535">
        <v>6108</v>
      </c>
      <c r="G27" s="536">
        <v>6057</v>
      </c>
      <c r="H27" s="536">
        <v>6313</v>
      </c>
      <c r="I27" s="537">
        <v>5817</v>
      </c>
      <c r="J27" s="537">
        <v>5368</v>
      </c>
      <c r="K27" s="531" t="s">
        <v>1446</v>
      </c>
      <c r="L27" s="512">
        <f t="shared" si="0"/>
        <v>2.846494103017251</v>
      </c>
      <c r="M27" s="512">
        <f t="shared" si="1"/>
        <v>2.9281225485980689</v>
      </c>
      <c r="N27" s="512">
        <f t="shared" si="2"/>
        <v>2.8301332499999998</v>
      </c>
      <c r="O27" s="512">
        <f t="shared" si="3"/>
        <v>2.8635768000000001</v>
      </c>
      <c r="P27" s="512">
        <f t="shared" si="4"/>
        <v>2.2293652499999999</v>
      </c>
      <c r="Q27" s="512">
        <f t="shared" si="5"/>
        <v>1.6458288000000001</v>
      </c>
      <c r="R27" s="711">
        <f t="shared" si="6"/>
        <v>6779.9999999999991</v>
      </c>
      <c r="S27" s="711">
        <f t="shared" si="7"/>
        <v>6902.0399999999991</v>
      </c>
      <c r="T27" s="711">
        <f t="shared" si="8"/>
        <v>7510.68</v>
      </c>
      <c r="U27" s="711">
        <f t="shared" si="9"/>
        <v>8017.51</v>
      </c>
      <c r="V27" s="711">
        <f t="shared" si="10"/>
        <v>8201.9699999999993</v>
      </c>
      <c r="W27" s="711">
        <f t="shared" si="11"/>
        <v>8105.68</v>
      </c>
      <c r="X27" s="678">
        <f t="shared" si="12"/>
        <v>9060</v>
      </c>
      <c r="Y27" s="678">
        <f t="shared" si="13"/>
        <v>9223.08</v>
      </c>
      <c r="Z27" s="678">
        <f t="shared" si="14"/>
        <v>9146.07</v>
      </c>
      <c r="AA27" s="678">
        <f t="shared" si="15"/>
        <v>9532.6299999999992</v>
      </c>
      <c r="AB27" s="678">
        <f t="shared" si="16"/>
        <v>8783.67</v>
      </c>
      <c r="AC27" s="678">
        <f t="shared" si="17"/>
        <v>8105.68</v>
      </c>
    </row>
    <row r="28" spans="1:29">
      <c r="A28" s="2" t="s">
        <v>1363</v>
      </c>
      <c r="B28" s="3" t="s">
        <v>38</v>
      </c>
      <c r="C28" s="489" t="s">
        <v>359</v>
      </c>
      <c r="D28" s="544" t="s">
        <v>1099</v>
      </c>
      <c r="E28" s="535">
        <v>3155</v>
      </c>
      <c r="F28" s="535">
        <v>5008</v>
      </c>
      <c r="G28" s="536">
        <v>5185</v>
      </c>
      <c r="H28" s="536">
        <v>1154</v>
      </c>
      <c r="I28" s="537">
        <v>1157</v>
      </c>
      <c r="J28" s="537">
        <v>1970</v>
      </c>
      <c r="K28" s="531" t="s">
        <v>1446</v>
      </c>
      <c r="L28" s="512">
        <f t="shared" si="0"/>
        <v>1.4967814825032377</v>
      </c>
      <c r="M28" s="512">
        <f t="shared" si="1"/>
        <v>2.4007920306776569</v>
      </c>
      <c r="N28" s="512">
        <f t="shared" si="2"/>
        <v>2.4226912500000002</v>
      </c>
      <c r="O28" s="512">
        <f t="shared" si="3"/>
        <v>0.52345439999999999</v>
      </c>
      <c r="P28" s="512">
        <f t="shared" si="4"/>
        <v>0.44342025000000002</v>
      </c>
      <c r="Q28" s="512">
        <f t="shared" si="5"/>
        <v>0.60400200000000004</v>
      </c>
      <c r="R28" s="711">
        <f t="shared" si="6"/>
        <v>3565.1499999999996</v>
      </c>
      <c r="S28" s="711">
        <f t="shared" si="7"/>
        <v>5659.0399999999991</v>
      </c>
      <c r="T28" s="711">
        <f t="shared" si="8"/>
        <v>6429.4</v>
      </c>
      <c r="U28" s="711">
        <f t="shared" si="9"/>
        <v>1465.58</v>
      </c>
      <c r="V28" s="711">
        <f t="shared" si="10"/>
        <v>1631.37</v>
      </c>
      <c r="W28" s="711">
        <f t="shared" si="11"/>
        <v>2974.7</v>
      </c>
      <c r="X28" s="678">
        <f t="shared" si="12"/>
        <v>4764.05</v>
      </c>
      <c r="Y28" s="678">
        <f t="shared" si="13"/>
        <v>7562.08</v>
      </c>
      <c r="Z28" s="678">
        <f t="shared" si="14"/>
        <v>7829.35</v>
      </c>
      <c r="AA28" s="678">
        <f t="shared" si="15"/>
        <v>1742.54</v>
      </c>
      <c r="AB28" s="678">
        <f t="shared" si="16"/>
        <v>1747.07</v>
      </c>
      <c r="AC28" s="678">
        <f t="shared" si="17"/>
        <v>2974.7</v>
      </c>
    </row>
    <row r="29" spans="1:29">
      <c r="A29" s="2" t="s">
        <v>1364</v>
      </c>
      <c r="B29" s="3" t="s">
        <v>190</v>
      </c>
      <c r="C29" s="489">
        <v>6440</v>
      </c>
      <c r="D29" s="544" t="s">
        <v>1099</v>
      </c>
      <c r="E29" s="535">
        <v>4912</v>
      </c>
      <c r="F29" s="535">
        <v>4937</v>
      </c>
      <c r="G29" s="536">
        <v>6097</v>
      </c>
      <c r="H29" s="536">
        <v>5497</v>
      </c>
      <c r="I29" s="537">
        <v>4885</v>
      </c>
      <c r="J29" s="539">
        <v>4178</v>
      </c>
      <c r="K29" s="531" t="s">
        <v>1446</v>
      </c>
      <c r="L29" s="512">
        <f t="shared" si="0"/>
        <v>2.3303298390034559</v>
      </c>
      <c r="M29" s="512">
        <f t="shared" si="1"/>
        <v>2.3667552427027942</v>
      </c>
      <c r="N29" s="512">
        <f t="shared" si="2"/>
        <v>2.8488232500000001</v>
      </c>
      <c r="O29" s="512">
        <f t="shared" si="3"/>
        <v>2.4934392000000001</v>
      </c>
      <c r="P29" s="512">
        <f t="shared" si="4"/>
        <v>1.8721762500000001</v>
      </c>
      <c r="Q29" s="512">
        <f t="shared" si="5"/>
        <v>1.2809748000000001</v>
      </c>
      <c r="R29" s="711">
        <f t="shared" si="6"/>
        <v>5550.5599999999995</v>
      </c>
      <c r="S29" s="711">
        <f t="shared" si="7"/>
        <v>5578.8099999999995</v>
      </c>
      <c r="T29" s="711">
        <f t="shared" si="8"/>
        <v>7560.28</v>
      </c>
      <c r="U29" s="711">
        <f t="shared" si="9"/>
        <v>6981.1900000000005</v>
      </c>
      <c r="V29" s="711">
        <f t="shared" si="10"/>
        <v>6887.8499999999995</v>
      </c>
      <c r="W29" s="711">
        <f t="shared" si="11"/>
        <v>6308.78</v>
      </c>
      <c r="X29" s="678">
        <f t="shared" si="12"/>
        <v>7417.12</v>
      </c>
      <c r="Y29" s="678">
        <f t="shared" si="13"/>
        <v>7454.87</v>
      </c>
      <c r="Z29" s="678">
        <f t="shared" si="14"/>
        <v>9206.4699999999993</v>
      </c>
      <c r="AA29" s="678">
        <f t="shared" si="15"/>
        <v>8300.4699999999993</v>
      </c>
      <c r="AB29" s="678">
        <f t="shared" si="16"/>
        <v>7376.35</v>
      </c>
      <c r="AC29" s="678">
        <f t="shared" si="17"/>
        <v>6308.78</v>
      </c>
    </row>
    <row r="30" spans="1:29">
      <c r="A30" s="2" t="s">
        <v>166</v>
      </c>
      <c r="B30" s="3" t="s">
        <v>167</v>
      </c>
      <c r="C30" s="489">
        <v>6430</v>
      </c>
      <c r="D30" s="544" t="s">
        <v>1099</v>
      </c>
      <c r="E30" s="535">
        <v>17565</v>
      </c>
      <c r="F30" s="535">
        <v>34604</v>
      </c>
      <c r="G30" s="536">
        <v>18173</v>
      </c>
      <c r="H30" s="536">
        <v>18423</v>
      </c>
      <c r="I30" s="537">
        <v>14612</v>
      </c>
      <c r="J30" s="537">
        <v>13815</v>
      </c>
      <c r="K30" s="531" t="s">
        <v>1446</v>
      </c>
      <c r="L30" s="512">
        <f t="shared" si="0"/>
        <v>8.333111486583002</v>
      </c>
      <c r="M30" s="512">
        <f t="shared" si="1"/>
        <v>16.588859311016304</v>
      </c>
      <c r="N30" s="512">
        <f t="shared" si="2"/>
        <v>8.4913342499999995</v>
      </c>
      <c r="O30" s="512">
        <f t="shared" si="3"/>
        <v>8.3566728000000001</v>
      </c>
      <c r="P30" s="512">
        <f t="shared" si="4"/>
        <v>5.6000490000000003</v>
      </c>
      <c r="Q30" s="512">
        <f t="shared" si="5"/>
        <v>4.2356790000000002</v>
      </c>
      <c r="R30" s="711">
        <f t="shared" si="6"/>
        <v>19848.449999999997</v>
      </c>
      <c r="S30" s="711">
        <f t="shared" si="7"/>
        <v>39102.519999999997</v>
      </c>
      <c r="T30" s="711">
        <f t="shared" si="8"/>
        <v>22534.52</v>
      </c>
      <c r="U30" s="711">
        <f t="shared" si="9"/>
        <v>23397.21</v>
      </c>
      <c r="V30" s="711">
        <f t="shared" si="10"/>
        <v>20602.919999999998</v>
      </c>
      <c r="W30" s="711">
        <f t="shared" si="11"/>
        <v>20860.650000000001</v>
      </c>
      <c r="X30" s="678">
        <f t="shared" si="12"/>
        <v>26523.15</v>
      </c>
      <c r="Y30" s="678">
        <f t="shared" si="13"/>
        <v>52252.04</v>
      </c>
      <c r="Z30" s="678">
        <f t="shared" si="14"/>
        <v>27441.23</v>
      </c>
      <c r="AA30" s="678">
        <f t="shared" si="15"/>
        <v>27818.73</v>
      </c>
      <c r="AB30" s="678">
        <f t="shared" si="16"/>
        <v>22064.12</v>
      </c>
      <c r="AC30" s="678">
        <f t="shared" si="17"/>
        <v>20860.650000000001</v>
      </c>
    </row>
    <row r="31" spans="1:29">
      <c r="A31" s="2" t="s">
        <v>140</v>
      </c>
      <c r="B31" s="3" t="s">
        <v>141</v>
      </c>
      <c r="C31" s="489">
        <v>6300</v>
      </c>
      <c r="D31" s="544" t="s">
        <v>1099</v>
      </c>
      <c r="E31" s="541">
        <v>271036</v>
      </c>
      <c r="F31" s="541">
        <v>262410</v>
      </c>
      <c r="G31" s="541">
        <v>249163</v>
      </c>
      <c r="H31" s="541">
        <v>248684</v>
      </c>
      <c r="I31" s="537">
        <v>262446</v>
      </c>
      <c r="J31" s="537">
        <v>246869</v>
      </c>
      <c r="K31" s="531" t="s">
        <v>1446</v>
      </c>
      <c r="L31" s="512">
        <f t="shared" si="0"/>
        <v>128.5837292842306</v>
      </c>
      <c r="M31" s="512">
        <f t="shared" si="1"/>
        <v>125.7970920068139</v>
      </c>
      <c r="N31" s="512">
        <f t="shared" si="2"/>
        <v>116.42141175</v>
      </c>
      <c r="O31" s="512">
        <f t="shared" si="3"/>
        <v>112.8030624</v>
      </c>
      <c r="P31" s="512">
        <f t="shared" si="4"/>
        <v>100.5824295</v>
      </c>
      <c r="Q31" s="512">
        <f t="shared" si="5"/>
        <v>75.690035399999999</v>
      </c>
      <c r="R31" s="711">
        <f t="shared" si="6"/>
        <v>306270.68</v>
      </c>
      <c r="S31" s="711">
        <f t="shared" si="7"/>
        <v>296523.3</v>
      </c>
      <c r="T31" s="711">
        <f t="shared" si="8"/>
        <v>308962.12</v>
      </c>
      <c r="U31" s="711">
        <f t="shared" si="9"/>
        <v>315828.68</v>
      </c>
      <c r="V31" s="711">
        <f t="shared" si="10"/>
        <v>370048.86</v>
      </c>
      <c r="W31" s="711">
        <f t="shared" si="11"/>
        <v>372772.19</v>
      </c>
      <c r="X31" s="678">
        <f t="shared" si="12"/>
        <v>409264.36</v>
      </c>
      <c r="Y31" s="678">
        <f t="shared" si="13"/>
        <v>396239.1</v>
      </c>
      <c r="Z31" s="678">
        <f t="shared" si="14"/>
        <v>376236.13</v>
      </c>
      <c r="AA31" s="678">
        <f t="shared" si="15"/>
        <v>375512.84</v>
      </c>
      <c r="AB31" s="678">
        <f t="shared" si="16"/>
        <v>396293.46</v>
      </c>
      <c r="AC31" s="678">
        <f t="shared" si="17"/>
        <v>372772.19</v>
      </c>
    </row>
    <row r="32" spans="1:29">
      <c r="A32" s="2" t="s">
        <v>146</v>
      </c>
      <c r="B32" s="3" t="s">
        <v>75</v>
      </c>
      <c r="C32" s="489">
        <v>6400</v>
      </c>
      <c r="D32" s="544" t="s">
        <v>1099</v>
      </c>
      <c r="E32" s="535">
        <v>313960</v>
      </c>
      <c r="F32" s="535">
        <v>309430</v>
      </c>
      <c r="G32" s="536">
        <v>298034</v>
      </c>
      <c r="H32" s="536">
        <v>296811</v>
      </c>
      <c r="I32" s="537">
        <v>291235.8</v>
      </c>
      <c r="J32" s="537">
        <v>296280</v>
      </c>
      <c r="K32" s="531" t="s">
        <v>1446</v>
      </c>
      <c r="L32" s="512">
        <f t="shared" si="0"/>
        <v>148.94754809721601</v>
      </c>
      <c r="M32" s="512">
        <f t="shared" si="1"/>
        <v>148.33807469101188</v>
      </c>
      <c r="N32" s="512">
        <f t="shared" si="2"/>
        <v>139.25638649999999</v>
      </c>
      <c r="O32" s="512">
        <f t="shared" si="3"/>
        <v>134.63346959999998</v>
      </c>
      <c r="P32" s="512">
        <f t="shared" si="4"/>
        <v>111.61612034999999</v>
      </c>
      <c r="Q32" s="512">
        <f t="shared" si="5"/>
        <v>90.839448000000004</v>
      </c>
      <c r="R32" s="711">
        <f t="shared" si="6"/>
        <v>354774.8</v>
      </c>
      <c r="S32" s="711">
        <f t="shared" si="7"/>
        <v>349655.89999999997</v>
      </c>
      <c r="T32" s="711">
        <f t="shared" si="8"/>
        <v>369562.16</v>
      </c>
      <c r="U32" s="711">
        <f t="shared" si="9"/>
        <v>376949.97000000003</v>
      </c>
      <c r="V32" s="711">
        <f t="shared" si="10"/>
        <v>410642.47799999994</v>
      </c>
      <c r="W32" s="711">
        <f t="shared" si="11"/>
        <v>447382.8</v>
      </c>
      <c r="X32" s="678">
        <f t="shared" si="12"/>
        <v>474079.6</v>
      </c>
      <c r="Y32" s="678">
        <f t="shared" si="13"/>
        <v>467239.3</v>
      </c>
      <c r="Z32" s="678">
        <f t="shared" si="14"/>
        <v>450031.34</v>
      </c>
      <c r="AA32" s="678">
        <f t="shared" si="15"/>
        <v>448184.61</v>
      </c>
      <c r="AB32" s="678">
        <f t="shared" si="16"/>
        <v>439766.05799999996</v>
      </c>
      <c r="AC32" s="678">
        <f t="shared" si="17"/>
        <v>447382.8</v>
      </c>
    </row>
    <row r="33" spans="1:29">
      <c r="A33" s="2" t="s">
        <v>1365</v>
      </c>
      <c r="B33" s="3" t="s">
        <v>1106</v>
      </c>
      <c r="C33" s="489">
        <v>6400</v>
      </c>
      <c r="D33" s="544" t="s">
        <v>1099</v>
      </c>
      <c r="E33" s="535">
        <v>12457</v>
      </c>
      <c r="F33" s="535">
        <v>11996</v>
      </c>
      <c r="G33" s="536">
        <v>10846</v>
      </c>
      <c r="H33" s="536">
        <v>14557</v>
      </c>
      <c r="I33" s="537">
        <v>11137</v>
      </c>
      <c r="J33" s="537">
        <v>8053</v>
      </c>
      <c r="K33" s="531" t="s">
        <v>1446</v>
      </c>
      <c r="L33" s="512">
        <f t="shared" si="0"/>
        <v>5.9097961735476492</v>
      </c>
      <c r="M33" s="512">
        <f t="shared" si="1"/>
        <v>5.7507789936120552</v>
      </c>
      <c r="N33" s="512">
        <f t="shared" si="2"/>
        <v>5.0677934999999996</v>
      </c>
      <c r="O33" s="512">
        <f t="shared" si="3"/>
        <v>6.6030552</v>
      </c>
      <c r="P33" s="512">
        <f t="shared" si="4"/>
        <v>4.2682552500000002</v>
      </c>
      <c r="Q33" s="512">
        <f t="shared" si="5"/>
        <v>2.4690498000000001</v>
      </c>
      <c r="R33" s="711">
        <f t="shared" si="6"/>
        <v>14076.409999999998</v>
      </c>
      <c r="S33" s="711">
        <f t="shared" si="7"/>
        <v>13555.48</v>
      </c>
      <c r="T33" s="711">
        <f t="shared" si="8"/>
        <v>13449.039999999999</v>
      </c>
      <c r="U33" s="711">
        <f t="shared" si="9"/>
        <v>18487.39</v>
      </c>
      <c r="V33" s="711">
        <f t="shared" si="10"/>
        <v>15703.169999999998</v>
      </c>
      <c r="W33" s="711">
        <f t="shared" si="11"/>
        <v>12160.03</v>
      </c>
      <c r="X33" s="678">
        <f t="shared" si="12"/>
        <v>18810.07</v>
      </c>
      <c r="Y33" s="678">
        <f t="shared" si="13"/>
        <v>18113.96</v>
      </c>
      <c r="Z33" s="678">
        <f t="shared" si="14"/>
        <v>16377.460000000001</v>
      </c>
      <c r="AA33" s="678">
        <f t="shared" si="15"/>
        <v>21981.07</v>
      </c>
      <c r="AB33" s="678">
        <f t="shared" si="16"/>
        <v>16816.87</v>
      </c>
      <c r="AC33" s="678">
        <f t="shared" si="17"/>
        <v>12160.03</v>
      </c>
    </row>
    <row r="34" spans="1:29">
      <c r="A34" s="2" t="s">
        <v>307</v>
      </c>
      <c r="B34" s="3" t="s">
        <v>43</v>
      </c>
      <c r="C34" s="489">
        <v>6320</v>
      </c>
      <c r="D34" s="544" t="s">
        <v>1099</v>
      </c>
      <c r="E34" s="535">
        <v>20220</v>
      </c>
      <c r="F34" s="535">
        <v>27062</v>
      </c>
      <c r="G34" s="536">
        <v>27159</v>
      </c>
      <c r="H34" s="536">
        <v>36120</v>
      </c>
      <c r="I34" s="537">
        <v>25993</v>
      </c>
      <c r="J34" s="537">
        <v>32634</v>
      </c>
      <c r="K34" s="531" t="s">
        <v>1446</v>
      </c>
      <c r="L34" s="512">
        <f t="shared" si="0"/>
        <v>9.592685127168135</v>
      </c>
      <c r="M34" s="512">
        <f t="shared" si="1"/>
        <v>12.973289523601988</v>
      </c>
      <c r="N34" s="512">
        <f t="shared" si="2"/>
        <v>12.69004275</v>
      </c>
      <c r="O34" s="512">
        <f t="shared" si="3"/>
        <v>16.384032000000001</v>
      </c>
      <c r="P34" s="512">
        <f t="shared" si="4"/>
        <v>9.9618172499999993</v>
      </c>
      <c r="Q34" s="512">
        <f t="shared" si="5"/>
        <v>10.0055844</v>
      </c>
      <c r="R34" s="711">
        <f t="shared" si="6"/>
        <v>22848.6</v>
      </c>
      <c r="S34" s="711">
        <f t="shared" si="7"/>
        <v>30580.059999999998</v>
      </c>
      <c r="T34" s="711">
        <f t="shared" si="8"/>
        <v>33677.159999999996</v>
      </c>
      <c r="U34" s="711">
        <f t="shared" si="9"/>
        <v>45872.4</v>
      </c>
      <c r="V34" s="711">
        <f t="shared" si="10"/>
        <v>36650.129999999997</v>
      </c>
      <c r="W34" s="711">
        <f t="shared" si="11"/>
        <v>49277.340000000004</v>
      </c>
      <c r="X34" s="678">
        <f t="shared" si="12"/>
        <v>30532.2</v>
      </c>
      <c r="Y34" s="678">
        <f t="shared" si="13"/>
        <v>40863.620000000003</v>
      </c>
      <c r="Z34" s="678">
        <f t="shared" si="14"/>
        <v>41010.090000000004</v>
      </c>
      <c r="AA34" s="678">
        <f t="shared" si="15"/>
        <v>54541.2</v>
      </c>
      <c r="AB34" s="678">
        <f t="shared" si="16"/>
        <v>39249.43</v>
      </c>
      <c r="AC34" s="678">
        <f t="shared" si="17"/>
        <v>49277.340000000004</v>
      </c>
    </row>
    <row r="35" spans="1:29">
      <c r="A35" s="2" t="s">
        <v>94</v>
      </c>
      <c r="B35" s="3" t="s">
        <v>238</v>
      </c>
      <c r="C35" s="489">
        <v>6300</v>
      </c>
      <c r="D35" s="544" t="s">
        <v>1099</v>
      </c>
      <c r="E35" s="535">
        <v>217460</v>
      </c>
      <c r="F35" s="535">
        <v>180137</v>
      </c>
      <c r="G35" s="536">
        <v>162328</v>
      </c>
      <c r="H35" s="536">
        <v>169660</v>
      </c>
      <c r="I35" s="537">
        <v>148975.79999999999</v>
      </c>
      <c r="J35" s="537">
        <v>139386</v>
      </c>
      <c r="K35" s="531" t="s">
        <v>1446</v>
      </c>
      <c r="L35" s="512">
        <f t="shared" si="0"/>
        <v>103.1664346070219</v>
      </c>
      <c r="M35" s="512">
        <f t="shared" si="1"/>
        <v>86.356125006026588</v>
      </c>
      <c r="N35" s="512">
        <f t="shared" si="2"/>
        <v>75.847757999999999</v>
      </c>
      <c r="O35" s="512">
        <f t="shared" si="3"/>
        <v>76.957775999999996</v>
      </c>
      <c r="P35" s="512">
        <f t="shared" si="4"/>
        <v>57.094975349999991</v>
      </c>
      <c r="Q35" s="512">
        <f t="shared" si="5"/>
        <v>42.735747600000003</v>
      </c>
      <c r="R35" s="711">
        <f t="shared" si="6"/>
        <v>245729.8</v>
      </c>
      <c r="S35" s="711">
        <f t="shared" si="7"/>
        <v>203554.80999999997</v>
      </c>
      <c r="T35" s="711">
        <f t="shared" si="8"/>
        <v>201286.72</v>
      </c>
      <c r="U35" s="711">
        <f t="shared" si="9"/>
        <v>215468.2</v>
      </c>
      <c r="V35" s="711">
        <f t="shared" si="10"/>
        <v>210055.87799999997</v>
      </c>
      <c r="W35" s="711">
        <f t="shared" si="11"/>
        <v>210472.86000000002</v>
      </c>
      <c r="X35" s="678">
        <f t="shared" si="12"/>
        <v>328364.59999999998</v>
      </c>
      <c r="Y35" s="678">
        <f t="shared" si="13"/>
        <v>272006.87</v>
      </c>
      <c r="Z35" s="678">
        <f t="shared" si="14"/>
        <v>245115.28</v>
      </c>
      <c r="AA35" s="678">
        <f t="shared" si="15"/>
        <v>256186.6</v>
      </c>
      <c r="AB35" s="678">
        <f t="shared" si="16"/>
        <v>224953.45799999998</v>
      </c>
      <c r="AC35" s="678">
        <f t="shared" si="17"/>
        <v>210472.86000000002</v>
      </c>
    </row>
    <row r="36" spans="1:29">
      <c r="A36" s="2" t="s">
        <v>258</v>
      </c>
      <c r="B36" s="3" t="s">
        <v>259</v>
      </c>
      <c r="C36" s="489">
        <v>6310</v>
      </c>
      <c r="D36" s="544" t="s">
        <v>1099</v>
      </c>
      <c r="E36" s="535">
        <v>13178</v>
      </c>
      <c r="F36" s="535">
        <v>12388</v>
      </c>
      <c r="G36" s="536">
        <v>10372</v>
      </c>
      <c r="H36" s="536">
        <v>10032</v>
      </c>
      <c r="I36" s="537">
        <v>12555</v>
      </c>
      <c r="J36" s="537">
        <v>20159</v>
      </c>
      <c r="K36" s="531" t="s">
        <v>1446</v>
      </c>
      <c r="L36" s="512">
        <f t="shared" si="0"/>
        <v>6.2518498815935555</v>
      </c>
      <c r="M36" s="512">
        <f t="shared" si="1"/>
        <v>5.9387004145436926</v>
      </c>
      <c r="N36" s="512">
        <f t="shared" si="2"/>
        <v>4.846317</v>
      </c>
      <c r="O36" s="512">
        <f t="shared" si="3"/>
        <v>4.5505152000000004</v>
      </c>
      <c r="P36" s="512">
        <f t="shared" si="4"/>
        <v>4.8117037500000004</v>
      </c>
      <c r="Q36" s="512">
        <f t="shared" si="5"/>
        <v>6.1807494000000007</v>
      </c>
      <c r="R36" s="711">
        <f t="shared" si="6"/>
        <v>14891.14</v>
      </c>
      <c r="S36" s="711">
        <f t="shared" si="7"/>
        <v>13998.439999999999</v>
      </c>
      <c r="T36" s="711">
        <f t="shared" si="8"/>
        <v>12861.28</v>
      </c>
      <c r="U36" s="711">
        <f t="shared" si="9"/>
        <v>12740.64</v>
      </c>
      <c r="V36" s="711">
        <f t="shared" si="10"/>
        <v>17702.55</v>
      </c>
      <c r="W36" s="711">
        <f t="shared" si="11"/>
        <v>30440.09</v>
      </c>
      <c r="X36" s="678">
        <f t="shared" si="12"/>
        <v>19898.78</v>
      </c>
      <c r="Y36" s="678">
        <f t="shared" si="13"/>
        <v>18705.88</v>
      </c>
      <c r="Z36" s="678">
        <f t="shared" si="14"/>
        <v>15661.72</v>
      </c>
      <c r="AA36" s="678">
        <f t="shared" si="15"/>
        <v>15148.32</v>
      </c>
      <c r="AB36" s="678">
        <f t="shared" si="16"/>
        <v>18958.05</v>
      </c>
      <c r="AC36" s="678">
        <f t="shared" si="17"/>
        <v>30440.09</v>
      </c>
    </row>
    <row r="37" spans="1:29" s="194" customFormat="1">
      <c r="A37" s="715" t="s">
        <v>1366</v>
      </c>
      <c r="B37" s="404" t="s">
        <v>32</v>
      </c>
      <c r="C37" s="716">
        <v>6400</v>
      </c>
      <c r="D37" s="194" t="s">
        <v>1099</v>
      </c>
      <c r="E37" s="717">
        <v>20325</v>
      </c>
      <c r="F37" s="717">
        <v>12886</v>
      </c>
      <c r="G37" s="718">
        <v>11620</v>
      </c>
      <c r="H37" s="718">
        <v>13840</v>
      </c>
      <c r="I37" s="719">
        <v>13111</v>
      </c>
      <c r="J37" s="719">
        <v>12616</v>
      </c>
      <c r="K37" s="720" t="s">
        <v>1446</v>
      </c>
      <c r="L37" s="721">
        <f t="shared" si="0"/>
        <v>9.6424987739709369</v>
      </c>
      <c r="M37" s="721">
        <f t="shared" si="1"/>
        <v>6.1774373217476617</v>
      </c>
      <c r="N37" s="721">
        <f t="shared" si="2"/>
        <v>5.4294450000000003</v>
      </c>
      <c r="O37" s="721">
        <f t="shared" si="3"/>
        <v>6.2778239999999998</v>
      </c>
      <c r="P37" s="721">
        <f t="shared" si="4"/>
        <v>5.0247907500000002</v>
      </c>
      <c r="Q37" s="721">
        <f t="shared" si="5"/>
        <v>3.8680656</v>
      </c>
      <c r="R37" s="700">
        <f t="shared" si="6"/>
        <v>22967.249999999996</v>
      </c>
      <c r="S37" s="700">
        <f t="shared" si="7"/>
        <v>14561.179999999998</v>
      </c>
      <c r="T37" s="700">
        <f t="shared" si="8"/>
        <v>14408.8</v>
      </c>
      <c r="U37" s="700">
        <f t="shared" si="9"/>
        <v>17576.8</v>
      </c>
      <c r="V37" s="700">
        <f t="shared" si="10"/>
        <v>18486.509999999998</v>
      </c>
      <c r="W37" s="700">
        <f t="shared" si="11"/>
        <v>19050.16</v>
      </c>
      <c r="X37" s="700">
        <f t="shared" si="12"/>
        <v>30690.75</v>
      </c>
      <c r="Y37" s="700">
        <f t="shared" si="13"/>
        <v>19457.86</v>
      </c>
      <c r="Z37" s="700">
        <f t="shared" si="14"/>
        <v>17546.2</v>
      </c>
      <c r="AA37" s="700">
        <f t="shared" si="15"/>
        <v>20898.400000000001</v>
      </c>
      <c r="AB37" s="700">
        <f t="shared" si="16"/>
        <v>19797.61</v>
      </c>
      <c r="AC37" s="700">
        <f t="shared" si="17"/>
        <v>19050.16</v>
      </c>
    </row>
    <row r="38" spans="1:29">
      <c r="A38" s="2" t="s">
        <v>1367</v>
      </c>
      <c r="B38" s="3" t="s">
        <v>42</v>
      </c>
      <c r="C38" s="489">
        <v>6400</v>
      </c>
      <c r="D38" s="544" t="s">
        <v>1099</v>
      </c>
      <c r="E38" s="535">
        <v>14051</v>
      </c>
      <c r="F38" s="535">
        <v>11165</v>
      </c>
      <c r="G38" s="536">
        <v>10608</v>
      </c>
      <c r="H38" s="536">
        <v>9521</v>
      </c>
      <c r="I38" s="537">
        <v>10452</v>
      </c>
      <c r="J38" s="537">
        <v>10935</v>
      </c>
      <c r="K38" s="531" t="s">
        <v>1446</v>
      </c>
      <c r="L38" s="512">
        <f t="shared" si="0"/>
        <v>6.6660147735825657</v>
      </c>
      <c r="M38" s="512">
        <f t="shared" si="1"/>
        <v>5.3524047568921809</v>
      </c>
      <c r="N38" s="512">
        <f t="shared" si="2"/>
        <v>4.956588</v>
      </c>
      <c r="O38" s="512">
        <f t="shared" si="3"/>
        <v>4.3187256000000005</v>
      </c>
      <c r="P38" s="512">
        <f t="shared" si="4"/>
        <v>4.0057289999999997</v>
      </c>
      <c r="Q38" s="512">
        <f t="shared" si="5"/>
        <v>3.3526710000000004</v>
      </c>
      <c r="R38" s="711">
        <f t="shared" si="6"/>
        <v>15877.63</v>
      </c>
      <c r="S38" s="711">
        <f t="shared" si="7"/>
        <v>12616.449999999999</v>
      </c>
      <c r="T38" s="711">
        <f t="shared" si="8"/>
        <v>13153.92</v>
      </c>
      <c r="U38" s="711">
        <f t="shared" si="9"/>
        <v>12091.67</v>
      </c>
      <c r="V38" s="711">
        <f t="shared" si="10"/>
        <v>14737.32</v>
      </c>
      <c r="W38" s="711">
        <f t="shared" si="11"/>
        <v>16511.849999999999</v>
      </c>
      <c r="X38" s="678">
        <f t="shared" si="12"/>
        <v>21217.01</v>
      </c>
      <c r="Y38" s="678">
        <f t="shared" si="13"/>
        <v>16859.150000000001</v>
      </c>
      <c r="Z38" s="678">
        <f t="shared" si="14"/>
        <v>16018.08</v>
      </c>
      <c r="AA38" s="678">
        <f t="shared" si="15"/>
        <v>14376.710000000001</v>
      </c>
      <c r="AB38" s="678">
        <f t="shared" si="16"/>
        <v>15782.52</v>
      </c>
      <c r="AC38" s="678">
        <f t="shared" si="17"/>
        <v>16511.849999999999</v>
      </c>
    </row>
    <row r="39" spans="1:29">
      <c r="A39" s="2" t="s">
        <v>340</v>
      </c>
      <c r="B39" s="3" t="s">
        <v>33</v>
      </c>
      <c r="C39" s="489">
        <v>6400</v>
      </c>
      <c r="D39" s="544" t="s">
        <v>1099</v>
      </c>
      <c r="E39" s="535">
        <v>12106</v>
      </c>
      <c r="F39" s="535">
        <v>10261</v>
      </c>
      <c r="G39" s="536">
        <v>9882</v>
      </c>
      <c r="H39" s="536">
        <v>10190</v>
      </c>
      <c r="I39" s="537">
        <v>10134</v>
      </c>
      <c r="J39" s="537">
        <v>9863</v>
      </c>
      <c r="K39" s="531" t="s">
        <v>1446</v>
      </c>
      <c r="L39" s="512">
        <f t="shared" si="0"/>
        <v>5.7432762685211394</v>
      </c>
      <c r="M39" s="512">
        <f t="shared" si="1"/>
        <v>4.9190349494375871</v>
      </c>
      <c r="N39" s="512">
        <f t="shared" si="2"/>
        <v>4.6173644999999999</v>
      </c>
      <c r="O39" s="512">
        <f t="shared" si="3"/>
        <v>4.6221839999999998</v>
      </c>
      <c r="P39" s="512">
        <f t="shared" si="4"/>
        <v>3.8838555000000001</v>
      </c>
      <c r="Q39" s="512">
        <f t="shared" si="5"/>
        <v>3.0239958000000002</v>
      </c>
      <c r="R39" s="711">
        <f t="shared" si="6"/>
        <v>13679.779999999999</v>
      </c>
      <c r="S39" s="711">
        <f t="shared" si="7"/>
        <v>11594.929999999998</v>
      </c>
      <c r="T39" s="711">
        <f t="shared" si="8"/>
        <v>12253.68</v>
      </c>
      <c r="U39" s="711">
        <f t="shared" si="9"/>
        <v>12941.3</v>
      </c>
      <c r="V39" s="711">
        <f t="shared" si="10"/>
        <v>14288.939999999999</v>
      </c>
      <c r="W39" s="711">
        <f t="shared" si="11"/>
        <v>14893.13</v>
      </c>
      <c r="X39" s="678">
        <f t="shared" si="12"/>
        <v>18280.060000000001</v>
      </c>
      <c r="Y39" s="678">
        <f t="shared" si="13"/>
        <v>15494.11</v>
      </c>
      <c r="Z39" s="678">
        <f t="shared" si="14"/>
        <v>14921.82</v>
      </c>
      <c r="AA39" s="678">
        <f t="shared" si="15"/>
        <v>15386.9</v>
      </c>
      <c r="AB39" s="678">
        <f t="shared" si="16"/>
        <v>15302.34</v>
      </c>
      <c r="AC39" s="678">
        <f t="shared" si="17"/>
        <v>14893.13</v>
      </c>
    </row>
    <row r="40" spans="1:29">
      <c r="A40" s="2" t="s">
        <v>1368</v>
      </c>
      <c r="B40" s="3" t="s">
        <v>1369</v>
      </c>
      <c r="C40" s="489">
        <v>6300</v>
      </c>
      <c r="D40" s="544" t="s">
        <v>1099</v>
      </c>
      <c r="E40" s="535">
        <v>17683</v>
      </c>
      <c r="F40" s="535">
        <v>21966</v>
      </c>
      <c r="G40" s="536">
        <v>17442</v>
      </c>
      <c r="H40" s="536">
        <v>17680</v>
      </c>
      <c r="I40" s="537">
        <v>18213</v>
      </c>
      <c r="J40" s="537">
        <v>19147</v>
      </c>
      <c r="K40" s="531" t="s">
        <v>1446</v>
      </c>
      <c r="L40" s="512">
        <f t="shared" si="0"/>
        <v>8.3890925372756744</v>
      </c>
      <c r="M40" s="512">
        <f t="shared" si="1"/>
        <v>10.530311051490697</v>
      </c>
      <c r="N40" s="512">
        <f t="shared" si="2"/>
        <v>8.1497744999999995</v>
      </c>
      <c r="O40" s="512">
        <f t="shared" si="3"/>
        <v>8.0196480000000001</v>
      </c>
      <c r="P40" s="512">
        <f t="shared" si="4"/>
        <v>6.9801322499999996</v>
      </c>
      <c r="Q40" s="512">
        <f t="shared" si="5"/>
        <v>5.8704701999999997</v>
      </c>
      <c r="R40" s="711">
        <f t="shared" si="6"/>
        <v>19981.789999999997</v>
      </c>
      <c r="S40" s="711">
        <f t="shared" si="7"/>
        <v>24821.579999999998</v>
      </c>
      <c r="T40" s="711">
        <f t="shared" si="8"/>
        <v>21628.079999999998</v>
      </c>
      <c r="U40" s="711">
        <f t="shared" si="9"/>
        <v>22453.599999999999</v>
      </c>
      <c r="V40" s="711">
        <f t="shared" si="10"/>
        <v>25680.329999999998</v>
      </c>
      <c r="W40" s="711">
        <f t="shared" si="11"/>
        <v>28911.97</v>
      </c>
      <c r="X40" s="678">
        <f t="shared" si="12"/>
        <v>26701.33</v>
      </c>
      <c r="Y40" s="678">
        <f t="shared" si="13"/>
        <v>33168.660000000003</v>
      </c>
      <c r="Z40" s="678">
        <f t="shared" si="14"/>
        <v>26337.420000000002</v>
      </c>
      <c r="AA40" s="678">
        <f t="shared" si="15"/>
        <v>26696.799999999999</v>
      </c>
      <c r="AB40" s="678">
        <f t="shared" si="16"/>
        <v>27501.63</v>
      </c>
      <c r="AC40" s="678">
        <f t="shared" si="17"/>
        <v>28911.97</v>
      </c>
    </row>
    <row r="41" spans="1:29">
      <c r="A41" s="2" t="s">
        <v>218</v>
      </c>
      <c r="B41" s="3" t="s">
        <v>72</v>
      </c>
      <c r="C41" s="489">
        <v>6430</v>
      </c>
      <c r="D41" s="544" t="s">
        <v>1099</v>
      </c>
      <c r="E41" s="535">
        <v>1329</v>
      </c>
      <c r="F41" s="535">
        <v>1070</v>
      </c>
      <c r="G41" s="536">
        <v>653</v>
      </c>
      <c r="H41" s="536">
        <v>706</v>
      </c>
      <c r="I41" s="537">
        <v>857</v>
      </c>
      <c r="J41" s="537">
        <v>816</v>
      </c>
      <c r="K41" s="531" t="s">
        <v>1446</v>
      </c>
      <c r="L41" s="512">
        <f t="shared" si="0"/>
        <v>0.6304984438183211</v>
      </c>
      <c r="M41" s="512">
        <f t="shared" si="1"/>
        <v>0.51294877652258242</v>
      </c>
      <c r="N41" s="512">
        <f t="shared" si="2"/>
        <v>0.30511424999999998</v>
      </c>
      <c r="O41" s="512">
        <f t="shared" si="3"/>
        <v>0.32024160000000002</v>
      </c>
      <c r="P41" s="512">
        <f t="shared" si="4"/>
        <v>0.32844525000000002</v>
      </c>
      <c r="Q41" s="512">
        <f t="shared" si="5"/>
        <v>0.25018560000000001</v>
      </c>
      <c r="R41" s="711">
        <f t="shared" si="6"/>
        <v>1501.7699999999998</v>
      </c>
      <c r="S41" s="711">
        <f t="shared" si="7"/>
        <v>1209.0999999999999</v>
      </c>
      <c r="T41" s="711">
        <f t="shared" si="8"/>
        <v>809.72</v>
      </c>
      <c r="U41" s="711">
        <f t="shared" si="9"/>
        <v>896.62</v>
      </c>
      <c r="V41" s="711">
        <f t="shared" si="10"/>
        <v>1208.3699999999999</v>
      </c>
      <c r="W41" s="711">
        <f t="shared" si="11"/>
        <v>1232.1600000000001</v>
      </c>
      <c r="X41" s="678">
        <f t="shared" si="12"/>
        <v>2006.79</v>
      </c>
      <c r="Y41" s="678">
        <f t="shared" si="13"/>
        <v>1615.7</v>
      </c>
      <c r="Z41" s="678">
        <f t="shared" si="14"/>
        <v>986.03</v>
      </c>
      <c r="AA41" s="678">
        <f t="shared" si="15"/>
        <v>1066.06</v>
      </c>
      <c r="AB41" s="678">
        <f t="shared" si="16"/>
        <v>1294.07</v>
      </c>
      <c r="AC41" s="678">
        <f t="shared" si="17"/>
        <v>1232.1600000000001</v>
      </c>
    </row>
    <row r="42" spans="1:29">
      <c r="A42" s="2" t="s">
        <v>331</v>
      </c>
      <c r="B42" s="3" t="s">
        <v>70</v>
      </c>
      <c r="C42" s="489">
        <v>6400</v>
      </c>
      <c r="D42" s="544" t="s">
        <v>1099</v>
      </c>
      <c r="E42" s="535">
        <v>9449</v>
      </c>
      <c r="F42" s="535">
        <v>11420</v>
      </c>
      <c r="G42" s="536">
        <v>9636</v>
      </c>
      <c r="H42" s="536">
        <v>10464</v>
      </c>
      <c r="I42" s="537">
        <v>9850</v>
      </c>
      <c r="J42" s="537">
        <v>9630</v>
      </c>
      <c r="K42" s="531" t="s">
        <v>1446</v>
      </c>
      <c r="L42" s="512">
        <f t="shared" si="0"/>
        <v>4.4827537965683337</v>
      </c>
      <c r="M42" s="512">
        <f t="shared" si="1"/>
        <v>5.4746495587737307</v>
      </c>
      <c r="N42" s="512">
        <f t="shared" si="2"/>
        <v>4.502421</v>
      </c>
      <c r="O42" s="512">
        <f t="shared" si="3"/>
        <v>4.7464704000000006</v>
      </c>
      <c r="P42" s="512">
        <f t="shared" si="4"/>
        <v>3.7750124999999999</v>
      </c>
      <c r="Q42" s="512">
        <f t="shared" si="5"/>
        <v>2.9525579999999998</v>
      </c>
      <c r="R42" s="711">
        <f t="shared" si="6"/>
        <v>10677.369999999999</v>
      </c>
      <c r="S42" s="711">
        <f t="shared" si="7"/>
        <v>12904.599999999999</v>
      </c>
      <c r="T42" s="711">
        <f t="shared" si="8"/>
        <v>11948.64</v>
      </c>
      <c r="U42" s="711">
        <f t="shared" si="9"/>
        <v>13289.28</v>
      </c>
      <c r="V42" s="711">
        <f t="shared" si="10"/>
        <v>13888.5</v>
      </c>
      <c r="W42" s="711">
        <f t="shared" si="11"/>
        <v>14541.3</v>
      </c>
      <c r="X42" s="678">
        <f t="shared" si="12"/>
        <v>14267.99</v>
      </c>
      <c r="Y42" s="678">
        <f t="shared" si="13"/>
        <v>17244.2</v>
      </c>
      <c r="Z42" s="678">
        <f t="shared" si="14"/>
        <v>14550.36</v>
      </c>
      <c r="AA42" s="678">
        <f t="shared" si="15"/>
        <v>15800.64</v>
      </c>
      <c r="AB42" s="678">
        <f t="shared" si="16"/>
        <v>14873.5</v>
      </c>
      <c r="AC42" s="678">
        <f t="shared" si="17"/>
        <v>14541.3</v>
      </c>
    </row>
    <row r="43" spans="1:29">
      <c r="A43" s="2" t="s">
        <v>262</v>
      </c>
      <c r="B43" s="3" t="s">
        <v>4</v>
      </c>
      <c r="C43" s="489">
        <v>6400</v>
      </c>
      <c r="D43" s="544" t="s">
        <v>1099</v>
      </c>
      <c r="E43" s="535">
        <v>25054</v>
      </c>
      <c r="F43" s="535">
        <v>23873</v>
      </c>
      <c r="G43" s="536">
        <v>20126</v>
      </c>
      <c r="H43" s="536">
        <v>21217</v>
      </c>
      <c r="I43" s="537">
        <v>18411</v>
      </c>
      <c r="J43" s="537">
        <v>18810</v>
      </c>
      <c r="K43" s="531" t="s">
        <v>1446</v>
      </c>
      <c r="L43" s="512">
        <f t="shared" si="0"/>
        <v>11.886010542832366</v>
      </c>
      <c r="M43" s="512">
        <f t="shared" si="1"/>
        <v>11.44451041301272</v>
      </c>
      <c r="N43" s="512">
        <f t="shared" si="2"/>
        <v>9.4038734999999996</v>
      </c>
      <c r="O43" s="512">
        <f t="shared" si="3"/>
        <v>9.624031200000001</v>
      </c>
      <c r="P43" s="512">
        <f t="shared" si="4"/>
        <v>7.0560157500000003</v>
      </c>
      <c r="Q43" s="512">
        <f t="shared" si="5"/>
        <v>5.7671460000000003</v>
      </c>
      <c r="R43" s="711">
        <f t="shared" si="6"/>
        <v>28311.019999999997</v>
      </c>
      <c r="S43" s="711">
        <f t="shared" si="7"/>
        <v>26976.489999999998</v>
      </c>
      <c r="T43" s="711">
        <f t="shared" si="8"/>
        <v>24956.240000000002</v>
      </c>
      <c r="U43" s="711">
        <f t="shared" si="9"/>
        <v>26945.59</v>
      </c>
      <c r="V43" s="711">
        <f t="shared" si="10"/>
        <v>25959.51</v>
      </c>
      <c r="W43" s="711">
        <f t="shared" si="11"/>
        <v>28403.1</v>
      </c>
      <c r="X43" s="678">
        <f t="shared" si="12"/>
        <v>37831.54</v>
      </c>
      <c r="Y43" s="678">
        <f t="shared" si="13"/>
        <v>36048.230000000003</v>
      </c>
      <c r="Z43" s="678">
        <f t="shared" si="14"/>
        <v>30390.26</v>
      </c>
      <c r="AA43" s="678">
        <f t="shared" si="15"/>
        <v>32037.670000000002</v>
      </c>
      <c r="AB43" s="678">
        <f t="shared" si="16"/>
        <v>27800.61</v>
      </c>
      <c r="AC43" s="678">
        <f t="shared" si="17"/>
        <v>28403.1</v>
      </c>
    </row>
    <row r="44" spans="1:29">
      <c r="A44" s="2" t="s">
        <v>172</v>
      </c>
      <c r="B44" s="3" t="s">
        <v>794</v>
      </c>
      <c r="C44" s="489">
        <v>6300</v>
      </c>
      <c r="D44" s="544" t="s">
        <v>1099</v>
      </c>
      <c r="E44" s="535">
        <v>18225</v>
      </c>
      <c r="F44" s="535">
        <v>25458</v>
      </c>
      <c r="G44" s="536">
        <v>17848</v>
      </c>
      <c r="H44" s="536">
        <v>14250</v>
      </c>
      <c r="I44" s="537">
        <v>13923</v>
      </c>
      <c r="J44" s="537">
        <v>13386</v>
      </c>
      <c r="K44" s="531" t="s">
        <v>1446</v>
      </c>
      <c r="L44" s="512">
        <f t="shared" si="0"/>
        <v>8.6462258379148995</v>
      </c>
      <c r="M44" s="512">
        <f t="shared" si="1"/>
        <v>12.204345750198042</v>
      </c>
      <c r="N44" s="512">
        <f t="shared" si="2"/>
        <v>8.3394779999999997</v>
      </c>
      <c r="O44" s="512">
        <f t="shared" si="3"/>
        <v>6.4638</v>
      </c>
      <c r="P44" s="512">
        <f t="shared" si="4"/>
        <v>5.3359897500000004</v>
      </c>
      <c r="Q44" s="512">
        <f t="shared" si="5"/>
        <v>4.1041476000000001</v>
      </c>
      <c r="R44" s="711">
        <f t="shared" si="6"/>
        <v>20594.249999999996</v>
      </c>
      <c r="S44" s="711">
        <f t="shared" si="7"/>
        <v>28767.539999999997</v>
      </c>
      <c r="T44" s="711">
        <f t="shared" si="8"/>
        <v>22131.52</v>
      </c>
      <c r="U44" s="711">
        <f t="shared" si="9"/>
        <v>18097.5</v>
      </c>
      <c r="V44" s="711">
        <f t="shared" si="10"/>
        <v>19631.43</v>
      </c>
      <c r="W44" s="711">
        <f t="shared" si="11"/>
        <v>20212.86</v>
      </c>
      <c r="X44" s="678">
        <f t="shared" si="12"/>
        <v>27519.75</v>
      </c>
      <c r="Y44" s="678">
        <f t="shared" si="13"/>
        <v>38441.58</v>
      </c>
      <c r="Z44" s="678">
        <f t="shared" si="14"/>
        <v>26950.48</v>
      </c>
      <c r="AA44" s="678">
        <f t="shared" si="15"/>
        <v>21517.5</v>
      </c>
      <c r="AB44" s="678">
        <f t="shared" si="16"/>
        <v>21023.73</v>
      </c>
      <c r="AC44" s="678">
        <f t="shared" si="17"/>
        <v>20212.86</v>
      </c>
    </row>
    <row r="45" spans="1:29">
      <c r="A45" s="2" t="s">
        <v>280</v>
      </c>
      <c r="B45" s="3" t="s">
        <v>36</v>
      </c>
      <c r="C45" s="489">
        <v>6430</v>
      </c>
      <c r="D45" s="544" t="s">
        <v>1099</v>
      </c>
      <c r="E45" s="535">
        <v>4936</v>
      </c>
      <c r="F45" s="535">
        <v>6366</v>
      </c>
      <c r="G45" s="536">
        <v>9532</v>
      </c>
      <c r="H45" s="536">
        <v>6537</v>
      </c>
      <c r="I45" s="537">
        <v>7268</v>
      </c>
      <c r="J45" s="537">
        <v>7412</v>
      </c>
      <c r="K45" s="531" t="s">
        <v>1446</v>
      </c>
      <c r="L45" s="512">
        <f t="shared" si="0"/>
        <v>2.3417158154155251</v>
      </c>
      <c r="M45" s="512">
        <f t="shared" si="1"/>
        <v>3.051805524619402</v>
      </c>
      <c r="N45" s="512">
        <f t="shared" si="2"/>
        <v>4.4538270000000004</v>
      </c>
      <c r="O45" s="512">
        <f t="shared" si="3"/>
        <v>2.9651832000000002</v>
      </c>
      <c r="P45" s="512">
        <f t="shared" si="4"/>
        <v>2.7854610000000002</v>
      </c>
      <c r="Q45" s="512">
        <f t="shared" si="5"/>
        <v>2.2725192000000001</v>
      </c>
      <c r="R45" s="711">
        <f t="shared" si="6"/>
        <v>5577.6799999999994</v>
      </c>
      <c r="S45" s="711">
        <f t="shared" si="7"/>
        <v>7193.579999999999</v>
      </c>
      <c r="T45" s="711">
        <f t="shared" si="8"/>
        <v>11819.68</v>
      </c>
      <c r="U45" s="711">
        <f t="shared" si="9"/>
        <v>8301.99</v>
      </c>
      <c r="V45" s="711">
        <f t="shared" si="10"/>
        <v>10247.879999999999</v>
      </c>
      <c r="W45" s="711">
        <f t="shared" si="11"/>
        <v>11192.12</v>
      </c>
      <c r="X45" s="678">
        <f t="shared" si="12"/>
        <v>7453.36</v>
      </c>
      <c r="Y45" s="678">
        <f t="shared" si="13"/>
        <v>9612.66</v>
      </c>
      <c r="Z45" s="678">
        <f t="shared" si="14"/>
        <v>14393.32</v>
      </c>
      <c r="AA45" s="678">
        <f t="shared" si="15"/>
        <v>9870.8700000000008</v>
      </c>
      <c r="AB45" s="678">
        <f t="shared" si="16"/>
        <v>10974.68</v>
      </c>
      <c r="AC45" s="678">
        <f t="shared" si="17"/>
        <v>11192.12</v>
      </c>
    </row>
    <row r="46" spans="1:29">
      <c r="A46" s="2" t="s">
        <v>272</v>
      </c>
      <c r="B46" s="3" t="s">
        <v>273</v>
      </c>
      <c r="C46" s="489">
        <v>6430</v>
      </c>
      <c r="D46" s="544" t="s">
        <v>1099</v>
      </c>
      <c r="E46" s="535">
        <v>10208</v>
      </c>
      <c r="F46" s="535">
        <v>10773</v>
      </c>
      <c r="G46" s="536">
        <v>10208</v>
      </c>
      <c r="H46" s="536">
        <v>10308</v>
      </c>
      <c r="I46" s="537">
        <v>9771</v>
      </c>
      <c r="J46" s="537">
        <v>10031</v>
      </c>
      <c r="K46" s="531" t="s">
        <v>1446</v>
      </c>
      <c r="L46" s="512">
        <f t="shared" si="0"/>
        <v>4.8428353006000169</v>
      </c>
      <c r="M46" s="512">
        <f t="shared" si="1"/>
        <v>5.1644833359605427</v>
      </c>
      <c r="N46" s="512">
        <f t="shared" si="2"/>
        <v>4.7696880000000004</v>
      </c>
      <c r="O46" s="512">
        <f t="shared" si="3"/>
        <v>4.6757087999999998</v>
      </c>
      <c r="P46" s="512">
        <f t="shared" si="4"/>
        <v>3.7447357499999998</v>
      </c>
      <c r="Q46" s="512">
        <f t="shared" si="5"/>
        <v>3.0755045999999999</v>
      </c>
      <c r="R46" s="711">
        <f t="shared" si="6"/>
        <v>11535.039999999999</v>
      </c>
      <c r="S46" s="711">
        <f t="shared" si="7"/>
        <v>12173.489999999998</v>
      </c>
      <c r="T46" s="711">
        <f t="shared" si="8"/>
        <v>12657.92</v>
      </c>
      <c r="U46" s="711">
        <f t="shared" si="9"/>
        <v>13091.16</v>
      </c>
      <c r="V46" s="711">
        <f t="shared" si="10"/>
        <v>13777.109999999999</v>
      </c>
      <c r="W46" s="711">
        <f t="shared" si="11"/>
        <v>15146.81</v>
      </c>
      <c r="X46" s="678">
        <f t="shared" si="12"/>
        <v>15414.08</v>
      </c>
      <c r="Y46" s="678">
        <f t="shared" si="13"/>
        <v>16267.23</v>
      </c>
      <c r="Z46" s="678">
        <f t="shared" si="14"/>
        <v>15414.08</v>
      </c>
      <c r="AA46" s="678">
        <f t="shared" si="15"/>
        <v>15565.08</v>
      </c>
      <c r="AB46" s="678">
        <f t="shared" si="16"/>
        <v>14754.210000000001</v>
      </c>
      <c r="AC46" s="678">
        <f t="shared" si="17"/>
        <v>15146.81</v>
      </c>
    </row>
    <row r="47" spans="1:29">
      <c r="A47" s="2" t="s">
        <v>138</v>
      </c>
      <c r="B47" s="3" t="s">
        <v>83</v>
      </c>
      <c r="C47" s="489">
        <v>6430</v>
      </c>
      <c r="D47" s="544" t="s">
        <v>1099</v>
      </c>
      <c r="E47" s="535">
        <v>108000</v>
      </c>
      <c r="F47" s="535">
        <v>110856</v>
      </c>
      <c r="G47" s="536">
        <v>102091</v>
      </c>
      <c r="H47" s="536">
        <v>93874</v>
      </c>
      <c r="I47" s="537">
        <v>100791.8</v>
      </c>
      <c r="J47" s="537">
        <v>100303</v>
      </c>
      <c r="K47" s="531" t="s">
        <v>1446</v>
      </c>
      <c r="L47" s="512">
        <f t="shared" si="0"/>
        <v>51.236893854310516</v>
      </c>
      <c r="M47" s="512">
        <f t="shared" si="1"/>
        <v>53.143410813259251</v>
      </c>
      <c r="N47" s="512">
        <f t="shared" si="2"/>
        <v>47.702019749999998</v>
      </c>
      <c r="O47" s="512">
        <f t="shared" si="3"/>
        <v>42.581246399999998</v>
      </c>
      <c r="P47" s="512">
        <f t="shared" si="4"/>
        <v>38.628457350000005</v>
      </c>
      <c r="Q47" s="512">
        <f t="shared" si="5"/>
        <v>30.752899800000002</v>
      </c>
      <c r="R47" s="711">
        <f t="shared" si="6"/>
        <v>122039.99999999999</v>
      </c>
      <c r="S47" s="711">
        <f t="shared" si="7"/>
        <v>125267.27999999998</v>
      </c>
      <c r="T47" s="711">
        <f t="shared" si="8"/>
        <v>126592.84</v>
      </c>
      <c r="U47" s="711">
        <f t="shared" si="9"/>
        <v>119219.98</v>
      </c>
      <c r="V47" s="711">
        <f t="shared" si="10"/>
        <v>142116.43799999999</v>
      </c>
      <c r="W47" s="711">
        <f t="shared" si="11"/>
        <v>151457.53</v>
      </c>
      <c r="X47" s="678">
        <f t="shared" si="12"/>
        <v>163080</v>
      </c>
      <c r="Y47" s="678">
        <f t="shared" si="13"/>
        <v>167392.56</v>
      </c>
      <c r="Z47" s="678">
        <f t="shared" si="14"/>
        <v>154157.41</v>
      </c>
      <c r="AA47" s="678">
        <f t="shared" si="15"/>
        <v>141749.74</v>
      </c>
      <c r="AB47" s="678">
        <f t="shared" si="16"/>
        <v>152195.61800000002</v>
      </c>
      <c r="AC47" s="678">
        <f t="shared" si="17"/>
        <v>151457.53</v>
      </c>
    </row>
    <row r="48" spans="1:29">
      <c r="A48" s="2" t="s">
        <v>276</v>
      </c>
      <c r="B48" s="3" t="s">
        <v>277</v>
      </c>
      <c r="C48" s="489">
        <v>6400</v>
      </c>
      <c r="D48" s="544" t="s">
        <v>1099</v>
      </c>
      <c r="E48" s="535">
        <v>15155</v>
      </c>
      <c r="F48" s="535">
        <v>16284</v>
      </c>
      <c r="G48" s="536">
        <v>14445</v>
      </c>
      <c r="H48" s="536">
        <v>14909</v>
      </c>
      <c r="I48" s="537">
        <v>14795</v>
      </c>
      <c r="J48" s="537">
        <v>15663</v>
      </c>
      <c r="K48" s="531" t="s">
        <v>1446</v>
      </c>
      <c r="L48" s="512">
        <f t="shared" si="0"/>
        <v>7.1897696885377389</v>
      </c>
      <c r="M48" s="512">
        <f t="shared" si="1"/>
        <v>7.8064092307418065</v>
      </c>
      <c r="N48" s="512">
        <f t="shared" si="2"/>
        <v>6.74942625</v>
      </c>
      <c r="O48" s="512">
        <f t="shared" si="3"/>
        <v>6.7627224000000004</v>
      </c>
      <c r="P48" s="512">
        <f t="shared" si="4"/>
        <v>5.6701837499999996</v>
      </c>
      <c r="Q48" s="512">
        <f t="shared" si="5"/>
        <v>4.8022758000000003</v>
      </c>
      <c r="R48" s="711">
        <f t="shared" si="6"/>
        <v>17125.149999999998</v>
      </c>
      <c r="S48" s="711">
        <f t="shared" si="7"/>
        <v>18400.919999999998</v>
      </c>
      <c r="T48" s="711">
        <f t="shared" si="8"/>
        <v>17911.8</v>
      </c>
      <c r="U48" s="711">
        <f t="shared" si="9"/>
        <v>18934.43</v>
      </c>
      <c r="V48" s="711">
        <f t="shared" si="10"/>
        <v>20860.949999999997</v>
      </c>
      <c r="W48" s="711">
        <f t="shared" si="11"/>
        <v>23651.13</v>
      </c>
      <c r="X48" s="678">
        <f t="shared" si="12"/>
        <v>22884.05</v>
      </c>
      <c r="Y48" s="678">
        <f t="shared" si="13"/>
        <v>24588.84</v>
      </c>
      <c r="Z48" s="678">
        <f t="shared" si="14"/>
        <v>21811.95</v>
      </c>
      <c r="AA48" s="678">
        <f t="shared" si="15"/>
        <v>22512.59</v>
      </c>
      <c r="AB48" s="678">
        <f t="shared" si="16"/>
        <v>22340.45</v>
      </c>
      <c r="AC48" s="678">
        <f t="shared" si="17"/>
        <v>23651.13</v>
      </c>
    </row>
    <row r="49" spans="1:29">
      <c r="A49" s="2" t="s">
        <v>1370</v>
      </c>
      <c r="B49" s="3" t="s">
        <v>31</v>
      </c>
      <c r="C49" s="489">
        <v>6400</v>
      </c>
      <c r="D49" s="544" t="s">
        <v>1099</v>
      </c>
      <c r="E49" s="535">
        <v>66129</v>
      </c>
      <c r="F49" s="535">
        <v>55952</v>
      </c>
      <c r="G49" s="536">
        <v>53138</v>
      </c>
      <c r="H49" s="536">
        <v>58297</v>
      </c>
      <c r="I49" s="537">
        <v>54122</v>
      </c>
      <c r="J49" s="537">
        <v>54648</v>
      </c>
      <c r="K49" s="531" t="s">
        <v>1446</v>
      </c>
      <c r="L49" s="512">
        <f t="shared" si="0"/>
        <v>31.372634756404629</v>
      </c>
      <c r="M49" s="512">
        <f t="shared" si="1"/>
        <v>26.822906489711713</v>
      </c>
      <c r="N49" s="512">
        <f t="shared" si="2"/>
        <v>24.828730499999999</v>
      </c>
      <c r="O49" s="512">
        <f t="shared" si="3"/>
        <v>26.443519200000004</v>
      </c>
      <c r="P49" s="512">
        <f t="shared" si="4"/>
        <v>20.7422565</v>
      </c>
      <c r="Q49" s="512">
        <f t="shared" si="5"/>
        <v>16.755076800000001</v>
      </c>
      <c r="R49" s="711">
        <f t="shared" si="6"/>
        <v>74725.76999999999</v>
      </c>
      <c r="S49" s="711">
        <f t="shared" si="7"/>
        <v>63225.759999999995</v>
      </c>
      <c r="T49" s="711">
        <f t="shared" si="8"/>
        <v>65891.12</v>
      </c>
      <c r="U49" s="711">
        <f t="shared" si="9"/>
        <v>74037.19</v>
      </c>
      <c r="V49" s="711">
        <f t="shared" si="10"/>
        <v>76312.01999999999</v>
      </c>
      <c r="W49" s="711">
        <f t="shared" si="11"/>
        <v>82518.48</v>
      </c>
      <c r="X49" s="678">
        <f t="shared" si="12"/>
        <v>99854.79</v>
      </c>
      <c r="Y49" s="678">
        <f t="shared" si="13"/>
        <v>84487.52</v>
      </c>
      <c r="Z49" s="678">
        <f t="shared" si="14"/>
        <v>80238.38</v>
      </c>
      <c r="AA49" s="678">
        <f t="shared" si="15"/>
        <v>88028.47</v>
      </c>
      <c r="AB49" s="678">
        <f t="shared" si="16"/>
        <v>81724.22</v>
      </c>
      <c r="AC49" s="678">
        <f t="shared" si="17"/>
        <v>82518.48</v>
      </c>
    </row>
    <row r="50" spans="1:29">
      <c r="A50" s="2" t="s">
        <v>196</v>
      </c>
      <c r="B50" s="3" t="s">
        <v>197</v>
      </c>
      <c r="C50" s="489">
        <v>6430</v>
      </c>
      <c r="D50" s="544" t="s">
        <v>1099</v>
      </c>
      <c r="E50" s="535">
        <v>9531</v>
      </c>
      <c r="F50" s="535">
        <v>14551</v>
      </c>
      <c r="G50" s="536">
        <v>17278</v>
      </c>
      <c r="H50" s="536">
        <v>13062</v>
      </c>
      <c r="I50" s="537">
        <v>7000</v>
      </c>
      <c r="J50" s="537">
        <v>6570</v>
      </c>
      <c r="K50" s="531" t="s">
        <v>1446</v>
      </c>
      <c r="L50" s="512">
        <f t="shared" si="0"/>
        <v>4.5216558826429036</v>
      </c>
      <c r="M50" s="512">
        <f t="shared" si="1"/>
        <v>6.9756239693271933</v>
      </c>
      <c r="N50" s="512">
        <f t="shared" si="2"/>
        <v>8.0731455000000008</v>
      </c>
      <c r="O50" s="512">
        <f t="shared" si="3"/>
        <v>5.9249232000000003</v>
      </c>
      <c r="P50" s="512">
        <f t="shared" si="4"/>
        <v>2.68275</v>
      </c>
      <c r="Q50" s="512">
        <f t="shared" si="5"/>
        <v>2.0143620000000002</v>
      </c>
      <c r="R50" s="711">
        <f t="shared" si="6"/>
        <v>10770.029999999999</v>
      </c>
      <c r="S50" s="711">
        <f t="shared" si="7"/>
        <v>16442.629999999997</v>
      </c>
      <c r="T50" s="711">
        <f t="shared" si="8"/>
        <v>21424.720000000001</v>
      </c>
      <c r="U50" s="711">
        <f t="shared" si="9"/>
        <v>16588.740000000002</v>
      </c>
      <c r="V50" s="711">
        <f t="shared" si="10"/>
        <v>9870</v>
      </c>
      <c r="W50" s="711">
        <f t="shared" si="11"/>
        <v>9920.7000000000007</v>
      </c>
      <c r="X50" s="678">
        <f t="shared" si="12"/>
        <v>14391.81</v>
      </c>
      <c r="Y50" s="678">
        <f t="shared" si="13"/>
        <v>21972.01</v>
      </c>
      <c r="Z50" s="678">
        <f t="shared" si="14"/>
        <v>26089.78</v>
      </c>
      <c r="AA50" s="678">
        <f t="shared" si="15"/>
        <v>19723.62</v>
      </c>
      <c r="AB50" s="678">
        <f t="shared" si="16"/>
        <v>10570</v>
      </c>
      <c r="AC50" s="678">
        <f t="shared" si="17"/>
        <v>9920.7000000000007</v>
      </c>
    </row>
    <row r="51" spans="1:29">
      <c r="A51" s="2" t="s">
        <v>187</v>
      </c>
      <c r="B51" s="3" t="s">
        <v>188</v>
      </c>
      <c r="C51" s="489">
        <v>6430</v>
      </c>
      <c r="D51" s="544" t="s">
        <v>1099</v>
      </c>
      <c r="E51" s="535">
        <v>33753</v>
      </c>
      <c r="F51" s="535">
        <v>34164</v>
      </c>
      <c r="G51" s="536">
        <v>44528</v>
      </c>
      <c r="H51" s="536">
        <v>44327</v>
      </c>
      <c r="I51" s="537">
        <v>46661</v>
      </c>
      <c r="J51" s="537">
        <v>46425</v>
      </c>
      <c r="K51" s="531" t="s">
        <v>1446</v>
      </c>
      <c r="L51" s="512">
        <f t="shared" si="0"/>
        <v>16.012952576523546</v>
      </c>
      <c r="M51" s="512">
        <f t="shared" si="1"/>
        <v>16.377927103848137</v>
      </c>
      <c r="N51" s="512">
        <f t="shared" si="2"/>
        <v>20.805707999999999</v>
      </c>
      <c r="O51" s="512">
        <f t="shared" si="3"/>
        <v>20.106727199999998</v>
      </c>
      <c r="P51" s="512">
        <f t="shared" si="4"/>
        <v>17.882828249999999</v>
      </c>
      <c r="Q51" s="512">
        <f t="shared" si="5"/>
        <v>14.233905000000002</v>
      </c>
      <c r="R51" s="711">
        <f t="shared" si="6"/>
        <v>38140.89</v>
      </c>
      <c r="S51" s="711">
        <f t="shared" si="7"/>
        <v>38605.32</v>
      </c>
      <c r="T51" s="711">
        <f t="shared" si="8"/>
        <v>55214.720000000001</v>
      </c>
      <c r="U51" s="711">
        <f t="shared" si="9"/>
        <v>56295.29</v>
      </c>
      <c r="V51" s="711">
        <f t="shared" si="10"/>
        <v>65792.009999999995</v>
      </c>
      <c r="W51" s="711">
        <f t="shared" si="11"/>
        <v>70101.75</v>
      </c>
      <c r="X51" s="678">
        <f t="shared" si="12"/>
        <v>50967.03</v>
      </c>
      <c r="Y51" s="678">
        <f t="shared" si="13"/>
        <v>51587.64</v>
      </c>
      <c r="Z51" s="678">
        <f t="shared" si="14"/>
        <v>67237.279999999999</v>
      </c>
      <c r="AA51" s="678">
        <f t="shared" si="15"/>
        <v>66933.77</v>
      </c>
      <c r="AB51" s="678">
        <f t="shared" si="16"/>
        <v>70458.11</v>
      </c>
      <c r="AC51" s="678">
        <f t="shared" si="17"/>
        <v>70101.75</v>
      </c>
    </row>
    <row r="52" spans="1:29">
      <c r="A52" s="2" t="s">
        <v>387</v>
      </c>
      <c r="B52" s="3" t="s">
        <v>81</v>
      </c>
      <c r="C52" s="489">
        <v>6400</v>
      </c>
      <c r="D52" s="544" t="s">
        <v>1099</v>
      </c>
      <c r="E52" s="535">
        <v>375623</v>
      </c>
      <c r="F52" s="535">
        <v>431110</v>
      </c>
      <c r="G52" s="536">
        <v>418084</v>
      </c>
      <c r="H52" s="536">
        <v>371897</v>
      </c>
      <c r="I52" s="537">
        <v>344283.5</v>
      </c>
      <c r="J52" s="537">
        <v>348739</v>
      </c>
      <c r="K52" s="531" t="s">
        <v>1446</v>
      </c>
      <c r="L52" s="512">
        <f t="shared" si="0"/>
        <v>178.20144240960812</v>
      </c>
      <c r="M52" s="512">
        <f t="shared" si="1"/>
        <v>206.67041780060799</v>
      </c>
      <c r="N52" s="512">
        <f t="shared" si="2"/>
        <v>195.349749</v>
      </c>
      <c r="O52" s="512">
        <f t="shared" si="3"/>
        <v>168.69247920000001</v>
      </c>
      <c r="P52" s="512">
        <f t="shared" si="4"/>
        <v>131.94665137499999</v>
      </c>
      <c r="Q52" s="512">
        <f t="shared" si="5"/>
        <v>106.92337740000001</v>
      </c>
      <c r="R52" s="711">
        <f t="shared" si="6"/>
        <v>424453.98999999993</v>
      </c>
      <c r="S52" s="711">
        <f t="shared" si="7"/>
        <v>487154.29999999993</v>
      </c>
      <c r="T52" s="711">
        <f t="shared" si="8"/>
        <v>518424.16</v>
      </c>
      <c r="U52" s="711">
        <f t="shared" si="9"/>
        <v>472309.19</v>
      </c>
      <c r="V52" s="711">
        <f t="shared" si="10"/>
        <v>485439.73499999999</v>
      </c>
      <c r="W52" s="711">
        <f t="shared" si="11"/>
        <v>526595.89</v>
      </c>
      <c r="X52" s="678">
        <f t="shared" si="12"/>
        <v>567190.73</v>
      </c>
      <c r="Y52" s="678">
        <f t="shared" si="13"/>
        <v>650976.1</v>
      </c>
      <c r="Z52" s="678">
        <f t="shared" si="14"/>
        <v>631306.84</v>
      </c>
      <c r="AA52" s="678">
        <f t="shared" si="15"/>
        <v>561564.47</v>
      </c>
      <c r="AB52" s="678">
        <f t="shared" si="16"/>
        <v>519868.08500000002</v>
      </c>
      <c r="AC52" s="678">
        <f t="shared" si="17"/>
        <v>526595.89</v>
      </c>
    </row>
    <row r="53" spans="1:29">
      <c r="A53" s="9" t="s">
        <v>350</v>
      </c>
      <c r="B53" s="4" t="s">
        <v>19</v>
      </c>
      <c r="C53" s="489">
        <v>6430</v>
      </c>
      <c r="D53" s="544" t="s">
        <v>1099</v>
      </c>
      <c r="E53" s="535">
        <v>24851</v>
      </c>
      <c r="F53" s="535">
        <v>20817</v>
      </c>
      <c r="G53" s="536">
        <v>21255</v>
      </c>
      <c r="H53" s="536">
        <v>16961</v>
      </c>
      <c r="I53" s="537">
        <v>18829</v>
      </c>
      <c r="J53" s="537">
        <v>19754</v>
      </c>
      <c r="K53" s="531" t="s">
        <v>1446</v>
      </c>
      <c r="L53" s="512">
        <f t="shared" si="0"/>
        <v>11.789704159013615</v>
      </c>
      <c r="M53" s="512">
        <f t="shared" si="1"/>
        <v>9.9794903559538319</v>
      </c>
      <c r="N53" s="512">
        <f t="shared" si="2"/>
        <v>9.9313987499999996</v>
      </c>
      <c r="O53" s="512">
        <f t="shared" si="3"/>
        <v>7.6935096000000005</v>
      </c>
      <c r="P53" s="512">
        <f t="shared" si="4"/>
        <v>7.2162142500000002</v>
      </c>
      <c r="Q53" s="512">
        <f t="shared" si="5"/>
        <v>6.0565764</v>
      </c>
      <c r="R53" s="711">
        <f t="shared" si="6"/>
        <v>28081.629999999997</v>
      </c>
      <c r="S53" s="711">
        <f t="shared" si="7"/>
        <v>23523.21</v>
      </c>
      <c r="T53" s="711">
        <f t="shared" si="8"/>
        <v>26356.2</v>
      </c>
      <c r="U53" s="711">
        <f t="shared" si="9"/>
        <v>21540.47</v>
      </c>
      <c r="V53" s="711">
        <f t="shared" si="10"/>
        <v>26548.89</v>
      </c>
      <c r="W53" s="711">
        <f t="shared" si="11"/>
        <v>29828.54</v>
      </c>
      <c r="X53" s="678">
        <f t="shared" si="12"/>
        <v>37525.01</v>
      </c>
      <c r="Y53" s="678">
        <f t="shared" si="13"/>
        <v>31433.670000000002</v>
      </c>
      <c r="Z53" s="678">
        <f t="shared" si="14"/>
        <v>32095.05</v>
      </c>
      <c r="AA53" s="678">
        <f t="shared" si="15"/>
        <v>25611.11</v>
      </c>
      <c r="AB53" s="678">
        <f t="shared" si="16"/>
        <v>28431.79</v>
      </c>
      <c r="AC53" s="678">
        <f t="shared" si="17"/>
        <v>29828.54</v>
      </c>
    </row>
    <row r="54" spans="1:29">
      <c r="A54" s="2" t="s">
        <v>144</v>
      </c>
      <c r="B54" s="3" t="s">
        <v>145</v>
      </c>
      <c r="C54" s="489">
        <v>6400</v>
      </c>
      <c r="D54" s="544" t="s">
        <v>1099</v>
      </c>
      <c r="E54" s="535">
        <v>195477</v>
      </c>
      <c r="F54" s="535">
        <v>195477</v>
      </c>
      <c r="G54" s="535">
        <v>195477</v>
      </c>
      <c r="H54" s="536">
        <v>177807</v>
      </c>
      <c r="I54" s="537">
        <v>178824</v>
      </c>
      <c r="J54" s="537">
        <v>184493</v>
      </c>
      <c r="K54" s="531" t="s">
        <v>1446</v>
      </c>
      <c r="L54" s="512">
        <f t="shared" si="0"/>
        <v>92.737354629250532</v>
      </c>
      <c r="M54" s="512">
        <f t="shared" si="1"/>
        <v>93.709988774116681</v>
      </c>
      <c r="N54" s="512">
        <f t="shared" si="2"/>
        <v>91.336628250000004</v>
      </c>
      <c r="O54" s="512">
        <f t="shared" si="3"/>
        <v>80.653255200000004</v>
      </c>
      <c r="P54" s="512">
        <f t="shared" si="4"/>
        <v>68.534298000000007</v>
      </c>
      <c r="Q54" s="512">
        <f t="shared" si="5"/>
        <v>56.565553800000004</v>
      </c>
      <c r="R54" s="711">
        <f t="shared" si="6"/>
        <v>220889.00999999998</v>
      </c>
      <c r="S54" s="711">
        <f t="shared" si="7"/>
        <v>220889.00999999998</v>
      </c>
      <c r="T54" s="711">
        <f t="shared" si="8"/>
        <v>242391.48</v>
      </c>
      <c r="U54" s="711">
        <f t="shared" si="9"/>
        <v>225814.89</v>
      </c>
      <c r="V54" s="711">
        <f t="shared" si="10"/>
        <v>252141.84</v>
      </c>
      <c r="W54" s="711">
        <f t="shared" si="11"/>
        <v>278584.43</v>
      </c>
      <c r="X54" s="678">
        <f t="shared" si="12"/>
        <v>295170.27</v>
      </c>
      <c r="Y54" s="678">
        <f t="shared" si="13"/>
        <v>295170.27</v>
      </c>
      <c r="Z54" s="678">
        <f t="shared" si="14"/>
        <v>295170.27</v>
      </c>
      <c r="AA54" s="678">
        <f t="shared" si="15"/>
        <v>268488.57</v>
      </c>
      <c r="AB54" s="678">
        <f t="shared" si="16"/>
        <v>270024.24</v>
      </c>
      <c r="AC54" s="678">
        <f t="shared" si="17"/>
        <v>278584.43</v>
      </c>
    </row>
    <row r="55" spans="1:29">
      <c r="A55" s="2" t="s">
        <v>284</v>
      </c>
      <c r="B55" s="3" t="s">
        <v>18</v>
      </c>
      <c r="C55" s="489">
        <v>6400</v>
      </c>
      <c r="D55" s="544" t="s">
        <v>1099</v>
      </c>
      <c r="E55" s="535">
        <v>10037</v>
      </c>
      <c r="F55" s="535">
        <v>15414</v>
      </c>
      <c r="G55" s="536">
        <v>14660</v>
      </c>
      <c r="H55" s="536">
        <v>16461</v>
      </c>
      <c r="I55" s="537">
        <v>16265</v>
      </c>
      <c r="J55" s="537">
        <v>15093</v>
      </c>
      <c r="K55" s="531" t="s">
        <v>1446</v>
      </c>
      <c r="L55" s="512">
        <f t="shared" si="0"/>
        <v>4.7617102186640237</v>
      </c>
      <c r="M55" s="512">
        <f t="shared" si="1"/>
        <v>7.389338730204754</v>
      </c>
      <c r="N55" s="512">
        <f t="shared" si="2"/>
        <v>6.8498849999999996</v>
      </c>
      <c r="O55" s="512">
        <f t="shared" si="3"/>
        <v>7.4667096000000006</v>
      </c>
      <c r="P55" s="512">
        <f t="shared" si="4"/>
        <v>6.2335612500000002</v>
      </c>
      <c r="Q55" s="512">
        <f t="shared" si="5"/>
        <v>4.6275138000000009</v>
      </c>
      <c r="R55" s="711">
        <f t="shared" si="6"/>
        <v>11341.81</v>
      </c>
      <c r="S55" s="711">
        <f t="shared" si="7"/>
        <v>17417.82</v>
      </c>
      <c r="T55" s="711">
        <f t="shared" si="8"/>
        <v>18178.400000000001</v>
      </c>
      <c r="U55" s="711">
        <f t="shared" si="9"/>
        <v>20905.47</v>
      </c>
      <c r="V55" s="711">
        <f t="shared" si="10"/>
        <v>22933.649999999998</v>
      </c>
      <c r="W55" s="711">
        <f t="shared" si="11"/>
        <v>22790.43</v>
      </c>
      <c r="X55" s="678">
        <f t="shared" si="12"/>
        <v>15155.87</v>
      </c>
      <c r="Y55" s="678">
        <f t="shared" si="13"/>
        <v>23275.14</v>
      </c>
      <c r="Z55" s="678">
        <f t="shared" si="14"/>
        <v>22136.6</v>
      </c>
      <c r="AA55" s="678">
        <f t="shared" si="15"/>
        <v>24856.11</v>
      </c>
      <c r="AB55" s="678">
        <f t="shared" si="16"/>
        <v>24560.15</v>
      </c>
      <c r="AC55" s="678">
        <f t="shared" si="17"/>
        <v>22790.43</v>
      </c>
    </row>
    <row r="56" spans="1:29">
      <c r="A56" s="494" t="s">
        <v>1371</v>
      </c>
      <c r="B56" s="495" t="s">
        <v>1372</v>
      </c>
      <c r="C56" s="493" t="s">
        <v>358</v>
      </c>
      <c r="D56" s="544" t="s">
        <v>1455</v>
      </c>
      <c r="E56" s="542">
        <v>15393</v>
      </c>
      <c r="F56" s="542">
        <v>14625</v>
      </c>
      <c r="G56" s="543">
        <v>13731</v>
      </c>
      <c r="H56" s="544">
        <v>12952</v>
      </c>
      <c r="I56" s="544">
        <v>10855</v>
      </c>
      <c r="J56" s="545">
        <v>13130</v>
      </c>
      <c r="K56" s="531" t="s">
        <v>1446</v>
      </c>
      <c r="L56" s="512">
        <f t="shared" si="0"/>
        <v>7.3026806212907571</v>
      </c>
      <c r="M56" s="512">
        <f t="shared" si="1"/>
        <v>7.0110989314418397</v>
      </c>
      <c r="N56" s="512">
        <f t="shared" si="2"/>
        <v>6.4158097500000002</v>
      </c>
      <c r="O56" s="512">
        <f t="shared" si="3"/>
        <v>5.8750271999999999</v>
      </c>
      <c r="P56" s="512">
        <f t="shared" si="4"/>
        <v>4.16017875</v>
      </c>
      <c r="Q56" s="512">
        <f t="shared" si="5"/>
        <v>4.0256580000000008</v>
      </c>
      <c r="R56" s="711">
        <f t="shared" si="6"/>
        <v>17394.09</v>
      </c>
      <c r="S56" s="711">
        <f t="shared" si="7"/>
        <v>16526.25</v>
      </c>
      <c r="T56" s="711">
        <f t="shared" si="8"/>
        <v>17026.439999999999</v>
      </c>
      <c r="U56" s="711">
        <f t="shared" si="9"/>
        <v>16449.04</v>
      </c>
      <c r="V56" s="711">
        <f t="shared" si="10"/>
        <v>15305.55</v>
      </c>
      <c r="W56" s="711">
        <f t="shared" si="11"/>
        <v>19826.3</v>
      </c>
      <c r="X56" s="678">
        <f t="shared" si="12"/>
        <v>23243.43</v>
      </c>
      <c r="Y56" s="678">
        <f t="shared" si="13"/>
        <v>22083.75</v>
      </c>
      <c r="Z56" s="678">
        <f t="shared" si="14"/>
        <v>20733.810000000001</v>
      </c>
      <c r="AA56" s="678">
        <f t="shared" si="15"/>
        <v>19557.52</v>
      </c>
      <c r="AB56" s="678">
        <f t="shared" si="16"/>
        <v>16391.05</v>
      </c>
      <c r="AC56" s="678">
        <f t="shared" si="17"/>
        <v>19826.3</v>
      </c>
    </row>
    <row r="57" spans="1:29">
      <c r="A57" s="2" t="s">
        <v>338</v>
      </c>
      <c r="B57" s="3" t="s">
        <v>392</v>
      </c>
      <c r="C57" s="489">
        <v>6400</v>
      </c>
      <c r="D57" s="544" t="s">
        <v>1099</v>
      </c>
      <c r="E57" s="535">
        <v>242439</v>
      </c>
      <c r="F57" s="535">
        <v>219007</v>
      </c>
      <c r="G57" s="536">
        <v>195062</v>
      </c>
      <c r="H57" s="536">
        <v>180853</v>
      </c>
      <c r="I57" s="537">
        <v>188724</v>
      </c>
      <c r="J57" s="537">
        <v>193103</v>
      </c>
      <c r="K57" s="531" t="s">
        <v>1446</v>
      </c>
      <c r="L57" s="512">
        <f t="shared" si="0"/>
        <v>115.01686397356654</v>
      </c>
      <c r="M57" s="512">
        <f t="shared" si="1"/>
        <v>104.99006794381422</v>
      </c>
      <c r="N57" s="512">
        <f t="shared" si="2"/>
        <v>91.142719499999998</v>
      </c>
      <c r="O57" s="512">
        <f t="shared" si="3"/>
        <v>82.034920799999995</v>
      </c>
      <c r="P57" s="512">
        <f t="shared" si="4"/>
        <v>72.328473000000002</v>
      </c>
      <c r="Q57" s="512">
        <f t="shared" si="5"/>
        <v>59.205379800000003</v>
      </c>
      <c r="R57" s="711">
        <f t="shared" si="6"/>
        <v>273956.06999999995</v>
      </c>
      <c r="S57" s="711">
        <f t="shared" si="7"/>
        <v>247477.90999999997</v>
      </c>
      <c r="T57" s="711">
        <f t="shared" si="8"/>
        <v>241876.88</v>
      </c>
      <c r="U57" s="711">
        <f t="shared" si="9"/>
        <v>229683.31</v>
      </c>
      <c r="V57" s="711">
        <f t="shared" si="10"/>
        <v>266100.83999999997</v>
      </c>
      <c r="W57" s="711">
        <f t="shared" si="11"/>
        <v>291585.53000000003</v>
      </c>
      <c r="X57" s="678">
        <f t="shared" si="12"/>
        <v>366082.89</v>
      </c>
      <c r="Y57" s="678">
        <f t="shared" si="13"/>
        <v>330700.57</v>
      </c>
      <c r="Z57" s="678">
        <f t="shared" si="14"/>
        <v>294543.62</v>
      </c>
      <c r="AA57" s="678">
        <f t="shared" si="15"/>
        <v>273088.03000000003</v>
      </c>
      <c r="AB57" s="678">
        <f t="shared" si="16"/>
        <v>284973.24</v>
      </c>
      <c r="AC57" s="678">
        <f t="shared" si="17"/>
        <v>291585.53000000003</v>
      </c>
    </row>
    <row r="58" spans="1:29">
      <c r="A58" s="2" t="s">
        <v>393</v>
      </c>
      <c r="B58" s="3" t="s">
        <v>394</v>
      </c>
      <c r="C58" s="489"/>
      <c r="D58" s="544" t="s">
        <v>1099</v>
      </c>
      <c r="E58" s="535">
        <v>9685</v>
      </c>
      <c r="F58" s="535">
        <v>10577</v>
      </c>
      <c r="G58" s="536">
        <v>8547</v>
      </c>
      <c r="H58" s="536">
        <v>8784</v>
      </c>
      <c r="I58" s="537">
        <v>7371</v>
      </c>
      <c r="J58" s="537">
        <v>7125</v>
      </c>
      <c r="K58" s="531" t="s">
        <v>1446</v>
      </c>
      <c r="L58" s="512">
        <f t="shared" si="0"/>
        <v>4.5947158979536793</v>
      </c>
      <c r="M58" s="512">
        <f t="shared" si="1"/>
        <v>5.070522625494724</v>
      </c>
      <c r="N58" s="512">
        <f t="shared" si="2"/>
        <v>3.9935857499999998</v>
      </c>
      <c r="O58" s="512">
        <f t="shared" si="3"/>
        <v>3.9844224000000006</v>
      </c>
      <c r="P58" s="512">
        <f t="shared" si="4"/>
        <v>2.8249357499999999</v>
      </c>
      <c r="Q58" s="512">
        <f t="shared" si="5"/>
        <v>2.1845249999999998</v>
      </c>
      <c r="R58" s="711">
        <f t="shared" si="6"/>
        <v>10944.05</v>
      </c>
      <c r="S58" s="711">
        <f t="shared" si="7"/>
        <v>11952.009999999998</v>
      </c>
      <c r="T58" s="711">
        <f t="shared" si="8"/>
        <v>10598.28</v>
      </c>
      <c r="U58" s="711">
        <f t="shared" si="9"/>
        <v>11155.68</v>
      </c>
      <c r="V58" s="711">
        <f t="shared" si="10"/>
        <v>10393.109999999999</v>
      </c>
      <c r="W58" s="711">
        <f t="shared" si="11"/>
        <v>10758.75</v>
      </c>
      <c r="X58" s="678">
        <f t="shared" si="12"/>
        <v>14624.35</v>
      </c>
      <c r="Y58" s="678">
        <f t="shared" si="13"/>
        <v>15971.27</v>
      </c>
      <c r="Z58" s="678">
        <f t="shared" si="14"/>
        <v>12905.97</v>
      </c>
      <c r="AA58" s="678">
        <f t="shared" si="15"/>
        <v>13263.84</v>
      </c>
      <c r="AB58" s="678">
        <f t="shared" si="16"/>
        <v>11130.210000000001</v>
      </c>
      <c r="AC58" s="678">
        <f t="shared" si="17"/>
        <v>10758.75</v>
      </c>
    </row>
    <row r="59" spans="1:29">
      <c r="A59" s="2" t="s">
        <v>1373</v>
      </c>
      <c r="B59" s="3" t="s">
        <v>243</v>
      </c>
      <c r="C59" s="489">
        <v>6400</v>
      </c>
      <c r="D59" s="544" t="s">
        <v>1099</v>
      </c>
      <c r="E59" s="535">
        <v>201260</v>
      </c>
      <c r="F59" s="535">
        <v>189116</v>
      </c>
      <c r="G59" s="536">
        <v>171992</v>
      </c>
      <c r="H59" s="536">
        <v>128590</v>
      </c>
      <c r="I59" s="537">
        <v>133569.29999999999</v>
      </c>
      <c r="J59" s="537">
        <v>120555</v>
      </c>
      <c r="K59" s="531" t="s">
        <v>1446</v>
      </c>
      <c r="L59" s="512">
        <f t="shared" si="0"/>
        <v>95.480900528875324</v>
      </c>
      <c r="M59" s="512">
        <f t="shared" si="1"/>
        <v>90.660580206396929</v>
      </c>
      <c r="N59" s="512">
        <f t="shared" si="2"/>
        <v>80.363262000000006</v>
      </c>
      <c r="O59" s="512">
        <f t="shared" si="3"/>
        <v>58.328423999999998</v>
      </c>
      <c r="P59" s="512">
        <f t="shared" si="4"/>
        <v>51.190434224999997</v>
      </c>
      <c r="Q59" s="512">
        <f t="shared" si="5"/>
        <v>36.962162999999997</v>
      </c>
      <c r="R59" s="711">
        <f t="shared" si="6"/>
        <v>227423.8</v>
      </c>
      <c r="S59" s="711">
        <f t="shared" si="7"/>
        <v>213701.08</v>
      </c>
      <c r="T59" s="711">
        <f t="shared" si="8"/>
        <v>213270.08</v>
      </c>
      <c r="U59" s="711">
        <f t="shared" si="9"/>
        <v>163309.29999999999</v>
      </c>
      <c r="V59" s="711">
        <f t="shared" si="10"/>
        <v>188332.71299999996</v>
      </c>
      <c r="W59" s="711">
        <f t="shared" si="11"/>
        <v>182038.05</v>
      </c>
      <c r="X59" s="678">
        <f t="shared" si="12"/>
        <v>303902.59999999998</v>
      </c>
      <c r="Y59" s="678">
        <f t="shared" si="13"/>
        <v>285565.15999999997</v>
      </c>
      <c r="Z59" s="678">
        <f t="shared" si="14"/>
        <v>259707.92</v>
      </c>
      <c r="AA59" s="678">
        <f t="shared" si="15"/>
        <v>194170.9</v>
      </c>
      <c r="AB59" s="678">
        <f t="shared" si="16"/>
        <v>201689.64299999998</v>
      </c>
      <c r="AC59" s="678">
        <f t="shared" si="17"/>
        <v>182038.05</v>
      </c>
    </row>
    <row r="60" spans="1:29">
      <c r="A60" s="2" t="s">
        <v>1126</v>
      </c>
      <c r="B60" s="3" t="s">
        <v>1125</v>
      </c>
      <c r="C60" s="489">
        <v>6400</v>
      </c>
      <c r="D60" s="544" t="s">
        <v>1099</v>
      </c>
      <c r="E60" s="535">
        <v>5104</v>
      </c>
      <c r="F60" s="535">
        <v>5104</v>
      </c>
      <c r="G60" s="536">
        <v>5631</v>
      </c>
      <c r="H60" s="536">
        <v>6672</v>
      </c>
      <c r="I60" s="546">
        <v>6293</v>
      </c>
      <c r="J60" s="546">
        <v>5525</v>
      </c>
      <c r="K60" s="531" t="s">
        <v>1446</v>
      </c>
      <c r="L60" s="512">
        <f t="shared" si="0"/>
        <v>2.4214176503000084</v>
      </c>
      <c r="M60" s="512">
        <f t="shared" si="1"/>
        <v>2.4468136031507108</v>
      </c>
      <c r="N60" s="512">
        <f t="shared" si="2"/>
        <v>2.6310847499999999</v>
      </c>
      <c r="O60" s="512">
        <f t="shared" si="3"/>
        <v>3.0264192000000003</v>
      </c>
      <c r="P60" s="512">
        <f t="shared" si="4"/>
        <v>2.41179225</v>
      </c>
      <c r="Q60" s="512">
        <f t="shared" si="5"/>
        <v>1.6939650000000002</v>
      </c>
      <c r="R60" s="711">
        <f t="shared" si="6"/>
        <v>5767.5199999999995</v>
      </c>
      <c r="S60" s="711">
        <f t="shared" si="7"/>
        <v>5767.5199999999995</v>
      </c>
      <c r="T60" s="711">
        <f t="shared" si="8"/>
        <v>6982.44</v>
      </c>
      <c r="U60" s="711">
        <f t="shared" si="9"/>
        <v>8473.44</v>
      </c>
      <c r="V60" s="711">
        <f t="shared" si="10"/>
        <v>8873.1299999999992</v>
      </c>
      <c r="W60" s="711">
        <f t="shared" si="11"/>
        <v>8342.75</v>
      </c>
      <c r="X60" s="678">
        <f t="shared" si="12"/>
        <v>7707.04</v>
      </c>
      <c r="Y60" s="678">
        <f t="shared" si="13"/>
        <v>7707.04</v>
      </c>
      <c r="Z60" s="678">
        <f t="shared" si="14"/>
        <v>8502.81</v>
      </c>
      <c r="AA60" s="678">
        <f t="shared" si="15"/>
        <v>10074.719999999999</v>
      </c>
      <c r="AB60" s="678">
        <f t="shared" si="16"/>
        <v>9502.43</v>
      </c>
      <c r="AC60" s="678">
        <f t="shared" si="17"/>
        <v>8342.75</v>
      </c>
    </row>
    <row r="61" spans="1:29">
      <c r="A61" s="2" t="s">
        <v>298</v>
      </c>
      <c r="B61" s="3" t="s">
        <v>35</v>
      </c>
      <c r="C61" s="489">
        <v>6440</v>
      </c>
      <c r="D61" s="544" t="s">
        <v>1099</v>
      </c>
      <c r="E61" s="535">
        <v>3475</v>
      </c>
      <c r="F61" s="535">
        <v>4520</v>
      </c>
      <c r="G61" s="536">
        <v>2448</v>
      </c>
      <c r="H61" s="536">
        <v>2052</v>
      </c>
      <c r="I61" s="537">
        <v>2631</v>
      </c>
      <c r="J61" s="537">
        <v>4220</v>
      </c>
      <c r="K61" s="531" t="s">
        <v>1446</v>
      </c>
      <c r="L61" s="512">
        <f t="shared" si="0"/>
        <v>1.6485945013308243</v>
      </c>
      <c r="M61" s="512">
        <f t="shared" si="1"/>
        <v>2.1668490372729652</v>
      </c>
      <c r="N61" s="512">
        <f t="shared" si="2"/>
        <v>1.1438280000000001</v>
      </c>
      <c r="O61" s="512">
        <f t="shared" si="3"/>
        <v>0.93078720000000004</v>
      </c>
      <c r="P61" s="512">
        <f t="shared" si="4"/>
        <v>1.0083307500000001</v>
      </c>
      <c r="Q61" s="512">
        <f t="shared" si="5"/>
        <v>1.293852</v>
      </c>
      <c r="R61" s="711">
        <f t="shared" si="6"/>
        <v>3926.7499999999995</v>
      </c>
      <c r="S61" s="711">
        <f t="shared" si="7"/>
        <v>5107.5999999999995</v>
      </c>
      <c r="T61" s="711">
        <f t="shared" si="8"/>
        <v>3035.52</v>
      </c>
      <c r="U61" s="711">
        <f t="shared" si="9"/>
        <v>2606.04</v>
      </c>
      <c r="V61" s="711">
        <f t="shared" si="10"/>
        <v>3709.7099999999996</v>
      </c>
      <c r="W61" s="711">
        <f t="shared" si="11"/>
        <v>6372.2</v>
      </c>
      <c r="X61" s="678">
        <f t="shared" si="12"/>
        <v>5247.25</v>
      </c>
      <c r="Y61" s="678">
        <f t="shared" si="13"/>
        <v>6825.2</v>
      </c>
      <c r="Z61" s="678">
        <f t="shared" si="14"/>
        <v>3696.48</v>
      </c>
      <c r="AA61" s="678">
        <f t="shared" si="15"/>
        <v>3098.52</v>
      </c>
      <c r="AB61" s="678">
        <f t="shared" si="16"/>
        <v>3972.81</v>
      </c>
      <c r="AC61" s="678">
        <f t="shared" si="17"/>
        <v>6372.2</v>
      </c>
    </row>
    <row r="62" spans="1:29">
      <c r="A62" s="2" t="s">
        <v>383</v>
      </c>
      <c r="B62" s="3" t="s">
        <v>84</v>
      </c>
      <c r="C62" s="489"/>
      <c r="D62" s="544" t="s">
        <v>1099</v>
      </c>
      <c r="E62" s="535">
        <v>3233</v>
      </c>
      <c r="F62" s="535">
        <v>7140</v>
      </c>
      <c r="G62" s="536">
        <v>5769</v>
      </c>
      <c r="H62" s="536">
        <v>3551</v>
      </c>
      <c r="I62" s="537">
        <v>3733</v>
      </c>
      <c r="J62" s="537">
        <v>2493</v>
      </c>
      <c r="K62" s="531" t="s">
        <v>1446</v>
      </c>
      <c r="L62" s="512">
        <f t="shared" si="0"/>
        <v>1.5337859058424621</v>
      </c>
      <c r="M62" s="512">
        <f t="shared" si="1"/>
        <v>3.422854452683401</v>
      </c>
      <c r="N62" s="512">
        <f t="shared" si="2"/>
        <v>2.69556525</v>
      </c>
      <c r="O62" s="512">
        <f t="shared" si="3"/>
        <v>1.6107336000000001</v>
      </c>
      <c r="P62" s="512">
        <f t="shared" si="4"/>
        <v>1.43067225</v>
      </c>
      <c r="Q62" s="512">
        <f t="shared" si="5"/>
        <v>0.76435380000000008</v>
      </c>
      <c r="R62" s="711">
        <f t="shared" si="6"/>
        <v>3653.2899999999995</v>
      </c>
      <c r="S62" s="711">
        <f t="shared" si="7"/>
        <v>8068.1999999999989</v>
      </c>
      <c r="T62" s="711">
        <f t="shared" si="8"/>
        <v>7153.56</v>
      </c>
      <c r="U62" s="711">
        <f t="shared" si="9"/>
        <v>4509.7700000000004</v>
      </c>
      <c r="V62" s="711">
        <f t="shared" si="10"/>
        <v>5263.53</v>
      </c>
      <c r="W62" s="711">
        <f t="shared" si="11"/>
        <v>3764.43</v>
      </c>
      <c r="X62" s="678">
        <f t="shared" si="12"/>
        <v>4881.83</v>
      </c>
      <c r="Y62" s="678">
        <f t="shared" si="13"/>
        <v>10781.4</v>
      </c>
      <c r="Z62" s="678">
        <f t="shared" si="14"/>
        <v>8711.19</v>
      </c>
      <c r="AA62" s="678">
        <f t="shared" si="15"/>
        <v>5362.01</v>
      </c>
      <c r="AB62" s="678">
        <f t="shared" si="16"/>
        <v>5636.83</v>
      </c>
      <c r="AC62" s="678">
        <f t="shared" si="17"/>
        <v>3764.43</v>
      </c>
    </row>
    <row r="63" spans="1:29">
      <c r="A63" s="2" t="s">
        <v>119</v>
      </c>
      <c r="B63" s="3" t="s">
        <v>339</v>
      </c>
      <c r="C63" s="489">
        <v>6440</v>
      </c>
      <c r="D63" s="544" t="s">
        <v>1099</v>
      </c>
      <c r="E63" s="535">
        <v>201261</v>
      </c>
      <c r="F63" s="535">
        <v>189116</v>
      </c>
      <c r="G63" s="536">
        <v>172064</v>
      </c>
      <c r="H63" s="536">
        <v>128590</v>
      </c>
      <c r="I63" s="537">
        <v>90090.95</v>
      </c>
      <c r="J63" s="537">
        <v>78676</v>
      </c>
      <c r="K63" s="531" t="s">
        <v>1446</v>
      </c>
      <c r="L63" s="512">
        <f t="shared" si="0"/>
        <v>95.481374944559164</v>
      </c>
      <c r="M63" s="512">
        <f t="shared" si="1"/>
        <v>90.660580206396929</v>
      </c>
      <c r="N63" s="512">
        <f t="shared" si="2"/>
        <v>80.396904000000006</v>
      </c>
      <c r="O63" s="512">
        <f t="shared" si="3"/>
        <v>58.328423999999998</v>
      </c>
      <c r="P63" s="512">
        <f t="shared" si="4"/>
        <v>34.527356587500002</v>
      </c>
      <c r="Q63" s="512">
        <f t="shared" si="5"/>
        <v>24.122061600000002</v>
      </c>
      <c r="R63" s="711">
        <f t="shared" si="6"/>
        <v>227424.93</v>
      </c>
      <c r="S63" s="711">
        <f t="shared" si="7"/>
        <v>213701.08</v>
      </c>
      <c r="T63" s="711">
        <f t="shared" si="8"/>
        <v>213359.35999999999</v>
      </c>
      <c r="U63" s="711">
        <f t="shared" si="9"/>
        <v>163309.29999999999</v>
      </c>
      <c r="V63" s="711">
        <f t="shared" si="10"/>
        <v>127028.23949999998</v>
      </c>
      <c r="W63" s="711">
        <f t="shared" si="11"/>
        <v>118800.76</v>
      </c>
      <c r="X63" s="678">
        <f t="shared" si="12"/>
        <v>303904.11</v>
      </c>
      <c r="Y63" s="678">
        <f t="shared" si="13"/>
        <v>285565.15999999997</v>
      </c>
      <c r="Z63" s="678">
        <f t="shared" si="14"/>
        <v>259816.64</v>
      </c>
      <c r="AA63" s="678">
        <f t="shared" si="15"/>
        <v>194170.9</v>
      </c>
      <c r="AB63" s="678">
        <f t="shared" si="16"/>
        <v>136037.3345</v>
      </c>
      <c r="AC63" s="678">
        <f t="shared" si="17"/>
        <v>118800.76</v>
      </c>
    </row>
    <row r="64" spans="1:29">
      <c r="A64" s="2" t="s">
        <v>1456</v>
      </c>
      <c r="B64" s="3" t="s">
        <v>1374</v>
      </c>
      <c r="C64" s="489"/>
      <c r="D64" s="544" t="s">
        <v>1099</v>
      </c>
      <c r="E64" s="547">
        <v>5952</v>
      </c>
      <c r="F64" s="547">
        <v>4650</v>
      </c>
      <c r="G64" s="548">
        <v>5450</v>
      </c>
      <c r="H64" s="548">
        <v>5256</v>
      </c>
      <c r="I64" s="537"/>
      <c r="J64" s="537"/>
      <c r="K64" s="531" t="s">
        <v>1446</v>
      </c>
      <c r="L64" s="512">
        <f t="shared" si="0"/>
        <v>2.8237221501931131</v>
      </c>
      <c r="M64" s="512">
        <f t="shared" si="1"/>
        <v>2.229169916663559</v>
      </c>
      <c r="N64" s="512">
        <f t="shared" si="2"/>
        <v>2.5465125</v>
      </c>
      <c r="O64" s="512">
        <f t="shared" si="3"/>
        <v>2.3841216000000003</v>
      </c>
      <c r="P64" s="512">
        <f t="shared" si="4"/>
        <v>0</v>
      </c>
      <c r="Q64" s="512">
        <f t="shared" si="5"/>
        <v>0</v>
      </c>
      <c r="R64" s="711">
        <f t="shared" si="6"/>
        <v>6725.7599999999993</v>
      </c>
      <c r="S64" s="711">
        <f t="shared" si="7"/>
        <v>5254.4999999999991</v>
      </c>
      <c r="T64" s="711">
        <f t="shared" si="8"/>
        <v>6758</v>
      </c>
      <c r="U64" s="711">
        <f t="shared" si="9"/>
        <v>6675.12</v>
      </c>
      <c r="V64" s="711">
        <f t="shared" si="10"/>
        <v>0</v>
      </c>
      <c r="W64" s="711">
        <f t="shared" si="11"/>
        <v>0</v>
      </c>
      <c r="X64" s="678">
        <f t="shared" si="12"/>
        <v>8987.52</v>
      </c>
      <c r="Y64" s="678">
        <f t="shared" si="13"/>
        <v>7021.5</v>
      </c>
      <c r="Z64" s="678">
        <f t="shared" si="14"/>
        <v>8229.5</v>
      </c>
      <c r="AA64" s="678">
        <f t="shared" si="15"/>
        <v>7936.56</v>
      </c>
      <c r="AB64" s="678">
        <f t="shared" si="16"/>
        <v>0</v>
      </c>
      <c r="AC64" s="678">
        <f t="shared" si="17"/>
        <v>0</v>
      </c>
    </row>
    <row r="65" spans="1:29">
      <c r="A65" s="2" t="s">
        <v>111</v>
      </c>
      <c r="B65" s="3" t="s">
        <v>71</v>
      </c>
      <c r="C65" s="489">
        <v>6400</v>
      </c>
      <c r="D65" s="544" t="s">
        <v>1099</v>
      </c>
      <c r="E65" s="535">
        <v>5310</v>
      </c>
      <c r="F65" s="535">
        <v>10572</v>
      </c>
      <c r="G65" s="536">
        <v>14045</v>
      </c>
      <c r="H65" s="536">
        <v>15001</v>
      </c>
      <c r="I65" s="537">
        <v>15134</v>
      </c>
      <c r="J65" s="537">
        <v>12872</v>
      </c>
      <c r="K65" s="531" t="s">
        <v>1446</v>
      </c>
      <c r="L65" s="512">
        <f t="shared" si="0"/>
        <v>2.5191472811702673</v>
      </c>
      <c r="M65" s="512">
        <f t="shared" si="1"/>
        <v>5.0681256685950862</v>
      </c>
      <c r="N65" s="512">
        <f t="shared" si="2"/>
        <v>6.5625262500000003</v>
      </c>
      <c r="O65" s="512">
        <f t="shared" si="3"/>
        <v>6.8044536000000004</v>
      </c>
      <c r="P65" s="512">
        <f t="shared" si="4"/>
        <v>5.8001054999999999</v>
      </c>
      <c r="Q65" s="512">
        <f t="shared" si="5"/>
        <v>3.9465552000000002</v>
      </c>
      <c r="R65" s="711">
        <f t="shared" si="6"/>
        <v>6000.2999999999993</v>
      </c>
      <c r="S65" s="711">
        <f t="shared" si="7"/>
        <v>11946.359999999999</v>
      </c>
      <c r="T65" s="711">
        <f t="shared" si="8"/>
        <v>17415.8</v>
      </c>
      <c r="U65" s="711">
        <f t="shared" si="9"/>
        <v>19051.27</v>
      </c>
      <c r="V65" s="711">
        <f t="shared" si="10"/>
        <v>21338.94</v>
      </c>
      <c r="W65" s="711">
        <f t="shared" si="11"/>
        <v>19436.72</v>
      </c>
      <c r="X65" s="678">
        <f t="shared" si="12"/>
        <v>8018.1</v>
      </c>
      <c r="Y65" s="678">
        <f t="shared" si="13"/>
        <v>15963.72</v>
      </c>
      <c r="Z65" s="678">
        <f t="shared" si="14"/>
        <v>21207.95</v>
      </c>
      <c r="AA65" s="678">
        <f t="shared" si="15"/>
        <v>22651.51</v>
      </c>
      <c r="AB65" s="678">
        <f t="shared" si="16"/>
        <v>22852.34</v>
      </c>
      <c r="AC65" s="678">
        <f t="shared" si="17"/>
        <v>19436.72</v>
      </c>
    </row>
    <row r="66" spans="1:29">
      <c r="A66" s="2" t="s">
        <v>192</v>
      </c>
      <c r="B66" s="3" t="s">
        <v>193</v>
      </c>
      <c r="C66" s="489">
        <v>6400</v>
      </c>
      <c r="D66" s="544" t="s">
        <v>1099</v>
      </c>
      <c r="E66" s="535">
        <v>6721</v>
      </c>
      <c r="F66" s="535">
        <v>5506</v>
      </c>
      <c r="G66" s="536">
        <v>5494</v>
      </c>
      <c r="H66" s="536">
        <v>5686</v>
      </c>
      <c r="I66" s="537">
        <v>4430</v>
      </c>
      <c r="J66" s="537">
        <v>3279</v>
      </c>
      <c r="K66" s="531" t="s">
        <v>1446</v>
      </c>
      <c r="L66" s="512">
        <f t="shared" si="0"/>
        <v>3.1885478110631569</v>
      </c>
      <c r="M66" s="512">
        <f t="shared" si="1"/>
        <v>2.6395289378816251</v>
      </c>
      <c r="N66" s="512">
        <f t="shared" si="2"/>
        <v>2.5670715</v>
      </c>
      <c r="O66" s="512">
        <f t="shared" si="3"/>
        <v>2.5791696000000002</v>
      </c>
      <c r="P66" s="512">
        <f t="shared" si="4"/>
        <v>1.6977975000000001</v>
      </c>
      <c r="Q66" s="512">
        <f t="shared" si="5"/>
        <v>1.0053414000000001</v>
      </c>
      <c r="R66" s="711">
        <f t="shared" si="6"/>
        <v>7594.73</v>
      </c>
      <c r="S66" s="711">
        <f t="shared" si="7"/>
        <v>6221.78</v>
      </c>
      <c r="T66" s="711">
        <f t="shared" si="8"/>
        <v>6812.56</v>
      </c>
      <c r="U66" s="711">
        <f t="shared" si="9"/>
        <v>7221.22</v>
      </c>
      <c r="V66" s="711">
        <f t="shared" si="10"/>
        <v>6246.2999999999993</v>
      </c>
      <c r="W66" s="711">
        <f t="shared" si="11"/>
        <v>4951.29</v>
      </c>
      <c r="X66" s="678">
        <f t="shared" si="12"/>
        <v>10148.710000000001</v>
      </c>
      <c r="Y66" s="678">
        <f t="shared" si="13"/>
        <v>8314.06</v>
      </c>
      <c r="Z66" s="678">
        <f t="shared" si="14"/>
        <v>8295.94</v>
      </c>
      <c r="AA66" s="678">
        <f t="shared" si="15"/>
        <v>8585.86</v>
      </c>
      <c r="AB66" s="678">
        <f t="shared" si="16"/>
        <v>6689.3</v>
      </c>
      <c r="AC66" s="678">
        <f t="shared" si="17"/>
        <v>4951.29</v>
      </c>
    </row>
    <row r="67" spans="1:29">
      <c r="A67" s="2" t="s">
        <v>1375</v>
      </c>
      <c r="B67" s="3" t="s">
        <v>1376</v>
      </c>
      <c r="C67" s="489">
        <v>6300</v>
      </c>
      <c r="D67" s="544" t="s">
        <v>1099</v>
      </c>
      <c r="E67" s="535">
        <v>11188</v>
      </c>
      <c r="F67" s="535">
        <v>14276</v>
      </c>
      <c r="G67" s="536">
        <v>12172</v>
      </c>
      <c r="H67" s="536">
        <v>12310</v>
      </c>
      <c r="I67" s="537">
        <v>12566</v>
      </c>
      <c r="J67" s="537">
        <v>10803</v>
      </c>
      <c r="K67" s="531" t="s">
        <v>1446</v>
      </c>
      <c r="L67" s="512">
        <f t="shared" si="0"/>
        <v>5.3077626707594998</v>
      </c>
      <c r="M67" s="512">
        <f t="shared" si="1"/>
        <v>6.8437913398470904</v>
      </c>
      <c r="N67" s="512">
        <f t="shared" si="2"/>
        <v>5.6873670000000001</v>
      </c>
      <c r="O67" s="512">
        <f t="shared" si="3"/>
        <v>5.5838159999999997</v>
      </c>
      <c r="P67" s="512">
        <f t="shared" si="4"/>
        <v>4.8159194999999997</v>
      </c>
      <c r="Q67" s="512">
        <f t="shared" si="5"/>
        <v>3.3121998000000001</v>
      </c>
      <c r="R67" s="711">
        <f t="shared" si="6"/>
        <v>12642.439999999999</v>
      </c>
      <c r="S67" s="711">
        <f t="shared" si="7"/>
        <v>16131.88</v>
      </c>
      <c r="T67" s="711">
        <f t="shared" si="8"/>
        <v>15093.28</v>
      </c>
      <c r="U67" s="711">
        <f t="shared" si="9"/>
        <v>15633.7</v>
      </c>
      <c r="V67" s="711">
        <f t="shared" si="10"/>
        <v>17718.059999999998</v>
      </c>
      <c r="W67" s="711">
        <f t="shared" si="11"/>
        <v>16312.53</v>
      </c>
      <c r="X67" s="678">
        <f t="shared" si="12"/>
        <v>16893.88</v>
      </c>
      <c r="Y67" s="678">
        <f t="shared" si="13"/>
        <v>21556.76</v>
      </c>
      <c r="Z67" s="678">
        <f t="shared" si="14"/>
        <v>18379.72</v>
      </c>
      <c r="AA67" s="678">
        <f t="shared" si="15"/>
        <v>18588.099999999999</v>
      </c>
      <c r="AB67" s="678">
        <f t="shared" si="16"/>
        <v>18974.66</v>
      </c>
      <c r="AC67" s="678">
        <f t="shared" si="17"/>
        <v>16312.53</v>
      </c>
    </row>
    <row r="68" spans="1:29">
      <c r="A68" s="2" t="s">
        <v>314</v>
      </c>
      <c r="B68" s="3" t="s">
        <v>53</v>
      </c>
      <c r="C68" s="489">
        <v>6470</v>
      </c>
      <c r="D68" s="544" t="s">
        <v>1099</v>
      </c>
      <c r="E68" s="535">
        <v>3795</v>
      </c>
      <c r="F68" s="535">
        <v>4730</v>
      </c>
      <c r="G68" s="536">
        <v>3642</v>
      </c>
      <c r="H68" s="536">
        <v>4809</v>
      </c>
      <c r="I68" s="537">
        <v>4915</v>
      </c>
      <c r="J68" s="537">
        <v>5203</v>
      </c>
      <c r="K68" s="531" t="s">
        <v>1446</v>
      </c>
      <c r="L68" s="512">
        <f t="shared" si="0"/>
        <v>1.8004075201584113</v>
      </c>
      <c r="M68" s="512">
        <f t="shared" si="1"/>
        <v>2.2675212270577711</v>
      </c>
      <c r="N68" s="512">
        <f t="shared" si="2"/>
        <v>1.7017245000000001</v>
      </c>
      <c r="O68" s="512">
        <f t="shared" si="3"/>
        <v>2.1813623999999998</v>
      </c>
      <c r="P68" s="512">
        <f t="shared" si="4"/>
        <v>1.88367375</v>
      </c>
      <c r="Q68" s="512">
        <f t="shared" si="5"/>
        <v>1.5952398000000001</v>
      </c>
      <c r="R68" s="711">
        <f t="shared" si="6"/>
        <v>4288.3499999999995</v>
      </c>
      <c r="S68" s="711">
        <f t="shared" si="7"/>
        <v>5344.9</v>
      </c>
      <c r="T68" s="711">
        <f t="shared" si="8"/>
        <v>4516.08</v>
      </c>
      <c r="U68" s="711">
        <f t="shared" si="9"/>
        <v>6107.43</v>
      </c>
      <c r="V68" s="711">
        <f t="shared" si="10"/>
        <v>6930.15</v>
      </c>
      <c r="W68" s="711">
        <f t="shared" si="11"/>
        <v>7856.53</v>
      </c>
      <c r="X68" s="678">
        <f t="shared" si="12"/>
        <v>5730.45</v>
      </c>
      <c r="Y68" s="678">
        <f t="shared" si="13"/>
        <v>7142.3</v>
      </c>
      <c r="Z68" s="678">
        <f t="shared" si="14"/>
        <v>5499.42</v>
      </c>
      <c r="AA68" s="678">
        <f t="shared" si="15"/>
        <v>7261.59</v>
      </c>
      <c r="AB68" s="678">
        <f t="shared" si="16"/>
        <v>7421.65</v>
      </c>
      <c r="AC68" s="678">
        <f t="shared" si="17"/>
        <v>7856.53</v>
      </c>
    </row>
    <row r="69" spans="1:29">
      <c r="A69" s="2" t="s">
        <v>151</v>
      </c>
      <c r="B69" s="3" t="s">
        <v>152</v>
      </c>
      <c r="C69" s="489">
        <v>6470</v>
      </c>
      <c r="D69" s="544" t="s">
        <v>1099</v>
      </c>
      <c r="E69" s="535">
        <v>352822</v>
      </c>
      <c r="F69" s="535">
        <v>330220</v>
      </c>
      <c r="G69" s="536">
        <v>310572</v>
      </c>
      <c r="H69" s="536">
        <v>320452</v>
      </c>
      <c r="I69" s="537">
        <v>318615</v>
      </c>
      <c r="J69" s="537">
        <v>289240</v>
      </c>
      <c r="K69" s="531" t="s">
        <v>1446</v>
      </c>
      <c r="L69" s="512">
        <f t="shared" ref="L69:L132" si="18">E69*$L$3/1000000</f>
        <v>167.38429040245876</v>
      </c>
      <c r="M69" s="512">
        <f t="shared" ref="M69:M132" si="19">F69*$M$3/1000000</f>
        <v>158.30462147970766</v>
      </c>
      <c r="N69" s="512">
        <f t="shared" ref="N69:N132" si="20">G69*$N$3/1000000</f>
        <v>145.114767</v>
      </c>
      <c r="O69" s="512">
        <f t="shared" ref="O69:O132" si="21">H69*$O$3/1000000</f>
        <v>145.3570272</v>
      </c>
      <c r="P69" s="512">
        <f t="shared" ref="P69:P132" si="22">I69*$P$3/1000000</f>
        <v>122.10919875</v>
      </c>
      <c r="Q69" s="512">
        <f t="shared" ref="Q69:Q132" si="23">J69*$Q$3/1000000</f>
        <v>88.680983999999995</v>
      </c>
      <c r="R69" s="711">
        <f t="shared" ref="R69:R132" si="24">$R$3*E69</f>
        <v>398688.86</v>
      </c>
      <c r="S69" s="711">
        <f t="shared" ref="S69:S132" si="25">$S$3*F69</f>
        <v>373148.6</v>
      </c>
      <c r="T69" s="711">
        <f t="shared" ref="T69:T132" si="26">$T$3*G69</f>
        <v>385109.27999999997</v>
      </c>
      <c r="U69" s="711">
        <f t="shared" ref="U69:U132" si="27">$U$3*H69</f>
        <v>406974.04</v>
      </c>
      <c r="V69" s="711">
        <f t="shared" ref="V69:V132" si="28">$V$3*I69</f>
        <v>449247.14999999997</v>
      </c>
      <c r="W69" s="711">
        <f t="shared" ref="W69:W132" si="29">$W$3*J69</f>
        <v>436752.4</v>
      </c>
      <c r="X69" s="678">
        <f t="shared" ref="X69:X132" si="30">$X$3*E69</f>
        <v>532761.22</v>
      </c>
      <c r="Y69" s="678">
        <f t="shared" ref="Y69:Y132" si="31">$Y$3*F69</f>
        <v>498632.2</v>
      </c>
      <c r="Z69" s="678">
        <f t="shared" ref="Z69:Z132" si="32">$Z$3*G69</f>
        <v>468963.72000000003</v>
      </c>
      <c r="AA69" s="678">
        <f t="shared" ref="AA69:AA132" si="33">$AA$3*H69</f>
        <v>483882.52</v>
      </c>
      <c r="AB69" s="678">
        <f t="shared" ref="AB69:AB132" si="34">$AB$3*I69</f>
        <v>481108.65</v>
      </c>
      <c r="AC69" s="678">
        <f t="shared" ref="AC69:AC132" si="35">$AC$3*J69</f>
        <v>436752.4</v>
      </c>
    </row>
    <row r="70" spans="1:29">
      <c r="A70" s="2" t="s">
        <v>1377</v>
      </c>
      <c r="B70" s="3" t="s">
        <v>26</v>
      </c>
      <c r="C70" s="489">
        <v>6440</v>
      </c>
      <c r="D70" s="544" t="s">
        <v>1099</v>
      </c>
      <c r="E70" s="535">
        <v>11203</v>
      </c>
      <c r="F70" s="535">
        <v>13904</v>
      </c>
      <c r="G70" s="536">
        <v>14309</v>
      </c>
      <c r="H70" s="536">
        <v>14214</v>
      </c>
      <c r="I70" s="537">
        <v>6166</v>
      </c>
      <c r="J70" s="537">
        <v>3334</v>
      </c>
      <c r="K70" s="531" t="s">
        <v>1446</v>
      </c>
      <c r="L70" s="512">
        <f t="shared" si="18"/>
        <v>5.3148789060170438</v>
      </c>
      <c r="M70" s="512">
        <f t="shared" si="19"/>
        <v>6.6654577465140061</v>
      </c>
      <c r="N70" s="512">
        <f t="shared" si="20"/>
        <v>6.6858802500000003</v>
      </c>
      <c r="O70" s="512">
        <f t="shared" si="21"/>
        <v>6.4474704000000003</v>
      </c>
      <c r="P70" s="512">
        <f t="shared" si="22"/>
        <v>2.3631194999999998</v>
      </c>
      <c r="Q70" s="512">
        <f t="shared" si="23"/>
        <v>1.0222044000000001</v>
      </c>
      <c r="R70" s="711">
        <f t="shared" si="24"/>
        <v>12659.39</v>
      </c>
      <c r="S70" s="711">
        <f t="shared" si="25"/>
        <v>15711.519999999999</v>
      </c>
      <c r="T70" s="711">
        <f t="shared" si="26"/>
        <v>17743.16</v>
      </c>
      <c r="U70" s="711">
        <f t="shared" si="27"/>
        <v>18051.78</v>
      </c>
      <c r="V70" s="711">
        <f t="shared" si="28"/>
        <v>8694.06</v>
      </c>
      <c r="W70" s="711">
        <f t="shared" si="29"/>
        <v>5034.34</v>
      </c>
      <c r="X70" s="678">
        <f t="shared" si="30"/>
        <v>16916.53</v>
      </c>
      <c r="Y70" s="678">
        <f t="shared" si="31"/>
        <v>20995.040000000001</v>
      </c>
      <c r="Z70" s="678">
        <f t="shared" si="32"/>
        <v>21606.59</v>
      </c>
      <c r="AA70" s="678">
        <f t="shared" si="33"/>
        <v>21463.14</v>
      </c>
      <c r="AB70" s="678">
        <f t="shared" si="34"/>
        <v>9310.66</v>
      </c>
      <c r="AC70" s="678">
        <f t="shared" si="35"/>
        <v>5034.34</v>
      </c>
    </row>
    <row r="71" spans="1:29">
      <c r="A71" s="2" t="s">
        <v>1150</v>
      </c>
      <c r="B71" s="3" t="s">
        <v>1151</v>
      </c>
      <c r="C71" s="489">
        <v>6310</v>
      </c>
      <c r="D71" s="544" t="s">
        <v>1099</v>
      </c>
      <c r="E71" s="535">
        <v>16137</v>
      </c>
      <c r="F71" s="535">
        <v>13064</v>
      </c>
      <c r="G71" s="536">
        <v>15364</v>
      </c>
      <c r="H71" s="536">
        <v>25908</v>
      </c>
      <c r="I71" s="537">
        <v>26830</v>
      </c>
      <c r="J71" s="537">
        <v>25121</v>
      </c>
      <c r="K71" s="531" t="s">
        <v>1446</v>
      </c>
      <c r="L71" s="512">
        <f t="shared" si="18"/>
        <v>7.6556458900648963</v>
      </c>
      <c r="M71" s="512">
        <f t="shared" si="19"/>
        <v>6.2627689873747823</v>
      </c>
      <c r="N71" s="512">
        <f t="shared" si="20"/>
        <v>7.1788290000000003</v>
      </c>
      <c r="O71" s="512">
        <f t="shared" si="21"/>
        <v>11.7518688</v>
      </c>
      <c r="P71" s="512">
        <f t="shared" si="22"/>
        <v>10.2825975</v>
      </c>
      <c r="Q71" s="512">
        <f t="shared" si="23"/>
        <v>7.7020986000000002</v>
      </c>
      <c r="R71" s="711">
        <f t="shared" si="24"/>
        <v>18234.809999999998</v>
      </c>
      <c r="S71" s="711">
        <f t="shared" si="25"/>
        <v>14762.319999999998</v>
      </c>
      <c r="T71" s="711">
        <f t="shared" si="26"/>
        <v>19051.36</v>
      </c>
      <c r="U71" s="711">
        <f t="shared" si="27"/>
        <v>32903.160000000003</v>
      </c>
      <c r="V71" s="711">
        <f t="shared" si="28"/>
        <v>37830.299999999996</v>
      </c>
      <c r="W71" s="711">
        <f t="shared" si="29"/>
        <v>37932.71</v>
      </c>
      <c r="X71" s="678">
        <f t="shared" si="30"/>
        <v>24366.87</v>
      </c>
      <c r="Y71" s="678">
        <f t="shared" si="31"/>
        <v>19726.64</v>
      </c>
      <c r="Z71" s="678">
        <f t="shared" si="32"/>
        <v>23199.64</v>
      </c>
      <c r="AA71" s="678">
        <f t="shared" si="33"/>
        <v>39121.08</v>
      </c>
      <c r="AB71" s="678">
        <f t="shared" si="34"/>
        <v>40513.300000000003</v>
      </c>
      <c r="AC71" s="678">
        <f t="shared" si="35"/>
        <v>37932.71</v>
      </c>
    </row>
    <row r="72" spans="1:29">
      <c r="A72" s="2" t="s">
        <v>250</v>
      </c>
      <c r="B72" s="3" t="s">
        <v>88</v>
      </c>
      <c r="C72" s="489">
        <v>6400</v>
      </c>
      <c r="D72" s="544" t="s">
        <v>1099</v>
      </c>
      <c r="E72" s="535">
        <v>348214</v>
      </c>
      <c r="F72" s="535">
        <v>314909</v>
      </c>
      <c r="G72" s="536">
        <v>206350</v>
      </c>
      <c r="H72" s="536">
        <v>202302</v>
      </c>
      <c r="I72" s="537">
        <v>200025.7</v>
      </c>
      <c r="J72" s="537">
        <v>130600</v>
      </c>
      <c r="K72" s="531" t="s">
        <v>1446</v>
      </c>
      <c r="L72" s="512">
        <f t="shared" si="18"/>
        <v>165.19818293134151</v>
      </c>
      <c r="M72" s="512">
        <f t="shared" si="19"/>
        <v>150.96466006163544</v>
      </c>
      <c r="N72" s="512">
        <f t="shared" si="20"/>
        <v>96.417037500000006</v>
      </c>
      <c r="O72" s="512">
        <f t="shared" si="21"/>
        <v>91.764187200000009</v>
      </c>
      <c r="P72" s="512">
        <f t="shared" si="22"/>
        <v>76.659849525000013</v>
      </c>
      <c r="Q72" s="512">
        <f t="shared" si="23"/>
        <v>40.041960000000003</v>
      </c>
      <c r="R72" s="711">
        <f t="shared" si="24"/>
        <v>393481.81999999995</v>
      </c>
      <c r="S72" s="711">
        <f t="shared" si="25"/>
        <v>355847.17</v>
      </c>
      <c r="T72" s="711">
        <f t="shared" si="26"/>
        <v>255874</v>
      </c>
      <c r="U72" s="711">
        <f t="shared" si="27"/>
        <v>256923.54</v>
      </c>
      <c r="V72" s="711">
        <f t="shared" si="28"/>
        <v>282036.23700000002</v>
      </c>
      <c r="W72" s="711">
        <f t="shared" si="29"/>
        <v>197206</v>
      </c>
      <c r="X72" s="678">
        <f t="shared" si="30"/>
        <v>525803.14</v>
      </c>
      <c r="Y72" s="678">
        <f t="shared" si="31"/>
        <v>475512.59</v>
      </c>
      <c r="Z72" s="678">
        <f t="shared" si="32"/>
        <v>311588.5</v>
      </c>
      <c r="AA72" s="678">
        <f t="shared" si="33"/>
        <v>305476.02</v>
      </c>
      <c r="AB72" s="678">
        <f t="shared" si="34"/>
        <v>302038.80700000003</v>
      </c>
      <c r="AC72" s="678">
        <f t="shared" si="35"/>
        <v>197206</v>
      </c>
    </row>
    <row r="73" spans="1:29">
      <c r="A73" s="2" t="s">
        <v>322</v>
      </c>
      <c r="B73" s="3" t="s">
        <v>323</v>
      </c>
      <c r="C73" s="489">
        <v>6400</v>
      </c>
      <c r="D73" s="544" t="s">
        <v>1099</v>
      </c>
      <c r="E73" s="535">
        <v>32759</v>
      </c>
      <c r="F73" s="535">
        <v>25649</v>
      </c>
      <c r="G73" s="536">
        <v>32759</v>
      </c>
      <c r="H73" s="536">
        <v>45364</v>
      </c>
      <c r="I73" s="537">
        <v>35506</v>
      </c>
      <c r="J73" s="537">
        <v>31550</v>
      </c>
      <c r="K73" s="531" t="s">
        <v>1446</v>
      </c>
      <c r="L73" s="512">
        <f t="shared" si="18"/>
        <v>15.541383386790354</v>
      </c>
      <c r="M73" s="512">
        <f t="shared" si="19"/>
        <v>12.295909503764221</v>
      </c>
      <c r="N73" s="512">
        <f t="shared" si="20"/>
        <v>15.30664275</v>
      </c>
      <c r="O73" s="512">
        <f t="shared" si="21"/>
        <v>20.577110400000002</v>
      </c>
      <c r="P73" s="512">
        <f t="shared" si="22"/>
        <v>13.6076745</v>
      </c>
      <c r="Q73" s="512">
        <f t="shared" si="23"/>
        <v>9.6732300000000002</v>
      </c>
      <c r="R73" s="711">
        <f t="shared" si="24"/>
        <v>37017.67</v>
      </c>
      <c r="S73" s="711">
        <f t="shared" si="25"/>
        <v>28983.37</v>
      </c>
      <c r="T73" s="711">
        <f t="shared" si="26"/>
        <v>40621.159999999996</v>
      </c>
      <c r="U73" s="711">
        <f t="shared" si="27"/>
        <v>57612.28</v>
      </c>
      <c r="V73" s="711">
        <f t="shared" si="28"/>
        <v>50063.46</v>
      </c>
      <c r="W73" s="711">
        <f t="shared" si="29"/>
        <v>47640.5</v>
      </c>
      <c r="X73" s="678">
        <f t="shared" si="30"/>
        <v>49466.090000000004</v>
      </c>
      <c r="Y73" s="678">
        <f t="shared" si="31"/>
        <v>38729.99</v>
      </c>
      <c r="Z73" s="678">
        <f t="shared" si="32"/>
        <v>49466.090000000004</v>
      </c>
      <c r="AA73" s="678">
        <f t="shared" si="33"/>
        <v>68499.64</v>
      </c>
      <c r="AB73" s="678">
        <f t="shared" si="34"/>
        <v>53614.06</v>
      </c>
      <c r="AC73" s="678">
        <f t="shared" si="35"/>
        <v>47640.5</v>
      </c>
    </row>
    <row r="74" spans="1:29">
      <c r="A74" s="2" t="s">
        <v>149</v>
      </c>
      <c r="B74" s="3" t="s">
        <v>150</v>
      </c>
      <c r="C74" s="489">
        <v>6400</v>
      </c>
      <c r="D74" s="544" t="s">
        <v>1099</v>
      </c>
      <c r="E74" s="535">
        <v>192000</v>
      </c>
      <c r="F74" s="535">
        <v>196265</v>
      </c>
      <c r="G74" s="536">
        <v>172644</v>
      </c>
      <c r="H74" s="536">
        <v>159201</v>
      </c>
      <c r="I74" s="537">
        <v>166122</v>
      </c>
      <c r="J74" s="537">
        <v>165966</v>
      </c>
      <c r="K74" s="531" t="s">
        <v>1446</v>
      </c>
      <c r="L74" s="512">
        <f t="shared" si="18"/>
        <v>91.087811296552033</v>
      </c>
      <c r="M74" s="512">
        <f t="shared" si="19"/>
        <v>94.087749181499674</v>
      </c>
      <c r="N74" s="512">
        <f t="shared" si="20"/>
        <v>80.667908999999995</v>
      </c>
      <c r="O74" s="512">
        <f t="shared" si="21"/>
        <v>72.213573600000004</v>
      </c>
      <c r="P74" s="512">
        <f t="shared" si="22"/>
        <v>63.666256500000003</v>
      </c>
      <c r="Q74" s="512">
        <f t="shared" si="23"/>
        <v>50.885175600000004</v>
      </c>
      <c r="R74" s="711">
        <f t="shared" si="24"/>
        <v>216959.99999999997</v>
      </c>
      <c r="S74" s="711">
        <f t="shared" si="25"/>
        <v>221779.44999999998</v>
      </c>
      <c r="T74" s="711">
        <f t="shared" si="26"/>
        <v>214078.56</v>
      </c>
      <c r="U74" s="711">
        <f t="shared" si="27"/>
        <v>202185.27</v>
      </c>
      <c r="V74" s="711">
        <f t="shared" si="28"/>
        <v>234232.02</v>
      </c>
      <c r="W74" s="711">
        <f t="shared" si="29"/>
        <v>250608.66</v>
      </c>
      <c r="X74" s="678">
        <f t="shared" si="30"/>
        <v>289920</v>
      </c>
      <c r="Y74" s="678">
        <f t="shared" si="31"/>
        <v>296360.15000000002</v>
      </c>
      <c r="Z74" s="678">
        <f t="shared" si="32"/>
        <v>260692.44</v>
      </c>
      <c r="AA74" s="678">
        <f t="shared" si="33"/>
        <v>240393.51</v>
      </c>
      <c r="AB74" s="678">
        <f t="shared" si="34"/>
        <v>250844.22</v>
      </c>
      <c r="AC74" s="678">
        <f t="shared" si="35"/>
        <v>250608.66</v>
      </c>
    </row>
    <row r="75" spans="1:29">
      <c r="A75" s="2" t="s">
        <v>1378</v>
      </c>
      <c r="B75" s="6" t="s">
        <v>47</v>
      </c>
      <c r="C75" s="489">
        <v>6470</v>
      </c>
      <c r="D75" s="544" t="s">
        <v>1099</v>
      </c>
      <c r="E75" s="535">
        <v>3018</v>
      </c>
      <c r="F75" s="535">
        <v>3018</v>
      </c>
      <c r="G75" s="536">
        <v>4784</v>
      </c>
      <c r="H75" s="536">
        <v>3105</v>
      </c>
      <c r="I75" s="537">
        <v>4296</v>
      </c>
      <c r="J75" s="537">
        <v>4685</v>
      </c>
      <c r="K75" s="531" t="s">
        <v>1446</v>
      </c>
      <c r="L75" s="512">
        <f t="shared" si="18"/>
        <v>1.431786533817677</v>
      </c>
      <c r="M75" s="512">
        <f t="shared" si="19"/>
        <v>1.4468031846216391</v>
      </c>
      <c r="N75" s="512">
        <f t="shared" si="20"/>
        <v>2.2353239999999999</v>
      </c>
      <c r="O75" s="512">
        <f t="shared" si="21"/>
        <v>1.408428</v>
      </c>
      <c r="P75" s="512">
        <f t="shared" si="22"/>
        <v>1.646442</v>
      </c>
      <c r="Q75" s="512">
        <f t="shared" si="23"/>
        <v>1.4364209999999999</v>
      </c>
      <c r="R75" s="711">
        <f t="shared" si="24"/>
        <v>3410.3399999999997</v>
      </c>
      <c r="S75" s="711">
        <f t="shared" si="25"/>
        <v>3410.3399999999997</v>
      </c>
      <c r="T75" s="711">
        <f t="shared" si="26"/>
        <v>5932.16</v>
      </c>
      <c r="U75" s="711">
        <f t="shared" si="27"/>
        <v>3943.35</v>
      </c>
      <c r="V75" s="711">
        <f t="shared" si="28"/>
        <v>6057.36</v>
      </c>
      <c r="W75" s="711">
        <f t="shared" si="29"/>
        <v>7074.35</v>
      </c>
      <c r="X75" s="678">
        <f t="shared" si="30"/>
        <v>4557.18</v>
      </c>
      <c r="Y75" s="678">
        <f t="shared" si="31"/>
        <v>4557.18</v>
      </c>
      <c r="Z75" s="678">
        <f t="shared" si="32"/>
        <v>7223.84</v>
      </c>
      <c r="AA75" s="678">
        <f t="shared" si="33"/>
        <v>4688.55</v>
      </c>
      <c r="AB75" s="678">
        <f t="shared" si="34"/>
        <v>6486.96</v>
      </c>
      <c r="AC75" s="678">
        <f t="shared" si="35"/>
        <v>7074.35</v>
      </c>
    </row>
    <row r="76" spans="1:29">
      <c r="A76" s="2" t="s">
        <v>1379</v>
      </c>
      <c r="B76" s="3" t="s">
        <v>129</v>
      </c>
      <c r="C76" s="489">
        <v>6440</v>
      </c>
      <c r="D76" s="544" t="s">
        <v>1099</v>
      </c>
      <c r="E76" s="535">
        <v>10558</v>
      </c>
      <c r="F76" s="535">
        <v>10558</v>
      </c>
      <c r="G76" s="536">
        <v>10558</v>
      </c>
      <c r="H76" s="536">
        <v>10831</v>
      </c>
      <c r="I76" s="537">
        <v>8155</v>
      </c>
      <c r="J76" s="537">
        <v>7693</v>
      </c>
      <c r="K76" s="531" t="s">
        <v>1446</v>
      </c>
      <c r="L76" s="512">
        <f t="shared" si="18"/>
        <v>5.0088807899426895</v>
      </c>
      <c r="M76" s="512">
        <f t="shared" si="19"/>
        <v>5.0614141892760989</v>
      </c>
      <c r="N76" s="512">
        <f t="shared" si="20"/>
        <v>4.9332254999999998</v>
      </c>
      <c r="O76" s="512">
        <f t="shared" si="21"/>
        <v>4.9129416000000008</v>
      </c>
      <c r="P76" s="512">
        <f t="shared" si="22"/>
        <v>3.1254037499999998</v>
      </c>
      <c r="Q76" s="512">
        <f t="shared" si="23"/>
        <v>2.3586738000000005</v>
      </c>
      <c r="R76" s="711">
        <f t="shared" si="24"/>
        <v>11930.539999999999</v>
      </c>
      <c r="S76" s="711">
        <f t="shared" si="25"/>
        <v>11930.539999999999</v>
      </c>
      <c r="T76" s="711">
        <f t="shared" si="26"/>
        <v>13091.92</v>
      </c>
      <c r="U76" s="711">
        <f t="shared" si="27"/>
        <v>13755.37</v>
      </c>
      <c r="V76" s="711">
        <f t="shared" si="28"/>
        <v>11498.55</v>
      </c>
      <c r="W76" s="711">
        <f t="shared" si="29"/>
        <v>11616.43</v>
      </c>
      <c r="X76" s="678">
        <f t="shared" si="30"/>
        <v>15942.58</v>
      </c>
      <c r="Y76" s="678">
        <f t="shared" si="31"/>
        <v>15942.58</v>
      </c>
      <c r="Z76" s="678">
        <f t="shared" si="32"/>
        <v>15942.58</v>
      </c>
      <c r="AA76" s="678">
        <f t="shared" si="33"/>
        <v>16354.81</v>
      </c>
      <c r="AB76" s="678">
        <f t="shared" si="34"/>
        <v>12314.05</v>
      </c>
      <c r="AC76" s="678">
        <f t="shared" si="35"/>
        <v>11616.43</v>
      </c>
    </row>
    <row r="77" spans="1:29">
      <c r="A77" s="2" t="s">
        <v>235</v>
      </c>
      <c r="B77" s="3" t="s">
        <v>353</v>
      </c>
      <c r="C77" s="489">
        <v>6440</v>
      </c>
      <c r="D77" s="544" t="s">
        <v>1099</v>
      </c>
      <c r="E77" s="535">
        <v>240069</v>
      </c>
      <c r="F77" s="535">
        <v>224126</v>
      </c>
      <c r="G77" s="536">
        <v>137135</v>
      </c>
      <c r="H77" s="536">
        <v>143477</v>
      </c>
      <c r="I77" s="537">
        <v>131809.29999999999</v>
      </c>
      <c r="J77" s="537">
        <v>133036</v>
      </c>
      <c r="K77" s="531" t="s">
        <v>1446</v>
      </c>
      <c r="L77" s="512">
        <f t="shared" si="18"/>
        <v>113.89249880287473</v>
      </c>
      <c r="M77" s="512">
        <f t="shared" si="19"/>
        <v>107.44407241766385</v>
      </c>
      <c r="N77" s="512">
        <f t="shared" si="20"/>
        <v>64.076328750000002</v>
      </c>
      <c r="O77" s="512">
        <f t="shared" si="21"/>
        <v>65.081167199999996</v>
      </c>
      <c r="P77" s="512">
        <f t="shared" si="22"/>
        <v>50.515914224999996</v>
      </c>
      <c r="Q77" s="512">
        <f t="shared" si="23"/>
        <v>40.788837600000001</v>
      </c>
      <c r="R77" s="711">
        <f t="shared" si="24"/>
        <v>271277.96999999997</v>
      </c>
      <c r="S77" s="711">
        <f t="shared" si="25"/>
        <v>253262.37999999998</v>
      </c>
      <c r="T77" s="711">
        <f t="shared" si="26"/>
        <v>170047.4</v>
      </c>
      <c r="U77" s="711">
        <f t="shared" si="27"/>
        <v>182215.79</v>
      </c>
      <c r="V77" s="711">
        <f t="shared" si="28"/>
        <v>185851.11299999998</v>
      </c>
      <c r="W77" s="711">
        <f t="shared" si="29"/>
        <v>200884.36000000002</v>
      </c>
      <c r="X77" s="678">
        <f t="shared" si="30"/>
        <v>362504.19</v>
      </c>
      <c r="Y77" s="678">
        <f t="shared" si="31"/>
        <v>338430.26</v>
      </c>
      <c r="Z77" s="678">
        <f t="shared" si="32"/>
        <v>207073.85</v>
      </c>
      <c r="AA77" s="678">
        <f t="shared" si="33"/>
        <v>216650.27</v>
      </c>
      <c r="AB77" s="678">
        <f t="shared" si="34"/>
        <v>199032.04299999998</v>
      </c>
      <c r="AC77" s="678">
        <f t="shared" si="35"/>
        <v>200884.36000000002</v>
      </c>
    </row>
    <row r="78" spans="1:29">
      <c r="A78" s="2" t="s">
        <v>107</v>
      </c>
      <c r="B78" s="3" t="s">
        <v>129</v>
      </c>
      <c r="C78" s="489">
        <v>6440</v>
      </c>
      <c r="D78" s="544" t="s">
        <v>1099</v>
      </c>
      <c r="E78" s="535">
        <v>4062</v>
      </c>
      <c r="F78" s="535">
        <v>2928</v>
      </c>
      <c r="G78" s="536">
        <v>2665</v>
      </c>
      <c r="H78" s="536">
        <v>2575</v>
      </c>
      <c r="I78" s="537">
        <v>3452</v>
      </c>
      <c r="J78" s="537">
        <v>3492</v>
      </c>
      <c r="K78" s="531" t="s">
        <v>1446</v>
      </c>
      <c r="L78" s="512">
        <f t="shared" si="18"/>
        <v>1.9270765077426788</v>
      </c>
      <c r="M78" s="512">
        <f t="shared" si="19"/>
        <v>1.4036579604281509</v>
      </c>
      <c r="N78" s="512">
        <f t="shared" si="20"/>
        <v>1.2452212499999999</v>
      </c>
      <c r="O78" s="512">
        <f t="shared" si="21"/>
        <v>1.1680200000000001</v>
      </c>
      <c r="P78" s="512">
        <f t="shared" si="22"/>
        <v>1.3229789999999999</v>
      </c>
      <c r="Q78" s="512">
        <f t="shared" si="23"/>
        <v>1.0706472000000002</v>
      </c>
      <c r="R78" s="711">
        <f t="shared" si="24"/>
        <v>4590.0599999999995</v>
      </c>
      <c r="S78" s="711">
        <f t="shared" si="25"/>
        <v>3308.64</v>
      </c>
      <c r="T78" s="711">
        <f t="shared" si="26"/>
        <v>3304.6</v>
      </c>
      <c r="U78" s="711">
        <f t="shared" si="27"/>
        <v>3270.25</v>
      </c>
      <c r="V78" s="711">
        <f t="shared" si="28"/>
        <v>4867.32</v>
      </c>
      <c r="W78" s="711">
        <f t="shared" si="29"/>
        <v>5272.92</v>
      </c>
      <c r="X78" s="678">
        <f t="shared" si="30"/>
        <v>6133.62</v>
      </c>
      <c r="Y78" s="678">
        <f t="shared" si="31"/>
        <v>4421.28</v>
      </c>
      <c r="Z78" s="678">
        <f t="shared" si="32"/>
        <v>4024.15</v>
      </c>
      <c r="AA78" s="678">
        <f t="shared" si="33"/>
        <v>3888.25</v>
      </c>
      <c r="AB78" s="678">
        <f t="shared" si="34"/>
        <v>5212.5200000000004</v>
      </c>
      <c r="AC78" s="678">
        <f t="shared" si="35"/>
        <v>5272.92</v>
      </c>
    </row>
    <row r="79" spans="1:29">
      <c r="A79" s="2" t="s">
        <v>297</v>
      </c>
      <c r="B79" s="3" t="s">
        <v>61</v>
      </c>
      <c r="C79" s="489">
        <v>6440</v>
      </c>
      <c r="D79" s="544" t="s">
        <v>1099</v>
      </c>
      <c r="E79" s="535">
        <v>2612</v>
      </c>
      <c r="F79" s="535">
        <v>2815</v>
      </c>
      <c r="G79" s="536">
        <v>3600</v>
      </c>
      <c r="H79" s="536">
        <v>3534</v>
      </c>
      <c r="I79" s="537">
        <v>2927</v>
      </c>
      <c r="J79" s="537">
        <v>2009</v>
      </c>
      <c r="K79" s="531" t="s">
        <v>1446</v>
      </c>
      <c r="L79" s="512">
        <f t="shared" si="18"/>
        <v>1.2391737661801765</v>
      </c>
      <c r="M79" s="512">
        <f t="shared" si="19"/>
        <v>1.3494867344963268</v>
      </c>
      <c r="N79" s="512">
        <f t="shared" si="20"/>
        <v>1.6820999999999999</v>
      </c>
      <c r="O79" s="512">
        <f t="shared" si="21"/>
        <v>1.6030224000000002</v>
      </c>
      <c r="P79" s="512">
        <f t="shared" si="22"/>
        <v>1.1217727500000001</v>
      </c>
      <c r="Q79" s="512">
        <f t="shared" si="23"/>
        <v>0.61595940000000005</v>
      </c>
      <c r="R79" s="711">
        <f t="shared" si="24"/>
        <v>2951.56</v>
      </c>
      <c r="S79" s="711">
        <f t="shared" si="25"/>
        <v>3180.95</v>
      </c>
      <c r="T79" s="711">
        <f t="shared" si="26"/>
        <v>4464</v>
      </c>
      <c r="U79" s="711">
        <f t="shared" si="27"/>
        <v>4488.18</v>
      </c>
      <c r="V79" s="711">
        <f t="shared" si="28"/>
        <v>4127.07</v>
      </c>
      <c r="W79" s="711">
        <f t="shared" si="29"/>
        <v>3033.59</v>
      </c>
      <c r="X79" s="678">
        <f t="shared" si="30"/>
        <v>3944.12</v>
      </c>
      <c r="Y79" s="678">
        <f t="shared" si="31"/>
        <v>4250.6499999999996</v>
      </c>
      <c r="Z79" s="678">
        <f t="shared" si="32"/>
        <v>5436</v>
      </c>
      <c r="AA79" s="678">
        <f t="shared" si="33"/>
        <v>5336.34</v>
      </c>
      <c r="AB79" s="678">
        <f t="shared" si="34"/>
        <v>4419.7700000000004</v>
      </c>
      <c r="AC79" s="678">
        <f t="shared" si="35"/>
        <v>3033.59</v>
      </c>
    </row>
    <row r="80" spans="1:29">
      <c r="A80" s="2" t="s">
        <v>171</v>
      </c>
      <c r="B80" s="3" t="s">
        <v>0</v>
      </c>
      <c r="C80" s="489">
        <v>6440</v>
      </c>
      <c r="D80" s="544" t="s">
        <v>1099</v>
      </c>
      <c r="E80" s="535">
        <v>13407</v>
      </c>
      <c r="F80" s="535">
        <v>12702</v>
      </c>
      <c r="G80" s="536">
        <v>11442</v>
      </c>
      <c r="H80" s="536">
        <v>10849</v>
      </c>
      <c r="I80" s="537">
        <v>6987</v>
      </c>
      <c r="J80" s="537">
        <v>6833</v>
      </c>
      <c r="K80" s="531" t="s">
        <v>1446</v>
      </c>
      <c r="L80" s="512">
        <f t="shared" si="18"/>
        <v>6.3604910731920468</v>
      </c>
      <c r="M80" s="512">
        <f t="shared" si="19"/>
        <v>6.0892293078409745</v>
      </c>
      <c r="N80" s="512">
        <f t="shared" si="20"/>
        <v>5.3462744999999998</v>
      </c>
      <c r="O80" s="512">
        <f t="shared" si="21"/>
        <v>4.9211064000000002</v>
      </c>
      <c r="P80" s="512">
        <f t="shared" si="22"/>
        <v>2.6777677500000001</v>
      </c>
      <c r="Q80" s="512">
        <f t="shared" si="23"/>
        <v>2.0949978000000002</v>
      </c>
      <c r="R80" s="711">
        <f t="shared" si="24"/>
        <v>15149.909999999998</v>
      </c>
      <c r="S80" s="711">
        <f t="shared" si="25"/>
        <v>14353.259999999998</v>
      </c>
      <c r="T80" s="711">
        <f t="shared" si="26"/>
        <v>14188.08</v>
      </c>
      <c r="U80" s="711">
        <f t="shared" si="27"/>
        <v>13778.23</v>
      </c>
      <c r="V80" s="711">
        <f t="shared" si="28"/>
        <v>9851.67</v>
      </c>
      <c r="W80" s="711">
        <f t="shared" si="29"/>
        <v>10317.83</v>
      </c>
      <c r="X80" s="678">
        <f t="shared" si="30"/>
        <v>20244.57</v>
      </c>
      <c r="Y80" s="678">
        <f t="shared" si="31"/>
        <v>19180.02</v>
      </c>
      <c r="Z80" s="678">
        <f t="shared" si="32"/>
        <v>17277.420000000002</v>
      </c>
      <c r="AA80" s="678">
        <f t="shared" si="33"/>
        <v>16381.99</v>
      </c>
      <c r="AB80" s="678">
        <f t="shared" si="34"/>
        <v>10550.37</v>
      </c>
      <c r="AC80" s="678">
        <f t="shared" si="35"/>
        <v>10317.83</v>
      </c>
    </row>
    <row r="81" spans="1:29">
      <c r="A81" s="2" t="s">
        <v>139</v>
      </c>
      <c r="B81" s="3" t="s">
        <v>86</v>
      </c>
      <c r="C81" s="489">
        <v>6440</v>
      </c>
      <c r="D81" s="544" t="s">
        <v>1099</v>
      </c>
      <c r="E81" s="535">
        <v>182230</v>
      </c>
      <c r="F81" s="535">
        <v>174619</v>
      </c>
      <c r="G81" s="536">
        <v>159762</v>
      </c>
      <c r="H81" s="536">
        <v>172614</v>
      </c>
      <c r="I81" s="537">
        <v>176626.8</v>
      </c>
      <c r="J81" s="537">
        <v>184209</v>
      </c>
      <c r="K81" s="531" t="s">
        <v>1446</v>
      </c>
      <c r="L81" s="512">
        <f t="shared" si="18"/>
        <v>86.452770065472279</v>
      </c>
      <c r="M81" s="512">
        <f t="shared" si="19"/>
        <v>83.71084337158581</v>
      </c>
      <c r="N81" s="512">
        <f t="shared" si="20"/>
        <v>74.648794499999994</v>
      </c>
      <c r="O81" s="512">
        <f t="shared" si="21"/>
        <v>78.2977104</v>
      </c>
      <c r="P81" s="512">
        <f t="shared" si="22"/>
        <v>67.692221099999998</v>
      </c>
      <c r="Q81" s="512">
        <f t="shared" si="23"/>
        <v>56.478479400000005</v>
      </c>
      <c r="R81" s="711">
        <f t="shared" si="24"/>
        <v>205919.9</v>
      </c>
      <c r="S81" s="711">
        <f t="shared" si="25"/>
        <v>197319.46999999997</v>
      </c>
      <c r="T81" s="711">
        <f t="shared" si="26"/>
        <v>198104.88</v>
      </c>
      <c r="U81" s="711">
        <f t="shared" si="27"/>
        <v>219219.78</v>
      </c>
      <c r="V81" s="711">
        <f t="shared" si="28"/>
        <v>249043.78799999997</v>
      </c>
      <c r="W81" s="711">
        <f t="shared" si="29"/>
        <v>278155.59000000003</v>
      </c>
      <c r="X81" s="678">
        <f t="shared" si="30"/>
        <v>275167.3</v>
      </c>
      <c r="Y81" s="678">
        <f t="shared" si="31"/>
        <v>263674.69</v>
      </c>
      <c r="Z81" s="678">
        <f t="shared" si="32"/>
        <v>241240.62</v>
      </c>
      <c r="AA81" s="678">
        <f t="shared" si="33"/>
        <v>260647.14</v>
      </c>
      <c r="AB81" s="678">
        <f t="shared" si="34"/>
        <v>266706.46799999999</v>
      </c>
      <c r="AC81" s="678">
        <f t="shared" si="35"/>
        <v>278155.59000000003</v>
      </c>
    </row>
    <row r="82" spans="1:29">
      <c r="A82" s="2" t="s">
        <v>1380</v>
      </c>
      <c r="B82" s="3" t="s">
        <v>86</v>
      </c>
      <c r="C82" s="489">
        <v>6440</v>
      </c>
      <c r="D82" s="544" t="s">
        <v>1099</v>
      </c>
      <c r="E82" s="535">
        <v>0</v>
      </c>
      <c r="F82" s="549">
        <v>7592</v>
      </c>
      <c r="G82" s="549">
        <v>30626</v>
      </c>
      <c r="H82" s="549">
        <v>29560</v>
      </c>
      <c r="I82" s="537">
        <v>26774</v>
      </c>
      <c r="J82" s="537">
        <v>28592</v>
      </c>
      <c r="K82" s="531" t="s">
        <v>1446</v>
      </c>
      <c r="L82" s="512">
        <f t="shared" si="18"/>
        <v>0</v>
      </c>
      <c r="M82" s="512">
        <f t="shared" si="19"/>
        <v>3.639539356410697</v>
      </c>
      <c r="N82" s="512">
        <f t="shared" si="20"/>
        <v>14.309998500000001</v>
      </c>
      <c r="O82" s="512">
        <f t="shared" si="21"/>
        <v>13.408416000000001</v>
      </c>
      <c r="P82" s="512">
        <f t="shared" si="22"/>
        <v>10.2611355</v>
      </c>
      <c r="Q82" s="512">
        <f t="shared" si="23"/>
        <v>8.7663072000000017</v>
      </c>
      <c r="R82" s="711">
        <f t="shared" si="24"/>
        <v>0</v>
      </c>
      <c r="S82" s="711">
        <f t="shared" si="25"/>
        <v>8578.9599999999991</v>
      </c>
      <c r="T82" s="711">
        <f t="shared" si="26"/>
        <v>37976.239999999998</v>
      </c>
      <c r="U82" s="711">
        <f t="shared" si="27"/>
        <v>37541.199999999997</v>
      </c>
      <c r="V82" s="711">
        <f t="shared" si="28"/>
        <v>37751.339999999997</v>
      </c>
      <c r="W82" s="711">
        <f t="shared" si="29"/>
        <v>43173.919999999998</v>
      </c>
      <c r="X82" s="678">
        <f t="shared" si="30"/>
        <v>0</v>
      </c>
      <c r="Y82" s="678">
        <f t="shared" si="31"/>
        <v>11463.92</v>
      </c>
      <c r="Z82" s="678">
        <f t="shared" si="32"/>
        <v>46245.26</v>
      </c>
      <c r="AA82" s="678">
        <f t="shared" si="33"/>
        <v>44635.6</v>
      </c>
      <c r="AB82" s="678">
        <f t="shared" si="34"/>
        <v>40428.74</v>
      </c>
      <c r="AC82" s="678">
        <f t="shared" si="35"/>
        <v>43173.919999999998</v>
      </c>
    </row>
    <row r="83" spans="1:29">
      <c r="A83" s="2" t="s">
        <v>216</v>
      </c>
      <c r="B83" s="3" t="s">
        <v>217</v>
      </c>
      <c r="C83" s="489">
        <v>6400</v>
      </c>
      <c r="D83" s="544" t="s">
        <v>1099</v>
      </c>
      <c r="E83" s="535">
        <v>34594</v>
      </c>
      <c r="F83" s="535">
        <v>36882</v>
      </c>
      <c r="G83" s="550">
        <v>36910</v>
      </c>
      <c r="H83" s="535">
        <v>34654</v>
      </c>
      <c r="I83" s="537">
        <v>38228</v>
      </c>
      <c r="J83" s="537">
        <v>38229</v>
      </c>
      <c r="K83" s="531" t="s">
        <v>1446</v>
      </c>
      <c r="L83" s="512">
        <f t="shared" si="18"/>
        <v>16.411936166629793</v>
      </c>
      <c r="M83" s="512">
        <f t="shared" si="19"/>
        <v>17.680912874491483</v>
      </c>
      <c r="N83" s="512">
        <f t="shared" si="20"/>
        <v>17.246197500000001</v>
      </c>
      <c r="O83" s="512">
        <f t="shared" si="21"/>
        <v>15.719054400000001</v>
      </c>
      <c r="P83" s="512">
        <f t="shared" si="22"/>
        <v>14.650881</v>
      </c>
      <c r="Q83" s="512">
        <f t="shared" si="23"/>
        <v>11.7210114</v>
      </c>
      <c r="R83" s="711">
        <f t="shared" si="24"/>
        <v>39091.219999999994</v>
      </c>
      <c r="S83" s="711">
        <f t="shared" si="25"/>
        <v>41676.659999999996</v>
      </c>
      <c r="T83" s="711">
        <f t="shared" si="26"/>
        <v>45768.4</v>
      </c>
      <c r="U83" s="711">
        <f t="shared" si="27"/>
        <v>44010.58</v>
      </c>
      <c r="V83" s="711">
        <f t="shared" si="28"/>
        <v>53901.479999999996</v>
      </c>
      <c r="W83" s="711">
        <f t="shared" si="29"/>
        <v>57725.79</v>
      </c>
      <c r="X83" s="678">
        <f t="shared" si="30"/>
        <v>52236.94</v>
      </c>
      <c r="Y83" s="678">
        <f t="shared" si="31"/>
        <v>55691.82</v>
      </c>
      <c r="Z83" s="678">
        <f t="shared" si="32"/>
        <v>55734.1</v>
      </c>
      <c r="AA83" s="678">
        <f t="shared" si="33"/>
        <v>52327.54</v>
      </c>
      <c r="AB83" s="678">
        <f t="shared" si="34"/>
        <v>57724.28</v>
      </c>
      <c r="AC83" s="678">
        <f t="shared" si="35"/>
        <v>57725.79</v>
      </c>
    </row>
    <row r="84" spans="1:29">
      <c r="A84" s="2" t="s">
        <v>117</v>
      </c>
      <c r="B84" s="3" t="s">
        <v>279</v>
      </c>
      <c r="C84" s="489">
        <v>6470</v>
      </c>
      <c r="D84" s="544" t="s">
        <v>1099</v>
      </c>
      <c r="E84" s="535">
        <v>11023</v>
      </c>
      <c r="F84" s="535">
        <v>11280</v>
      </c>
      <c r="G84" s="536">
        <v>9688</v>
      </c>
      <c r="H84" s="536">
        <v>8128</v>
      </c>
      <c r="I84" s="537">
        <v>8112</v>
      </c>
      <c r="J84" s="537">
        <v>11981</v>
      </c>
      <c r="K84" s="531" t="s">
        <v>1446</v>
      </c>
      <c r="L84" s="512">
        <f t="shared" si="18"/>
        <v>5.2294840829265254</v>
      </c>
      <c r="M84" s="512">
        <f t="shared" si="19"/>
        <v>5.4075347655838595</v>
      </c>
      <c r="N84" s="512">
        <f t="shared" si="20"/>
        <v>4.5267179999999998</v>
      </c>
      <c r="O84" s="512">
        <f t="shared" si="21"/>
        <v>3.6868608000000003</v>
      </c>
      <c r="P84" s="512">
        <f t="shared" si="22"/>
        <v>3.108924</v>
      </c>
      <c r="Q84" s="512">
        <f t="shared" si="23"/>
        <v>3.6733746000000003</v>
      </c>
      <c r="R84" s="711">
        <f t="shared" si="24"/>
        <v>12455.989999999998</v>
      </c>
      <c r="S84" s="711">
        <f t="shared" si="25"/>
        <v>12746.4</v>
      </c>
      <c r="T84" s="711">
        <f t="shared" si="26"/>
        <v>12013.12</v>
      </c>
      <c r="U84" s="711">
        <f t="shared" si="27"/>
        <v>10322.56</v>
      </c>
      <c r="V84" s="711">
        <f t="shared" si="28"/>
        <v>11437.92</v>
      </c>
      <c r="W84" s="711">
        <f t="shared" si="29"/>
        <v>18091.310000000001</v>
      </c>
      <c r="X84" s="678">
        <f t="shared" si="30"/>
        <v>16644.73</v>
      </c>
      <c r="Y84" s="678">
        <f t="shared" si="31"/>
        <v>17032.8</v>
      </c>
      <c r="Z84" s="678">
        <f t="shared" si="32"/>
        <v>14628.88</v>
      </c>
      <c r="AA84" s="678">
        <f t="shared" si="33"/>
        <v>12273.28</v>
      </c>
      <c r="AB84" s="678">
        <f t="shared" si="34"/>
        <v>12249.12</v>
      </c>
      <c r="AC84" s="678">
        <f t="shared" si="35"/>
        <v>18091.310000000001</v>
      </c>
    </row>
    <row r="85" spans="1:29">
      <c r="A85" s="2" t="s">
        <v>185</v>
      </c>
      <c r="B85" s="3" t="s">
        <v>186</v>
      </c>
      <c r="C85" s="489">
        <v>6300</v>
      </c>
      <c r="D85" s="544" t="s">
        <v>1099</v>
      </c>
      <c r="E85" s="535">
        <v>9516</v>
      </c>
      <c r="F85" s="535">
        <v>11494</v>
      </c>
      <c r="G85" s="536">
        <v>10210</v>
      </c>
      <c r="H85" s="536">
        <v>13049</v>
      </c>
      <c r="I85" s="537">
        <v>7799</v>
      </c>
      <c r="J85" s="537">
        <v>6697</v>
      </c>
      <c r="K85" s="531" t="s">
        <v>1446</v>
      </c>
      <c r="L85" s="512">
        <f t="shared" si="18"/>
        <v>4.5145396473853596</v>
      </c>
      <c r="M85" s="512">
        <f t="shared" si="19"/>
        <v>5.5101245208883762</v>
      </c>
      <c r="N85" s="512">
        <f t="shared" si="20"/>
        <v>4.7706225</v>
      </c>
      <c r="O85" s="512">
        <f t="shared" si="21"/>
        <v>5.9190264000000008</v>
      </c>
      <c r="P85" s="512">
        <f t="shared" si="22"/>
        <v>2.9889667499999999</v>
      </c>
      <c r="Q85" s="512">
        <f t="shared" si="23"/>
        <v>2.0533002000000002</v>
      </c>
      <c r="R85" s="711">
        <f t="shared" si="24"/>
        <v>10753.079999999998</v>
      </c>
      <c r="S85" s="711">
        <f t="shared" si="25"/>
        <v>12988.22</v>
      </c>
      <c r="T85" s="711">
        <f t="shared" si="26"/>
        <v>12660.4</v>
      </c>
      <c r="U85" s="711">
        <f t="shared" si="27"/>
        <v>16572.23</v>
      </c>
      <c r="V85" s="711">
        <f t="shared" si="28"/>
        <v>10996.59</v>
      </c>
      <c r="W85" s="711">
        <f t="shared" si="29"/>
        <v>10112.469999999999</v>
      </c>
      <c r="X85" s="678">
        <f t="shared" si="30"/>
        <v>14369.16</v>
      </c>
      <c r="Y85" s="678">
        <f t="shared" si="31"/>
        <v>17355.939999999999</v>
      </c>
      <c r="Z85" s="678">
        <f t="shared" si="32"/>
        <v>15417.1</v>
      </c>
      <c r="AA85" s="678">
        <f t="shared" si="33"/>
        <v>19703.990000000002</v>
      </c>
      <c r="AB85" s="678">
        <f t="shared" si="34"/>
        <v>11776.49</v>
      </c>
      <c r="AC85" s="678">
        <f t="shared" si="35"/>
        <v>10112.469999999999</v>
      </c>
    </row>
    <row r="86" spans="1:29">
      <c r="A86" s="2" t="s">
        <v>225</v>
      </c>
      <c r="B86" s="3" t="s">
        <v>226</v>
      </c>
      <c r="C86" s="489">
        <v>6400</v>
      </c>
      <c r="D86" s="544" t="s">
        <v>1099</v>
      </c>
      <c r="E86" s="535">
        <v>144023</v>
      </c>
      <c r="F86" s="535">
        <v>128247</v>
      </c>
      <c r="G86" s="535">
        <v>122602</v>
      </c>
      <c r="H86" s="535">
        <v>126197</v>
      </c>
      <c r="I86" s="537">
        <v>168133.97</v>
      </c>
      <c r="J86" s="537">
        <v>169063</v>
      </c>
      <c r="K86" s="531" t="s">
        <v>1446</v>
      </c>
      <c r="L86" s="512">
        <f t="shared" si="18"/>
        <v>68.326770033142253</v>
      </c>
      <c r="M86" s="512">
        <f t="shared" si="19"/>
        <v>61.480506301580967</v>
      </c>
      <c r="N86" s="512">
        <f t="shared" si="20"/>
        <v>57.285784499999998</v>
      </c>
      <c r="O86" s="512">
        <f t="shared" si="21"/>
        <v>57.242959200000001</v>
      </c>
      <c r="P86" s="512">
        <f t="shared" si="22"/>
        <v>64.437344002499998</v>
      </c>
      <c r="Q86" s="512">
        <f t="shared" si="23"/>
        <v>51.834715800000005</v>
      </c>
      <c r="R86" s="711">
        <f t="shared" si="24"/>
        <v>162745.99</v>
      </c>
      <c r="S86" s="711">
        <f t="shared" si="25"/>
        <v>144919.10999999999</v>
      </c>
      <c r="T86" s="711">
        <f t="shared" si="26"/>
        <v>152026.48000000001</v>
      </c>
      <c r="U86" s="711">
        <f t="shared" si="27"/>
        <v>160270.19</v>
      </c>
      <c r="V86" s="711">
        <f t="shared" si="28"/>
        <v>237068.8977</v>
      </c>
      <c r="W86" s="711">
        <f t="shared" si="29"/>
        <v>255285.13</v>
      </c>
      <c r="X86" s="678">
        <f t="shared" si="30"/>
        <v>217474.73</v>
      </c>
      <c r="Y86" s="678">
        <f t="shared" si="31"/>
        <v>193652.97</v>
      </c>
      <c r="Z86" s="678">
        <f t="shared" si="32"/>
        <v>185129.02</v>
      </c>
      <c r="AA86" s="678">
        <f t="shared" si="33"/>
        <v>190557.47</v>
      </c>
      <c r="AB86" s="678">
        <f t="shared" si="34"/>
        <v>253882.2947</v>
      </c>
      <c r="AC86" s="678">
        <f t="shared" si="35"/>
        <v>255285.13</v>
      </c>
    </row>
    <row r="87" spans="1:29">
      <c r="A87" s="2" t="s">
        <v>234</v>
      </c>
      <c r="B87" s="3" t="s">
        <v>74</v>
      </c>
      <c r="C87" s="489">
        <v>6400</v>
      </c>
      <c r="D87" s="544" t="s">
        <v>1099</v>
      </c>
      <c r="E87" s="535">
        <v>136466</v>
      </c>
      <c r="F87" s="535">
        <v>131167</v>
      </c>
      <c r="G87" s="536">
        <v>131175</v>
      </c>
      <c r="H87" s="536">
        <v>130407</v>
      </c>
      <c r="I87" s="537">
        <v>97872.7</v>
      </c>
      <c r="J87" s="537">
        <v>96057</v>
      </c>
      <c r="K87" s="531" t="s">
        <v>1446</v>
      </c>
      <c r="L87" s="512">
        <f t="shared" si="18"/>
        <v>64.741610710392024</v>
      </c>
      <c r="M87" s="512">
        <f t="shared" si="19"/>
        <v>62.880329130969699</v>
      </c>
      <c r="N87" s="512">
        <f t="shared" si="20"/>
        <v>61.291518750000002</v>
      </c>
      <c r="O87" s="512">
        <f t="shared" si="21"/>
        <v>59.1526152</v>
      </c>
      <c r="P87" s="512">
        <f t="shared" si="22"/>
        <v>37.509712274999998</v>
      </c>
      <c r="Q87" s="512">
        <f t="shared" si="23"/>
        <v>29.451076200000003</v>
      </c>
      <c r="R87" s="711">
        <f t="shared" si="24"/>
        <v>154206.57999999999</v>
      </c>
      <c r="S87" s="711">
        <f t="shared" si="25"/>
        <v>148218.71</v>
      </c>
      <c r="T87" s="711">
        <f t="shared" si="26"/>
        <v>162657</v>
      </c>
      <c r="U87" s="711">
        <f t="shared" si="27"/>
        <v>165616.89000000001</v>
      </c>
      <c r="V87" s="711">
        <f t="shared" si="28"/>
        <v>138000.50699999998</v>
      </c>
      <c r="W87" s="711">
        <f t="shared" si="29"/>
        <v>145046.07</v>
      </c>
      <c r="X87" s="678">
        <f t="shared" si="30"/>
        <v>206063.66</v>
      </c>
      <c r="Y87" s="678">
        <f t="shared" si="31"/>
        <v>198062.17</v>
      </c>
      <c r="Z87" s="678">
        <f t="shared" si="32"/>
        <v>198074.25</v>
      </c>
      <c r="AA87" s="678">
        <f t="shared" si="33"/>
        <v>196914.57</v>
      </c>
      <c r="AB87" s="678">
        <f t="shared" si="34"/>
        <v>147787.777</v>
      </c>
      <c r="AC87" s="678">
        <f t="shared" si="35"/>
        <v>145046.07</v>
      </c>
    </row>
    <row r="88" spans="1:29">
      <c r="A88" s="2" t="s">
        <v>93</v>
      </c>
      <c r="B88" s="3" t="s">
        <v>125</v>
      </c>
      <c r="C88" s="489">
        <v>6300</v>
      </c>
      <c r="D88" s="544" t="s">
        <v>1099</v>
      </c>
      <c r="E88" s="535">
        <v>242699</v>
      </c>
      <c r="F88" s="535">
        <v>215819</v>
      </c>
      <c r="G88" s="536">
        <v>185377</v>
      </c>
      <c r="H88" s="536">
        <v>186268</v>
      </c>
      <c r="I88" s="537">
        <v>175784.2</v>
      </c>
      <c r="J88" s="537">
        <v>170727</v>
      </c>
      <c r="K88" s="531" t="s">
        <v>1446</v>
      </c>
      <c r="L88" s="512">
        <f t="shared" si="18"/>
        <v>115.14021205136396</v>
      </c>
      <c r="M88" s="512">
        <f t="shared" si="19"/>
        <v>103.4617682246049</v>
      </c>
      <c r="N88" s="512">
        <f t="shared" si="20"/>
        <v>86.617403249999995</v>
      </c>
      <c r="O88" s="512">
        <f t="shared" si="21"/>
        <v>84.491164799999993</v>
      </c>
      <c r="P88" s="512">
        <f t="shared" si="22"/>
        <v>67.369294650000001</v>
      </c>
      <c r="Q88" s="512">
        <f t="shared" si="23"/>
        <v>52.344898200000003</v>
      </c>
      <c r="R88" s="711">
        <f t="shared" si="24"/>
        <v>274249.87</v>
      </c>
      <c r="S88" s="711">
        <f t="shared" si="25"/>
        <v>243875.46999999997</v>
      </c>
      <c r="T88" s="711">
        <f t="shared" si="26"/>
        <v>229867.48</v>
      </c>
      <c r="U88" s="711">
        <f t="shared" si="27"/>
        <v>236560.36000000002</v>
      </c>
      <c r="V88" s="711">
        <f t="shared" si="28"/>
        <v>247855.72200000001</v>
      </c>
      <c r="W88" s="711">
        <f t="shared" si="29"/>
        <v>257797.77</v>
      </c>
      <c r="X88" s="678">
        <f t="shared" si="30"/>
        <v>366475.49</v>
      </c>
      <c r="Y88" s="678">
        <f t="shared" si="31"/>
        <v>325886.69</v>
      </c>
      <c r="Z88" s="678">
        <f t="shared" si="32"/>
        <v>279919.27</v>
      </c>
      <c r="AA88" s="678">
        <f t="shared" si="33"/>
        <v>281264.68</v>
      </c>
      <c r="AB88" s="678">
        <f t="shared" si="34"/>
        <v>265434.14199999999</v>
      </c>
      <c r="AC88" s="678">
        <f t="shared" si="35"/>
        <v>257797.77</v>
      </c>
    </row>
    <row r="89" spans="1:29">
      <c r="A89" s="2" t="s">
        <v>93</v>
      </c>
      <c r="B89" s="3"/>
      <c r="C89" s="489"/>
      <c r="D89" s="544" t="s">
        <v>1099</v>
      </c>
      <c r="E89" s="535">
        <v>20936</v>
      </c>
      <c r="F89" s="535">
        <v>19427</v>
      </c>
      <c r="G89" s="536">
        <v>19098</v>
      </c>
      <c r="H89" s="536">
        <v>20975</v>
      </c>
      <c r="I89" s="537">
        <v>22369</v>
      </c>
      <c r="J89" s="537">
        <v>24180</v>
      </c>
      <c r="K89" s="531" t="s">
        <v>1446</v>
      </c>
      <c r="L89" s="512">
        <f t="shared" si="18"/>
        <v>9.9323667567948615</v>
      </c>
      <c r="M89" s="512">
        <f t="shared" si="19"/>
        <v>9.3131363378544023</v>
      </c>
      <c r="N89" s="512">
        <f t="shared" si="20"/>
        <v>8.9235404999999997</v>
      </c>
      <c r="O89" s="512">
        <f t="shared" si="21"/>
        <v>9.5142600000000002</v>
      </c>
      <c r="P89" s="512">
        <f t="shared" si="22"/>
        <v>8.57291925</v>
      </c>
      <c r="Q89" s="512">
        <f t="shared" si="23"/>
        <v>7.4135880000000007</v>
      </c>
      <c r="R89" s="711">
        <f t="shared" si="24"/>
        <v>23657.679999999997</v>
      </c>
      <c r="S89" s="711">
        <f t="shared" si="25"/>
        <v>21952.51</v>
      </c>
      <c r="T89" s="711">
        <f t="shared" si="26"/>
        <v>23681.52</v>
      </c>
      <c r="U89" s="711">
        <f t="shared" si="27"/>
        <v>26638.25</v>
      </c>
      <c r="V89" s="711">
        <f t="shared" si="28"/>
        <v>31540.289999999997</v>
      </c>
      <c r="W89" s="711">
        <f t="shared" si="29"/>
        <v>36511.800000000003</v>
      </c>
      <c r="X89" s="678">
        <f t="shared" si="30"/>
        <v>31613.360000000001</v>
      </c>
      <c r="Y89" s="678">
        <f t="shared" si="31"/>
        <v>29334.77</v>
      </c>
      <c r="Z89" s="678">
        <f t="shared" si="32"/>
        <v>28837.98</v>
      </c>
      <c r="AA89" s="678">
        <f t="shared" si="33"/>
        <v>31672.25</v>
      </c>
      <c r="AB89" s="678">
        <f t="shared" si="34"/>
        <v>33777.19</v>
      </c>
      <c r="AC89" s="678">
        <f t="shared" si="35"/>
        <v>36511.800000000003</v>
      </c>
    </row>
    <row r="90" spans="1:29">
      <c r="A90" s="2" t="s">
        <v>137</v>
      </c>
      <c r="B90" s="3" t="s">
        <v>16</v>
      </c>
      <c r="C90" s="489">
        <v>6400</v>
      </c>
      <c r="D90" s="544" t="s">
        <v>1099</v>
      </c>
      <c r="E90" s="535">
        <v>23871</v>
      </c>
      <c r="F90" s="535">
        <v>22565</v>
      </c>
      <c r="G90" s="536">
        <v>23871</v>
      </c>
      <c r="H90" s="536">
        <v>24547</v>
      </c>
      <c r="I90" s="537">
        <v>24278</v>
      </c>
      <c r="J90" s="537">
        <v>19810</v>
      </c>
      <c r="K90" s="531" t="s">
        <v>1446</v>
      </c>
      <c r="L90" s="512">
        <f t="shared" si="18"/>
        <v>11.324776788854134</v>
      </c>
      <c r="M90" s="512">
        <f t="shared" si="19"/>
        <v>10.817466488067359</v>
      </c>
      <c r="N90" s="512">
        <f t="shared" si="20"/>
        <v>11.15372475</v>
      </c>
      <c r="O90" s="512">
        <f t="shared" si="21"/>
        <v>11.134519200000002</v>
      </c>
      <c r="P90" s="512">
        <f t="shared" si="22"/>
        <v>9.3045434999999994</v>
      </c>
      <c r="Q90" s="512">
        <f t="shared" si="23"/>
        <v>6.0737459999999999</v>
      </c>
      <c r="R90" s="711">
        <f t="shared" si="24"/>
        <v>26974.229999999996</v>
      </c>
      <c r="S90" s="711">
        <f t="shared" si="25"/>
        <v>25498.449999999997</v>
      </c>
      <c r="T90" s="711">
        <f t="shared" si="26"/>
        <v>29600.04</v>
      </c>
      <c r="U90" s="711">
        <f t="shared" si="27"/>
        <v>31174.69</v>
      </c>
      <c r="V90" s="711">
        <f t="shared" si="28"/>
        <v>34231.979999999996</v>
      </c>
      <c r="W90" s="711">
        <f t="shared" si="29"/>
        <v>29913.1</v>
      </c>
      <c r="X90" s="678">
        <f t="shared" si="30"/>
        <v>36045.21</v>
      </c>
      <c r="Y90" s="678">
        <f t="shared" si="31"/>
        <v>34073.15</v>
      </c>
      <c r="Z90" s="678">
        <f t="shared" si="32"/>
        <v>36045.21</v>
      </c>
      <c r="AA90" s="678">
        <f t="shared" si="33"/>
        <v>37065.97</v>
      </c>
      <c r="AB90" s="678">
        <f t="shared" si="34"/>
        <v>36659.78</v>
      </c>
      <c r="AC90" s="678">
        <f t="shared" si="35"/>
        <v>29913.1</v>
      </c>
    </row>
    <row r="91" spans="1:29">
      <c r="A91" s="2" t="s">
        <v>1381</v>
      </c>
      <c r="B91" s="3" t="s">
        <v>16</v>
      </c>
      <c r="D91" s="544" t="s">
        <v>1099</v>
      </c>
      <c r="E91" s="535">
        <v>0</v>
      </c>
      <c r="F91" s="535">
        <v>10251</v>
      </c>
      <c r="G91" s="536">
        <v>17160</v>
      </c>
      <c r="H91" s="536">
        <v>12284</v>
      </c>
      <c r="I91" s="537">
        <v>12125</v>
      </c>
      <c r="J91" s="537">
        <v>13490</v>
      </c>
      <c r="K91" s="531" t="s">
        <v>1446</v>
      </c>
      <c r="L91" s="512">
        <f t="shared" si="18"/>
        <v>0</v>
      </c>
      <c r="M91" s="512">
        <f t="shared" si="19"/>
        <v>4.9142410356383106</v>
      </c>
      <c r="N91" s="512">
        <f t="shared" si="20"/>
        <v>8.0180100000000003</v>
      </c>
      <c r="O91" s="512">
        <f t="shared" si="21"/>
        <v>5.5720224000000007</v>
      </c>
      <c r="P91" s="512">
        <f t="shared" si="22"/>
        <v>4.6469062499999998</v>
      </c>
      <c r="Q91" s="512">
        <f t="shared" si="23"/>
        <v>4.1360340000000004</v>
      </c>
      <c r="R91" s="711">
        <f t="shared" si="24"/>
        <v>0</v>
      </c>
      <c r="S91" s="711">
        <f t="shared" si="25"/>
        <v>11583.63</v>
      </c>
      <c r="T91" s="711">
        <f t="shared" si="26"/>
        <v>21278.400000000001</v>
      </c>
      <c r="U91" s="711">
        <f t="shared" si="27"/>
        <v>15600.68</v>
      </c>
      <c r="V91" s="711">
        <f t="shared" si="28"/>
        <v>17096.25</v>
      </c>
      <c r="W91" s="711">
        <f t="shared" si="29"/>
        <v>20369.900000000001</v>
      </c>
      <c r="X91" s="678">
        <f t="shared" si="30"/>
        <v>0</v>
      </c>
      <c r="Y91" s="678">
        <f t="shared" si="31"/>
        <v>15479.01</v>
      </c>
      <c r="Z91" s="678">
        <f t="shared" si="32"/>
        <v>25911.599999999999</v>
      </c>
      <c r="AA91" s="678">
        <f t="shared" si="33"/>
        <v>18548.84</v>
      </c>
      <c r="AB91" s="678">
        <f t="shared" si="34"/>
        <v>18308.75</v>
      </c>
      <c r="AC91" s="678">
        <f t="shared" si="35"/>
        <v>20369.900000000001</v>
      </c>
    </row>
    <row r="92" spans="1:29">
      <c r="A92" s="2" t="s">
        <v>1381</v>
      </c>
      <c r="B92" s="3" t="s">
        <v>16</v>
      </c>
      <c r="D92" s="544" t="s">
        <v>1099</v>
      </c>
      <c r="E92" s="535">
        <v>0</v>
      </c>
      <c r="F92" s="535">
        <v>6789</v>
      </c>
      <c r="G92" s="536">
        <v>11540</v>
      </c>
      <c r="H92" s="536">
        <v>11901</v>
      </c>
      <c r="I92" s="537">
        <v>11406</v>
      </c>
      <c r="J92" s="537">
        <v>12126</v>
      </c>
      <c r="K92" s="531" t="s">
        <v>1446</v>
      </c>
      <c r="L92" s="512">
        <f t="shared" si="18"/>
        <v>0</v>
      </c>
      <c r="M92" s="512">
        <f t="shared" si="19"/>
        <v>3.2545880783287968</v>
      </c>
      <c r="N92" s="512">
        <f t="shared" si="20"/>
        <v>5.3920649999999997</v>
      </c>
      <c r="O92" s="512">
        <f t="shared" si="21"/>
        <v>5.3982936000000006</v>
      </c>
      <c r="P92" s="512">
        <f t="shared" si="22"/>
        <v>4.3713495</v>
      </c>
      <c r="Q92" s="512">
        <f t="shared" si="23"/>
        <v>3.7178316000000002</v>
      </c>
      <c r="R92" s="711">
        <f t="shared" si="24"/>
        <v>0</v>
      </c>
      <c r="S92" s="711">
        <f t="shared" si="25"/>
        <v>7671.57</v>
      </c>
      <c r="T92" s="711">
        <f t="shared" si="26"/>
        <v>14309.6</v>
      </c>
      <c r="U92" s="711">
        <f t="shared" si="27"/>
        <v>15114.27</v>
      </c>
      <c r="V92" s="711">
        <f t="shared" si="28"/>
        <v>16082.46</v>
      </c>
      <c r="W92" s="711">
        <f t="shared" si="29"/>
        <v>18310.259999999998</v>
      </c>
      <c r="X92" s="678">
        <f t="shared" si="30"/>
        <v>0</v>
      </c>
      <c r="Y92" s="678">
        <f t="shared" si="31"/>
        <v>10251.39</v>
      </c>
      <c r="Z92" s="678">
        <f t="shared" si="32"/>
        <v>17425.400000000001</v>
      </c>
      <c r="AA92" s="678">
        <f t="shared" si="33"/>
        <v>17970.509999999998</v>
      </c>
      <c r="AB92" s="678">
        <f t="shared" si="34"/>
        <v>17223.060000000001</v>
      </c>
      <c r="AC92" s="678">
        <f t="shared" si="35"/>
        <v>18310.259999999998</v>
      </c>
    </row>
    <row r="93" spans="1:29">
      <c r="A93" s="2" t="s">
        <v>293</v>
      </c>
      <c r="B93" s="3" t="s">
        <v>12</v>
      </c>
      <c r="C93" s="489">
        <v>6400</v>
      </c>
      <c r="D93" s="544" t="s">
        <v>1099</v>
      </c>
      <c r="E93" s="535">
        <v>33361</v>
      </c>
      <c r="F93" s="535">
        <v>27605</v>
      </c>
      <c r="G93" s="536">
        <v>27694</v>
      </c>
      <c r="H93" s="536">
        <v>26502</v>
      </c>
      <c r="I93" s="537">
        <v>29038</v>
      </c>
      <c r="J93" s="537">
        <v>23746</v>
      </c>
      <c r="K93" s="531" t="s">
        <v>1446</v>
      </c>
      <c r="L93" s="512">
        <f t="shared" si="18"/>
        <v>15.826981628459752</v>
      </c>
      <c r="M93" s="512">
        <f t="shared" si="19"/>
        <v>13.2335990429027</v>
      </c>
      <c r="N93" s="512">
        <f t="shared" si="20"/>
        <v>12.9400215</v>
      </c>
      <c r="O93" s="512">
        <f t="shared" si="21"/>
        <v>12.021307200000001</v>
      </c>
      <c r="P93" s="512">
        <f t="shared" si="22"/>
        <v>11.1288135</v>
      </c>
      <c r="Q93" s="512">
        <f t="shared" si="23"/>
        <v>7.2805236000000004</v>
      </c>
      <c r="R93" s="711">
        <f t="shared" si="24"/>
        <v>37697.929999999993</v>
      </c>
      <c r="S93" s="711">
        <f t="shared" si="25"/>
        <v>31193.649999999998</v>
      </c>
      <c r="T93" s="711">
        <f t="shared" si="26"/>
        <v>34340.559999999998</v>
      </c>
      <c r="U93" s="711">
        <f t="shared" si="27"/>
        <v>33657.54</v>
      </c>
      <c r="V93" s="711">
        <f t="shared" si="28"/>
        <v>40943.579999999994</v>
      </c>
      <c r="W93" s="711">
        <f t="shared" si="29"/>
        <v>35856.46</v>
      </c>
      <c r="X93" s="678">
        <f t="shared" si="30"/>
        <v>50375.11</v>
      </c>
      <c r="Y93" s="678">
        <f t="shared" si="31"/>
        <v>41683.550000000003</v>
      </c>
      <c r="Z93" s="678">
        <f t="shared" si="32"/>
        <v>41817.94</v>
      </c>
      <c r="AA93" s="678">
        <f t="shared" si="33"/>
        <v>40018.019999999997</v>
      </c>
      <c r="AB93" s="678">
        <f t="shared" si="34"/>
        <v>43847.38</v>
      </c>
      <c r="AC93" s="678">
        <f t="shared" si="35"/>
        <v>35856.46</v>
      </c>
    </row>
    <row r="94" spans="1:29">
      <c r="A94" s="2" t="s">
        <v>183</v>
      </c>
      <c r="B94" s="3" t="s">
        <v>13</v>
      </c>
      <c r="C94" s="489">
        <v>6400</v>
      </c>
      <c r="D94" s="544" t="s">
        <v>1099</v>
      </c>
      <c r="E94" s="535">
        <v>13781</v>
      </c>
      <c r="F94" s="535">
        <v>12526</v>
      </c>
      <c r="G94" s="536">
        <v>13781</v>
      </c>
      <c r="H94" s="536">
        <v>18171</v>
      </c>
      <c r="I94" s="537">
        <v>14287</v>
      </c>
      <c r="J94" s="537">
        <v>13540</v>
      </c>
      <c r="K94" s="531" t="s">
        <v>1446</v>
      </c>
      <c r="L94" s="512">
        <f t="shared" si="18"/>
        <v>6.5379225389467885</v>
      </c>
      <c r="M94" s="512">
        <f t="shared" si="19"/>
        <v>6.0048564249737089</v>
      </c>
      <c r="N94" s="512">
        <f t="shared" si="20"/>
        <v>6.4391722500000004</v>
      </c>
      <c r="O94" s="512">
        <f t="shared" si="21"/>
        <v>8.2423656000000012</v>
      </c>
      <c r="P94" s="512">
        <f t="shared" si="22"/>
        <v>5.4754927499999999</v>
      </c>
      <c r="Q94" s="512">
        <f t="shared" si="23"/>
        <v>4.1513640000000001</v>
      </c>
      <c r="R94" s="711">
        <f t="shared" si="24"/>
        <v>15572.529999999999</v>
      </c>
      <c r="S94" s="711">
        <f t="shared" si="25"/>
        <v>14154.38</v>
      </c>
      <c r="T94" s="711">
        <f t="shared" si="26"/>
        <v>17088.439999999999</v>
      </c>
      <c r="U94" s="711">
        <f t="shared" si="27"/>
        <v>23077.170000000002</v>
      </c>
      <c r="V94" s="711">
        <f t="shared" si="28"/>
        <v>20144.669999999998</v>
      </c>
      <c r="W94" s="711">
        <f t="shared" si="29"/>
        <v>20445.400000000001</v>
      </c>
      <c r="X94" s="678">
        <f t="shared" si="30"/>
        <v>20809.310000000001</v>
      </c>
      <c r="Y94" s="678">
        <f t="shared" si="31"/>
        <v>18914.259999999998</v>
      </c>
      <c r="Z94" s="678">
        <f t="shared" si="32"/>
        <v>20809.310000000001</v>
      </c>
      <c r="AA94" s="678">
        <f t="shared" si="33"/>
        <v>27438.21</v>
      </c>
      <c r="AB94" s="678">
        <f t="shared" si="34"/>
        <v>21573.37</v>
      </c>
      <c r="AC94" s="678">
        <f t="shared" si="35"/>
        <v>20445.400000000001</v>
      </c>
    </row>
    <row r="95" spans="1:29">
      <c r="A95" s="2" t="s">
        <v>299</v>
      </c>
      <c r="B95" s="3" t="s">
        <v>132</v>
      </c>
      <c r="C95" s="489">
        <v>6440</v>
      </c>
      <c r="D95" s="544" t="s">
        <v>1099</v>
      </c>
      <c r="E95" s="535">
        <v>178</v>
      </c>
      <c r="F95" s="535">
        <v>178</v>
      </c>
      <c r="G95" s="536">
        <v>178</v>
      </c>
      <c r="H95" s="536">
        <v>102</v>
      </c>
      <c r="I95" s="537">
        <v>202</v>
      </c>
      <c r="J95" s="537">
        <v>214</v>
      </c>
      <c r="K95" s="531" t="s">
        <v>1446</v>
      </c>
      <c r="L95" s="512">
        <f t="shared" si="18"/>
        <v>8.4445991722845115E-2</v>
      </c>
      <c r="M95" s="512">
        <f t="shared" si="19"/>
        <v>8.5331665627121203E-2</v>
      </c>
      <c r="N95" s="512">
        <f t="shared" si="20"/>
        <v>8.3170499999999994E-2</v>
      </c>
      <c r="O95" s="512">
        <f t="shared" si="21"/>
        <v>4.6267200000000001E-2</v>
      </c>
      <c r="P95" s="512">
        <f t="shared" si="22"/>
        <v>7.7416499999999999E-2</v>
      </c>
      <c r="Q95" s="512">
        <f t="shared" si="23"/>
        <v>6.5612400000000015E-2</v>
      </c>
      <c r="R95" s="711">
        <f t="shared" si="24"/>
        <v>201.14</v>
      </c>
      <c r="S95" s="711">
        <f t="shared" si="25"/>
        <v>201.14</v>
      </c>
      <c r="T95" s="711">
        <f t="shared" si="26"/>
        <v>220.72</v>
      </c>
      <c r="U95" s="711">
        <f t="shared" si="27"/>
        <v>129.54</v>
      </c>
      <c r="V95" s="711">
        <f t="shared" si="28"/>
        <v>284.82</v>
      </c>
      <c r="W95" s="711">
        <f t="shared" si="29"/>
        <v>323.14</v>
      </c>
      <c r="X95" s="678">
        <f t="shared" si="30"/>
        <v>268.78000000000003</v>
      </c>
      <c r="Y95" s="678">
        <f t="shared" si="31"/>
        <v>268.78000000000003</v>
      </c>
      <c r="Z95" s="678">
        <f t="shared" si="32"/>
        <v>268.78000000000003</v>
      </c>
      <c r="AA95" s="678">
        <f t="shared" si="33"/>
        <v>154.02000000000001</v>
      </c>
      <c r="AB95" s="678">
        <f t="shared" si="34"/>
        <v>305.02</v>
      </c>
      <c r="AC95" s="678">
        <f t="shared" si="35"/>
        <v>323.14</v>
      </c>
    </row>
    <row r="96" spans="1:29" s="121" customFormat="1">
      <c r="A96" s="2" t="s">
        <v>388</v>
      </c>
      <c r="B96" s="3" t="s">
        <v>1382</v>
      </c>
      <c r="C96" s="489">
        <v>6400</v>
      </c>
      <c r="D96" s="544" t="s">
        <v>1099</v>
      </c>
      <c r="E96" s="535">
        <v>0</v>
      </c>
      <c r="F96" s="535">
        <v>4783</v>
      </c>
      <c r="G96" s="536">
        <v>6803</v>
      </c>
      <c r="H96" s="536">
        <v>6124</v>
      </c>
      <c r="I96" s="537">
        <v>6196</v>
      </c>
      <c r="J96" s="537">
        <v>5610</v>
      </c>
      <c r="K96" s="531" t="s">
        <v>1446</v>
      </c>
      <c r="L96" s="512">
        <f t="shared" si="18"/>
        <v>0</v>
      </c>
      <c r="M96" s="512">
        <f t="shared" si="19"/>
        <v>2.2929289701939366</v>
      </c>
      <c r="N96" s="512">
        <f t="shared" si="20"/>
        <v>3.1787017500000001</v>
      </c>
      <c r="O96" s="512">
        <f t="shared" si="21"/>
        <v>2.7778464</v>
      </c>
      <c r="P96" s="512">
        <f t="shared" si="22"/>
        <v>2.3746170000000002</v>
      </c>
      <c r="Q96" s="512">
        <f t="shared" si="23"/>
        <v>1.7200260000000003</v>
      </c>
      <c r="R96" s="711">
        <f t="shared" si="24"/>
        <v>0</v>
      </c>
      <c r="S96" s="711">
        <f t="shared" si="25"/>
        <v>5404.7899999999991</v>
      </c>
      <c r="T96" s="711">
        <f t="shared" si="26"/>
        <v>8435.7199999999993</v>
      </c>
      <c r="U96" s="711">
        <f t="shared" si="27"/>
        <v>7777.4800000000005</v>
      </c>
      <c r="V96" s="711">
        <f t="shared" si="28"/>
        <v>8736.3599999999988</v>
      </c>
      <c r="W96" s="711">
        <f t="shared" si="29"/>
        <v>8471.1</v>
      </c>
      <c r="X96" s="678">
        <f t="shared" si="30"/>
        <v>0</v>
      </c>
      <c r="Y96" s="678">
        <f t="shared" si="31"/>
        <v>7222.33</v>
      </c>
      <c r="Z96" s="678">
        <f t="shared" si="32"/>
        <v>10272.530000000001</v>
      </c>
      <c r="AA96" s="678">
        <f t="shared" si="33"/>
        <v>9247.24</v>
      </c>
      <c r="AB96" s="678">
        <f t="shared" si="34"/>
        <v>9355.9600000000009</v>
      </c>
      <c r="AC96" s="678">
        <f t="shared" si="35"/>
        <v>8471.1</v>
      </c>
    </row>
    <row r="97" spans="1:29">
      <c r="A97" s="2" t="s">
        <v>320</v>
      </c>
      <c r="B97" s="3" t="s">
        <v>389</v>
      </c>
      <c r="C97" s="489">
        <v>6400</v>
      </c>
      <c r="D97" s="544" t="s">
        <v>1099</v>
      </c>
      <c r="E97" s="535">
        <v>628198</v>
      </c>
      <c r="F97" s="535">
        <v>645301</v>
      </c>
      <c r="G97" s="536">
        <v>605460</v>
      </c>
      <c r="H97" s="536">
        <v>489614</v>
      </c>
      <c r="I97" s="537">
        <v>484455</v>
      </c>
      <c r="J97" s="537">
        <v>467963</v>
      </c>
      <c r="K97" s="531" t="s">
        <v>1446</v>
      </c>
      <c r="L97" s="512">
        <f t="shared" si="18"/>
        <v>298.02698375453849</v>
      </c>
      <c r="M97" s="512">
        <f t="shared" si="19"/>
        <v>309.35173685869063</v>
      </c>
      <c r="N97" s="512">
        <f t="shared" si="20"/>
        <v>282.901185</v>
      </c>
      <c r="O97" s="512">
        <f t="shared" si="21"/>
        <v>222.0889104</v>
      </c>
      <c r="P97" s="512">
        <f t="shared" si="22"/>
        <v>185.66737875000001</v>
      </c>
      <c r="Q97" s="512">
        <f t="shared" si="23"/>
        <v>143.4774558</v>
      </c>
      <c r="R97" s="711">
        <f t="shared" si="24"/>
        <v>709863.74</v>
      </c>
      <c r="S97" s="711">
        <f t="shared" si="25"/>
        <v>729190.12999999989</v>
      </c>
      <c r="T97" s="711">
        <f t="shared" si="26"/>
        <v>750770.4</v>
      </c>
      <c r="U97" s="711">
        <f t="shared" si="27"/>
        <v>621809.78</v>
      </c>
      <c r="V97" s="711">
        <f t="shared" si="28"/>
        <v>683081.54999999993</v>
      </c>
      <c r="W97" s="711">
        <f t="shared" si="29"/>
        <v>706624.13</v>
      </c>
      <c r="X97" s="678">
        <f t="shared" si="30"/>
        <v>948578.98</v>
      </c>
      <c r="Y97" s="678">
        <f t="shared" si="31"/>
        <v>974404.51</v>
      </c>
      <c r="Z97" s="678">
        <f t="shared" si="32"/>
        <v>914244.6</v>
      </c>
      <c r="AA97" s="678">
        <f t="shared" si="33"/>
        <v>739317.14</v>
      </c>
      <c r="AB97" s="678">
        <f t="shared" si="34"/>
        <v>731527.05</v>
      </c>
      <c r="AC97" s="678">
        <f t="shared" si="35"/>
        <v>706624.13</v>
      </c>
    </row>
    <row r="98" spans="1:29">
      <c r="A98" s="2" t="s">
        <v>107</v>
      </c>
      <c r="B98" s="3" t="s">
        <v>67</v>
      </c>
      <c r="C98" s="489">
        <v>6440</v>
      </c>
      <c r="D98" s="544" t="s">
        <v>1099</v>
      </c>
      <c r="E98" s="535">
        <v>9539</v>
      </c>
      <c r="F98" s="535">
        <v>8118</v>
      </c>
      <c r="G98" s="536">
        <v>6462</v>
      </c>
      <c r="H98" s="536">
        <v>4751</v>
      </c>
      <c r="I98" s="537">
        <v>3455</v>
      </c>
      <c r="J98" s="537">
        <v>3492</v>
      </c>
      <c r="K98" s="531" t="s">
        <v>1446</v>
      </c>
      <c r="L98" s="512">
        <f t="shared" si="18"/>
        <v>4.5254512081135934</v>
      </c>
      <c r="M98" s="512">
        <f t="shared" si="19"/>
        <v>3.8916992222526394</v>
      </c>
      <c r="N98" s="512">
        <f t="shared" si="20"/>
        <v>3.0193694999999998</v>
      </c>
      <c r="O98" s="512">
        <f t="shared" si="21"/>
        <v>2.1550536</v>
      </c>
      <c r="P98" s="512">
        <f t="shared" si="22"/>
        <v>1.3241287500000001</v>
      </c>
      <c r="Q98" s="512">
        <f t="shared" si="23"/>
        <v>1.0706472000000002</v>
      </c>
      <c r="R98" s="711">
        <f t="shared" si="24"/>
        <v>10779.07</v>
      </c>
      <c r="S98" s="711">
        <f t="shared" si="25"/>
        <v>9173.3399999999983</v>
      </c>
      <c r="T98" s="711">
        <f t="shared" si="26"/>
        <v>8012.88</v>
      </c>
      <c r="U98" s="711">
        <f t="shared" si="27"/>
        <v>6033.77</v>
      </c>
      <c r="V98" s="711">
        <f t="shared" si="28"/>
        <v>4871.5499999999993</v>
      </c>
      <c r="W98" s="711">
        <f t="shared" si="29"/>
        <v>5272.92</v>
      </c>
      <c r="X98" s="678">
        <f t="shared" si="30"/>
        <v>14403.89</v>
      </c>
      <c r="Y98" s="678">
        <f t="shared" si="31"/>
        <v>12258.18</v>
      </c>
      <c r="Z98" s="678">
        <f t="shared" si="32"/>
        <v>9757.6200000000008</v>
      </c>
      <c r="AA98" s="678">
        <f t="shared" si="33"/>
        <v>7174.01</v>
      </c>
      <c r="AB98" s="678">
        <f t="shared" si="34"/>
        <v>5217.05</v>
      </c>
      <c r="AC98" s="678">
        <f t="shared" si="35"/>
        <v>5272.92</v>
      </c>
    </row>
    <row r="99" spans="1:29">
      <c r="A99" s="2" t="s">
        <v>244</v>
      </c>
      <c r="B99" s="3" t="s">
        <v>87</v>
      </c>
      <c r="C99" s="489">
        <v>6470</v>
      </c>
      <c r="D99" s="544" t="s">
        <v>1099</v>
      </c>
      <c r="E99" s="535">
        <v>164352</v>
      </c>
      <c r="F99" s="535">
        <v>149126</v>
      </c>
      <c r="G99" s="536">
        <v>145714</v>
      </c>
      <c r="H99" s="536">
        <v>143464</v>
      </c>
      <c r="I99" s="537">
        <v>109131</v>
      </c>
      <c r="J99" s="537">
        <v>103431</v>
      </c>
      <c r="K99" s="531" t="s">
        <v>1446</v>
      </c>
      <c r="L99" s="512">
        <f t="shared" si="18"/>
        <v>77.971166469848527</v>
      </c>
      <c r="M99" s="512">
        <f t="shared" si="19"/>
        <v>71.489718923090308</v>
      </c>
      <c r="N99" s="512">
        <f t="shared" si="20"/>
        <v>68.084866500000004</v>
      </c>
      <c r="O99" s="512">
        <f t="shared" si="21"/>
        <v>65.075270400000008</v>
      </c>
      <c r="P99" s="512">
        <f t="shared" si="22"/>
        <v>41.824455749999998</v>
      </c>
      <c r="Q99" s="512">
        <f t="shared" si="23"/>
        <v>31.711944600000002</v>
      </c>
      <c r="R99" s="711">
        <f t="shared" si="24"/>
        <v>185717.75999999998</v>
      </c>
      <c r="S99" s="711">
        <f t="shared" si="25"/>
        <v>168512.37999999998</v>
      </c>
      <c r="T99" s="711">
        <f t="shared" si="26"/>
        <v>180685.36</v>
      </c>
      <c r="U99" s="711">
        <f t="shared" si="27"/>
        <v>182199.28</v>
      </c>
      <c r="V99" s="711">
        <f t="shared" si="28"/>
        <v>153874.71</v>
      </c>
      <c r="W99" s="711">
        <f t="shared" si="29"/>
        <v>156180.81</v>
      </c>
      <c r="X99" s="678">
        <f t="shared" si="30"/>
        <v>248171.51999999999</v>
      </c>
      <c r="Y99" s="678">
        <f t="shared" si="31"/>
        <v>225180.26</v>
      </c>
      <c r="Z99" s="678">
        <f t="shared" si="32"/>
        <v>220028.14</v>
      </c>
      <c r="AA99" s="678">
        <f t="shared" si="33"/>
        <v>216630.64</v>
      </c>
      <c r="AB99" s="678">
        <f t="shared" si="34"/>
        <v>164787.81</v>
      </c>
      <c r="AC99" s="678">
        <f t="shared" si="35"/>
        <v>156180.81</v>
      </c>
    </row>
    <row r="100" spans="1:29">
      <c r="A100" s="2" t="s">
        <v>209</v>
      </c>
      <c r="B100" s="3" t="s">
        <v>59</v>
      </c>
      <c r="C100" s="489">
        <v>6430</v>
      </c>
      <c r="D100" s="544" t="s">
        <v>1099</v>
      </c>
      <c r="E100" s="535">
        <v>3957</v>
      </c>
      <c r="F100" s="535">
        <v>4270</v>
      </c>
      <c r="G100" s="536">
        <v>2935</v>
      </c>
      <c r="H100" s="536">
        <v>2163</v>
      </c>
      <c r="I100" s="537">
        <v>2176</v>
      </c>
      <c r="J100" s="537">
        <v>2075</v>
      </c>
      <c r="K100" s="531" t="s">
        <v>1446</v>
      </c>
      <c r="L100" s="512">
        <f t="shared" si="18"/>
        <v>1.8772628609398769</v>
      </c>
      <c r="M100" s="512">
        <f t="shared" si="19"/>
        <v>2.0470011922910536</v>
      </c>
      <c r="N100" s="512">
        <f t="shared" si="20"/>
        <v>1.3713787500000001</v>
      </c>
      <c r="O100" s="512">
        <f t="shared" si="21"/>
        <v>0.98113680000000003</v>
      </c>
      <c r="P100" s="512">
        <f t="shared" si="22"/>
        <v>0.83395200000000003</v>
      </c>
      <c r="Q100" s="512">
        <f t="shared" si="23"/>
        <v>0.63619499999999995</v>
      </c>
      <c r="R100" s="711">
        <f t="shared" si="24"/>
        <v>4471.41</v>
      </c>
      <c r="S100" s="711">
        <f t="shared" si="25"/>
        <v>4825.0999999999995</v>
      </c>
      <c r="T100" s="711">
        <f t="shared" si="26"/>
        <v>3639.4</v>
      </c>
      <c r="U100" s="711">
        <f t="shared" si="27"/>
        <v>2747.01</v>
      </c>
      <c r="V100" s="711">
        <f t="shared" si="28"/>
        <v>3068.16</v>
      </c>
      <c r="W100" s="711">
        <f t="shared" si="29"/>
        <v>3133.25</v>
      </c>
      <c r="X100" s="678">
        <f t="shared" si="30"/>
        <v>5975.07</v>
      </c>
      <c r="Y100" s="678">
        <f t="shared" si="31"/>
        <v>6447.7</v>
      </c>
      <c r="Z100" s="678">
        <f t="shared" si="32"/>
        <v>4431.8500000000004</v>
      </c>
      <c r="AA100" s="678">
        <f t="shared" si="33"/>
        <v>3266.13</v>
      </c>
      <c r="AB100" s="678">
        <f t="shared" si="34"/>
        <v>3285.76</v>
      </c>
      <c r="AC100" s="678">
        <f t="shared" si="35"/>
        <v>3133.25</v>
      </c>
    </row>
    <row r="101" spans="1:29">
      <c r="A101" s="2" t="s">
        <v>212</v>
      </c>
      <c r="B101" s="3" t="s">
        <v>80</v>
      </c>
      <c r="C101" s="489">
        <v>6430</v>
      </c>
      <c r="D101" s="544" t="s">
        <v>1099</v>
      </c>
      <c r="E101" s="535">
        <v>54656</v>
      </c>
      <c r="F101" s="535">
        <v>41719</v>
      </c>
      <c r="G101" s="536">
        <v>37373</v>
      </c>
      <c r="H101" s="536">
        <v>46363</v>
      </c>
      <c r="I101" s="537">
        <v>49156.3</v>
      </c>
      <c r="J101" s="537">
        <v>48889</v>
      </c>
      <c r="K101" s="531" t="s">
        <v>1446</v>
      </c>
      <c r="L101" s="512">
        <f t="shared" si="18"/>
        <v>25.92966361575181</v>
      </c>
      <c r="M101" s="512">
        <f t="shared" si="19"/>
        <v>19.99972897920151</v>
      </c>
      <c r="N101" s="512">
        <f t="shared" si="20"/>
        <v>17.462534250000001</v>
      </c>
      <c r="O101" s="512">
        <f t="shared" si="21"/>
        <v>21.0302568</v>
      </c>
      <c r="P101" s="512">
        <f t="shared" si="22"/>
        <v>18.839151975</v>
      </c>
      <c r="Q101" s="512">
        <f t="shared" si="23"/>
        <v>14.989367400000001</v>
      </c>
      <c r="R101" s="711">
        <f t="shared" si="24"/>
        <v>61761.279999999992</v>
      </c>
      <c r="S101" s="711">
        <f t="shared" si="25"/>
        <v>47142.469999999994</v>
      </c>
      <c r="T101" s="711">
        <f t="shared" si="26"/>
        <v>46342.52</v>
      </c>
      <c r="U101" s="711">
        <f t="shared" si="27"/>
        <v>58881.01</v>
      </c>
      <c r="V101" s="711">
        <f t="shared" si="28"/>
        <v>69310.383000000002</v>
      </c>
      <c r="W101" s="711">
        <f t="shared" si="29"/>
        <v>73822.39</v>
      </c>
      <c r="X101" s="678">
        <f t="shared" si="30"/>
        <v>82530.559999999998</v>
      </c>
      <c r="Y101" s="678">
        <f t="shared" si="31"/>
        <v>62995.69</v>
      </c>
      <c r="Z101" s="678">
        <f t="shared" si="32"/>
        <v>56433.23</v>
      </c>
      <c r="AA101" s="678">
        <f t="shared" si="33"/>
        <v>70008.13</v>
      </c>
      <c r="AB101" s="678">
        <f t="shared" si="34"/>
        <v>74226.013000000006</v>
      </c>
      <c r="AC101" s="678">
        <f t="shared" si="35"/>
        <v>73822.39</v>
      </c>
    </row>
    <row r="102" spans="1:29">
      <c r="A102" s="2" t="s">
        <v>227</v>
      </c>
      <c r="B102" s="3" t="s">
        <v>15</v>
      </c>
      <c r="C102" s="489">
        <v>6400</v>
      </c>
      <c r="D102" s="544" t="s">
        <v>1099</v>
      </c>
      <c r="E102" s="535">
        <v>93205</v>
      </c>
      <c r="F102" s="535">
        <v>102529</v>
      </c>
      <c r="G102" s="536">
        <v>94479</v>
      </c>
      <c r="H102" s="536">
        <v>112271</v>
      </c>
      <c r="I102" s="537">
        <v>136900</v>
      </c>
      <c r="J102" s="537">
        <v>136024</v>
      </c>
      <c r="K102" s="531" t="s">
        <v>1446</v>
      </c>
      <c r="L102" s="512">
        <f t="shared" si="18"/>
        <v>44.217913811953814</v>
      </c>
      <c r="M102" s="512">
        <f t="shared" si="19"/>
        <v>49.151518792601735</v>
      </c>
      <c r="N102" s="512">
        <f t="shared" si="20"/>
        <v>44.145312750000002</v>
      </c>
      <c r="O102" s="512">
        <f t="shared" si="21"/>
        <v>50.926125599999999</v>
      </c>
      <c r="P102" s="512">
        <f t="shared" si="22"/>
        <v>52.466925000000003</v>
      </c>
      <c r="Q102" s="512">
        <f t="shared" si="23"/>
        <v>41.704958400000002</v>
      </c>
      <c r="R102" s="711">
        <f t="shared" si="24"/>
        <v>105321.65</v>
      </c>
      <c r="S102" s="711">
        <f t="shared" si="25"/>
        <v>115857.76999999999</v>
      </c>
      <c r="T102" s="711">
        <f t="shared" si="26"/>
        <v>117153.96</v>
      </c>
      <c r="U102" s="711">
        <f t="shared" si="27"/>
        <v>142584.17000000001</v>
      </c>
      <c r="V102" s="711">
        <f t="shared" si="28"/>
        <v>193029</v>
      </c>
      <c r="W102" s="711">
        <f t="shared" si="29"/>
        <v>205396.24</v>
      </c>
      <c r="X102" s="678">
        <f t="shared" si="30"/>
        <v>140739.54999999999</v>
      </c>
      <c r="Y102" s="678">
        <f t="shared" si="31"/>
        <v>154818.79</v>
      </c>
      <c r="Z102" s="678">
        <f t="shared" si="32"/>
        <v>142663.29</v>
      </c>
      <c r="AA102" s="678">
        <f t="shared" si="33"/>
        <v>169529.21</v>
      </c>
      <c r="AB102" s="678">
        <f t="shared" si="34"/>
        <v>206719</v>
      </c>
      <c r="AC102" s="678">
        <f t="shared" si="35"/>
        <v>205396.24</v>
      </c>
    </row>
    <row r="103" spans="1:29">
      <c r="A103" s="2" t="s">
        <v>105</v>
      </c>
      <c r="B103" s="3" t="s">
        <v>281</v>
      </c>
      <c r="C103" s="489">
        <v>6430</v>
      </c>
      <c r="D103" s="544" t="s">
        <v>1099</v>
      </c>
      <c r="E103" s="539">
        <v>6636</v>
      </c>
      <c r="F103" s="539">
        <v>18857</v>
      </c>
      <c r="G103" s="536">
        <v>17262</v>
      </c>
      <c r="H103" s="536">
        <v>17187</v>
      </c>
      <c r="I103" s="537">
        <v>16107</v>
      </c>
      <c r="J103" s="537">
        <v>15267</v>
      </c>
      <c r="K103" s="531" t="s">
        <v>1446</v>
      </c>
      <c r="L103" s="512">
        <f t="shared" si="18"/>
        <v>3.1482224779370793</v>
      </c>
      <c r="M103" s="512">
        <f t="shared" si="19"/>
        <v>9.0398832512956435</v>
      </c>
      <c r="N103" s="512">
        <f t="shared" si="20"/>
        <v>8.0656695000000003</v>
      </c>
      <c r="O103" s="512">
        <f t="shared" si="21"/>
        <v>7.7960232000000005</v>
      </c>
      <c r="P103" s="512">
        <f t="shared" si="22"/>
        <v>6.17300775</v>
      </c>
      <c r="Q103" s="512">
        <f t="shared" si="23"/>
        <v>4.6808622</v>
      </c>
      <c r="R103" s="711">
        <f t="shared" si="24"/>
        <v>7498.6799999999994</v>
      </c>
      <c r="S103" s="711">
        <f t="shared" si="25"/>
        <v>21308.409999999996</v>
      </c>
      <c r="T103" s="711">
        <f t="shared" si="26"/>
        <v>21404.880000000001</v>
      </c>
      <c r="U103" s="711">
        <f t="shared" si="27"/>
        <v>21827.49</v>
      </c>
      <c r="V103" s="711">
        <f t="shared" si="28"/>
        <v>22710.87</v>
      </c>
      <c r="W103" s="711">
        <f t="shared" si="29"/>
        <v>23053.170000000002</v>
      </c>
      <c r="X103" s="678">
        <f t="shared" si="30"/>
        <v>10020.36</v>
      </c>
      <c r="Y103" s="678">
        <f t="shared" si="31"/>
        <v>28474.07</v>
      </c>
      <c r="Z103" s="678">
        <f t="shared" si="32"/>
        <v>26065.62</v>
      </c>
      <c r="AA103" s="678">
        <f t="shared" si="33"/>
        <v>25952.37</v>
      </c>
      <c r="AB103" s="678">
        <f t="shared" si="34"/>
        <v>24321.57</v>
      </c>
      <c r="AC103" s="678">
        <f t="shared" si="35"/>
        <v>23053.170000000002</v>
      </c>
    </row>
    <row r="104" spans="1:29">
      <c r="A104" s="2" t="s">
        <v>326</v>
      </c>
      <c r="B104" s="3" t="s">
        <v>77</v>
      </c>
      <c r="C104" s="489">
        <v>6430</v>
      </c>
      <c r="D104" s="544" t="s">
        <v>1099</v>
      </c>
      <c r="E104" s="539">
        <v>219325</v>
      </c>
      <c r="F104" s="539">
        <v>194693</v>
      </c>
      <c r="G104" s="539">
        <v>175217</v>
      </c>
      <c r="H104" s="539">
        <v>174310</v>
      </c>
      <c r="I104" s="537">
        <v>113790.39999999999</v>
      </c>
      <c r="J104" s="537">
        <v>112416</v>
      </c>
      <c r="K104" s="531" t="s">
        <v>1446</v>
      </c>
      <c r="L104" s="512">
        <f t="shared" si="18"/>
        <v>104.05121985737642</v>
      </c>
      <c r="M104" s="512">
        <f t="shared" si="19"/>
        <v>93.334145932253406</v>
      </c>
      <c r="N104" s="512">
        <f t="shared" si="20"/>
        <v>81.870143249999998</v>
      </c>
      <c r="O104" s="512">
        <f t="shared" si="21"/>
        <v>79.067015999999995</v>
      </c>
      <c r="P104" s="512">
        <f t="shared" si="22"/>
        <v>43.610170799999999</v>
      </c>
      <c r="Q104" s="512">
        <f t="shared" si="23"/>
        <v>34.466745600000003</v>
      </c>
      <c r="R104" s="711">
        <f t="shared" si="24"/>
        <v>247837.24999999997</v>
      </c>
      <c r="S104" s="711">
        <f t="shared" si="25"/>
        <v>220003.08999999997</v>
      </c>
      <c r="T104" s="711">
        <f t="shared" si="26"/>
        <v>217269.08</v>
      </c>
      <c r="U104" s="711">
        <f t="shared" si="27"/>
        <v>221373.7</v>
      </c>
      <c r="V104" s="711">
        <f t="shared" si="28"/>
        <v>160444.46399999998</v>
      </c>
      <c r="W104" s="711">
        <f t="shared" si="29"/>
        <v>169748.16</v>
      </c>
      <c r="X104" s="678">
        <f t="shared" si="30"/>
        <v>331180.75</v>
      </c>
      <c r="Y104" s="678">
        <f t="shared" si="31"/>
        <v>293986.43</v>
      </c>
      <c r="Z104" s="678">
        <f t="shared" si="32"/>
        <v>264577.67</v>
      </c>
      <c r="AA104" s="678">
        <f t="shared" si="33"/>
        <v>263208.09999999998</v>
      </c>
      <c r="AB104" s="678">
        <f t="shared" si="34"/>
        <v>171823.50399999999</v>
      </c>
      <c r="AC104" s="678">
        <f t="shared" si="35"/>
        <v>169748.16</v>
      </c>
    </row>
    <row r="105" spans="1:29">
      <c r="A105" s="2" t="s">
        <v>295</v>
      </c>
      <c r="B105" s="3" t="s">
        <v>62</v>
      </c>
      <c r="C105" s="489">
        <v>6310</v>
      </c>
      <c r="D105" s="544" t="s">
        <v>1099</v>
      </c>
      <c r="E105" s="539">
        <v>26622</v>
      </c>
      <c r="F105" s="539">
        <v>32825</v>
      </c>
      <c r="G105" s="536">
        <v>27262</v>
      </c>
      <c r="H105" s="536">
        <v>24015</v>
      </c>
      <c r="I105" s="537">
        <v>21146</v>
      </c>
      <c r="J105" s="537">
        <v>20825</v>
      </c>
      <c r="K105" s="531" t="s">
        <v>1446</v>
      </c>
      <c r="L105" s="512">
        <f t="shared" si="18"/>
        <v>12.629894335087542</v>
      </c>
      <c r="M105" s="512">
        <f t="shared" si="19"/>
        <v>15.736022046125019</v>
      </c>
      <c r="N105" s="512">
        <f t="shared" si="20"/>
        <v>12.7381695</v>
      </c>
      <c r="O105" s="512">
        <f t="shared" si="21"/>
        <v>10.893204000000001</v>
      </c>
      <c r="P105" s="512">
        <f t="shared" si="22"/>
        <v>8.1042044999999998</v>
      </c>
      <c r="Q105" s="512">
        <f t="shared" si="23"/>
        <v>6.384945000000001</v>
      </c>
      <c r="R105" s="711">
        <f t="shared" si="24"/>
        <v>30082.859999999997</v>
      </c>
      <c r="S105" s="711">
        <f t="shared" si="25"/>
        <v>37092.25</v>
      </c>
      <c r="T105" s="711">
        <f t="shared" si="26"/>
        <v>33804.879999999997</v>
      </c>
      <c r="U105" s="711">
        <f t="shared" si="27"/>
        <v>30499.05</v>
      </c>
      <c r="V105" s="711">
        <f t="shared" si="28"/>
        <v>29815.859999999997</v>
      </c>
      <c r="W105" s="711">
        <f t="shared" si="29"/>
        <v>31445.75</v>
      </c>
      <c r="X105" s="678">
        <f t="shared" si="30"/>
        <v>40199.22</v>
      </c>
      <c r="Y105" s="678">
        <f t="shared" si="31"/>
        <v>49565.75</v>
      </c>
      <c r="Z105" s="678">
        <f t="shared" si="32"/>
        <v>41165.620000000003</v>
      </c>
      <c r="AA105" s="678">
        <f t="shared" si="33"/>
        <v>36262.65</v>
      </c>
      <c r="AB105" s="678">
        <f t="shared" si="34"/>
        <v>31930.46</v>
      </c>
      <c r="AC105" s="678">
        <f t="shared" si="35"/>
        <v>31445.75</v>
      </c>
    </row>
    <row r="106" spans="1:29">
      <c r="A106" s="2" t="s">
        <v>1383</v>
      </c>
      <c r="B106" s="3" t="s">
        <v>1384</v>
      </c>
      <c r="C106" s="489">
        <v>6430</v>
      </c>
      <c r="D106" s="544" t="s">
        <v>1099</v>
      </c>
      <c r="E106" s="539">
        <v>25090</v>
      </c>
      <c r="F106" s="539">
        <v>27516</v>
      </c>
      <c r="G106" s="536">
        <v>28244</v>
      </c>
      <c r="H106" s="536">
        <v>31304</v>
      </c>
      <c r="I106" s="537">
        <v>33805</v>
      </c>
      <c r="J106" s="537">
        <v>22581</v>
      </c>
      <c r="K106" s="531" t="s">
        <v>1446</v>
      </c>
      <c r="L106" s="512">
        <f t="shared" si="18"/>
        <v>11.903089507450471</v>
      </c>
      <c r="M106" s="512">
        <f t="shared" si="19"/>
        <v>13.19093321008914</v>
      </c>
      <c r="N106" s="512">
        <f t="shared" si="20"/>
        <v>13.197009</v>
      </c>
      <c r="O106" s="512">
        <f t="shared" si="21"/>
        <v>14.199494400000001</v>
      </c>
      <c r="P106" s="512">
        <f t="shared" si="22"/>
        <v>12.95576625</v>
      </c>
      <c r="Q106" s="512">
        <f t="shared" si="23"/>
        <v>6.9233346000000004</v>
      </c>
      <c r="R106" s="711">
        <f t="shared" si="24"/>
        <v>28351.699999999997</v>
      </c>
      <c r="S106" s="711">
        <f t="shared" si="25"/>
        <v>31093.079999999998</v>
      </c>
      <c r="T106" s="711">
        <f t="shared" si="26"/>
        <v>35022.559999999998</v>
      </c>
      <c r="U106" s="711">
        <f t="shared" si="27"/>
        <v>39756.080000000002</v>
      </c>
      <c r="V106" s="711">
        <f t="shared" si="28"/>
        <v>47665.049999999996</v>
      </c>
      <c r="W106" s="711">
        <f t="shared" si="29"/>
        <v>34097.31</v>
      </c>
      <c r="X106" s="678">
        <f t="shared" si="30"/>
        <v>37885.9</v>
      </c>
      <c r="Y106" s="678">
        <f t="shared" si="31"/>
        <v>41549.160000000003</v>
      </c>
      <c r="Z106" s="678">
        <f t="shared" si="32"/>
        <v>42648.44</v>
      </c>
      <c r="AA106" s="678">
        <f t="shared" si="33"/>
        <v>47269.04</v>
      </c>
      <c r="AB106" s="678">
        <f t="shared" si="34"/>
        <v>51045.55</v>
      </c>
      <c r="AC106" s="678">
        <f t="shared" si="35"/>
        <v>34097.31</v>
      </c>
    </row>
    <row r="107" spans="1:29">
      <c r="A107" s="2" t="s">
        <v>202</v>
      </c>
      <c r="B107" s="3" t="s">
        <v>203</v>
      </c>
      <c r="C107" s="489">
        <v>6310</v>
      </c>
      <c r="D107" s="544" t="s">
        <v>1099</v>
      </c>
      <c r="E107" s="539">
        <v>11928</v>
      </c>
      <c r="F107" s="539">
        <v>15390</v>
      </c>
      <c r="G107" s="536">
        <v>13273</v>
      </c>
      <c r="H107" s="536">
        <v>14320</v>
      </c>
      <c r="I107" s="537">
        <v>14492</v>
      </c>
      <c r="J107" s="537">
        <v>12242</v>
      </c>
      <c r="K107" s="531" t="s">
        <v>1446</v>
      </c>
      <c r="L107" s="512">
        <f t="shared" si="18"/>
        <v>5.6588302767982945</v>
      </c>
      <c r="M107" s="512">
        <f t="shared" si="19"/>
        <v>7.3778333370864893</v>
      </c>
      <c r="N107" s="512">
        <f t="shared" si="20"/>
        <v>6.2018092500000002</v>
      </c>
      <c r="O107" s="512">
        <f t="shared" si="21"/>
        <v>6.495552</v>
      </c>
      <c r="P107" s="512">
        <f t="shared" si="22"/>
        <v>5.5540589999999996</v>
      </c>
      <c r="Q107" s="512">
        <f t="shared" si="23"/>
        <v>3.7533972000000002</v>
      </c>
      <c r="R107" s="711">
        <f t="shared" si="24"/>
        <v>13478.64</v>
      </c>
      <c r="S107" s="711">
        <f t="shared" si="25"/>
        <v>17390.699999999997</v>
      </c>
      <c r="T107" s="711">
        <f t="shared" si="26"/>
        <v>16458.52</v>
      </c>
      <c r="U107" s="711">
        <f t="shared" si="27"/>
        <v>18186.400000000001</v>
      </c>
      <c r="V107" s="711">
        <f t="shared" si="28"/>
        <v>20433.719999999998</v>
      </c>
      <c r="W107" s="711">
        <f t="shared" si="29"/>
        <v>18485.420000000002</v>
      </c>
      <c r="X107" s="678">
        <f t="shared" si="30"/>
        <v>18011.28</v>
      </c>
      <c r="Y107" s="678">
        <f t="shared" si="31"/>
        <v>23238.9</v>
      </c>
      <c r="Z107" s="678">
        <f t="shared" si="32"/>
        <v>20042.23</v>
      </c>
      <c r="AA107" s="678">
        <f t="shared" si="33"/>
        <v>21623.200000000001</v>
      </c>
      <c r="AB107" s="678">
        <f t="shared" si="34"/>
        <v>21882.920000000002</v>
      </c>
      <c r="AC107" s="678">
        <f t="shared" si="35"/>
        <v>18485.420000000002</v>
      </c>
    </row>
    <row r="108" spans="1:29">
      <c r="A108" s="2" t="s">
        <v>220</v>
      </c>
      <c r="B108" s="3" t="s">
        <v>40</v>
      </c>
      <c r="C108" s="489">
        <v>6400</v>
      </c>
      <c r="D108" s="544" t="s">
        <v>1099</v>
      </c>
      <c r="E108" s="539">
        <v>2785</v>
      </c>
      <c r="F108" s="539">
        <v>5806</v>
      </c>
      <c r="G108" s="536">
        <v>6291</v>
      </c>
      <c r="H108" s="536">
        <v>7538</v>
      </c>
      <c r="I108" s="537">
        <v>6154</v>
      </c>
      <c r="J108" s="537">
        <v>5102</v>
      </c>
      <c r="K108" s="531" t="s">
        <v>1446</v>
      </c>
      <c r="L108" s="512">
        <f t="shared" si="18"/>
        <v>1.3212476794838408</v>
      </c>
      <c r="M108" s="512">
        <f t="shared" si="19"/>
        <v>2.7833463518599193</v>
      </c>
      <c r="N108" s="512">
        <f t="shared" si="20"/>
        <v>2.9394697500000002</v>
      </c>
      <c r="O108" s="512">
        <f t="shared" si="21"/>
        <v>3.4192368000000002</v>
      </c>
      <c r="P108" s="512">
        <f t="shared" si="22"/>
        <v>2.3585205</v>
      </c>
      <c r="Q108" s="512">
        <f t="shared" si="23"/>
        <v>1.5642732000000001</v>
      </c>
      <c r="R108" s="711">
        <f t="shared" si="24"/>
        <v>3147.0499999999997</v>
      </c>
      <c r="S108" s="711">
        <f t="shared" si="25"/>
        <v>6560.78</v>
      </c>
      <c r="T108" s="711">
        <f t="shared" si="26"/>
        <v>7800.84</v>
      </c>
      <c r="U108" s="711">
        <f t="shared" si="27"/>
        <v>9573.26</v>
      </c>
      <c r="V108" s="711">
        <f t="shared" si="28"/>
        <v>8677.14</v>
      </c>
      <c r="W108" s="711">
        <f t="shared" si="29"/>
        <v>7704.02</v>
      </c>
      <c r="X108" s="678">
        <f t="shared" si="30"/>
        <v>4205.3500000000004</v>
      </c>
      <c r="Y108" s="678">
        <f t="shared" si="31"/>
        <v>8767.06</v>
      </c>
      <c r="Z108" s="678">
        <f t="shared" si="32"/>
        <v>9499.41</v>
      </c>
      <c r="AA108" s="678">
        <f t="shared" si="33"/>
        <v>11382.38</v>
      </c>
      <c r="AB108" s="678">
        <f t="shared" si="34"/>
        <v>9292.5400000000009</v>
      </c>
      <c r="AC108" s="678">
        <f t="shared" si="35"/>
        <v>7704.02</v>
      </c>
    </row>
    <row r="109" spans="1:29">
      <c r="A109" s="2" t="s">
        <v>220</v>
      </c>
      <c r="B109" s="3"/>
      <c r="C109" s="489"/>
      <c r="D109" s="544" t="s">
        <v>1099</v>
      </c>
      <c r="E109" s="539">
        <v>6758</v>
      </c>
      <c r="F109" s="539">
        <v>17872</v>
      </c>
      <c r="G109" s="536">
        <v>16769</v>
      </c>
      <c r="H109" s="536">
        <v>13366</v>
      </c>
      <c r="I109" s="537">
        <v>14414</v>
      </c>
      <c r="J109" s="537">
        <v>16845</v>
      </c>
      <c r="K109" s="531" t="s">
        <v>1446</v>
      </c>
      <c r="L109" s="512">
        <f t="shared" si="18"/>
        <v>3.2061011913650965</v>
      </c>
      <c r="M109" s="512">
        <f t="shared" si="19"/>
        <v>8.5676827420669106</v>
      </c>
      <c r="N109" s="512">
        <f t="shared" si="20"/>
        <v>7.8353152499999998</v>
      </c>
      <c r="O109" s="512">
        <f t="shared" si="21"/>
        <v>6.0628176000000007</v>
      </c>
      <c r="P109" s="512">
        <f t="shared" si="22"/>
        <v>5.5241654999999996</v>
      </c>
      <c r="Q109" s="512">
        <f t="shared" si="23"/>
        <v>5.1646770000000002</v>
      </c>
      <c r="R109" s="711">
        <f t="shared" si="24"/>
        <v>7636.5399999999991</v>
      </c>
      <c r="S109" s="711">
        <f t="shared" si="25"/>
        <v>20195.359999999997</v>
      </c>
      <c r="T109" s="711">
        <f t="shared" si="26"/>
        <v>20793.560000000001</v>
      </c>
      <c r="U109" s="711">
        <f t="shared" si="27"/>
        <v>16974.82</v>
      </c>
      <c r="V109" s="711">
        <f t="shared" si="28"/>
        <v>20323.739999999998</v>
      </c>
      <c r="W109" s="711">
        <f t="shared" si="29"/>
        <v>25435.95</v>
      </c>
      <c r="X109" s="678">
        <f t="shared" si="30"/>
        <v>10204.58</v>
      </c>
      <c r="Y109" s="678">
        <f t="shared" si="31"/>
        <v>26986.720000000001</v>
      </c>
      <c r="Z109" s="678">
        <f t="shared" si="32"/>
        <v>25321.19</v>
      </c>
      <c r="AA109" s="678">
        <f t="shared" si="33"/>
        <v>20182.66</v>
      </c>
      <c r="AB109" s="678">
        <f t="shared" si="34"/>
        <v>21765.14</v>
      </c>
      <c r="AC109" s="678">
        <f t="shared" si="35"/>
        <v>25435.95</v>
      </c>
    </row>
    <row r="110" spans="1:29">
      <c r="A110" s="2" t="s">
        <v>155</v>
      </c>
      <c r="B110" s="3" t="s">
        <v>156</v>
      </c>
      <c r="C110" s="489">
        <v>6470</v>
      </c>
      <c r="D110" s="544" t="s">
        <v>1099</v>
      </c>
      <c r="E110" s="539">
        <v>19282</v>
      </c>
      <c r="F110" s="539">
        <v>9538</v>
      </c>
      <c r="G110" s="536">
        <v>11793</v>
      </c>
      <c r="H110" s="536">
        <v>12005</v>
      </c>
      <c r="I110" s="537">
        <v>13303</v>
      </c>
      <c r="J110" s="537">
        <v>15215</v>
      </c>
      <c r="K110" s="531" t="s">
        <v>1446</v>
      </c>
      <c r="L110" s="512">
        <f t="shared" si="18"/>
        <v>9.1476832157297707</v>
      </c>
      <c r="M110" s="512">
        <f t="shared" si="19"/>
        <v>4.5724349817498986</v>
      </c>
      <c r="N110" s="512">
        <f t="shared" si="20"/>
        <v>5.51027925</v>
      </c>
      <c r="O110" s="512">
        <f t="shared" si="21"/>
        <v>5.445468</v>
      </c>
      <c r="P110" s="512">
        <f t="shared" si="22"/>
        <v>5.0983747499999996</v>
      </c>
      <c r="Q110" s="512">
        <f t="shared" si="23"/>
        <v>4.6649190000000003</v>
      </c>
      <c r="R110" s="711">
        <f t="shared" si="24"/>
        <v>21788.659999999996</v>
      </c>
      <c r="S110" s="711">
        <f t="shared" si="25"/>
        <v>10777.939999999999</v>
      </c>
      <c r="T110" s="711">
        <f t="shared" si="26"/>
        <v>14623.32</v>
      </c>
      <c r="U110" s="711">
        <f t="shared" si="27"/>
        <v>15246.35</v>
      </c>
      <c r="V110" s="711">
        <f t="shared" si="28"/>
        <v>18757.23</v>
      </c>
      <c r="W110" s="711">
        <f t="shared" si="29"/>
        <v>22974.65</v>
      </c>
      <c r="X110" s="678">
        <f t="shared" si="30"/>
        <v>29115.82</v>
      </c>
      <c r="Y110" s="678">
        <f t="shared" si="31"/>
        <v>14402.38</v>
      </c>
      <c r="Z110" s="678">
        <f t="shared" si="32"/>
        <v>17807.43</v>
      </c>
      <c r="AA110" s="678">
        <f t="shared" si="33"/>
        <v>18127.55</v>
      </c>
      <c r="AB110" s="678">
        <f t="shared" si="34"/>
        <v>20087.53</v>
      </c>
      <c r="AC110" s="678">
        <f t="shared" si="35"/>
        <v>22974.65</v>
      </c>
    </row>
    <row r="111" spans="1:29">
      <c r="A111" s="2" t="s">
        <v>1385</v>
      </c>
      <c r="B111" s="3" t="s">
        <v>1386</v>
      </c>
      <c r="C111" s="489" t="s">
        <v>358</v>
      </c>
      <c r="D111" s="544" t="s">
        <v>1099</v>
      </c>
      <c r="E111" s="539"/>
      <c r="F111" s="539"/>
      <c r="G111" s="536"/>
      <c r="H111" s="536">
        <v>85471</v>
      </c>
      <c r="I111" s="537">
        <v>87756</v>
      </c>
      <c r="J111" s="537">
        <v>88804</v>
      </c>
      <c r="K111" s="531" t="s">
        <v>1446</v>
      </c>
      <c r="L111" s="512">
        <f t="shared" si="18"/>
        <v>0</v>
      </c>
      <c r="M111" s="512">
        <f t="shared" si="19"/>
        <v>0</v>
      </c>
      <c r="N111" s="512">
        <f t="shared" si="20"/>
        <v>0</v>
      </c>
      <c r="O111" s="512">
        <f t="shared" si="21"/>
        <v>38.769645600000004</v>
      </c>
      <c r="P111" s="512">
        <f t="shared" si="22"/>
        <v>33.632486999999998</v>
      </c>
      <c r="Q111" s="512">
        <f t="shared" si="23"/>
        <v>27.227306400000003</v>
      </c>
      <c r="R111" s="711">
        <f t="shared" si="24"/>
        <v>0</v>
      </c>
      <c r="S111" s="711">
        <f t="shared" si="25"/>
        <v>0</v>
      </c>
      <c r="T111" s="711">
        <f t="shared" si="26"/>
        <v>0</v>
      </c>
      <c r="U111" s="711">
        <f t="shared" si="27"/>
        <v>108548.17</v>
      </c>
      <c r="V111" s="711">
        <f t="shared" si="28"/>
        <v>123735.95999999999</v>
      </c>
      <c r="W111" s="711">
        <f t="shared" si="29"/>
        <v>134094.04</v>
      </c>
      <c r="X111" s="678">
        <f t="shared" si="30"/>
        <v>0</v>
      </c>
      <c r="Y111" s="678">
        <f t="shared" si="31"/>
        <v>0</v>
      </c>
      <c r="Z111" s="678">
        <f t="shared" si="32"/>
        <v>0</v>
      </c>
      <c r="AA111" s="678">
        <f t="shared" si="33"/>
        <v>129061.21</v>
      </c>
      <c r="AB111" s="678">
        <f t="shared" si="34"/>
        <v>132511.56</v>
      </c>
      <c r="AC111" s="678">
        <f t="shared" si="35"/>
        <v>134094.04</v>
      </c>
    </row>
    <row r="112" spans="1:29">
      <c r="A112" s="2" t="s">
        <v>310</v>
      </c>
      <c r="B112" s="3" t="s">
        <v>311</v>
      </c>
      <c r="C112" s="489">
        <v>6430</v>
      </c>
      <c r="D112" s="544" t="s">
        <v>1099</v>
      </c>
      <c r="E112" s="539">
        <v>5990</v>
      </c>
      <c r="F112" s="539">
        <v>5819</v>
      </c>
      <c r="G112" s="536">
        <v>6201</v>
      </c>
      <c r="H112" s="536">
        <v>6115</v>
      </c>
      <c r="I112" s="537">
        <v>6300</v>
      </c>
      <c r="J112" s="537">
        <v>6028</v>
      </c>
      <c r="K112" s="531" t="s">
        <v>1446</v>
      </c>
      <c r="L112" s="512">
        <f t="shared" si="18"/>
        <v>2.8417499461788891</v>
      </c>
      <c r="M112" s="512">
        <f t="shared" si="19"/>
        <v>2.7895784397989787</v>
      </c>
      <c r="N112" s="512">
        <f t="shared" si="20"/>
        <v>2.8974172500000002</v>
      </c>
      <c r="O112" s="512">
        <f t="shared" si="21"/>
        <v>2.7737639999999999</v>
      </c>
      <c r="P112" s="512">
        <f t="shared" si="22"/>
        <v>2.4144749999999999</v>
      </c>
      <c r="Q112" s="512">
        <f t="shared" si="23"/>
        <v>1.8481848000000001</v>
      </c>
      <c r="R112" s="711">
        <f t="shared" si="24"/>
        <v>6768.6999999999989</v>
      </c>
      <c r="S112" s="711">
        <f t="shared" si="25"/>
        <v>6575.4699999999993</v>
      </c>
      <c r="T112" s="711">
        <f t="shared" si="26"/>
        <v>7689.24</v>
      </c>
      <c r="U112" s="711">
        <f t="shared" si="27"/>
        <v>7766.05</v>
      </c>
      <c r="V112" s="711">
        <f t="shared" si="28"/>
        <v>8883</v>
      </c>
      <c r="W112" s="711">
        <f t="shared" si="29"/>
        <v>9102.2800000000007</v>
      </c>
      <c r="X112" s="678">
        <f t="shared" si="30"/>
        <v>9044.9</v>
      </c>
      <c r="Y112" s="678">
        <f t="shared" si="31"/>
        <v>8786.69</v>
      </c>
      <c r="Z112" s="678">
        <f t="shared" si="32"/>
        <v>9363.51</v>
      </c>
      <c r="AA112" s="678">
        <f t="shared" si="33"/>
        <v>9233.65</v>
      </c>
      <c r="AB112" s="678">
        <f t="shared" si="34"/>
        <v>9513</v>
      </c>
      <c r="AC112" s="678">
        <f t="shared" si="35"/>
        <v>9102.2800000000007</v>
      </c>
    </row>
    <row r="113" spans="1:29">
      <c r="A113" s="2" t="s">
        <v>123</v>
      </c>
      <c r="B113" s="3" t="s">
        <v>201</v>
      </c>
      <c r="C113" s="489">
        <v>6430</v>
      </c>
      <c r="D113" s="544" t="s">
        <v>1099</v>
      </c>
      <c r="E113" s="539">
        <v>591</v>
      </c>
      <c r="F113" s="539">
        <v>2064</v>
      </c>
      <c r="G113" s="536">
        <v>3106</v>
      </c>
      <c r="H113" s="536">
        <v>5036</v>
      </c>
      <c r="I113" s="537">
        <v>6530</v>
      </c>
      <c r="J113" s="537">
        <v>7054</v>
      </c>
      <c r="K113" s="531" t="s">
        <v>1446</v>
      </c>
      <c r="L113" s="512">
        <f t="shared" si="18"/>
        <v>0.2803796691471992</v>
      </c>
      <c r="M113" s="512">
        <f t="shared" si="19"/>
        <v>0.98946380817066382</v>
      </c>
      <c r="N113" s="512">
        <f t="shared" si="20"/>
        <v>1.4512784999999999</v>
      </c>
      <c r="O113" s="512">
        <f t="shared" si="21"/>
        <v>2.2843296</v>
      </c>
      <c r="P113" s="512">
        <f t="shared" si="22"/>
        <v>2.5026225000000002</v>
      </c>
      <c r="Q113" s="512">
        <f t="shared" si="23"/>
        <v>2.1627564000000006</v>
      </c>
      <c r="R113" s="711">
        <f t="shared" si="24"/>
        <v>667.82999999999993</v>
      </c>
      <c r="S113" s="711">
        <f t="shared" si="25"/>
        <v>2332.3199999999997</v>
      </c>
      <c r="T113" s="711">
        <f t="shared" si="26"/>
        <v>3851.44</v>
      </c>
      <c r="U113" s="711">
        <f t="shared" si="27"/>
        <v>6395.72</v>
      </c>
      <c r="V113" s="711">
        <f t="shared" si="28"/>
        <v>9207.2999999999993</v>
      </c>
      <c r="W113" s="711">
        <f t="shared" si="29"/>
        <v>10651.54</v>
      </c>
      <c r="X113" s="678">
        <f t="shared" si="30"/>
        <v>892.41</v>
      </c>
      <c r="Y113" s="678">
        <f t="shared" si="31"/>
        <v>3116.64</v>
      </c>
      <c r="Z113" s="678">
        <f t="shared" si="32"/>
        <v>4690.0600000000004</v>
      </c>
      <c r="AA113" s="678">
        <f t="shared" si="33"/>
        <v>7604.36</v>
      </c>
      <c r="AB113" s="678">
        <f t="shared" si="34"/>
        <v>9860.2999999999993</v>
      </c>
      <c r="AC113" s="678">
        <f t="shared" si="35"/>
        <v>10651.54</v>
      </c>
    </row>
    <row r="114" spans="1:29">
      <c r="A114" s="2" t="s">
        <v>1123</v>
      </c>
      <c r="B114" s="3" t="s">
        <v>127</v>
      </c>
      <c r="C114" s="489">
        <v>6400</v>
      </c>
      <c r="D114" s="544" t="s">
        <v>1099</v>
      </c>
      <c r="E114" s="539">
        <v>6438</v>
      </c>
      <c r="F114" s="539">
        <v>6245</v>
      </c>
      <c r="G114" s="536">
        <v>6438</v>
      </c>
      <c r="H114" s="536">
        <v>6046</v>
      </c>
      <c r="I114" s="546">
        <v>6752</v>
      </c>
      <c r="J114" s="537">
        <v>6442</v>
      </c>
      <c r="K114" s="531" t="s">
        <v>1446</v>
      </c>
      <c r="L114" s="512">
        <f t="shared" si="18"/>
        <v>3.0542881725375102</v>
      </c>
      <c r="M114" s="512">
        <f t="shared" si="19"/>
        <v>2.9937991676481568</v>
      </c>
      <c r="N114" s="512">
        <f t="shared" si="20"/>
        <v>3.0081555</v>
      </c>
      <c r="O114" s="512">
        <f t="shared" si="21"/>
        <v>2.7424656000000001</v>
      </c>
      <c r="P114" s="512">
        <f t="shared" si="22"/>
        <v>2.587704</v>
      </c>
      <c r="Q114" s="512">
        <f t="shared" si="23"/>
        <v>1.9751172000000001</v>
      </c>
      <c r="R114" s="711">
        <f t="shared" si="24"/>
        <v>7274.94</v>
      </c>
      <c r="S114" s="711">
        <f t="shared" si="25"/>
        <v>7056.8499999999995</v>
      </c>
      <c r="T114" s="711">
        <f t="shared" si="26"/>
        <v>7983.12</v>
      </c>
      <c r="U114" s="711">
        <f t="shared" si="27"/>
        <v>7678.42</v>
      </c>
      <c r="V114" s="711">
        <f t="shared" si="28"/>
        <v>9520.32</v>
      </c>
      <c r="W114" s="711">
        <f t="shared" si="29"/>
        <v>9727.42</v>
      </c>
      <c r="X114" s="678">
        <f t="shared" si="30"/>
        <v>9721.3799999999992</v>
      </c>
      <c r="Y114" s="678">
        <f t="shared" si="31"/>
        <v>9429.9500000000007</v>
      </c>
      <c r="Z114" s="678">
        <f t="shared" si="32"/>
        <v>9721.3799999999992</v>
      </c>
      <c r="AA114" s="678">
        <f t="shared" si="33"/>
        <v>9129.4600000000009</v>
      </c>
      <c r="AB114" s="678">
        <f t="shared" si="34"/>
        <v>10195.52</v>
      </c>
      <c r="AC114" s="678">
        <f t="shared" si="35"/>
        <v>9727.42</v>
      </c>
    </row>
    <row r="115" spans="1:29">
      <c r="A115" s="2" t="s">
        <v>1124</v>
      </c>
      <c r="B115" s="3" t="s">
        <v>127</v>
      </c>
      <c r="C115" s="489">
        <v>6400</v>
      </c>
      <c r="D115" s="544" t="s">
        <v>1099</v>
      </c>
      <c r="E115" s="539">
        <v>7306</v>
      </c>
      <c r="F115" s="539">
        <v>9103</v>
      </c>
      <c r="G115" s="536">
        <v>7306</v>
      </c>
      <c r="H115" s="536">
        <v>6934</v>
      </c>
      <c r="I115" s="537">
        <v>7555</v>
      </c>
      <c r="J115" s="537">
        <v>8528</v>
      </c>
      <c r="K115" s="531" t="s">
        <v>1446</v>
      </c>
      <c r="L115" s="512">
        <f t="shared" si="18"/>
        <v>3.4660809861073392</v>
      </c>
      <c r="M115" s="512">
        <f t="shared" si="19"/>
        <v>4.3638997314813723</v>
      </c>
      <c r="N115" s="512">
        <f t="shared" si="20"/>
        <v>3.4137284999999999</v>
      </c>
      <c r="O115" s="512">
        <f t="shared" si="21"/>
        <v>3.1452624000000005</v>
      </c>
      <c r="P115" s="512">
        <f t="shared" si="22"/>
        <v>2.8954537500000002</v>
      </c>
      <c r="Q115" s="512">
        <f t="shared" si="23"/>
        <v>2.6146848000000005</v>
      </c>
      <c r="R115" s="711">
        <f t="shared" si="24"/>
        <v>8255.7799999999988</v>
      </c>
      <c r="S115" s="711">
        <f t="shared" si="25"/>
        <v>10286.39</v>
      </c>
      <c r="T115" s="711">
        <f t="shared" si="26"/>
        <v>9059.44</v>
      </c>
      <c r="U115" s="711">
        <f t="shared" si="27"/>
        <v>8806.18</v>
      </c>
      <c r="V115" s="711">
        <f t="shared" si="28"/>
        <v>10652.55</v>
      </c>
      <c r="W115" s="711">
        <f t="shared" si="29"/>
        <v>12877.28</v>
      </c>
      <c r="X115" s="678">
        <f t="shared" si="30"/>
        <v>11032.06</v>
      </c>
      <c r="Y115" s="678">
        <f t="shared" si="31"/>
        <v>13745.53</v>
      </c>
      <c r="Z115" s="678">
        <f t="shared" si="32"/>
        <v>11032.06</v>
      </c>
      <c r="AA115" s="678">
        <f t="shared" si="33"/>
        <v>10470.34</v>
      </c>
      <c r="AB115" s="678">
        <f t="shared" si="34"/>
        <v>11408.05</v>
      </c>
      <c r="AC115" s="678">
        <f t="shared" si="35"/>
        <v>12877.28</v>
      </c>
    </row>
    <row r="116" spans="1:29">
      <c r="A116" s="2" t="s">
        <v>148</v>
      </c>
      <c r="B116" s="3" t="s">
        <v>79</v>
      </c>
      <c r="C116" s="489">
        <v>6400</v>
      </c>
      <c r="D116" s="544" t="s">
        <v>1099</v>
      </c>
      <c r="E116" s="539">
        <v>295791</v>
      </c>
      <c r="F116" s="539">
        <v>239937</v>
      </c>
      <c r="G116" s="536">
        <v>196604</v>
      </c>
      <c r="H116" s="536">
        <v>161098</v>
      </c>
      <c r="I116" s="537">
        <v>163831.4</v>
      </c>
      <c r="J116" s="537">
        <v>166593</v>
      </c>
      <c r="K116" s="531" t="s">
        <v>1446</v>
      </c>
      <c r="L116" s="512">
        <f t="shared" si="18"/>
        <v>140.32788953759592</v>
      </c>
      <c r="M116" s="512">
        <f t="shared" si="19"/>
        <v>115.02372952569988</v>
      </c>
      <c r="N116" s="512">
        <f t="shared" si="20"/>
        <v>91.863219000000001</v>
      </c>
      <c r="O116" s="512">
        <f t="shared" si="21"/>
        <v>73.074052800000004</v>
      </c>
      <c r="P116" s="512">
        <f t="shared" si="22"/>
        <v>62.788384049999998</v>
      </c>
      <c r="Q116" s="512">
        <f t="shared" si="23"/>
        <v>51.077413800000002</v>
      </c>
      <c r="R116" s="711">
        <f t="shared" si="24"/>
        <v>334243.82999999996</v>
      </c>
      <c r="S116" s="711">
        <f t="shared" si="25"/>
        <v>271128.81</v>
      </c>
      <c r="T116" s="711">
        <f t="shared" si="26"/>
        <v>243788.96</v>
      </c>
      <c r="U116" s="711">
        <f t="shared" si="27"/>
        <v>204594.46</v>
      </c>
      <c r="V116" s="711">
        <f t="shared" si="28"/>
        <v>231002.27399999998</v>
      </c>
      <c r="W116" s="711">
        <f t="shared" si="29"/>
        <v>251555.43</v>
      </c>
      <c r="X116" s="678">
        <f t="shared" si="30"/>
        <v>446644.41</v>
      </c>
      <c r="Y116" s="678">
        <f t="shared" si="31"/>
        <v>362304.87</v>
      </c>
      <c r="Z116" s="678">
        <f t="shared" si="32"/>
        <v>296872.03999999998</v>
      </c>
      <c r="AA116" s="678">
        <f t="shared" si="33"/>
        <v>243257.98</v>
      </c>
      <c r="AB116" s="678">
        <f t="shared" si="34"/>
        <v>247385.41399999999</v>
      </c>
      <c r="AC116" s="678">
        <f t="shared" si="35"/>
        <v>251555.43</v>
      </c>
    </row>
    <row r="117" spans="1:29">
      <c r="A117" s="2" t="s">
        <v>285</v>
      </c>
      <c r="B117" s="3" t="s">
        <v>286</v>
      </c>
      <c r="C117" s="489">
        <v>6400</v>
      </c>
      <c r="D117" s="544" t="s">
        <v>1099</v>
      </c>
      <c r="E117" s="539">
        <v>19508</v>
      </c>
      <c r="F117" s="539">
        <v>24111</v>
      </c>
      <c r="G117" s="536">
        <v>21511</v>
      </c>
      <c r="H117" s="536">
        <v>22077</v>
      </c>
      <c r="I117" s="537">
        <v>22425</v>
      </c>
      <c r="J117" s="537">
        <v>20217</v>
      </c>
      <c r="K117" s="531" t="s">
        <v>1446</v>
      </c>
      <c r="L117" s="512">
        <f t="shared" si="18"/>
        <v>9.2549011602767557</v>
      </c>
      <c r="M117" s="512">
        <f t="shared" si="19"/>
        <v>11.558605561435501</v>
      </c>
      <c r="N117" s="512">
        <f t="shared" si="20"/>
        <v>10.05101475</v>
      </c>
      <c r="O117" s="512">
        <f t="shared" si="21"/>
        <v>10.014127200000001</v>
      </c>
      <c r="P117" s="512">
        <f t="shared" si="22"/>
        <v>8.5943812499999996</v>
      </c>
      <c r="Q117" s="512">
        <f t="shared" si="23"/>
        <v>6.1985321999999998</v>
      </c>
      <c r="R117" s="711">
        <f t="shared" si="24"/>
        <v>22044.039999999997</v>
      </c>
      <c r="S117" s="711">
        <f t="shared" si="25"/>
        <v>27245.429999999997</v>
      </c>
      <c r="T117" s="711">
        <f t="shared" si="26"/>
        <v>26673.64</v>
      </c>
      <c r="U117" s="711">
        <f t="shared" si="27"/>
        <v>28037.79</v>
      </c>
      <c r="V117" s="711">
        <f t="shared" si="28"/>
        <v>31619.25</v>
      </c>
      <c r="W117" s="711">
        <f t="shared" si="29"/>
        <v>30527.670000000002</v>
      </c>
      <c r="X117" s="678">
        <f t="shared" si="30"/>
        <v>29457.08</v>
      </c>
      <c r="Y117" s="678">
        <f t="shared" si="31"/>
        <v>36407.61</v>
      </c>
      <c r="Z117" s="678">
        <f t="shared" si="32"/>
        <v>32481.61</v>
      </c>
      <c r="AA117" s="678">
        <f t="shared" si="33"/>
        <v>33336.269999999997</v>
      </c>
      <c r="AB117" s="678">
        <f t="shared" si="34"/>
        <v>33861.75</v>
      </c>
      <c r="AC117" s="678">
        <f t="shared" si="35"/>
        <v>30527.670000000002</v>
      </c>
    </row>
    <row r="118" spans="1:29">
      <c r="A118" s="2" t="s">
        <v>1387</v>
      </c>
      <c r="B118" s="3" t="s">
        <v>57</v>
      </c>
      <c r="C118" s="489">
        <v>6300</v>
      </c>
      <c r="D118" s="544" t="s">
        <v>1099</v>
      </c>
      <c r="E118" s="539">
        <v>16651</v>
      </c>
      <c r="F118" s="539">
        <v>17818</v>
      </c>
      <c r="G118" s="536">
        <v>17649</v>
      </c>
      <c r="H118" s="536">
        <v>26641</v>
      </c>
      <c r="I118" s="537">
        <v>20454</v>
      </c>
      <c r="J118" s="537">
        <v>22265</v>
      </c>
      <c r="K118" s="531" t="s">
        <v>1446</v>
      </c>
      <c r="L118" s="512">
        <f t="shared" si="18"/>
        <v>7.8994955515567078</v>
      </c>
      <c r="M118" s="512">
        <f t="shared" si="19"/>
        <v>8.5417956075508172</v>
      </c>
      <c r="N118" s="512">
        <f t="shared" si="20"/>
        <v>8.2464952500000006</v>
      </c>
      <c r="O118" s="512">
        <f t="shared" si="21"/>
        <v>12.084357600000002</v>
      </c>
      <c r="P118" s="512">
        <f t="shared" si="22"/>
        <v>7.8389955000000002</v>
      </c>
      <c r="Q118" s="512">
        <f t="shared" si="23"/>
        <v>6.8264490000000011</v>
      </c>
      <c r="R118" s="711">
        <f t="shared" si="24"/>
        <v>18815.629999999997</v>
      </c>
      <c r="S118" s="711">
        <f t="shared" si="25"/>
        <v>20134.339999999997</v>
      </c>
      <c r="T118" s="711">
        <f t="shared" si="26"/>
        <v>21884.76</v>
      </c>
      <c r="U118" s="711">
        <f t="shared" si="27"/>
        <v>33834.07</v>
      </c>
      <c r="V118" s="711">
        <f t="shared" si="28"/>
        <v>28840.14</v>
      </c>
      <c r="W118" s="711">
        <f t="shared" si="29"/>
        <v>33620.15</v>
      </c>
      <c r="X118" s="678">
        <f t="shared" si="30"/>
        <v>25143.01</v>
      </c>
      <c r="Y118" s="678">
        <f t="shared" si="31"/>
        <v>26905.18</v>
      </c>
      <c r="Z118" s="678">
        <f t="shared" si="32"/>
        <v>26649.99</v>
      </c>
      <c r="AA118" s="678">
        <f t="shared" si="33"/>
        <v>40227.910000000003</v>
      </c>
      <c r="AB118" s="678">
        <f t="shared" si="34"/>
        <v>30885.54</v>
      </c>
      <c r="AC118" s="678">
        <f t="shared" si="35"/>
        <v>33620.15</v>
      </c>
    </row>
    <row r="119" spans="1:29">
      <c r="A119" s="2" t="s">
        <v>178</v>
      </c>
      <c r="B119" s="3" t="s">
        <v>179</v>
      </c>
      <c r="C119" s="489">
        <v>6310</v>
      </c>
      <c r="D119" s="544" t="s">
        <v>1099</v>
      </c>
      <c r="E119" s="539">
        <v>11066</v>
      </c>
      <c r="F119" s="539">
        <v>9951</v>
      </c>
      <c r="G119" s="536">
        <v>10645</v>
      </c>
      <c r="H119" s="536">
        <v>8757</v>
      </c>
      <c r="I119" s="537">
        <v>12029</v>
      </c>
      <c r="J119" s="537">
        <v>11857</v>
      </c>
      <c r="K119" s="531" t="s">
        <v>1446</v>
      </c>
      <c r="L119" s="512">
        <f t="shared" si="18"/>
        <v>5.2498839573314831</v>
      </c>
      <c r="M119" s="512">
        <f t="shared" si="19"/>
        <v>4.7704236216600169</v>
      </c>
      <c r="N119" s="512">
        <f t="shared" si="20"/>
        <v>4.97387625</v>
      </c>
      <c r="O119" s="512">
        <f t="shared" si="21"/>
        <v>3.9721752000000001</v>
      </c>
      <c r="P119" s="512">
        <f t="shared" si="22"/>
        <v>4.6101142499999996</v>
      </c>
      <c r="Q119" s="512">
        <f t="shared" si="23"/>
        <v>3.6353562000000004</v>
      </c>
      <c r="R119" s="711">
        <f t="shared" si="24"/>
        <v>12504.579999999998</v>
      </c>
      <c r="S119" s="711">
        <f t="shared" si="25"/>
        <v>11244.63</v>
      </c>
      <c r="T119" s="711">
        <f t="shared" si="26"/>
        <v>13199.8</v>
      </c>
      <c r="U119" s="711">
        <f t="shared" si="27"/>
        <v>11121.39</v>
      </c>
      <c r="V119" s="711">
        <f t="shared" si="28"/>
        <v>16960.89</v>
      </c>
      <c r="W119" s="711">
        <f t="shared" si="29"/>
        <v>17904.07</v>
      </c>
      <c r="X119" s="678">
        <f t="shared" si="30"/>
        <v>16709.66</v>
      </c>
      <c r="Y119" s="678">
        <f t="shared" si="31"/>
        <v>15026.01</v>
      </c>
      <c r="Z119" s="678">
        <f t="shared" si="32"/>
        <v>16073.95</v>
      </c>
      <c r="AA119" s="678">
        <f t="shared" si="33"/>
        <v>13223.07</v>
      </c>
      <c r="AB119" s="678">
        <f t="shared" si="34"/>
        <v>18163.79</v>
      </c>
      <c r="AC119" s="678">
        <f t="shared" si="35"/>
        <v>17904.07</v>
      </c>
    </row>
    <row r="120" spans="1:29" s="121" customFormat="1">
      <c r="A120" s="2" t="s">
        <v>236</v>
      </c>
      <c r="B120" s="3" t="s">
        <v>21</v>
      </c>
      <c r="C120" s="489">
        <v>6310</v>
      </c>
      <c r="D120" s="544" t="s">
        <v>1099</v>
      </c>
      <c r="E120" s="539">
        <v>262269</v>
      </c>
      <c r="F120" s="539">
        <v>197446</v>
      </c>
      <c r="G120" s="536">
        <v>186766</v>
      </c>
      <c r="H120" s="536">
        <v>203355</v>
      </c>
      <c r="I120" s="537">
        <v>193692.6</v>
      </c>
      <c r="J120" s="537">
        <v>160466</v>
      </c>
      <c r="K120" s="531" t="s">
        <v>1446</v>
      </c>
      <c r="L120" s="512">
        <f t="shared" si="18"/>
        <v>124.42452698403856</v>
      </c>
      <c r="M120" s="512">
        <f t="shared" si="19"/>
        <v>94.65391040119421</v>
      </c>
      <c r="N120" s="512">
        <f t="shared" si="20"/>
        <v>87.266413499999999</v>
      </c>
      <c r="O120" s="512">
        <f t="shared" si="21"/>
        <v>92.241827999999998</v>
      </c>
      <c r="P120" s="512">
        <f t="shared" si="22"/>
        <v>74.232688949999996</v>
      </c>
      <c r="Q120" s="512">
        <f t="shared" si="23"/>
        <v>49.198875600000001</v>
      </c>
      <c r="R120" s="711">
        <f t="shared" si="24"/>
        <v>296363.96999999997</v>
      </c>
      <c r="S120" s="711">
        <f t="shared" si="25"/>
        <v>223113.97999999998</v>
      </c>
      <c r="T120" s="711">
        <f t="shared" si="26"/>
        <v>231589.84</v>
      </c>
      <c r="U120" s="711">
        <f t="shared" si="27"/>
        <v>258260.85</v>
      </c>
      <c r="V120" s="711">
        <f t="shared" si="28"/>
        <v>273106.56599999999</v>
      </c>
      <c r="W120" s="711">
        <f t="shared" si="29"/>
        <v>242303.66</v>
      </c>
      <c r="X120" s="678">
        <f t="shared" si="30"/>
        <v>396026.19</v>
      </c>
      <c r="Y120" s="678">
        <f t="shared" si="31"/>
        <v>298143.46000000002</v>
      </c>
      <c r="Z120" s="678">
        <f t="shared" si="32"/>
        <v>282016.65999999997</v>
      </c>
      <c r="AA120" s="678">
        <f t="shared" si="33"/>
        <v>307066.05</v>
      </c>
      <c r="AB120" s="678">
        <f t="shared" si="34"/>
        <v>292475.826</v>
      </c>
      <c r="AC120" s="678">
        <f t="shared" si="35"/>
        <v>242303.66</v>
      </c>
    </row>
    <row r="121" spans="1:29" s="121" customFormat="1">
      <c r="A121" s="2" t="s">
        <v>1143</v>
      </c>
      <c r="B121" s="496" t="s">
        <v>21</v>
      </c>
      <c r="C121" s="493"/>
      <c r="D121" s="544" t="s">
        <v>1099</v>
      </c>
      <c r="E121" s="539">
        <v>11528</v>
      </c>
      <c r="F121" s="539">
        <v>11675</v>
      </c>
      <c r="G121" s="536">
        <v>10356</v>
      </c>
      <c r="H121" s="536">
        <v>10834</v>
      </c>
      <c r="I121" s="537">
        <v>9631</v>
      </c>
      <c r="J121" s="537">
        <v>10722</v>
      </c>
      <c r="K121" s="531" t="s">
        <v>1446</v>
      </c>
      <c r="L121" s="512">
        <f t="shared" si="18"/>
        <v>5.4690640032638118</v>
      </c>
      <c r="M121" s="512">
        <f t="shared" si="19"/>
        <v>5.5968943606552806</v>
      </c>
      <c r="N121" s="512">
        <f t="shared" si="20"/>
        <v>4.8388410000000004</v>
      </c>
      <c r="O121" s="512">
        <f t="shared" si="21"/>
        <v>4.9143024000000004</v>
      </c>
      <c r="P121" s="512">
        <f t="shared" si="22"/>
        <v>3.6910807499999998</v>
      </c>
      <c r="Q121" s="512">
        <f t="shared" si="23"/>
        <v>3.2873652</v>
      </c>
      <c r="R121" s="711">
        <f t="shared" si="24"/>
        <v>13026.64</v>
      </c>
      <c r="S121" s="711">
        <f t="shared" si="25"/>
        <v>13192.749999999998</v>
      </c>
      <c r="T121" s="711">
        <f t="shared" si="26"/>
        <v>12841.44</v>
      </c>
      <c r="U121" s="711">
        <f t="shared" si="27"/>
        <v>13759.18</v>
      </c>
      <c r="V121" s="711">
        <f t="shared" si="28"/>
        <v>13579.71</v>
      </c>
      <c r="W121" s="711">
        <f t="shared" si="29"/>
        <v>16190.22</v>
      </c>
      <c r="X121" s="678">
        <f t="shared" si="30"/>
        <v>17407.28</v>
      </c>
      <c r="Y121" s="678">
        <f t="shared" si="31"/>
        <v>17629.25</v>
      </c>
      <c r="Z121" s="678">
        <f t="shared" si="32"/>
        <v>15637.56</v>
      </c>
      <c r="AA121" s="678">
        <f t="shared" si="33"/>
        <v>16359.34</v>
      </c>
      <c r="AB121" s="678">
        <f t="shared" si="34"/>
        <v>14542.81</v>
      </c>
      <c r="AC121" s="678">
        <f t="shared" si="35"/>
        <v>16190.22</v>
      </c>
    </row>
    <row r="122" spans="1:29">
      <c r="A122" s="2" t="s">
        <v>303</v>
      </c>
      <c r="B122" s="3" t="s">
        <v>304</v>
      </c>
      <c r="C122" s="489">
        <v>6310</v>
      </c>
      <c r="D122" s="544" t="s">
        <v>1099</v>
      </c>
      <c r="E122" s="539">
        <v>42550</v>
      </c>
      <c r="F122" s="539">
        <v>36022</v>
      </c>
      <c r="G122" s="536">
        <v>34249</v>
      </c>
      <c r="H122" s="536">
        <v>44506</v>
      </c>
      <c r="I122" s="537">
        <v>69396</v>
      </c>
      <c r="J122" s="537">
        <v>77556</v>
      </c>
      <c r="K122" s="531" t="s">
        <v>1446</v>
      </c>
      <c r="L122" s="512">
        <f t="shared" si="18"/>
        <v>20.186387347230671</v>
      </c>
      <c r="M122" s="512">
        <f t="shared" si="19"/>
        <v>17.268636287753704</v>
      </c>
      <c r="N122" s="512">
        <f t="shared" si="20"/>
        <v>16.00284525</v>
      </c>
      <c r="O122" s="512">
        <f t="shared" si="21"/>
        <v>20.187921600000003</v>
      </c>
      <c r="P122" s="512">
        <f t="shared" si="22"/>
        <v>26.596017</v>
      </c>
      <c r="Q122" s="512">
        <f t="shared" si="23"/>
        <v>23.778669600000001</v>
      </c>
      <c r="R122" s="711">
        <f t="shared" si="24"/>
        <v>48081.499999999993</v>
      </c>
      <c r="S122" s="711">
        <f t="shared" si="25"/>
        <v>40704.859999999993</v>
      </c>
      <c r="T122" s="711">
        <f t="shared" si="26"/>
        <v>42468.76</v>
      </c>
      <c r="U122" s="711">
        <f t="shared" si="27"/>
        <v>56522.62</v>
      </c>
      <c r="V122" s="711">
        <f t="shared" si="28"/>
        <v>97848.36</v>
      </c>
      <c r="W122" s="711">
        <f t="shared" si="29"/>
        <v>117109.56</v>
      </c>
      <c r="X122" s="678">
        <f t="shared" si="30"/>
        <v>64250.5</v>
      </c>
      <c r="Y122" s="678">
        <f t="shared" si="31"/>
        <v>54393.22</v>
      </c>
      <c r="Z122" s="678">
        <f t="shared" si="32"/>
        <v>51715.99</v>
      </c>
      <c r="AA122" s="678">
        <f t="shared" si="33"/>
        <v>67204.06</v>
      </c>
      <c r="AB122" s="678">
        <f t="shared" si="34"/>
        <v>104787.96</v>
      </c>
      <c r="AC122" s="678">
        <f t="shared" si="35"/>
        <v>117109.56</v>
      </c>
    </row>
    <row r="123" spans="1:29">
      <c r="A123" s="2" t="s">
        <v>263</v>
      </c>
      <c r="B123" s="3" t="s">
        <v>264</v>
      </c>
      <c r="C123" s="489">
        <v>6310</v>
      </c>
      <c r="D123" s="544" t="s">
        <v>1099</v>
      </c>
      <c r="E123" s="539">
        <v>21917</v>
      </c>
      <c r="F123" s="539">
        <v>17340</v>
      </c>
      <c r="G123" s="536">
        <v>14009</v>
      </c>
      <c r="H123" s="536">
        <v>18731</v>
      </c>
      <c r="I123" s="537">
        <v>17438</v>
      </c>
      <c r="J123" s="537">
        <v>19993</v>
      </c>
      <c r="K123" s="531" t="s">
        <v>1446</v>
      </c>
      <c r="L123" s="512">
        <f t="shared" si="18"/>
        <v>10.397768542638181</v>
      </c>
      <c r="M123" s="512">
        <f t="shared" si="19"/>
        <v>8.312646527945402</v>
      </c>
      <c r="N123" s="512">
        <f t="shared" si="20"/>
        <v>6.5457052500000001</v>
      </c>
      <c r="O123" s="512">
        <f t="shared" si="21"/>
        <v>8.4963815999999994</v>
      </c>
      <c r="P123" s="512">
        <f t="shared" si="22"/>
        <v>6.6831135000000002</v>
      </c>
      <c r="Q123" s="512">
        <f t="shared" si="23"/>
        <v>6.1298538000000011</v>
      </c>
      <c r="R123" s="711">
        <f t="shared" si="24"/>
        <v>24766.21</v>
      </c>
      <c r="S123" s="711">
        <f t="shared" si="25"/>
        <v>19594.199999999997</v>
      </c>
      <c r="T123" s="711">
        <f t="shared" si="26"/>
        <v>17371.16</v>
      </c>
      <c r="U123" s="711">
        <f t="shared" si="27"/>
        <v>23788.37</v>
      </c>
      <c r="V123" s="711">
        <f t="shared" si="28"/>
        <v>24587.579999999998</v>
      </c>
      <c r="W123" s="711">
        <f t="shared" si="29"/>
        <v>30189.43</v>
      </c>
      <c r="X123" s="678">
        <f t="shared" si="30"/>
        <v>33094.67</v>
      </c>
      <c r="Y123" s="678">
        <f t="shared" si="31"/>
        <v>26183.4</v>
      </c>
      <c r="Z123" s="678">
        <f t="shared" si="32"/>
        <v>21153.59</v>
      </c>
      <c r="AA123" s="678">
        <f t="shared" si="33"/>
        <v>28283.81</v>
      </c>
      <c r="AB123" s="678">
        <f t="shared" si="34"/>
        <v>26331.38</v>
      </c>
      <c r="AC123" s="678">
        <f t="shared" si="35"/>
        <v>30189.43</v>
      </c>
    </row>
    <row r="124" spans="1:29">
      <c r="A124" s="2" t="s">
        <v>317</v>
      </c>
      <c r="B124" s="3" t="s">
        <v>318</v>
      </c>
      <c r="C124" s="489">
        <v>6430</v>
      </c>
      <c r="D124" s="544" t="s">
        <v>1099</v>
      </c>
      <c r="E124" s="540">
        <v>10652</v>
      </c>
      <c r="F124" s="540">
        <v>10652</v>
      </c>
      <c r="G124" s="540">
        <v>10652</v>
      </c>
      <c r="H124" s="540">
        <v>13741</v>
      </c>
      <c r="I124" s="539">
        <v>13761</v>
      </c>
      <c r="J124" s="537">
        <v>18737</v>
      </c>
      <c r="K124" s="531" t="s">
        <v>1446</v>
      </c>
      <c r="L124" s="512">
        <f t="shared" si="18"/>
        <v>5.0534758642232926</v>
      </c>
      <c r="M124" s="512">
        <f t="shared" si="19"/>
        <v>5.1064769789892974</v>
      </c>
      <c r="N124" s="512">
        <f t="shared" si="20"/>
        <v>4.9771470000000004</v>
      </c>
      <c r="O124" s="512">
        <f t="shared" si="21"/>
        <v>6.2329176000000004</v>
      </c>
      <c r="P124" s="512">
        <f t="shared" si="22"/>
        <v>5.27390325</v>
      </c>
      <c r="Q124" s="512">
        <f t="shared" si="23"/>
        <v>5.7447642000000005</v>
      </c>
      <c r="R124" s="711">
        <f t="shared" si="24"/>
        <v>12036.759999999998</v>
      </c>
      <c r="S124" s="711">
        <f t="shared" si="25"/>
        <v>12036.759999999998</v>
      </c>
      <c r="T124" s="711">
        <f t="shared" si="26"/>
        <v>13208.48</v>
      </c>
      <c r="U124" s="711">
        <f t="shared" si="27"/>
        <v>17451.07</v>
      </c>
      <c r="V124" s="711">
        <f t="shared" si="28"/>
        <v>19403.009999999998</v>
      </c>
      <c r="W124" s="711">
        <f t="shared" si="29"/>
        <v>28292.87</v>
      </c>
      <c r="X124" s="678">
        <f t="shared" si="30"/>
        <v>16084.52</v>
      </c>
      <c r="Y124" s="678">
        <f t="shared" si="31"/>
        <v>16084.52</v>
      </c>
      <c r="Z124" s="678">
        <f t="shared" si="32"/>
        <v>16084.52</v>
      </c>
      <c r="AA124" s="678">
        <f t="shared" si="33"/>
        <v>20748.91</v>
      </c>
      <c r="AB124" s="678">
        <f t="shared" si="34"/>
        <v>20779.11</v>
      </c>
      <c r="AC124" s="678">
        <f t="shared" si="35"/>
        <v>28292.87</v>
      </c>
    </row>
    <row r="125" spans="1:29">
      <c r="A125" s="2" t="s">
        <v>215</v>
      </c>
      <c r="B125" s="3" t="s">
        <v>54</v>
      </c>
      <c r="C125" s="489">
        <v>6440</v>
      </c>
      <c r="D125" s="544" t="s">
        <v>1099</v>
      </c>
      <c r="E125" s="539">
        <v>277</v>
      </c>
      <c r="F125" s="539">
        <v>297</v>
      </c>
      <c r="G125" s="536">
        <v>341</v>
      </c>
      <c r="H125" s="536">
        <v>388</v>
      </c>
      <c r="I125" s="537">
        <v>363</v>
      </c>
      <c r="J125" s="537">
        <v>416</v>
      </c>
      <c r="K125" s="531" t="s">
        <v>1446</v>
      </c>
      <c r="L125" s="512">
        <f t="shared" si="18"/>
        <v>0.13141314442262977</v>
      </c>
      <c r="M125" s="512">
        <f t="shared" si="19"/>
        <v>0.14237923983851122</v>
      </c>
      <c r="N125" s="512">
        <f t="shared" si="20"/>
        <v>0.15933225000000001</v>
      </c>
      <c r="O125" s="512">
        <f t="shared" si="21"/>
        <v>0.17599680000000001</v>
      </c>
      <c r="P125" s="512">
        <f t="shared" si="22"/>
        <v>0.13911974999999999</v>
      </c>
      <c r="Q125" s="512">
        <f t="shared" si="23"/>
        <v>0.12754560000000001</v>
      </c>
      <c r="R125" s="711">
        <f t="shared" si="24"/>
        <v>313.01</v>
      </c>
      <c r="S125" s="711">
        <f t="shared" si="25"/>
        <v>335.60999999999996</v>
      </c>
      <c r="T125" s="711">
        <f t="shared" si="26"/>
        <v>422.84</v>
      </c>
      <c r="U125" s="711">
        <f t="shared" si="27"/>
        <v>492.76</v>
      </c>
      <c r="V125" s="711">
        <f t="shared" si="28"/>
        <v>511.83</v>
      </c>
      <c r="W125" s="711">
        <f t="shared" si="29"/>
        <v>628.16</v>
      </c>
      <c r="X125" s="678">
        <f t="shared" si="30"/>
        <v>418.27</v>
      </c>
      <c r="Y125" s="678">
        <f t="shared" si="31"/>
        <v>448.47</v>
      </c>
      <c r="Z125" s="678">
        <f t="shared" si="32"/>
        <v>514.91</v>
      </c>
      <c r="AA125" s="678">
        <f t="shared" si="33"/>
        <v>585.88</v>
      </c>
      <c r="AB125" s="678">
        <f t="shared" si="34"/>
        <v>548.13</v>
      </c>
      <c r="AC125" s="678">
        <f t="shared" si="35"/>
        <v>628.16</v>
      </c>
    </row>
    <row r="126" spans="1:29">
      <c r="A126" s="2" t="s">
        <v>335</v>
      </c>
      <c r="B126" s="3" t="s">
        <v>9</v>
      </c>
      <c r="C126" s="489">
        <v>6400</v>
      </c>
      <c r="D126" s="544" t="s">
        <v>1099</v>
      </c>
      <c r="E126" s="539">
        <v>50595</v>
      </c>
      <c r="F126" s="539">
        <v>59713</v>
      </c>
      <c r="G126" s="536">
        <v>41322</v>
      </c>
      <c r="H126" s="536">
        <v>32728</v>
      </c>
      <c r="I126" s="537">
        <v>32821</v>
      </c>
      <c r="J126" s="537">
        <v>31086</v>
      </c>
      <c r="K126" s="531" t="s">
        <v>1446</v>
      </c>
      <c r="L126" s="512">
        <f t="shared" si="18"/>
        <v>24.003061523692971</v>
      </c>
      <c r="M126" s="512">
        <f t="shared" si="19"/>
        <v>28.625897469619595</v>
      </c>
      <c r="N126" s="512">
        <f t="shared" si="20"/>
        <v>19.3077045</v>
      </c>
      <c r="O126" s="512">
        <f t="shared" si="21"/>
        <v>14.845420800000001</v>
      </c>
      <c r="P126" s="512">
        <f t="shared" si="22"/>
        <v>12.578648250000001</v>
      </c>
      <c r="Q126" s="512">
        <f t="shared" si="23"/>
        <v>9.5309676000000021</v>
      </c>
      <c r="R126" s="711">
        <f t="shared" si="24"/>
        <v>57172.349999999991</v>
      </c>
      <c r="S126" s="711">
        <f t="shared" si="25"/>
        <v>67475.689999999988</v>
      </c>
      <c r="T126" s="711">
        <f t="shared" si="26"/>
        <v>51239.28</v>
      </c>
      <c r="U126" s="711">
        <f t="shared" si="27"/>
        <v>41564.559999999998</v>
      </c>
      <c r="V126" s="711">
        <f t="shared" si="28"/>
        <v>46277.61</v>
      </c>
      <c r="W126" s="711">
        <f t="shared" si="29"/>
        <v>46939.86</v>
      </c>
      <c r="X126" s="678">
        <f t="shared" si="30"/>
        <v>76398.45</v>
      </c>
      <c r="Y126" s="678">
        <f t="shared" si="31"/>
        <v>90166.63</v>
      </c>
      <c r="Z126" s="678">
        <f t="shared" si="32"/>
        <v>62396.22</v>
      </c>
      <c r="AA126" s="678">
        <f t="shared" si="33"/>
        <v>49419.28</v>
      </c>
      <c r="AB126" s="678">
        <f t="shared" si="34"/>
        <v>49559.71</v>
      </c>
      <c r="AC126" s="678">
        <f t="shared" si="35"/>
        <v>46939.86</v>
      </c>
    </row>
    <row r="127" spans="1:29">
      <c r="A127" s="2" t="s">
        <v>1388</v>
      </c>
      <c r="B127" s="3" t="s">
        <v>164</v>
      </c>
      <c r="C127" s="489">
        <v>6430</v>
      </c>
      <c r="D127" s="544" t="s">
        <v>1099</v>
      </c>
      <c r="E127" s="540">
        <v>0</v>
      </c>
      <c r="F127" s="540">
        <v>0</v>
      </c>
      <c r="G127" s="540">
        <v>0</v>
      </c>
      <c r="H127" s="540">
        <v>10387</v>
      </c>
      <c r="I127" s="537">
        <v>20073</v>
      </c>
      <c r="J127" s="537">
        <v>19372</v>
      </c>
      <c r="K127" s="531" t="s">
        <v>1446</v>
      </c>
      <c r="L127" s="512">
        <f t="shared" si="18"/>
        <v>0</v>
      </c>
      <c r="M127" s="512">
        <f t="shared" si="19"/>
        <v>0</v>
      </c>
      <c r="N127" s="512">
        <f t="shared" si="20"/>
        <v>0</v>
      </c>
      <c r="O127" s="512">
        <f t="shared" si="21"/>
        <v>4.7115432000000004</v>
      </c>
      <c r="P127" s="512">
        <f t="shared" si="22"/>
        <v>7.6929772500000002</v>
      </c>
      <c r="Q127" s="512">
        <f t="shared" si="23"/>
        <v>5.9394552000000003</v>
      </c>
      <c r="R127" s="711">
        <f t="shared" si="24"/>
        <v>0</v>
      </c>
      <c r="S127" s="711">
        <f t="shared" si="25"/>
        <v>0</v>
      </c>
      <c r="T127" s="711">
        <f t="shared" si="26"/>
        <v>0</v>
      </c>
      <c r="U127" s="711">
        <f t="shared" si="27"/>
        <v>13191.49</v>
      </c>
      <c r="V127" s="711">
        <f t="shared" si="28"/>
        <v>28302.929999999997</v>
      </c>
      <c r="W127" s="711">
        <f t="shared" si="29"/>
        <v>29251.72</v>
      </c>
      <c r="X127" s="678">
        <f t="shared" si="30"/>
        <v>0</v>
      </c>
      <c r="Y127" s="678">
        <f t="shared" si="31"/>
        <v>0</v>
      </c>
      <c r="Z127" s="678">
        <f t="shared" si="32"/>
        <v>0</v>
      </c>
      <c r="AA127" s="678">
        <f t="shared" si="33"/>
        <v>15684.37</v>
      </c>
      <c r="AB127" s="678">
        <f t="shared" si="34"/>
        <v>30310.23</v>
      </c>
      <c r="AC127" s="678">
        <f t="shared" si="35"/>
        <v>29251.72</v>
      </c>
    </row>
    <row r="128" spans="1:29">
      <c r="A128" s="2" t="s">
        <v>1389</v>
      </c>
      <c r="B128" s="3" t="s">
        <v>230</v>
      </c>
      <c r="C128" s="489">
        <v>6430</v>
      </c>
      <c r="D128" s="544" t="s">
        <v>1099</v>
      </c>
      <c r="E128" s="540">
        <v>0</v>
      </c>
      <c r="F128" s="539">
        <v>2287</v>
      </c>
      <c r="G128" s="536">
        <v>15622</v>
      </c>
      <c r="H128" s="536">
        <v>24835</v>
      </c>
      <c r="I128" s="537">
        <v>21698</v>
      </c>
      <c r="J128" s="537">
        <v>26913</v>
      </c>
      <c r="K128" s="531" t="s">
        <v>1446</v>
      </c>
      <c r="L128" s="512">
        <f t="shared" si="18"/>
        <v>0</v>
      </c>
      <c r="M128" s="512">
        <f t="shared" si="19"/>
        <v>1.0963680858945291</v>
      </c>
      <c r="N128" s="512">
        <f t="shared" si="20"/>
        <v>7.2993794999999997</v>
      </c>
      <c r="O128" s="512">
        <f t="shared" si="21"/>
        <v>11.265155999999999</v>
      </c>
      <c r="P128" s="512">
        <f t="shared" si="22"/>
        <v>8.3157584999999994</v>
      </c>
      <c r="Q128" s="512">
        <f t="shared" si="23"/>
        <v>8.2515258000000014</v>
      </c>
      <c r="R128" s="711">
        <f t="shared" si="24"/>
        <v>0</v>
      </c>
      <c r="S128" s="711">
        <f t="shared" si="25"/>
        <v>2584.31</v>
      </c>
      <c r="T128" s="711">
        <f t="shared" si="26"/>
        <v>19371.28</v>
      </c>
      <c r="U128" s="711">
        <f t="shared" si="27"/>
        <v>31540.45</v>
      </c>
      <c r="V128" s="711">
        <f t="shared" si="28"/>
        <v>30594.179999999997</v>
      </c>
      <c r="W128" s="711">
        <f t="shared" si="29"/>
        <v>40638.629999999997</v>
      </c>
      <c r="X128" s="678">
        <f t="shared" si="30"/>
        <v>0</v>
      </c>
      <c r="Y128" s="678">
        <f t="shared" si="31"/>
        <v>3453.37</v>
      </c>
      <c r="Z128" s="678">
        <f t="shared" si="32"/>
        <v>23589.22</v>
      </c>
      <c r="AA128" s="678">
        <f t="shared" si="33"/>
        <v>37500.85</v>
      </c>
      <c r="AB128" s="678">
        <f t="shared" si="34"/>
        <v>32763.98</v>
      </c>
      <c r="AC128" s="678">
        <f t="shared" si="35"/>
        <v>40638.629999999997</v>
      </c>
    </row>
    <row r="129" spans="1:29">
      <c r="A129" s="2" t="s">
        <v>296</v>
      </c>
      <c r="B129" s="3" t="s">
        <v>46</v>
      </c>
      <c r="C129" s="489">
        <v>6400</v>
      </c>
      <c r="D129" s="544" t="s">
        <v>1099</v>
      </c>
      <c r="E129" s="539">
        <v>4789</v>
      </c>
      <c r="F129" s="539">
        <v>4070</v>
      </c>
      <c r="G129" s="536">
        <v>3109</v>
      </c>
      <c r="H129" s="536">
        <v>2744</v>
      </c>
      <c r="I129" s="537">
        <v>1468</v>
      </c>
      <c r="J129" s="537">
        <v>1360</v>
      </c>
      <c r="K129" s="531" t="s">
        <v>1446</v>
      </c>
      <c r="L129" s="512">
        <f t="shared" si="18"/>
        <v>2.2719767098916024</v>
      </c>
      <c r="M129" s="512">
        <f t="shared" si="19"/>
        <v>1.9511229163055241</v>
      </c>
      <c r="N129" s="512">
        <f t="shared" si="20"/>
        <v>1.45268025</v>
      </c>
      <c r="O129" s="512">
        <f t="shared" si="21"/>
        <v>1.2446784000000002</v>
      </c>
      <c r="P129" s="512">
        <f t="shared" si="22"/>
        <v>0.56261099999999997</v>
      </c>
      <c r="Q129" s="512">
        <f t="shared" si="23"/>
        <v>0.41697600000000007</v>
      </c>
      <c r="R129" s="711">
        <f t="shared" si="24"/>
        <v>5411.57</v>
      </c>
      <c r="S129" s="711">
        <f t="shared" si="25"/>
        <v>4599.0999999999995</v>
      </c>
      <c r="T129" s="711">
        <f t="shared" si="26"/>
        <v>3855.16</v>
      </c>
      <c r="U129" s="711">
        <f t="shared" si="27"/>
        <v>3484.88</v>
      </c>
      <c r="V129" s="711">
        <f t="shared" si="28"/>
        <v>2069.88</v>
      </c>
      <c r="W129" s="711">
        <f t="shared" si="29"/>
        <v>2053.6</v>
      </c>
      <c r="X129" s="678">
        <f t="shared" si="30"/>
        <v>7231.39</v>
      </c>
      <c r="Y129" s="678">
        <f t="shared" si="31"/>
        <v>6145.7</v>
      </c>
      <c r="Z129" s="678">
        <f t="shared" si="32"/>
        <v>4694.59</v>
      </c>
      <c r="AA129" s="678">
        <f t="shared" si="33"/>
        <v>4143.4399999999996</v>
      </c>
      <c r="AB129" s="678">
        <f t="shared" si="34"/>
        <v>2216.6799999999998</v>
      </c>
      <c r="AC129" s="678">
        <f t="shared" si="35"/>
        <v>2053.6</v>
      </c>
    </row>
    <row r="130" spans="1:29">
      <c r="A130" s="2" t="s">
        <v>1390</v>
      </c>
      <c r="B130" s="3" t="s">
        <v>1391</v>
      </c>
      <c r="C130" s="489"/>
      <c r="E130" s="539">
        <v>20695</v>
      </c>
      <c r="F130" s="539">
        <v>23316</v>
      </c>
      <c r="G130" s="536">
        <v>22617</v>
      </c>
      <c r="H130" s="536">
        <v>16300</v>
      </c>
      <c r="I130" s="537">
        <v>14391</v>
      </c>
      <c r="J130" s="537">
        <v>16300</v>
      </c>
      <c r="K130" s="531" t="s">
        <v>1446</v>
      </c>
      <c r="L130" s="512">
        <f t="shared" si="18"/>
        <v>9.8180325769903352</v>
      </c>
      <c r="M130" s="512">
        <f t="shared" si="19"/>
        <v>11.177489414393021</v>
      </c>
      <c r="N130" s="512">
        <f t="shared" si="20"/>
        <v>10.567793249999999</v>
      </c>
      <c r="O130" s="512">
        <f t="shared" si="21"/>
        <v>7.3936799999999998</v>
      </c>
      <c r="P130" s="512">
        <f t="shared" si="22"/>
        <v>5.5153507499999996</v>
      </c>
      <c r="Q130" s="512">
        <f t="shared" si="23"/>
        <v>4.9975800000000001</v>
      </c>
      <c r="R130" s="711">
        <f t="shared" si="24"/>
        <v>23385.35</v>
      </c>
      <c r="S130" s="711">
        <f t="shared" si="25"/>
        <v>26347.079999999998</v>
      </c>
      <c r="T130" s="711">
        <f t="shared" si="26"/>
        <v>28045.079999999998</v>
      </c>
      <c r="U130" s="711">
        <f t="shared" si="27"/>
        <v>20701</v>
      </c>
      <c r="V130" s="711">
        <f t="shared" si="28"/>
        <v>20291.309999999998</v>
      </c>
      <c r="W130" s="711">
        <f t="shared" si="29"/>
        <v>24613</v>
      </c>
      <c r="X130" s="678">
        <f t="shared" si="30"/>
        <v>31249.45</v>
      </c>
      <c r="Y130" s="678">
        <f t="shared" si="31"/>
        <v>35207.160000000003</v>
      </c>
      <c r="Z130" s="678">
        <f t="shared" si="32"/>
        <v>34151.67</v>
      </c>
      <c r="AA130" s="678">
        <f t="shared" si="33"/>
        <v>24613</v>
      </c>
      <c r="AB130" s="678">
        <f t="shared" si="34"/>
        <v>21730.41</v>
      </c>
      <c r="AC130" s="678">
        <f t="shared" si="35"/>
        <v>24613</v>
      </c>
    </row>
    <row r="131" spans="1:29" s="121" customFormat="1">
      <c r="A131" s="2" t="s">
        <v>1392</v>
      </c>
      <c r="B131" s="3" t="s">
        <v>176</v>
      </c>
      <c r="C131" s="489">
        <v>6440</v>
      </c>
      <c r="D131" s="544" t="s">
        <v>1099</v>
      </c>
      <c r="E131" s="539">
        <v>0</v>
      </c>
      <c r="F131" s="539">
        <v>0</v>
      </c>
      <c r="G131" s="536">
        <v>0</v>
      </c>
      <c r="H131" s="536">
        <v>0</v>
      </c>
      <c r="I131" s="537">
        <v>6503</v>
      </c>
      <c r="J131" s="537">
        <v>6316</v>
      </c>
      <c r="K131" s="531" t="s">
        <v>1446</v>
      </c>
      <c r="L131" s="512">
        <f t="shared" si="18"/>
        <v>0</v>
      </c>
      <c r="M131" s="512">
        <f t="shared" si="19"/>
        <v>0</v>
      </c>
      <c r="N131" s="512">
        <f t="shared" si="20"/>
        <v>0</v>
      </c>
      <c r="O131" s="512">
        <f t="shared" si="21"/>
        <v>0</v>
      </c>
      <c r="P131" s="512">
        <f t="shared" si="22"/>
        <v>2.49227475</v>
      </c>
      <c r="Q131" s="512">
        <f t="shared" si="23"/>
        <v>1.9364856000000001</v>
      </c>
      <c r="R131" s="711">
        <f t="shared" si="24"/>
        <v>0</v>
      </c>
      <c r="S131" s="711">
        <f t="shared" si="25"/>
        <v>0</v>
      </c>
      <c r="T131" s="711">
        <f t="shared" si="26"/>
        <v>0</v>
      </c>
      <c r="U131" s="711">
        <f t="shared" si="27"/>
        <v>0</v>
      </c>
      <c r="V131" s="711">
        <f t="shared" si="28"/>
        <v>9169.23</v>
      </c>
      <c r="W131" s="711">
        <f t="shared" si="29"/>
        <v>9537.16</v>
      </c>
      <c r="X131" s="678">
        <f t="shared" si="30"/>
        <v>0</v>
      </c>
      <c r="Y131" s="678">
        <f t="shared" si="31"/>
        <v>0</v>
      </c>
      <c r="Z131" s="678">
        <f t="shared" si="32"/>
        <v>0</v>
      </c>
      <c r="AA131" s="678">
        <f t="shared" si="33"/>
        <v>0</v>
      </c>
      <c r="AB131" s="678">
        <f t="shared" si="34"/>
        <v>9819.5300000000007</v>
      </c>
      <c r="AC131" s="678">
        <f t="shared" si="35"/>
        <v>9537.16</v>
      </c>
    </row>
    <row r="132" spans="1:29">
      <c r="A132" s="2" t="s">
        <v>96</v>
      </c>
      <c r="B132" s="3" t="s">
        <v>17</v>
      </c>
      <c r="C132" s="489">
        <v>6400</v>
      </c>
      <c r="D132" s="544" t="s">
        <v>1099</v>
      </c>
      <c r="E132" s="539">
        <v>16934</v>
      </c>
      <c r="F132" s="539">
        <v>14607</v>
      </c>
      <c r="G132" s="536">
        <v>12646</v>
      </c>
      <c r="H132" s="536">
        <v>14986</v>
      </c>
      <c r="I132" s="537">
        <v>15534</v>
      </c>
      <c r="J132" s="537">
        <v>13473</v>
      </c>
      <c r="K132" s="531" t="s">
        <v>1446</v>
      </c>
      <c r="L132" s="512">
        <f t="shared" si="18"/>
        <v>8.0337551900823545</v>
      </c>
      <c r="M132" s="512">
        <f t="shared" si="19"/>
        <v>7.0024698866031425</v>
      </c>
      <c r="N132" s="512">
        <f t="shared" si="20"/>
        <v>5.9088434999999997</v>
      </c>
      <c r="O132" s="512">
        <f t="shared" si="21"/>
        <v>6.7976496000000006</v>
      </c>
      <c r="P132" s="512">
        <f t="shared" si="22"/>
        <v>5.9534054999999997</v>
      </c>
      <c r="Q132" s="512">
        <f t="shared" si="23"/>
        <v>4.1308218000000005</v>
      </c>
      <c r="R132" s="711">
        <f t="shared" si="24"/>
        <v>19135.419999999998</v>
      </c>
      <c r="S132" s="711">
        <f t="shared" si="25"/>
        <v>16505.91</v>
      </c>
      <c r="T132" s="711">
        <f t="shared" si="26"/>
        <v>15681.039999999999</v>
      </c>
      <c r="U132" s="711">
        <f t="shared" si="27"/>
        <v>19032.22</v>
      </c>
      <c r="V132" s="711">
        <f t="shared" si="28"/>
        <v>21902.94</v>
      </c>
      <c r="W132" s="711">
        <f t="shared" si="29"/>
        <v>20344.23</v>
      </c>
      <c r="X132" s="678">
        <f t="shared" si="30"/>
        <v>25570.34</v>
      </c>
      <c r="Y132" s="678">
        <f t="shared" si="31"/>
        <v>22056.57</v>
      </c>
      <c r="Z132" s="678">
        <f t="shared" si="32"/>
        <v>19095.46</v>
      </c>
      <c r="AA132" s="678">
        <f t="shared" si="33"/>
        <v>22628.86</v>
      </c>
      <c r="AB132" s="678">
        <f t="shared" si="34"/>
        <v>23456.34</v>
      </c>
      <c r="AC132" s="678">
        <f t="shared" si="35"/>
        <v>20344.23</v>
      </c>
    </row>
    <row r="133" spans="1:29">
      <c r="A133" s="2" t="s">
        <v>142</v>
      </c>
      <c r="B133" s="3" t="s">
        <v>143</v>
      </c>
      <c r="C133" s="489">
        <v>6430</v>
      </c>
      <c r="D133" s="544" t="s">
        <v>1099</v>
      </c>
      <c r="E133" s="539">
        <v>337543</v>
      </c>
      <c r="F133" s="539">
        <v>314990</v>
      </c>
      <c r="G133" s="536">
        <v>298186</v>
      </c>
      <c r="H133" s="536">
        <v>301995</v>
      </c>
      <c r="I133" s="537">
        <v>318525</v>
      </c>
      <c r="J133" s="537">
        <v>360404</v>
      </c>
      <c r="K133" s="531" t="s">
        <v>1446</v>
      </c>
      <c r="L133" s="512">
        <f t="shared" ref="L133:L196" si="36">E133*$L$3/1000000</f>
        <v>160.13569316912532</v>
      </c>
      <c r="M133" s="512">
        <f t="shared" ref="M133:M196" si="37">F133*$M$3/1000000</f>
        <v>151.00349076340959</v>
      </c>
      <c r="N133" s="512">
        <f t="shared" ref="N133:N196" si="38">G133*$N$3/1000000</f>
        <v>139.32740849999999</v>
      </c>
      <c r="O133" s="512">
        <f t="shared" ref="O133:O196" si="39">H133*$O$3/1000000</f>
        <v>136.98493199999999</v>
      </c>
      <c r="P133" s="512">
        <f t="shared" ref="P133:P196" si="40">I133*$P$3/1000000</f>
        <v>122.07470625000001</v>
      </c>
      <c r="Q133" s="512">
        <f t="shared" ref="Q133:Q196" si="41">J133*$Q$3/1000000</f>
        <v>110.4998664</v>
      </c>
      <c r="R133" s="711">
        <f t="shared" ref="R133:R196" si="42">$R$3*E133</f>
        <v>381423.58999999997</v>
      </c>
      <c r="S133" s="711">
        <f t="shared" ref="S133:S196" si="43">$S$3*F133</f>
        <v>355938.69999999995</v>
      </c>
      <c r="T133" s="711">
        <f t="shared" ref="T133:T196" si="44">$T$3*G133</f>
        <v>369750.64</v>
      </c>
      <c r="U133" s="711">
        <f t="shared" ref="U133:U196" si="45">$U$3*H133</f>
        <v>383533.65</v>
      </c>
      <c r="V133" s="711">
        <f t="shared" ref="V133:V196" si="46">$V$3*I133</f>
        <v>449120.25</v>
      </c>
      <c r="W133" s="711">
        <f t="shared" ref="W133:W196" si="47">$W$3*J133</f>
        <v>544210.04</v>
      </c>
      <c r="X133" s="678">
        <f t="shared" ref="X133:X196" si="48">$X$3*E133</f>
        <v>509689.93</v>
      </c>
      <c r="Y133" s="678">
        <f t="shared" ref="Y133:Y196" si="49">$Y$3*F133</f>
        <v>475634.9</v>
      </c>
      <c r="Z133" s="678">
        <f t="shared" ref="Z133:Z196" si="50">$Z$3*G133</f>
        <v>450260.86</v>
      </c>
      <c r="AA133" s="678">
        <f t="shared" ref="AA133:AA196" si="51">$AA$3*H133</f>
        <v>456012.45</v>
      </c>
      <c r="AB133" s="678">
        <f t="shared" ref="AB133:AB196" si="52">$AB$3*I133</f>
        <v>480972.75</v>
      </c>
      <c r="AC133" s="678">
        <f t="shared" ref="AC133:AC196" si="53">$AC$3*J133</f>
        <v>544210.04</v>
      </c>
    </row>
    <row r="134" spans="1:29">
      <c r="A134" s="2" t="s">
        <v>245</v>
      </c>
      <c r="B134" s="3" t="s">
        <v>1</v>
      </c>
      <c r="C134" s="489">
        <v>6430</v>
      </c>
      <c r="D134" s="544" t="s">
        <v>1099</v>
      </c>
      <c r="E134" s="551">
        <v>189783</v>
      </c>
      <c r="F134" s="551">
        <v>182555</v>
      </c>
      <c r="G134" s="536">
        <v>166266</v>
      </c>
      <c r="H134" s="536">
        <v>151151</v>
      </c>
      <c r="I134" s="537">
        <v>163483</v>
      </c>
      <c r="J134" s="537">
        <v>138196</v>
      </c>
      <c r="K134" s="531" t="s">
        <v>1446</v>
      </c>
      <c r="L134" s="512">
        <f t="shared" si="36"/>
        <v>90.036031725487163</v>
      </c>
      <c r="M134" s="512">
        <f t="shared" si="37"/>
        <v>87.515293362691622</v>
      </c>
      <c r="N134" s="512">
        <f t="shared" si="38"/>
        <v>77.687788499999996</v>
      </c>
      <c r="O134" s="512">
        <f t="shared" si="39"/>
        <v>68.562093600000011</v>
      </c>
      <c r="P134" s="512">
        <f t="shared" si="40"/>
        <v>62.65485975</v>
      </c>
      <c r="Q134" s="512">
        <f t="shared" si="41"/>
        <v>42.370893600000002</v>
      </c>
      <c r="R134" s="711">
        <f t="shared" si="42"/>
        <v>214454.78999999998</v>
      </c>
      <c r="S134" s="711">
        <f t="shared" si="43"/>
        <v>206287.15</v>
      </c>
      <c r="T134" s="711">
        <f t="shared" si="44"/>
        <v>206169.84</v>
      </c>
      <c r="U134" s="711">
        <f t="shared" si="45"/>
        <v>191961.77</v>
      </c>
      <c r="V134" s="711">
        <f t="shared" si="46"/>
        <v>230511.03</v>
      </c>
      <c r="W134" s="711">
        <f t="shared" si="47"/>
        <v>208675.96</v>
      </c>
      <c r="X134" s="678">
        <f t="shared" si="48"/>
        <v>286572.33</v>
      </c>
      <c r="Y134" s="678">
        <f t="shared" si="49"/>
        <v>275658.05</v>
      </c>
      <c r="Z134" s="678">
        <f t="shared" si="50"/>
        <v>251061.66</v>
      </c>
      <c r="AA134" s="678">
        <f t="shared" si="51"/>
        <v>228238.01</v>
      </c>
      <c r="AB134" s="678">
        <f t="shared" si="52"/>
        <v>246859.33</v>
      </c>
      <c r="AC134" s="678">
        <f t="shared" si="53"/>
        <v>208675.96</v>
      </c>
    </row>
    <row r="135" spans="1:29">
      <c r="A135" s="2" t="s">
        <v>254</v>
      </c>
      <c r="B135" s="3" t="s">
        <v>255</v>
      </c>
      <c r="C135" s="489">
        <v>6430</v>
      </c>
      <c r="D135" s="544" t="s">
        <v>1099</v>
      </c>
      <c r="E135" s="539">
        <v>11779</v>
      </c>
      <c r="F135" s="539">
        <v>19292</v>
      </c>
      <c r="G135" s="536">
        <v>17548</v>
      </c>
      <c r="H135" s="536">
        <v>13255</v>
      </c>
      <c r="I135" s="537">
        <v>13236</v>
      </c>
      <c r="J135" s="537">
        <v>13050</v>
      </c>
      <c r="K135" s="531" t="s">
        <v>1446</v>
      </c>
      <c r="L135" s="512">
        <f t="shared" si="36"/>
        <v>5.5881423399066996</v>
      </c>
      <c r="M135" s="512">
        <f t="shared" si="37"/>
        <v>9.2484185015641689</v>
      </c>
      <c r="N135" s="512">
        <f t="shared" si="38"/>
        <v>8.1993030000000005</v>
      </c>
      <c r="O135" s="512">
        <f t="shared" si="39"/>
        <v>6.0124680000000001</v>
      </c>
      <c r="P135" s="512">
        <f t="shared" si="40"/>
        <v>5.0726969999999998</v>
      </c>
      <c r="Q135" s="512">
        <f t="shared" si="41"/>
        <v>4.0011300000000007</v>
      </c>
      <c r="R135" s="711">
        <f t="shared" si="42"/>
        <v>13310.269999999999</v>
      </c>
      <c r="S135" s="711">
        <f t="shared" si="43"/>
        <v>21799.96</v>
      </c>
      <c r="T135" s="711">
        <f t="shared" si="44"/>
        <v>21759.52</v>
      </c>
      <c r="U135" s="711">
        <f t="shared" si="45"/>
        <v>16833.849999999999</v>
      </c>
      <c r="V135" s="711">
        <f t="shared" si="46"/>
        <v>18662.759999999998</v>
      </c>
      <c r="W135" s="711">
        <f t="shared" si="47"/>
        <v>19705.5</v>
      </c>
      <c r="X135" s="678">
        <f t="shared" si="48"/>
        <v>17786.29</v>
      </c>
      <c r="Y135" s="678">
        <f t="shared" si="49"/>
        <v>29130.920000000002</v>
      </c>
      <c r="Z135" s="678">
        <f t="shared" si="50"/>
        <v>26497.48</v>
      </c>
      <c r="AA135" s="678">
        <f t="shared" si="51"/>
        <v>20015.05</v>
      </c>
      <c r="AB135" s="678">
        <f t="shared" si="52"/>
        <v>19986.36</v>
      </c>
      <c r="AC135" s="678">
        <f t="shared" si="53"/>
        <v>19705.5</v>
      </c>
    </row>
    <row r="136" spans="1:29">
      <c r="A136" s="2" t="s">
        <v>256</v>
      </c>
      <c r="B136" s="3" t="s">
        <v>257</v>
      </c>
      <c r="C136" s="489">
        <v>6430</v>
      </c>
      <c r="D136" s="544" t="s">
        <v>1099</v>
      </c>
      <c r="E136" s="539">
        <v>7854</v>
      </c>
      <c r="F136" s="539">
        <v>9608</v>
      </c>
      <c r="G136" s="536">
        <v>7532</v>
      </c>
      <c r="H136" s="536">
        <v>10764</v>
      </c>
      <c r="I136" s="537">
        <v>8358</v>
      </c>
      <c r="J136" s="537">
        <v>10994</v>
      </c>
      <c r="K136" s="531" t="s">
        <v>1446</v>
      </c>
      <c r="L136" s="512">
        <f t="shared" si="36"/>
        <v>3.7260607808495809</v>
      </c>
      <c r="M136" s="512">
        <f t="shared" si="37"/>
        <v>4.6059923783448342</v>
      </c>
      <c r="N136" s="512">
        <f t="shared" si="38"/>
        <v>3.5193270000000001</v>
      </c>
      <c r="O136" s="512">
        <f t="shared" si="39"/>
        <v>4.8825504000000004</v>
      </c>
      <c r="P136" s="512">
        <f t="shared" si="40"/>
        <v>3.2032034999999999</v>
      </c>
      <c r="Q136" s="512">
        <f t="shared" si="41"/>
        <v>3.3707604000000004</v>
      </c>
      <c r="R136" s="711">
        <f t="shared" si="42"/>
        <v>8875.0199999999986</v>
      </c>
      <c r="S136" s="711">
        <f t="shared" si="43"/>
        <v>10857.039999999999</v>
      </c>
      <c r="T136" s="711">
        <f t="shared" si="44"/>
        <v>9339.68</v>
      </c>
      <c r="U136" s="711">
        <f t="shared" si="45"/>
        <v>13670.28</v>
      </c>
      <c r="V136" s="711">
        <f t="shared" si="46"/>
        <v>11784.779999999999</v>
      </c>
      <c r="W136" s="711">
        <f t="shared" si="47"/>
        <v>16600.939999999999</v>
      </c>
      <c r="X136" s="678">
        <f t="shared" si="48"/>
        <v>11859.54</v>
      </c>
      <c r="Y136" s="678">
        <f t="shared" si="49"/>
        <v>14508.08</v>
      </c>
      <c r="Z136" s="678">
        <f t="shared" si="50"/>
        <v>11373.32</v>
      </c>
      <c r="AA136" s="678">
        <f t="shared" si="51"/>
        <v>16253.64</v>
      </c>
      <c r="AB136" s="678">
        <f t="shared" si="52"/>
        <v>12620.58</v>
      </c>
      <c r="AC136" s="678">
        <f t="shared" si="53"/>
        <v>16600.939999999999</v>
      </c>
    </row>
    <row r="137" spans="1:29">
      <c r="A137" s="2" t="s">
        <v>194</v>
      </c>
      <c r="B137" s="3" t="s">
        <v>195</v>
      </c>
      <c r="C137" s="489">
        <v>6430</v>
      </c>
      <c r="D137" s="544" t="s">
        <v>1099</v>
      </c>
      <c r="E137" s="539">
        <v>7690</v>
      </c>
      <c r="F137" s="539">
        <v>8784</v>
      </c>
      <c r="G137" s="536">
        <v>9803</v>
      </c>
      <c r="H137" s="536">
        <v>12159</v>
      </c>
      <c r="I137" s="537">
        <v>9141</v>
      </c>
      <c r="J137" s="537">
        <v>7628</v>
      </c>
      <c r="K137" s="531" t="s">
        <v>1446</v>
      </c>
      <c r="L137" s="512">
        <f t="shared" si="36"/>
        <v>3.6482566087004429</v>
      </c>
      <c r="M137" s="512">
        <f t="shared" si="37"/>
        <v>4.2109738812844526</v>
      </c>
      <c r="N137" s="512">
        <f t="shared" si="38"/>
        <v>4.5804517499999999</v>
      </c>
      <c r="O137" s="512">
        <f t="shared" si="39"/>
        <v>5.5153224000000005</v>
      </c>
      <c r="P137" s="512">
        <f t="shared" si="40"/>
        <v>3.5032882500000002</v>
      </c>
      <c r="Q137" s="512">
        <f t="shared" si="41"/>
        <v>2.3387448000000002</v>
      </c>
      <c r="R137" s="711">
        <f t="shared" si="42"/>
        <v>8689.6999999999989</v>
      </c>
      <c r="S137" s="711">
        <f t="shared" si="43"/>
        <v>9925.9199999999983</v>
      </c>
      <c r="T137" s="711">
        <f t="shared" si="44"/>
        <v>12155.72</v>
      </c>
      <c r="U137" s="711">
        <f t="shared" si="45"/>
        <v>15441.93</v>
      </c>
      <c r="V137" s="711">
        <f t="shared" si="46"/>
        <v>12888.81</v>
      </c>
      <c r="W137" s="711">
        <f t="shared" si="47"/>
        <v>11518.28</v>
      </c>
      <c r="X137" s="678">
        <f t="shared" si="48"/>
        <v>11611.9</v>
      </c>
      <c r="Y137" s="678">
        <f t="shared" si="49"/>
        <v>13263.84</v>
      </c>
      <c r="Z137" s="678">
        <f t="shared" si="50"/>
        <v>14802.53</v>
      </c>
      <c r="AA137" s="678">
        <f t="shared" si="51"/>
        <v>18360.09</v>
      </c>
      <c r="AB137" s="678">
        <f t="shared" si="52"/>
        <v>13802.91</v>
      </c>
      <c r="AC137" s="678">
        <f t="shared" si="53"/>
        <v>11518.28</v>
      </c>
    </row>
    <row r="138" spans="1:29">
      <c r="A138" s="2" t="s">
        <v>269</v>
      </c>
      <c r="B138" s="3" t="s">
        <v>3</v>
      </c>
      <c r="C138" s="489">
        <v>6400</v>
      </c>
      <c r="D138" s="544" t="s">
        <v>1099</v>
      </c>
      <c r="E138" s="539">
        <v>13992</v>
      </c>
      <c r="F138" s="539">
        <v>13311</v>
      </c>
      <c r="G138" s="536">
        <v>10897</v>
      </c>
      <c r="H138" s="536">
        <v>10236</v>
      </c>
      <c r="I138" s="537">
        <v>10781</v>
      </c>
      <c r="J138" s="537">
        <v>8928</v>
      </c>
      <c r="K138" s="531" t="s">
        <v>1446</v>
      </c>
      <c r="L138" s="512">
        <f t="shared" si="36"/>
        <v>6.6380242482362286</v>
      </c>
      <c r="M138" s="512">
        <f t="shared" si="37"/>
        <v>6.3811786582169114</v>
      </c>
      <c r="N138" s="512">
        <f t="shared" si="38"/>
        <v>5.0916232499999996</v>
      </c>
      <c r="O138" s="512">
        <f t="shared" si="39"/>
        <v>4.6430496000000003</v>
      </c>
      <c r="P138" s="512">
        <f t="shared" si="40"/>
        <v>4.1318182500000002</v>
      </c>
      <c r="Q138" s="512">
        <f t="shared" si="41"/>
        <v>2.7373248000000001</v>
      </c>
      <c r="R138" s="711">
        <f t="shared" si="42"/>
        <v>15810.96</v>
      </c>
      <c r="S138" s="711">
        <f t="shared" si="43"/>
        <v>15041.429999999998</v>
      </c>
      <c r="T138" s="711">
        <f t="shared" si="44"/>
        <v>13512.28</v>
      </c>
      <c r="U138" s="711">
        <f t="shared" si="45"/>
        <v>12999.72</v>
      </c>
      <c r="V138" s="711">
        <f t="shared" si="46"/>
        <v>15201.21</v>
      </c>
      <c r="W138" s="711">
        <f t="shared" si="47"/>
        <v>13481.28</v>
      </c>
      <c r="X138" s="678">
        <f t="shared" si="48"/>
        <v>21127.920000000002</v>
      </c>
      <c r="Y138" s="678">
        <f t="shared" si="49"/>
        <v>20099.61</v>
      </c>
      <c r="Z138" s="678">
        <f t="shared" si="50"/>
        <v>16454.47</v>
      </c>
      <c r="AA138" s="678">
        <f t="shared" si="51"/>
        <v>15456.36</v>
      </c>
      <c r="AB138" s="678">
        <f t="shared" si="52"/>
        <v>16279.31</v>
      </c>
      <c r="AC138" s="678">
        <f t="shared" si="53"/>
        <v>13481.28</v>
      </c>
    </row>
    <row r="139" spans="1:29">
      <c r="A139" s="2" t="s">
        <v>261</v>
      </c>
      <c r="B139" s="3" t="s">
        <v>34</v>
      </c>
      <c r="C139" s="489">
        <v>6440</v>
      </c>
      <c r="D139" s="544" t="s">
        <v>1099</v>
      </c>
      <c r="E139" s="539">
        <v>7446</v>
      </c>
      <c r="F139" s="539">
        <v>6929</v>
      </c>
      <c r="G139" s="536">
        <v>5423</v>
      </c>
      <c r="H139" s="536">
        <v>5892</v>
      </c>
      <c r="I139" s="537">
        <v>5276</v>
      </c>
      <c r="J139" s="537">
        <v>5405</v>
      </c>
      <c r="K139" s="531" t="s">
        <v>1446</v>
      </c>
      <c r="L139" s="512">
        <f t="shared" si="36"/>
        <v>3.532499181844408</v>
      </c>
      <c r="M139" s="512">
        <f t="shared" si="37"/>
        <v>3.3217028715186672</v>
      </c>
      <c r="N139" s="512">
        <f t="shared" si="38"/>
        <v>2.5338967499999998</v>
      </c>
      <c r="O139" s="512">
        <f t="shared" si="39"/>
        <v>2.6726112</v>
      </c>
      <c r="P139" s="512">
        <f t="shared" si="40"/>
        <v>2.022027</v>
      </c>
      <c r="Q139" s="512">
        <f t="shared" si="41"/>
        <v>1.6571730000000002</v>
      </c>
      <c r="R139" s="711">
        <f t="shared" si="42"/>
        <v>8413.98</v>
      </c>
      <c r="S139" s="711">
        <f t="shared" si="43"/>
        <v>7829.7699999999995</v>
      </c>
      <c r="T139" s="711">
        <f t="shared" si="44"/>
        <v>6724.5199999999995</v>
      </c>
      <c r="U139" s="711">
        <f t="shared" si="45"/>
        <v>7482.84</v>
      </c>
      <c r="V139" s="711">
        <f t="shared" si="46"/>
        <v>7439.16</v>
      </c>
      <c r="W139" s="711">
        <f t="shared" si="47"/>
        <v>8161.55</v>
      </c>
      <c r="X139" s="678">
        <f t="shared" si="48"/>
        <v>11243.460000000001</v>
      </c>
      <c r="Y139" s="678">
        <f t="shared" si="49"/>
        <v>10462.790000000001</v>
      </c>
      <c r="Z139" s="678">
        <f t="shared" si="50"/>
        <v>8188.7300000000005</v>
      </c>
      <c r="AA139" s="678">
        <f t="shared" si="51"/>
        <v>8896.92</v>
      </c>
      <c r="AB139" s="678">
        <f t="shared" si="52"/>
        <v>7966.76</v>
      </c>
      <c r="AC139" s="678">
        <f t="shared" si="53"/>
        <v>8161.55</v>
      </c>
    </row>
    <row r="140" spans="1:29">
      <c r="A140" s="2" t="s">
        <v>1393</v>
      </c>
      <c r="B140" s="3" t="s">
        <v>20</v>
      </c>
      <c r="C140" s="489">
        <v>6300</v>
      </c>
      <c r="D140" s="544" t="s">
        <v>1099</v>
      </c>
      <c r="E140" s="539">
        <v>7941</v>
      </c>
      <c r="F140" s="539">
        <v>8176</v>
      </c>
      <c r="G140" s="536">
        <v>5972</v>
      </c>
      <c r="H140" s="536">
        <v>5403</v>
      </c>
      <c r="I140" s="537">
        <v>19380</v>
      </c>
      <c r="J140" s="537">
        <v>20044</v>
      </c>
      <c r="K140" s="531" t="s">
        <v>1446</v>
      </c>
      <c r="L140" s="512">
        <f t="shared" si="36"/>
        <v>3.7673349453433316</v>
      </c>
      <c r="M140" s="512">
        <f t="shared" si="37"/>
        <v>3.9195039222884436</v>
      </c>
      <c r="N140" s="512">
        <f t="shared" si="38"/>
        <v>2.7904170000000001</v>
      </c>
      <c r="O140" s="512">
        <f t="shared" si="39"/>
        <v>2.4508008000000001</v>
      </c>
      <c r="P140" s="512">
        <f t="shared" si="40"/>
        <v>7.4273850000000001</v>
      </c>
      <c r="Q140" s="512">
        <f t="shared" si="41"/>
        <v>6.1454904000000008</v>
      </c>
      <c r="R140" s="711">
        <f t="shared" si="42"/>
        <v>8973.33</v>
      </c>
      <c r="S140" s="711">
        <f t="shared" si="43"/>
        <v>9238.8799999999992</v>
      </c>
      <c r="T140" s="711">
        <f t="shared" si="44"/>
        <v>7405.28</v>
      </c>
      <c r="U140" s="711">
        <f t="shared" si="45"/>
        <v>6861.81</v>
      </c>
      <c r="V140" s="711">
        <f t="shared" si="46"/>
        <v>27325.8</v>
      </c>
      <c r="W140" s="711">
        <f t="shared" si="47"/>
        <v>30266.44</v>
      </c>
      <c r="X140" s="678">
        <f t="shared" si="48"/>
        <v>11990.91</v>
      </c>
      <c r="Y140" s="678">
        <f t="shared" si="49"/>
        <v>12345.76</v>
      </c>
      <c r="Z140" s="678">
        <f t="shared" si="50"/>
        <v>9017.7199999999993</v>
      </c>
      <c r="AA140" s="678">
        <f t="shared" si="51"/>
        <v>8158.53</v>
      </c>
      <c r="AB140" s="678">
        <f t="shared" si="52"/>
        <v>29263.8</v>
      </c>
      <c r="AC140" s="678">
        <f t="shared" si="53"/>
        <v>30266.44</v>
      </c>
    </row>
    <row r="141" spans="1:29">
      <c r="A141" s="2" t="s">
        <v>168</v>
      </c>
      <c r="B141" s="3" t="s">
        <v>131</v>
      </c>
      <c r="C141" s="489">
        <v>6320</v>
      </c>
      <c r="D141" s="544" t="s">
        <v>1099</v>
      </c>
      <c r="E141" s="552">
        <v>95221</v>
      </c>
      <c r="F141" s="552">
        <v>109791</v>
      </c>
      <c r="G141" s="552">
        <v>94046</v>
      </c>
      <c r="H141" s="552">
        <v>99835</v>
      </c>
      <c r="I141" s="537">
        <v>91837</v>
      </c>
      <c r="J141" s="537">
        <v>93604</v>
      </c>
      <c r="K141" s="531" t="s">
        <v>1446</v>
      </c>
      <c r="L141" s="512">
        <f t="shared" si="36"/>
        <v>45.174335830567607</v>
      </c>
      <c r="M141" s="512">
        <f t="shared" si="37"/>
        <v>52.632858993636312</v>
      </c>
      <c r="N141" s="512">
        <f t="shared" si="38"/>
        <v>43.9429935</v>
      </c>
      <c r="O141" s="512">
        <f t="shared" si="39"/>
        <v>45.285156000000001</v>
      </c>
      <c r="P141" s="512">
        <f t="shared" si="40"/>
        <v>35.196530250000002</v>
      </c>
      <c r="Q141" s="512">
        <f t="shared" si="41"/>
        <v>28.698986400000003</v>
      </c>
      <c r="R141" s="711">
        <f t="shared" si="42"/>
        <v>107599.73</v>
      </c>
      <c r="S141" s="711">
        <f t="shared" si="43"/>
        <v>124063.82999999999</v>
      </c>
      <c r="T141" s="711">
        <f t="shared" si="44"/>
        <v>116617.04</v>
      </c>
      <c r="U141" s="711">
        <f t="shared" si="45"/>
        <v>126790.45</v>
      </c>
      <c r="V141" s="711">
        <f t="shared" si="46"/>
        <v>129490.17</v>
      </c>
      <c r="W141" s="711">
        <f t="shared" si="47"/>
        <v>141342.04</v>
      </c>
      <c r="X141" s="678">
        <f t="shared" si="48"/>
        <v>143783.71</v>
      </c>
      <c r="Y141" s="678">
        <f t="shared" si="49"/>
        <v>165784.41</v>
      </c>
      <c r="Z141" s="678">
        <f t="shared" si="50"/>
        <v>142009.46</v>
      </c>
      <c r="AA141" s="678">
        <f t="shared" si="51"/>
        <v>150750.85</v>
      </c>
      <c r="AB141" s="678">
        <f t="shared" si="52"/>
        <v>138673.87</v>
      </c>
      <c r="AC141" s="678">
        <f t="shared" si="53"/>
        <v>141342.04</v>
      </c>
    </row>
    <row r="142" spans="1:29">
      <c r="A142" s="10" t="s">
        <v>1394</v>
      </c>
      <c r="B142" s="3" t="s">
        <v>10</v>
      </c>
      <c r="C142" s="489">
        <v>6400</v>
      </c>
      <c r="D142" s="544" t="s">
        <v>1099</v>
      </c>
      <c r="E142" s="535">
        <v>7058</v>
      </c>
      <c r="F142" s="535">
        <v>6965</v>
      </c>
      <c r="G142" s="536">
        <v>8204</v>
      </c>
      <c r="H142" s="536">
        <v>9049</v>
      </c>
      <c r="I142" s="537">
        <v>10051</v>
      </c>
      <c r="J142" s="537">
        <v>8095</v>
      </c>
      <c r="K142" s="531" t="s">
        <v>1446</v>
      </c>
      <c r="L142" s="512">
        <f t="shared" si="36"/>
        <v>3.3484258965159595</v>
      </c>
      <c r="M142" s="512">
        <f t="shared" si="37"/>
        <v>3.3389609611960624</v>
      </c>
      <c r="N142" s="512">
        <f t="shared" si="38"/>
        <v>3.8333189999999999</v>
      </c>
      <c r="O142" s="512">
        <f t="shared" si="39"/>
        <v>4.1046264000000008</v>
      </c>
      <c r="P142" s="512">
        <f t="shared" si="40"/>
        <v>3.8520457499999998</v>
      </c>
      <c r="Q142" s="512">
        <f t="shared" si="41"/>
        <v>2.4819270000000002</v>
      </c>
      <c r="R142" s="711">
        <f t="shared" si="42"/>
        <v>7975.5399999999991</v>
      </c>
      <c r="S142" s="711">
        <f t="shared" si="43"/>
        <v>7870.4499999999989</v>
      </c>
      <c r="T142" s="711">
        <f t="shared" si="44"/>
        <v>10172.959999999999</v>
      </c>
      <c r="U142" s="711">
        <f t="shared" si="45"/>
        <v>11492.23</v>
      </c>
      <c r="V142" s="711">
        <f t="shared" si="46"/>
        <v>14171.91</v>
      </c>
      <c r="W142" s="711">
        <f t="shared" si="47"/>
        <v>12223.45</v>
      </c>
      <c r="X142" s="678">
        <f t="shared" si="48"/>
        <v>10657.58</v>
      </c>
      <c r="Y142" s="678">
        <f t="shared" si="49"/>
        <v>10517.15</v>
      </c>
      <c r="Z142" s="678">
        <f t="shared" si="50"/>
        <v>12388.04</v>
      </c>
      <c r="AA142" s="678">
        <f t="shared" si="51"/>
        <v>13663.99</v>
      </c>
      <c r="AB142" s="678">
        <f t="shared" si="52"/>
        <v>15177.01</v>
      </c>
      <c r="AC142" s="678">
        <f t="shared" si="53"/>
        <v>12223.45</v>
      </c>
    </row>
    <row r="143" spans="1:29">
      <c r="A143" s="2" t="s">
        <v>219</v>
      </c>
      <c r="B143" s="3" t="s">
        <v>11</v>
      </c>
      <c r="C143" s="489">
        <v>6400</v>
      </c>
      <c r="D143" s="544" t="s">
        <v>1099</v>
      </c>
      <c r="E143" s="535">
        <v>2393</v>
      </c>
      <c r="F143" s="535">
        <v>3872</v>
      </c>
      <c r="G143" s="536">
        <v>4501</v>
      </c>
      <c r="H143" s="536">
        <v>10743</v>
      </c>
      <c r="I143" s="537">
        <v>2080</v>
      </c>
      <c r="J143" s="537">
        <v>1942</v>
      </c>
      <c r="K143" s="531" t="s">
        <v>1446</v>
      </c>
      <c r="L143" s="512">
        <f t="shared" si="36"/>
        <v>1.1352767314200469</v>
      </c>
      <c r="M143" s="512">
        <f t="shared" si="37"/>
        <v>1.8562034230798499</v>
      </c>
      <c r="N143" s="512">
        <f t="shared" si="38"/>
        <v>2.10309225</v>
      </c>
      <c r="O143" s="512">
        <f t="shared" si="39"/>
        <v>4.8730247999999996</v>
      </c>
      <c r="P143" s="512">
        <f t="shared" si="40"/>
        <v>0.79715999999999998</v>
      </c>
      <c r="Q143" s="512">
        <f t="shared" si="41"/>
        <v>0.59541720000000009</v>
      </c>
      <c r="R143" s="711">
        <f t="shared" si="42"/>
        <v>2704.0899999999997</v>
      </c>
      <c r="S143" s="711">
        <f t="shared" si="43"/>
        <v>4375.3599999999997</v>
      </c>
      <c r="T143" s="711">
        <f t="shared" si="44"/>
        <v>5581.24</v>
      </c>
      <c r="U143" s="711">
        <f t="shared" si="45"/>
        <v>13643.61</v>
      </c>
      <c r="V143" s="711">
        <f t="shared" si="46"/>
        <v>2932.7999999999997</v>
      </c>
      <c r="W143" s="711">
        <f t="shared" si="47"/>
        <v>2932.42</v>
      </c>
      <c r="X143" s="678">
        <f t="shared" si="48"/>
        <v>3613.43</v>
      </c>
      <c r="Y143" s="678">
        <f t="shared" si="49"/>
        <v>5846.72</v>
      </c>
      <c r="Z143" s="678">
        <f t="shared" si="50"/>
        <v>6796.51</v>
      </c>
      <c r="AA143" s="678">
        <f t="shared" si="51"/>
        <v>16221.93</v>
      </c>
      <c r="AB143" s="678">
        <f t="shared" si="52"/>
        <v>3140.8</v>
      </c>
      <c r="AC143" s="678">
        <f t="shared" si="53"/>
        <v>2932.42</v>
      </c>
    </row>
    <row r="144" spans="1:29">
      <c r="A144" s="2" t="s">
        <v>1395</v>
      </c>
      <c r="B144" s="3" t="s">
        <v>11</v>
      </c>
      <c r="C144" s="489">
        <v>6400</v>
      </c>
      <c r="D144" s="544" t="s">
        <v>1099</v>
      </c>
      <c r="E144" s="535">
        <v>5903</v>
      </c>
      <c r="F144" s="535">
        <v>5903</v>
      </c>
      <c r="G144" s="536">
        <v>5903</v>
      </c>
      <c r="H144" s="546">
        <v>5903</v>
      </c>
      <c r="I144" s="537">
        <v>4238</v>
      </c>
      <c r="J144" s="537">
        <v>4844</v>
      </c>
      <c r="K144" s="531" t="s">
        <v>1446</v>
      </c>
      <c r="L144" s="512">
        <f t="shared" si="36"/>
        <v>2.8004757816851384</v>
      </c>
      <c r="M144" s="512">
        <f t="shared" si="37"/>
        <v>2.8298473157129012</v>
      </c>
      <c r="N144" s="512">
        <f t="shared" si="38"/>
        <v>2.7581767500000001</v>
      </c>
      <c r="O144" s="512">
        <f t="shared" si="39"/>
        <v>2.6776008000000004</v>
      </c>
      <c r="P144" s="512">
        <f t="shared" si="40"/>
        <v>1.6242135</v>
      </c>
      <c r="Q144" s="512">
        <f t="shared" si="41"/>
        <v>1.4851704000000001</v>
      </c>
      <c r="R144" s="711">
        <f t="shared" si="42"/>
        <v>6670.3899999999994</v>
      </c>
      <c r="S144" s="711">
        <f t="shared" si="43"/>
        <v>6670.3899999999994</v>
      </c>
      <c r="T144" s="711">
        <f t="shared" si="44"/>
        <v>7319.72</v>
      </c>
      <c r="U144" s="711">
        <f t="shared" si="45"/>
        <v>7496.81</v>
      </c>
      <c r="V144" s="711">
        <f t="shared" si="46"/>
        <v>5975.58</v>
      </c>
      <c r="W144" s="711">
        <f t="shared" si="47"/>
        <v>7314.44</v>
      </c>
      <c r="X144" s="678">
        <f t="shared" si="48"/>
        <v>8913.5300000000007</v>
      </c>
      <c r="Y144" s="678">
        <f t="shared" si="49"/>
        <v>8913.5300000000007</v>
      </c>
      <c r="Z144" s="678">
        <f t="shared" si="50"/>
        <v>8913.5300000000007</v>
      </c>
      <c r="AA144" s="678">
        <f t="shared" si="51"/>
        <v>8913.5300000000007</v>
      </c>
      <c r="AB144" s="678">
        <f t="shared" si="52"/>
        <v>6399.38</v>
      </c>
      <c r="AC144" s="678">
        <f t="shared" si="53"/>
        <v>7314.44</v>
      </c>
    </row>
    <row r="145" spans="1:29">
      <c r="A145" s="2" t="s">
        <v>1396</v>
      </c>
      <c r="B145" s="3" t="s">
        <v>1107</v>
      </c>
      <c r="C145" s="489">
        <v>6400</v>
      </c>
      <c r="D145" s="544" t="s">
        <v>1099</v>
      </c>
      <c r="E145" s="540">
        <v>14000</v>
      </c>
      <c r="F145" s="540">
        <v>13766</v>
      </c>
      <c r="G145" s="536">
        <v>13728</v>
      </c>
      <c r="H145" s="540">
        <v>12952</v>
      </c>
      <c r="I145" s="537">
        <v>10855</v>
      </c>
      <c r="J145" s="537">
        <v>11312</v>
      </c>
      <c r="K145" s="531" t="s">
        <v>1446</v>
      </c>
      <c r="L145" s="512">
        <f t="shared" si="36"/>
        <v>6.6418195737069183</v>
      </c>
      <c r="M145" s="512">
        <f t="shared" si="37"/>
        <v>6.5993017360839907</v>
      </c>
      <c r="N145" s="512">
        <f t="shared" si="38"/>
        <v>6.4144079999999999</v>
      </c>
      <c r="O145" s="512">
        <f t="shared" si="39"/>
        <v>5.8750271999999999</v>
      </c>
      <c r="P145" s="512">
        <f t="shared" si="40"/>
        <v>4.16017875</v>
      </c>
      <c r="Q145" s="512">
        <f t="shared" si="41"/>
        <v>3.4682592000000003</v>
      </c>
      <c r="R145" s="711">
        <f t="shared" si="42"/>
        <v>15819.999999999998</v>
      </c>
      <c r="S145" s="711">
        <f t="shared" si="43"/>
        <v>15555.579999999998</v>
      </c>
      <c r="T145" s="711">
        <f t="shared" si="44"/>
        <v>17022.72</v>
      </c>
      <c r="U145" s="711">
        <f t="shared" si="45"/>
        <v>16449.04</v>
      </c>
      <c r="V145" s="711">
        <f t="shared" si="46"/>
        <v>15305.55</v>
      </c>
      <c r="W145" s="711">
        <f t="shared" si="47"/>
        <v>17081.12</v>
      </c>
      <c r="X145" s="678">
        <f t="shared" si="48"/>
        <v>21140</v>
      </c>
      <c r="Y145" s="678">
        <f t="shared" si="49"/>
        <v>20786.66</v>
      </c>
      <c r="Z145" s="678">
        <f t="shared" si="50"/>
        <v>20729.28</v>
      </c>
      <c r="AA145" s="678">
        <f t="shared" si="51"/>
        <v>19557.52</v>
      </c>
      <c r="AB145" s="678">
        <f t="shared" si="52"/>
        <v>16391.05</v>
      </c>
      <c r="AC145" s="678">
        <f t="shared" si="53"/>
        <v>17081.12</v>
      </c>
    </row>
    <row r="146" spans="1:29">
      <c r="A146" s="2" t="s">
        <v>1397</v>
      </c>
      <c r="B146" s="3" t="s">
        <v>29</v>
      </c>
      <c r="C146" s="489">
        <v>6400</v>
      </c>
      <c r="D146" s="544" t="s">
        <v>1099</v>
      </c>
      <c r="E146" s="535">
        <v>12378</v>
      </c>
      <c r="F146" s="535">
        <v>10127</v>
      </c>
      <c r="G146" s="536">
        <v>9417</v>
      </c>
      <c r="H146" s="536">
        <v>8497</v>
      </c>
      <c r="I146" s="537">
        <v>8713</v>
      </c>
      <c r="J146" s="537">
        <v>8370</v>
      </c>
      <c r="K146" s="531" t="s">
        <v>1446</v>
      </c>
      <c r="L146" s="512">
        <f t="shared" si="36"/>
        <v>5.8723173345245883</v>
      </c>
      <c r="M146" s="512">
        <f t="shared" si="37"/>
        <v>4.8547965045272825</v>
      </c>
      <c r="N146" s="512">
        <f t="shared" si="38"/>
        <v>4.4000932500000003</v>
      </c>
      <c r="O146" s="512">
        <f t="shared" si="39"/>
        <v>3.8542392000000003</v>
      </c>
      <c r="P146" s="512">
        <f t="shared" si="40"/>
        <v>3.3392572500000002</v>
      </c>
      <c r="Q146" s="512">
        <f t="shared" si="41"/>
        <v>2.5662419999999999</v>
      </c>
      <c r="R146" s="711">
        <f t="shared" si="42"/>
        <v>13987.14</v>
      </c>
      <c r="S146" s="711">
        <f t="shared" si="43"/>
        <v>11443.509999999998</v>
      </c>
      <c r="T146" s="711">
        <f t="shared" si="44"/>
        <v>11677.08</v>
      </c>
      <c r="U146" s="711">
        <f t="shared" si="45"/>
        <v>10791.19</v>
      </c>
      <c r="V146" s="711">
        <f t="shared" si="46"/>
        <v>12285.33</v>
      </c>
      <c r="W146" s="711">
        <f t="shared" si="47"/>
        <v>12638.7</v>
      </c>
      <c r="X146" s="678">
        <f t="shared" si="48"/>
        <v>18690.78</v>
      </c>
      <c r="Y146" s="678">
        <f t="shared" si="49"/>
        <v>15291.77</v>
      </c>
      <c r="Z146" s="678">
        <f t="shared" si="50"/>
        <v>14219.67</v>
      </c>
      <c r="AA146" s="678">
        <f t="shared" si="51"/>
        <v>12830.47</v>
      </c>
      <c r="AB146" s="678">
        <f t="shared" si="52"/>
        <v>13156.63</v>
      </c>
      <c r="AC146" s="678">
        <f t="shared" si="53"/>
        <v>12638.7</v>
      </c>
    </row>
    <row r="147" spans="1:29">
      <c r="A147" s="2" t="s">
        <v>184</v>
      </c>
      <c r="B147" s="3" t="s">
        <v>37</v>
      </c>
      <c r="C147" s="489">
        <v>6430</v>
      </c>
      <c r="D147" s="544" t="s">
        <v>1099</v>
      </c>
      <c r="E147" s="535">
        <v>36457</v>
      </c>
      <c r="F147" s="535">
        <v>29914</v>
      </c>
      <c r="G147" s="536">
        <v>26932</v>
      </c>
      <c r="H147" s="536">
        <v>31054</v>
      </c>
      <c r="I147" s="537">
        <v>26270</v>
      </c>
      <c r="J147" s="537">
        <v>22516</v>
      </c>
      <c r="K147" s="531" t="s">
        <v>1446</v>
      </c>
      <c r="L147" s="512">
        <f t="shared" si="36"/>
        <v>17.295772585616653</v>
      </c>
      <c r="M147" s="512">
        <f t="shared" si="37"/>
        <v>14.340513739155638</v>
      </c>
      <c r="N147" s="512">
        <f t="shared" si="38"/>
        <v>12.583977000000001</v>
      </c>
      <c r="O147" s="512">
        <f t="shared" si="39"/>
        <v>14.0860944</v>
      </c>
      <c r="P147" s="512">
        <f t="shared" si="40"/>
        <v>10.0679775</v>
      </c>
      <c r="Q147" s="512">
        <f t="shared" si="41"/>
        <v>6.9034056000000001</v>
      </c>
      <c r="R147" s="711">
        <f t="shared" si="42"/>
        <v>41196.409999999996</v>
      </c>
      <c r="S147" s="711">
        <f t="shared" si="43"/>
        <v>33802.82</v>
      </c>
      <c r="T147" s="711">
        <f t="shared" si="44"/>
        <v>33395.68</v>
      </c>
      <c r="U147" s="711">
        <f t="shared" si="45"/>
        <v>39438.58</v>
      </c>
      <c r="V147" s="711">
        <f t="shared" si="46"/>
        <v>37040.699999999997</v>
      </c>
      <c r="W147" s="711">
        <f t="shared" si="47"/>
        <v>33999.160000000003</v>
      </c>
      <c r="X147" s="678">
        <f t="shared" si="48"/>
        <v>55050.07</v>
      </c>
      <c r="Y147" s="678">
        <f t="shared" si="49"/>
        <v>45170.14</v>
      </c>
      <c r="Z147" s="678">
        <f t="shared" si="50"/>
        <v>40667.32</v>
      </c>
      <c r="AA147" s="678">
        <f t="shared" si="51"/>
        <v>46891.54</v>
      </c>
      <c r="AB147" s="678">
        <f t="shared" si="52"/>
        <v>39667.699999999997</v>
      </c>
      <c r="AC147" s="678">
        <f t="shared" si="53"/>
        <v>33999.160000000003</v>
      </c>
    </row>
    <row r="148" spans="1:29">
      <c r="A148" s="2" t="s">
        <v>1142</v>
      </c>
      <c r="B148" s="3" t="s">
        <v>128</v>
      </c>
      <c r="C148" s="497" t="s">
        <v>371</v>
      </c>
      <c r="D148" s="570" t="s">
        <v>1099</v>
      </c>
      <c r="E148" s="535">
        <v>12210</v>
      </c>
      <c r="F148" s="535">
        <v>13179</v>
      </c>
      <c r="G148" s="536">
        <v>11344</v>
      </c>
      <c r="H148" s="536">
        <v>11292</v>
      </c>
      <c r="I148" s="537">
        <v>11229</v>
      </c>
      <c r="J148" s="537">
        <v>9441</v>
      </c>
      <c r="K148" s="531" t="s">
        <v>1446</v>
      </c>
      <c r="L148" s="512">
        <f t="shared" si="36"/>
        <v>5.7926154996401049</v>
      </c>
      <c r="M148" s="512">
        <f t="shared" si="37"/>
        <v>6.3178989960664627</v>
      </c>
      <c r="N148" s="512">
        <f t="shared" si="38"/>
        <v>5.300484</v>
      </c>
      <c r="O148" s="512">
        <f t="shared" si="39"/>
        <v>5.1220512000000005</v>
      </c>
      <c r="P148" s="512">
        <f t="shared" si="40"/>
        <v>4.3035142500000001</v>
      </c>
      <c r="Q148" s="512">
        <f t="shared" si="41"/>
        <v>2.8946106</v>
      </c>
      <c r="R148" s="711">
        <f t="shared" si="42"/>
        <v>13797.3</v>
      </c>
      <c r="S148" s="711">
        <f t="shared" si="43"/>
        <v>14892.269999999999</v>
      </c>
      <c r="T148" s="711">
        <f t="shared" si="44"/>
        <v>14066.56</v>
      </c>
      <c r="U148" s="711">
        <f t="shared" si="45"/>
        <v>14340.84</v>
      </c>
      <c r="V148" s="711">
        <f t="shared" si="46"/>
        <v>15832.89</v>
      </c>
      <c r="W148" s="711">
        <f t="shared" si="47"/>
        <v>14255.91</v>
      </c>
      <c r="X148" s="678">
        <f t="shared" si="48"/>
        <v>18437.099999999999</v>
      </c>
      <c r="Y148" s="678">
        <f t="shared" si="49"/>
        <v>19900.29</v>
      </c>
      <c r="Z148" s="678">
        <f t="shared" si="50"/>
        <v>17129.439999999999</v>
      </c>
      <c r="AA148" s="678">
        <f t="shared" si="51"/>
        <v>17050.920000000002</v>
      </c>
      <c r="AB148" s="678">
        <f t="shared" si="52"/>
        <v>16955.79</v>
      </c>
      <c r="AC148" s="678">
        <f t="shared" si="53"/>
        <v>14255.91</v>
      </c>
    </row>
    <row r="149" spans="1:29">
      <c r="A149" s="2" t="s">
        <v>1398</v>
      </c>
      <c r="B149" s="3" t="s">
        <v>328</v>
      </c>
      <c r="C149" s="489">
        <v>6400</v>
      </c>
      <c r="D149" s="544" t="s">
        <v>1099</v>
      </c>
      <c r="E149" s="535">
        <v>29444</v>
      </c>
      <c r="F149" s="535">
        <v>17705</v>
      </c>
      <c r="G149" s="536">
        <v>93123</v>
      </c>
      <c r="H149" s="536">
        <v>90286</v>
      </c>
      <c r="I149" s="537">
        <v>86254.399999999994</v>
      </c>
      <c r="J149" s="537">
        <v>80344</v>
      </c>
      <c r="K149" s="531" t="s">
        <v>1446</v>
      </c>
      <c r="L149" s="512">
        <f t="shared" si="36"/>
        <v>13.968695394873324</v>
      </c>
      <c r="M149" s="512">
        <f t="shared" si="37"/>
        <v>8.4876243816189927</v>
      </c>
      <c r="N149" s="512">
        <f t="shared" si="38"/>
        <v>43.51172175</v>
      </c>
      <c r="O149" s="512">
        <f t="shared" si="39"/>
        <v>40.953729600000003</v>
      </c>
      <c r="P149" s="512">
        <f t="shared" si="40"/>
        <v>33.056998799999995</v>
      </c>
      <c r="Q149" s="512">
        <f t="shared" si="41"/>
        <v>24.633470400000004</v>
      </c>
      <c r="R149" s="711">
        <f t="shared" si="42"/>
        <v>33271.719999999994</v>
      </c>
      <c r="S149" s="711">
        <f t="shared" si="43"/>
        <v>20006.649999999998</v>
      </c>
      <c r="T149" s="711">
        <f t="shared" si="44"/>
        <v>115472.52</v>
      </c>
      <c r="U149" s="711">
        <f t="shared" si="45"/>
        <v>114663.22</v>
      </c>
      <c r="V149" s="711">
        <f t="shared" si="46"/>
        <v>121618.70399999998</v>
      </c>
      <c r="W149" s="711">
        <f t="shared" si="47"/>
        <v>121319.44</v>
      </c>
      <c r="X149" s="678">
        <f t="shared" si="48"/>
        <v>44460.44</v>
      </c>
      <c r="Y149" s="678">
        <f t="shared" si="49"/>
        <v>26734.55</v>
      </c>
      <c r="Z149" s="678">
        <f t="shared" si="50"/>
        <v>140615.73000000001</v>
      </c>
      <c r="AA149" s="678">
        <f t="shared" si="51"/>
        <v>136331.86000000002</v>
      </c>
      <c r="AB149" s="678">
        <f t="shared" si="52"/>
        <v>130244.14399999999</v>
      </c>
      <c r="AC149" s="678">
        <f t="shared" si="53"/>
        <v>121319.44</v>
      </c>
    </row>
    <row r="150" spans="1:29">
      <c r="A150" s="2" t="s">
        <v>1399</v>
      </c>
      <c r="B150" s="11" t="s">
        <v>328</v>
      </c>
      <c r="C150" s="498">
        <v>6400</v>
      </c>
      <c r="E150" s="535">
        <v>44277</v>
      </c>
      <c r="F150" s="535">
        <v>49349</v>
      </c>
      <c r="G150" s="550">
        <v>0</v>
      </c>
      <c r="H150" s="535">
        <v>0</v>
      </c>
      <c r="I150" s="537">
        <v>0</v>
      </c>
      <c r="J150" s="537">
        <v>0</v>
      </c>
      <c r="K150" s="531" t="s">
        <v>1446</v>
      </c>
      <c r="L150" s="512">
        <f t="shared" si="36"/>
        <v>21.005703233215801</v>
      </c>
      <c r="M150" s="512">
        <f t="shared" si="37"/>
        <v>23.657485208049462</v>
      </c>
      <c r="N150" s="512">
        <f t="shared" si="38"/>
        <v>0</v>
      </c>
      <c r="O150" s="512">
        <f t="shared" si="39"/>
        <v>0</v>
      </c>
      <c r="P150" s="512">
        <f t="shared" si="40"/>
        <v>0</v>
      </c>
      <c r="Q150" s="512">
        <f t="shared" si="41"/>
        <v>0</v>
      </c>
      <c r="R150" s="711">
        <f t="shared" si="42"/>
        <v>50033.009999999995</v>
      </c>
      <c r="S150" s="711">
        <f t="shared" si="43"/>
        <v>55764.369999999995</v>
      </c>
      <c r="T150" s="711">
        <f t="shared" si="44"/>
        <v>0</v>
      </c>
      <c r="U150" s="711">
        <f t="shared" si="45"/>
        <v>0</v>
      </c>
      <c r="V150" s="711">
        <f t="shared" si="46"/>
        <v>0</v>
      </c>
      <c r="W150" s="711">
        <f t="shared" si="47"/>
        <v>0</v>
      </c>
      <c r="X150" s="678">
        <f t="shared" si="48"/>
        <v>66858.27</v>
      </c>
      <c r="Y150" s="678">
        <f t="shared" si="49"/>
        <v>74516.990000000005</v>
      </c>
      <c r="Z150" s="678">
        <f t="shared" si="50"/>
        <v>0</v>
      </c>
      <c r="AA150" s="678">
        <f t="shared" si="51"/>
        <v>0</v>
      </c>
      <c r="AB150" s="678">
        <f t="shared" si="52"/>
        <v>0</v>
      </c>
      <c r="AC150" s="678">
        <f t="shared" si="53"/>
        <v>0</v>
      </c>
    </row>
    <row r="151" spans="1:29">
      <c r="A151" s="2" t="s">
        <v>97</v>
      </c>
      <c r="B151" s="3" t="s">
        <v>267</v>
      </c>
      <c r="C151" s="489">
        <v>6400</v>
      </c>
      <c r="D151" s="544" t="s">
        <v>1099</v>
      </c>
      <c r="E151" s="535">
        <v>29868</v>
      </c>
      <c r="F151" s="535">
        <v>28708</v>
      </c>
      <c r="G151" s="536">
        <v>17597</v>
      </c>
      <c r="H151" s="536">
        <v>19748</v>
      </c>
      <c r="I151" s="537">
        <v>18320</v>
      </c>
      <c r="J151" s="537">
        <v>21388</v>
      </c>
      <c r="K151" s="531" t="s">
        <v>1446</v>
      </c>
      <c r="L151" s="512">
        <f t="shared" si="36"/>
        <v>14.169847644819875</v>
      </c>
      <c r="M151" s="512">
        <f t="shared" si="37"/>
        <v>13.762367734962895</v>
      </c>
      <c r="N151" s="512">
        <f t="shared" si="38"/>
        <v>8.2221982499999999</v>
      </c>
      <c r="O151" s="512">
        <f t="shared" si="39"/>
        <v>8.9576928000000002</v>
      </c>
      <c r="P151" s="512">
        <f t="shared" si="40"/>
        <v>7.0211399999999999</v>
      </c>
      <c r="Q151" s="512">
        <f t="shared" si="41"/>
        <v>6.557560800000001</v>
      </c>
      <c r="R151" s="711">
        <f t="shared" si="42"/>
        <v>33750.839999999997</v>
      </c>
      <c r="S151" s="711">
        <f t="shared" si="43"/>
        <v>32440.039999999997</v>
      </c>
      <c r="T151" s="711">
        <f t="shared" si="44"/>
        <v>21820.28</v>
      </c>
      <c r="U151" s="711">
        <f t="shared" si="45"/>
        <v>25079.96</v>
      </c>
      <c r="V151" s="711">
        <f t="shared" si="46"/>
        <v>25831.199999999997</v>
      </c>
      <c r="W151" s="711">
        <f t="shared" si="47"/>
        <v>32295.88</v>
      </c>
      <c r="X151" s="678">
        <f t="shared" si="48"/>
        <v>45100.68</v>
      </c>
      <c r="Y151" s="678">
        <f t="shared" si="49"/>
        <v>43349.08</v>
      </c>
      <c r="Z151" s="678">
        <f t="shared" si="50"/>
        <v>26571.47</v>
      </c>
      <c r="AA151" s="678">
        <f t="shared" si="51"/>
        <v>29819.48</v>
      </c>
      <c r="AB151" s="678">
        <f t="shared" si="52"/>
        <v>27663.200000000001</v>
      </c>
      <c r="AC151" s="678">
        <f t="shared" si="53"/>
        <v>32295.88</v>
      </c>
    </row>
    <row r="152" spans="1:29">
      <c r="A152" s="2" t="s">
        <v>112</v>
      </c>
      <c r="B152" s="3" t="s">
        <v>27</v>
      </c>
      <c r="C152" s="489">
        <v>6400</v>
      </c>
      <c r="E152" s="535">
        <v>13687</v>
      </c>
      <c r="F152" s="535">
        <v>11401</v>
      </c>
      <c r="G152" s="536">
        <v>11013</v>
      </c>
      <c r="H152" s="536">
        <v>11479</v>
      </c>
      <c r="I152" s="537">
        <v>10825</v>
      </c>
      <c r="J152" s="537">
        <v>11380</v>
      </c>
      <c r="K152" s="531" t="s">
        <v>1446</v>
      </c>
      <c r="L152" s="512">
        <f t="shared" si="36"/>
        <v>6.4933274646661854</v>
      </c>
      <c r="M152" s="512">
        <f t="shared" si="37"/>
        <v>5.4655411225551047</v>
      </c>
      <c r="N152" s="512">
        <f t="shared" si="38"/>
        <v>5.1458242500000004</v>
      </c>
      <c r="O152" s="512">
        <f t="shared" si="39"/>
        <v>5.2068744000000002</v>
      </c>
      <c r="P152" s="512">
        <f t="shared" si="40"/>
        <v>4.1486812500000001</v>
      </c>
      <c r="Q152" s="512">
        <f t="shared" si="41"/>
        <v>3.4891080000000003</v>
      </c>
      <c r="R152" s="711">
        <f t="shared" si="42"/>
        <v>15466.309999999998</v>
      </c>
      <c r="S152" s="711">
        <f t="shared" si="43"/>
        <v>12883.13</v>
      </c>
      <c r="T152" s="711">
        <f t="shared" si="44"/>
        <v>13656.12</v>
      </c>
      <c r="U152" s="711">
        <f t="shared" si="45"/>
        <v>14578.33</v>
      </c>
      <c r="V152" s="711">
        <f t="shared" si="46"/>
        <v>15263.25</v>
      </c>
      <c r="W152" s="711">
        <f t="shared" si="47"/>
        <v>17183.8</v>
      </c>
      <c r="X152" s="678">
        <f t="shared" si="48"/>
        <v>20667.37</v>
      </c>
      <c r="Y152" s="678">
        <f t="shared" si="49"/>
        <v>17215.509999999998</v>
      </c>
      <c r="Z152" s="678">
        <f t="shared" si="50"/>
        <v>16629.63</v>
      </c>
      <c r="AA152" s="678">
        <f t="shared" si="51"/>
        <v>17333.29</v>
      </c>
      <c r="AB152" s="678">
        <f t="shared" si="52"/>
        <v>16345.75</v>
      </c>
      <c r="AC152" s="678">
        <f t="shared" si="53"/>
        <v>17183.8</v>
      </c>
    </row>
    <row r="153" spans="1:29">
      <c r="A153" s="2" t="s">
        <v>1400</v>
      </c>
      <c r="B153" s="3" t="s">
        <v>223</v>
      </c>
      <c r="C153" s="489">
        <v>6430</v>
      </c>
      <c r="E153" s="535">
        <v>28375</v>
      </c>
      <c r="F153" s="535">
        <v>34874</v>
      </c>
      <c r="G153" s="536">
        <v>32397</v>
      </c>
      <c r="H153" s="536">
        <v>37791</v>
      </c>
      <c r="I153" s="537">
        <v>32357</v>
      </c>
      <c r="J153" s="537">
        <v>34630</v>
      </c>
      <c r="K153" s="531" t="s">
        <v>1446</v>
      </c>
      <c r="L153" s="512">
        <f t="shared" si="36"/>
        <v>13.461545028852417</v>
      </c>
      <c r="M153" s="512">
        <f t="shared" si="37"/>
        <v>16.718294983596767</v>
      </c>
      <c r="N153" s="512">
        <f t="shared" si="38"/>
        <v>15.13749825</v>
      </c>
      <c r="O153" s="512">
        <f t="shared" si="39"/>
        <v>17.1419976</v>
      </c>
      <c r="P153" s="512">
        <f t="shared" si="40"/>
        <v>12.400820250000001</v>
      </c>
      <c r="Q153" s="512">
        <f t="shared" si="41"/>
        <v>10.617558000000001</v>
      </c>
      <c r="R153" s="711">
        <f t="shared" si="42"/>
        <v>32063.749999999996</v>
      </c>
      <c r="S153" s="711">
        <f t="shared" si="43"/>
        <v>39407.619999999995</v>
      </c>
      <c r="T153" s="711">
        <f t="shared" si="44"/>
        <v>40172.28</v>
      </c>
      <c r="U153" s="711">
        <f t="shared" si="45"/>
        <v>47994.57</v>
      </c>
      <c r="V153" s="711">
        <f t="shared" si="46"/>
        <v>45623.369999999995</v>
      </c>
      <c r="W153" s="711">
        <f t="shared" si="47"/>
        <v>52291.3</v>
      </c>
      <c r="X153" s="678">
        <f t="shared" si="48"/>
        <v>42846.25</v>
      </c>
      <c r="Y153" s="678">
        <f t="shared" si="49"/>
        <v>52659.74</v>
      </c>
      <c r="Z153" s="678">
        <f t="shared" si="50"/>
        <v>48919.47</v>
      </c>
      <c r="AA153" s="678">
        <f t="shared" si="51"/>
        <v>57064.41</v>
      </c>
      <c r="AB153" s="678">
        <f t="shared" si="52"/>
        <v>48859.07</v>
      </c>
      <c r="AC153" s="678">
        <f t="shared" si="53"/>
        <v>52291.3</v>
      </c>
    </row>
    <row r="154" spans="1:29">
      <c r="A154" s="2" t="s">
        <v>1100</v>
      </c>
      <c r="B154" s="3" t="s">
        <v>248</v>
      </c>
      <c r="C154" s="489">
        <v>6430</v>
      </c>
      <c r="D154" s="544" t="s">
        <v>1099</v>
      </c>
      <c r="E154" s="535">
        <v>210181</v>
      </c>
      <c r="F154" s="535">
        <v>200271</v>
      </c>
      <c r="G154" s="536">
        <v>183674</v>
      </c>
      <c r="H154" s="536">
        <v>184828</v>
      </c>
      <c r="I154" s="537">
        <v>177376.8</v>
      </c>
      <c r="J154" s="537">
        <v>179165</v>
      </c>
      <c r="K154" s="531" t="s">
        <v>1446</v>
      </c>
      <c r="L154" s="512">
        <f t="shared" si="36"/>
        <v>99.713162844378132</v>
      </c>
      <c r="M154" s="512">
        <f t="shared" si="37"/>
        <v>96.008191049489824</v>
      </c>
      <c r="N154" s="512">
        <f t="shared" si="38"/>
        <v>85.821676499999995</v>
      </c>
      <c r="O154" s="512">
        <f t="shared" si="39"/>
        <v>83.837980799999997</v>
      </c>
      <c r="P154" s="512">
        <f t="shared" si="40"/>
        <v>67.979658599999993</v>
      </c>
      <c r="Q154" s="512">
        <f t="shared" si="41"/>
        <v>54.931989000000009</v>
      </c>
      <c r="R154" s="711">
        <f t="shared" si="42"/>
        <v>237504.52999999997</v>
      </c>
      <c r="S154" s="711">
        <f t="shared" si="43"/>
        <v>226306.22999999998</v>
      </c>
      <c r="T154" s="711">
        <f t="shared" si="44"/>
        <v>227755.76</v>
      </c>
      <c r="U154" s="711">
        <f t="shared" si="45"/>
        <v>234731.56</v>
      </c>
      <c r="V154" s="711">
        <f t="shared" si="46"/>
        <v>250101.28799999997</v>
      </c>
      <c r="W154" s="711">
        <f t="shared" si="47"/>
        <v>270539.15000000002</v>
      </c>
      <c r="X154" s="678">
        <f t="shared" si="48"/>
        <v>317373.31</v>
      </c>
      <c r="Y154" s="678">
        <f t="shared" si="49"/>
        <v>302409.21000000002</v>
      </c>
      <c r="Z154" s="678">
        <f t="shared" si="50"/>
        <v>277347.74</v>
      </c>
      <c r="AA154" s="678">
        <f t="shared" si="51"/>
        <v>279090.28000000003</v>
      </c>
      <c r="AB154" s="678">
        <f t="shared" si="52"/>
        <v>267838.96799999999</v>
      </c>
      <c r="AC154" s="678">
        <f t="shared" si="53"/>
        <v>270539.15000000002</v>
      </c>
    </row>
    <row r="155" spans="1:29">
      <c r="A155" s="2" t="s">
        <v>1102</v>
      </c>
      <c r="B155" s="3" t="s">
        <v>248</v>
      </c>
      <c r="C155" s="489"/>
      <c r="D155" s="544" t="s">
        <v>1099</v>
      </c>
      <c r="E155" s="535">
        <v>8675</v>
      </c>
      <c r="F155" s="535">
        <v>7938</v>
      </c>
      <c r="G155" s="536">
        <v>7794</v>
      </c>
      <c r="H155" s="536">
        <v>5927</v>
      </c>
      <c r="I155" s="537">
        <v>7796</v>
      </c>
      <c r="J155" s="537">
        <v>5949</v>
      </c>
      <c r="K155" s="531" t="s">
        <v>1446</v>
      </c>
      <c r="L155" s="512">
        <f t="shared" si="36"/>
        <v>4.1155560572791083</v>
      </c>
      <c r="M155" s="512">
        <f t="shared" si="37"/>
        <v>3.805408773865663</v>
      </c>
      <c r="N155" s="512">
        <f t="shared" si="38"/>
        <v>3.6417465</v>
      </c>
      <c r="O155" s="512">
        <f t="shared" si="39"/>
        <v>2.6884872</v>
      </c>
      <c r="P155" s="512">
        <f t="shared" si="40"/>
        <v>2.9878170000000002</v>
      </c>
      <c r="Q155" s="512">
        <f t="shared" si="41"/>
        <v>1.8239634000000002</v>
      </c>
      <c r="R155" s="711">
        <f t="shared" si="42"/>
        <v>9802.7499999999982</v>
      </c>
      <c r="S155" s="711">
        <f t="shared" si="43"/>
        <v>8969.9399999999987</v>
      </c>
      <c r="T155" s="711">
        <f t="shared" si="44"/>
        <v>9664.56</v>
      </c>
      <c r="U155" s="711">
        <f t="shared" si="45"/>
        <v>7527.29</v>
      </c>
      <c r="V155" s="711">
        <f t="shared" si="46"/>
        <v>10992.359999999999</v>
      </c>
      <c r="W155" s="711">
        <f t="shared" si="47"/>
        <v>8982.99</v>
      </c>
      <c r="X155" s="678">
        <f t="shared" si="48"/>
        <v>13099.25</v>
      </c>
      <c r="Y155" s="678">
        <f t="shared" si="49"/>
        <v>11986.38</v>
      </c>
      <c r="Z155" s="678">
        <f t="shared" si="50"/>
        <v>11768.94</v>
      </c>
      <c r="AA155" s="678">
        <f t="shared" si="51"/>
        <v>8949.77</v>
      </c>
      <c r="AB155" s="678">
        <f t="shared" si="52"/>
        <v>11771.960000000001</v>
      </c>
      <c r="AC155" s="678">
        <f t="shared" si="53"/>
        <v>8982.99</v>
      </c>
    </row>
    <row r="156" spans="1:29">
      <c r="A156" s="2" t="s">
        <v>1101</v>
      </c>
      <c r="B156" s="3" t="s">
        <v>248</v>
      </c>
      <c r="C156" s="489"/>
      <c r="D156" s="544" t="s">
        <v>1099</v>
      </c>
      <c r="E156" s="539">
        <v>6254</v>
      </c>
      <c r="F156" s="539">
        <v>4832</v>
      </c>
      <c r="G156" s="536">
        <v>6427</v>
      </c>
      <c r="H156" s="536">
        <v>5584</v>
      </c>
      <c r="I156" s="537">
        <v>5638</v>
      </c>
      <c r="J156" s="537">
        <v>6363</v>
      </c>
      <c r="K156" s="531" t="s">
        <v>1446</v>
      </c>
      <c r="L156" s="512">
        <f t="shared" si="36"/>
        <v>2.9669956867116478</v>
      </c>
      <c r="M156" s="512">
        <f t="shared" si="37"/>
        <v>2.3164191478103913</v>
      </c>
      <c r="N156" s="512">
        <f t="shared" si="38"/>
        <v>3.0030157499999999</v>
      </c>
      <c r="O156" s="512">
        <f t="shared" si="39"/>
        <v>2.5329023999999998</v>
      </c>
      <c r="P156" s="512">
        <f t="shared" si="40"/>
        <v>2.1607634999999998</v>
      </c>
      <c r="Q156" s="512">
        <f t="shared" si="41"/>
        <v>1.9508958000000001</v>
      </c>
      <c r="R156" s="711">
        <f t="shared" si="42"/>
        <v>7067.0199999999995</v>
      </c>
      <c r="S156" s="711">
        <f t="shared" si="43"/>
        <v>5460.16</v>
      </c>
      <c r="T156" s="711">
        <f t="shared" si="44"/>
        <v>7969.48</v>
      </c>
      <c r="U156" s="711">
        <f t="shared" si="45"/>
        <v>7091.68</v>
      </c>
      <c r="V156" s="711">
        <f t="shared" si="46"/>
        <v>7949.58</v>
      </c>
      <c r="W156" s="711">
        <f t="shared" si="47"/>
        <v>9608.1299999999992</v>
      </c>
      <c r="X156" s="678">
        <f t="shared" si="48"/>
        <v>9443.5400000000009</v>
      </c>
      <c r="Y156" s="678">
        <f t="shared" si="49"/>
        <v>7296.32</v>
      </c>
      <c r="Z156" s="678">
        <f t="shared" si="50"/>
        <v>9704.77</v>
      </c>
      <c r="AA156" s="678">
        <f t="shared" si="51"/>
        <v>8431.84</v>
      </c>
      <c r="AB156" s="678">
        <f t="shared" si="52"/>
        <v>8513.3799999999992</v>
      </c>
      <c r="AC156" s="678">
        <f t="shared" si="53"/>
        <v>9608.1299999999992</v>
      </c>
    </row>
    <row r="157" spans="1:29">
      <c r="A157" s="2" t="s">
        <v>319</v>
      </c>
      <c r="B157" s="3" t="s">
        <v>48</v>
      </c>
      <c r="C157" s="489">
        <v>6400</v>
      </c>
      <c r="D157" s="544" t="s">
        <v>1099</v>
      </c>
      <c r="E157" s="535">
        <v>5209</v>
      </c>
      <c r="F157" s="535">
        <v>1603</v>
      </c>
      <c r="G157" s="536">
        <v>3328</v>
      </c>
      <c r="H157" s="536">
        <v>3306</v>
      </c>
      <c r="I157" s="537">
        <v>2869</v>
      </c>
      <c r="J157" s="537">
        <v>2911</v>
      </c>
      <c r="K157" s="531" t="s">
        <v>1446</v>
      </c>
      <c r="L157" s="512">
        <f t="shared" si="36"/>
        <v>2.4712312971028099</v>
      </c>
      <c r="M157" s="512">
        <f t="shared" si="37"/>
        <v>0.76846438202401846</v>
      </c>
      <c r="N157" s="512">
        <f t="shared" si="38"/>
        <v>1.5550079999999999</v>
      </c>
      <c r="O157" s="512">
        <f t="shared" si="39"/>
        <v>1.4996016000000001</v>
      </c>
      <c r="P157" s="512">
        <f t="shared" si="40"/>
        <v>1.0995442499999999</v>
      </c>
      <c r="Q157" s="512">
        <f t="shared" si="41"/>
        <v>0.8925126000000001</v>
      </c>
      <c r="R157" s="711">
        <f t="shared" si="42"/>
        <v>5886.1699999999992</v>
      </c>
      <c r="S157" s="711">
        <f t="shared" si="43"/>
        <v>1811.3899999999999</v>
      </c>
      <c r="T157" s="711">
        <f t="shared" si="44"/>
        <v>4126.72</v>
      </c>
      <c r="U157" s="711">
        <f t="shared" si="45"/>
        <v>4198.62</v>
      </c>
      <c r="V157" s="711">
        <f t="shared" si="46"/>
        <v>4045.29</v>
      </c>
      <c r="W157" s="711">
        <f t="shared" si="47"/>
        <v>4395.6099999999997</v>
      </c>
      <c r="X157" s="678">
        <f t="shared" si="48"/>
        <v>7865.59</v>
      </c>
      <c r="Y157" s="678">
        <f t="shared" si="49"/>
        <v>2420.5300000000002</v>
      </c>
      <c r="Z157" s="678">
        <f t="shared" si="50"/>
        <v>5025.28</v>
      </c>
      <c r="AA157" s="678">
        <f t="shared" si="51"/>
        <v>4992.0600000000004</v>
      </c>
      <c r="AB157" s="678">
        <f t="shared" si="52"/>
        <v>4332.1899999999996</v>
      </c>
      <c r="AC157" s="678">
        <f t="shared" si="53"/>
        <v>4395.6099999999997</v>
      </c>
    </row>
    <row r="158" spans="1:29">
      <c r="A158" s="2" t="s">
        <v>282</v>
      </c>
      <c r="B158" s="3" t="s">
        <v>283</v>
      </c>
      <c r="C158" s="489">
        <v>6400</v>
      </c>
      <c r="D158" s="544" t="s">
        <v>1099</v>
      </c>
      <c r="E158" s="535">
        <v>24966</v>
      </c>
      <c r="F158" s="535">
        <v>20687</v>
      </c>
      <c r="G158" s="536">
        <v>21740</v>
      </c>
      <c r="H158" s="536">
        <v>15664</v>
      </c>
      <c r="I158" s="537">
        <v>12458</v>
      </c>
      <c r="J158" s="537">
        <v>13536</v>
      </c>
      <c r="K158" s="531" t="s">
        <v>1446</v>
      </c>
      <c r="L158" s="512">
        <f t="shared" si="36"/>
        <v>11.84426196265478</v>
      </c>
      <c r="M158" s="512">
        <f t="shared" si="37"/>
        <v>9.9171694765632381</v>
      </c>
      <c r="N158" s="512">
        <f t="shared" si="38"/>
        <v>10.158015000000001</v>
      </c>
      <c r="O158" s="512">
        <f t="shared" si="39"/>
        <v>7.1051904000000006</v>
      </c>
      <c r="P158" s="512">
        <f t="shared" si="40"/>
        <v>4.7745284999999997</v>
      </c>
      <c r="Q158" s="512">
        <f t="shared" si="41"/>
        <v>4.1501375999999999</v>
      </c>
      <c r="R158" s="711">
        <f t="shared" si="42"/>
        <v>28211.579999999998</v>
      </c>
      <c r="S158" s="711">
        <f t="shared" si="43"/>
        <v>23376.309999999998</v>
      </c>
      <c r="T158" s="711">
        <f t="shared" si="44"/>
        <v>26957.599999999999</v>
      </c>
      <c r="U158" s="711">
        <f t="shared" si="45"/>
        <v>19893.28</v>
      </c>
      <c r="V158" s="711">
        <f t="shared" si="46"/>
        <v>17565.78</v>
      </c>
      <c r="W158" s="711">
        <f t="shared" si="47"/>
        <v>20439.36</v>
      </c>
      <c r="X158" s="678">
        <f t="shared" si="48"/>
        <v>37698.660000000003</v>
      </c>
      <c r="Y158" s="678">
        <f t="shared" si="49"/>
        <v>31237.37</v>
      </c>
      <c r="Z158" s="678">
        <f t="shared" si="50"/>
        <v>32827.4</v>
      </c>
      <c r="AA158" s="678">
        <f t="shared" si="51"/>
        <v>23652.639999999999</v>
      </c>
      <c r="AB158" s="678">
        <f t="shared" si="52"/>
        <v>18811.580000000002</v>
      </c>
      <c r="AC158" s="678">
        <f t="shared" si="53"/>
        <v>20439.36</v>
      </c>
    </row>
    <row r="159" spans="1:29">
      <c r="A159" s="2" t="s">
        <v>247</v>
      </c>
      <c r="B159" s="3" t="s">
        <v>85</v>
      </c>
      <c r="C159" s="489">
        <v>6400</v>
      </c>
      <c r="D159" s="544" t="s">
        <v>1099</v>
      </c>
      <c r="E159" s="535">
        <v>271810</v>
      </c>
      <c r="F159" s="535">
        <v>269232</v>
      </c>
      <c r="G159" s="536">
        <v>264600</v>
      </c>
      <c r="H159" s="536">
        <v>271904</v>
      </c>
      <c r="I159" s="537">
        <v>260254.6</v>
      </c>
      <c r="J159" s="537">
        <v>255958</v>
      </c>
      <c r="K159" s="531" t="s">
        <v>1446</v>
      </c>
      <c r="L159" s="512">
        <f t="shared" si="36"/>
        <v>128.95092702351982</v>
      </c>
      <c r="M159" s="512">
        <f t="shared" si="37"/>
        <v>129.0675000006803</v>
      </c>
      <c r="N159" s="512">
        <f t="shared" si="38"/>
        <v>123.63435</v>
      </c>
      <c r="O159" s="512">
        <f t="shared" si="39"/>
        <v>123.33565440000001</v>
      </c>
      <c r="P159" s="512">
        <f t="shared" si="40"/>
        <v>99.742575450000004</v>
      </c>
      <c r="Q159" s="512">
        <f t="shared" si="41"/>
        <v>78.476722800000019</v>
      </c>
      <c r="R159" s="711">
        <f t="shared" si="42"/>
        <v>307145.3</v>
      </c>
      <c r="S159" s="711">
        <f t="shared" si="43"/>
        <v>304232.15999999997</v>
      </c>
      <c r="T159" s="711">
        <f t="shared" si="44"/>
        <v>328104</v>
      </c>
      <c r="U159" s="711">
        <f t="shared" si="45"/>
        <v>345318.08</v>
      </c>
      <c r="V159" s="711">
        <f t="shared" si="46"/>
        <v>366958.98599999998</v>
      </c>
      <c r="W159" s="711">
        <f t="shared" si="47"/>
        <v>386496.58</v>
      </c>
      <c r="X159" s="678">
        <f t="shared" si="48"/>
        <v>410433.1</v>
      </c>
      <c r="Y159" s="678">
        <f t="shared" si="49"/>
        <v>406540.32</v>
      </c>
      <c r="Z159" s="678">
        <f t="shared" si="50"/>
        <v>399546</v>
      </c>
      <c r="AA159" s="678">
        <f t="shared" si="51"/>
        <v>410575.04</v>
      </c>
      <c r="AB159" s="678">
        <f t="shared" si="52"/>
        <v>392984.446</v>
      </c>
      <c r="AC159" s="678">
        <f t="shared" si="53"/>
        <v>386496.58</v>
      </c>
    </row>
    <row r="160" spans="1:29">
      <c r="A160" s="2" t="s">
        <v>103</v>
      </c>
      <c r="B160" s="3" t="s">
        <v>239</v>
      </c>
      <c r="C160" s="489">
        <v>6430</v>
      </c>
      <c r="D160" s="544" t="s">
        <v>1099</v>
      </c>
      <c r="E160" s="535">
        <v>156105</v>
      </c>
      <c r="F160" s="535">
        <v>148786</v>
      </c>
      <c r="G160" s="536">
        <v>151694</v>
      </c>
      <c r="H160" s="536">
        <v>148964</v>
      </c>
      <c r="I160" s="537">
        <v>131259.29999999999</v>
      </c>
      <c r="J160" s="537">
        <v>138180</v>
      </c>
      <c r="K160" s="531" t="s">
        <v>1446</v>
      </c>
      <c r="L160" s="512">
        <f t="shared" si="36"/>
        <v>74.058660325251324</v>
      </c>
      <c r="M160" s="512">
        <f t="shared" si="37"/>
        <v>71.326725853914922</v>
      </c>
      <c r="N160" s="512">
        <f t="shared" si="38"/>
        <v>70.879021499999993</v>
      </c>
      <c r="O160" s="512">
        <f t="shared" si="39"/>
        <v>67.570070400000006</v>
      </c>
      <c r="P160" s="512">
        <f t="shared" si="40"/>
        <v>50.305126724999994</v>
      </c>
      <c r="Q160" s="512">
        <f t="shared" si="41"/>
        <v>42.365988000000002</v>
      </c>
      <c r="R160" s="711">
        <f t="shared" si="42"/>
        <v>176398.65</v>
      </c>
      <c r="S160" s="711">
        <f t="shared" si="43"/>
        <v>168128.18</v>
      </c>
      <c r="T160" s="711">
        <f t="shared" si="44"/>
        <v>188100.56</v>
      </c>
      <c r="U160" s="711">
        <f t="shared" si="45"/>
        <v>189184.28</v>
      </c>
      <c r="V160" s="711">
        <f t="shared" si="46"/>
        <v>185075.61299999998</v>
      </c>
      <c r="W160" s="711">
        <f t="shared" si="47"/>
        <v>208651.8</v>
      </c>
      <c r="X160" s="678">
        <f t="shared" si="48"/>
        <v>235718.55</v>
      </c>
      <c r="Y160" s="678">
        <f t="shared" si="49"/>
        <v>224666.86000000002</v>
      </c>
      <c r="Z160" s="678">
        <f t="shared" si="50"/>
        <v>229057.94</v>
      </c>
      <c r="AA160" s="678">
        <f t="shared" si="51"/>
        <v>224935.64</v>
      </c>
      <c r="AB160" s="678">
        <f t="shared" si="52"/>
        <v>198201.54299999998</v>
      </c>
      <c r="AC160" s="678">
        <f t="shared" si="53"/>
        <v>208651.8</v>
      </c>
    </row>
    <row r="161" spans="1:29">
      <c r="A161" s="5" t="s">
        <v>224</v>
      </c>
      <c r="B161" s="3" t="s">
        <v>69</v>
      </c>
      <c r="C161" s="489">
        <v>6400</v>
      </c>
      <c r="D161" s="544" t="s">
        <v>1099</v>
      </c>
      <c r="E161" s="535">
        <v>9205</v>
      </c>
      <c r="F161" s="535">
        <v>7347</v>
      </c>
      <c r="G161" s="536">
        <v>6868</v>
      </c>
      <c r="H161" s="536">
        <v>11698</v>
      </c>
      <c r="I161" s="537">
        <v>20699</v>
      </c>
      <c r="J161" s="537">
        <v>20955</v>
      </c>
      <c r="K161" s="531" t="s">
        <v>1446</v>
      </c>
      <c r="L161" s="512">
        <f t="shared" si="36"/>
        <v>4.3669963697122984</v>
      </c>
      <c r="M161" s="512">
        <f t="shared" si="37"/>
        <v>3.5220884683284237</v>
      </c>
      <c r="N161" s="512">
        <f t="shared" si="38"/>
        <v>3.2090730000000001</v>
      </c>
      <c r="O161" s="512">
        <f t="shared" si="39"/>
        <v>5.3062128</v>
      </c>
      <c r="P161" s="512">
        <f t="shared" si="40"/>
        <v>7.9328917499999996</v>
      </c>
      <c r="Q161" s="512">
        <f t="shared" si="41"/>
        <v>6.4248030000000007</v>
      </c>
      <c r="R161" s="711">
        <f t="shared" si="42"/>
        <v>10401.65</v>
      </c>
      <c r="S161" s="711">
        <f t="shared" si="43"/>
        <v>8302.1099999999988</v>
      </c>
      <c r="T161" s="711">
        <f t="shared" si="44"/>
        <v>8516.32</v>
      </c>
      <c r="U161" s="711">
        <f t="shared" si="45"/>
        <v>14856.460000000001</v>
      </c>
      <c r="V161" s="711">
        <f t="shared" si="46"/>
        <v>29185.59</v>
      </c>
      <c r="W161" s="711">
        <f t="shared" si="47"/>
        <v>31642.05</v>
      </c>
      <c r="X161" s="678">
        <f t="shared" si="48"/>
        <v>13899.55</v>
      </c>
      <c r="Y161" s="678">
        <f t="shared" si="49"/>
        <v>11093.97</v>
      </c>
      <c r="Z161" s="678">
        <f t="shared" si="50"/>
        <v>10370.68</v>
      </c>
      <c r="AA161" s="678">
        <f t="shared" si="51"/>
        <v>17663.98</v>
      </c>
      <c r="AB161" s="678">
        <f t="shared" si="52"/>
        <v>31255.49</v>
      </c>
      <c r="AC161" s="678">
        <f t="shared" si="53"/>
        <v>31642.05</v>
      </c>
    </row>
    <row r="162" spans="1:29">
      <c r="A162" s="5" t="s">
        <v>390</v>
      </c>
      <c r="B162" s="3" t="s">
        <v>373</v>
      </c>
      <c r="C162" s="489"/>
      <c r="D162" s="544" t="s">
        <v>1099</v>
      </c>
      <c r="E162" s="535">
        <v>58017</v>
      </c>
      <c r="F162" s="535">
        <v>40849</v>
      </c>
      <c r="G162" s="536">
        <v>36188</v>
      </c>
      <c r="H162" s="536">
        <v>29562</v>
      </c>
      <c r="I162" s="537">
        <v>14341</v>
      </c>
      <c r="J162" s="537">
        <v>13471</v>
      </c>
      <c r="K162" s="531" t="s">
        <v>1446</v>
      </c>
      <c r="L162" s="512">
        <f t="shared" si="36"/>
        <v>27.524174729125306</v>
      </c>
      <c r="M162" s="512">
        <f t="shared" si="37"/>
        <v>19.58265847866446</v>
      </c>
      <c r="N162" s="512">
        <f t="shared" si="38"/>
        <v>16.908843000000001</v>
      </c>
      <c r="O162" s="512">
        <f t="shared" si="39"/>
        <v>13.409323200000001</v>
      </c>
      <c r="P162" s="512">
        <f t="shared" si="40"/>
        <v>5.4961882500000003</v>
      </c>
      <c r="Q162" s="512">
        <f t="shared" si="41"/>
        <v>4.1302086000000005</v>
      </c>
      <c r="R162" s="711">
        <f t="shared" si="42"/>
        <v>65559.209999999992</v>
      </c>
      <c r="S162" s="711">
        <f t="shared" si="43"/>
        <v>46159.369999999995</v>
      </c>
      <c r="T162" s="711">
        <f t="shared" si="44"/>
        <v>44873.120000000003</v>
      </c>
      <c r="U162" s="711">
        <f t="shared" si="45"/>
        <v>37543.74</v>
      </c>
      <c r="V162" s="711">
        <f t="shared" si="46"/>
        <v>20220.809999999998</v>
      </c>
      <c r="W162" s="711">
        <f t="shared" si="47"/>
        <v>20341.21</v>
      </c>
      <c r="X162" s="678">
        <f t="shared" si="48"/>
        <v>87605.67</v>
      </c>
      <c r="Y162" s="678">
        <f t="shared" si="49"/>
        <v>61681.99</v>
      </c>
      <c r="Z162" s="678">
        <f t="shared" si="50"/>
        <v>54643.88</v>
      </c>
      <c r="AA162" s="678">
        <f t="shared" si="51"/>
        <v>44638.62</v>
      </c>
      <c r="AB162" s="678">
        <f t="shared" si="52"/>
        <v>21654.91</v>
      </c>
      <c r="AC162" s="678">
        <f t="shared" si="53"/>
        <v>20341.21</v>
      </c>
    </row>
    <row r="163" spans="1:29">
      <c r="A163" s="2" t="s">
        <v>1401</v>
      </c>
      <c r="B163" s="3" t="s">
        <v>385</v>
      </c>
      <c r="C163" s="489">
        <v>6430</v>
      </c>
      <c r="D163" s="544" t="s">
        <v>1099</v>
      </c>
      <c r="E163" s="535">
        <v>6916</v>
      </c>
      <c r="F163" s="535">
        <v>2885</v>
      </c>
      <c r="G163" s="536">
        <v>89</v>
      </c>
      <c r="H163" s="536">
        <v>1853</v>
      </c>
      <c r="I163" s="537">
        <v>24477</v>
      </c>
      <c r="J163" s="537">
        <v>27344</v>
      </c>
      <c r="K163" s="531" t="s">
        <v>1446</v>
      </c>
      <c r="L163" s="512">
        <f t="shared" si="36"/>
        <v>3.2810588694112179</v>
      </c>
      <c r="M163" s="512">
        <f t="shared" si="37"/>
        <v>1.383044131091262</v>
      </c>
      <c r="N163" s="512">
        <f t="shared" si="38"/>
        <v>4.1585249999999997E-2</v>
      </c>
      <c r="O163" s="512">
        <f t="shared" si="39"/>
        <v>0.84052080000000007</v>
      </c>
      <c r="P163" s="512">
        <f t="shared" si="40"/>
        <v>9.3808102499999997</v>
      </c>
      <c r="Q163" s="512">
        <f t="shared" si="41"/>
        <v>8.3836703999999997</v>
      </c>
      <c r="R163" s="711">
        <f t="shared" si="42"/>
        <v>7815.079999999999</v>
      </c>
      <c r="S163" s="711">
        <f t="shared" si="43"/>
        <v>3260.0499999999997</v>
      </c>
      <c r="T163" s="711">
        <f t="shared" si="44"/>
        <v>110.36</v>
      </c>
      <c r="U163" s="711">
        <f t="shared" si="45"/>
        <v>2353.31</v>
      </c>
      <c r="V163" s="711">
        <f t="shared" si="46"/>
        <v>34512.57</v>
      </c>
      <c r="W163" s="711">
        <f t="shared" si="47"/>
        <v>41289.440000000002</v>
      </c>
      <c r="X163" s="678">
        <f t="shared" si="48"/>
        <v>10443.16</v>
      </c>
      <c r="Y163" s="678">
        <f t="shared" si="49"/>
        <v>4356.3500000000004</v>
      </c>
      <c r="Z163" s="678">
        <f t="shared" si="50"/>
        <v>134.39000000000001</v>
      </c>
      <c r="AA163" s="678">
        <f t="shared" si="51"/>
        <v>2798.03</v>
      </c>
      <c r="AB163" s="678">
        <f t="shared" si="52"/>
        <v>36960.269999999997</v>
      </c>
      <c r="AC163" s="678">
        <f t="shared" si="53"/>
        <v>41289.440000000002</v>
      </c>
    </row>
    <row r="164" spans="1:29">
      <c r="A164" s="2" t="s">
        <v>221</v>
      </c>
      <c r="B164" s="3" t="s">
        <v>222</v>
      </c>
      <c r="C164" s="489">
        <v>6430</v>
      </c>
      <c r="D164" s="544" t="s">
        <v>1099</v>
      </c>
      <c r="E164" s="535">
        <v>37838</v>
      </c>
      <c r="F164" s="535">
        <v>40522</v>
      </c>
      <c r="G164" s="536">
        <v>37958</v>
      </c>
      <c r="H164" s="536">
        <v>30270</v>
      </c>
      <c r="I164" s="537">
        <v>24412</v>
      </c>
      <c r="J164" s="537">
        <v>27344</v>
      </c>
      <c r="K164" s="531" t="s">
        <v>1446</v>
      </c>
      <c r="L164" s="512">
        <f t="shared" si="36"/>
        <v>17.950940644994457</v>
      </c>
      <c r="M164" s="512">
        <f t="shared" si="37"/>
        <v>19.425897497428121</v>
      </c>
      <c r="N164" s="512">
        <f t="shared" si="38"/>
        <v>17.735875499999999</v>
      </c>
      <c r="O164" s="512">
        <f t="shared" si="39"/>
        <v>13.730472000000001</v>
      </c>
      <c r="P164" s="512">
        <f t="shared" si="40"/>
        <v>9.3558990000000009</v>
      </c>
      <c r="Q164" s="512">
        <f t="shared" si="41"/>
        <v>8.3836703999999997</v>
      </c>
      <c r="R164" s="711">
        <f t="shared" si="42"/>
        <v>42756.939999999995</v>
      </c>
      <c r="S164" s="711">
        <f t="shared" si="43"/>
        <v>45789.859999999993</v>
      </c>
      <c r="T164" s="711">
        <f t="shared" si="44"/>
        <v>47067.92</v>
      </c>
      <c r="U164" s="711">
        <f t="shared" si="45"/>
        <v>38442.9</v>
      </c>
      <c r="V164" s="711">
        <f t="shared" si="46"/>
        <v>34420.92</v>
      </c>
      <c r="W164" s="711">
        <f t="shared" si="47"/>
        <v>41289.440000000002</v>
      </c>
      <c r="X164" s="678">
        <f t="shared" si="48"/>
        <v>57135.38</v>
      </c>
      <c r="Y164" s="678">
        <f t="shared" si="49"/>
        <v>61188.22</v>
      </c>
      <c r="Z164" s="678">
        <f t="shared" si="50"/>
        <v>57316.58</v>
      </c>
      <c r="AA164" s="678">
        <f t="shared" si="51"/>
        <v>45707.7</v>
      </c>
      <c r="AB164" s="678">
        <f t="shared" si="52"/>
        <v>36862.120000000003</v>
      </c>
      <c r="AC164" s="678">
        <f t="shared" si="53"/>
        <v>41289.440000000002</v>
      </c>
    </row>
    <row r="165" spans="1:29">
      <c r="A165" s="2" t="s">
        <v>246</v>
      </c>
      <c r="B165" s="3" t="s">
        <v>66</v>
      </c>
      <c r="C165" s="489">
        <v>6400</v>
      </c>
      <c r="D165" s="544" t="s">
        <v>1099</v>
      </c>
      <c r="E165" s="535">
        <v>26936</v>
      </c>
      <c r="F165" s="535">
        <v>49526</v>
      </c>
      <c r="G165" s="536">
        <v>47500</v>
      </c>
      <c r="H165" s="536">
        <v>29480</v>
      </c>
      <c r="I165" s="537">
        <v>26202</v>
      </c>
      <c r="J165" s="537">
        <v>26376</v>
      </c>
      <c r="K165" s="531" t="s">
        <v>1446</v>
      </c>
      <c r="L165" s="512">
        <f t="shared" si="36"/>
        <v>12.778860859812111</v>
      </c>
      <c r="M165" s="512">
        <f t="shared" si="37"/>
        <v>23.742337482296652</v>
      </c>
      <c r="N165" s="512">
        <f t="shared" si="38"/>
        <v>22.194375000000001</v>
      </c>
      <c r="O165" s="512">
        <f t="shared" si="39"/>
        <v>13.372128</v>
      </c>
      <c r="P165" s="512">
        <f t="shared" si="40"/>
        <v>10.041916499999999</v>
      </c>
      <c r="Q165" s="512">
        <f t="shared" si="41"/>
        <v>8.0868815999999999</v>
      </c>
      <c r="R165" s="711">
        <f t="shared" si="42"/>
        <v>30437.679999999997</v>
      </c>
      <c r="S165" s="711">
        <f t="shared" si="43"/>
        <v>55964.38</v>
      </c>
      <c r="T165" s="711">
        <f t="shared" si="44"/>
        <v>58900</v>
      </c>
      <c r="U165" s="711">
        <f t="shared" si="45"/>
        <v>37439.599999999999</v>
      </c>
      <c r="V165" s="711">
        <f t="shared" si="46"/>
        <v>36944.82</v>
      </c>
      <c r="W165" s="711">
        <f t="shared" si="47"/>
        <v>39827.760000000002</v>
      </c>
      <c r="X165" s="678">
        <f t="shared" si="48"/>
        <v>40673.360000000001</v>
      </c>
      <c r="Y165" s="678">
        <f t="shared" si="49"/>
        <v>74784.259999999995</v>
      </c>
      <c r="Z165" s="678">
        <f t="shared" si="50"/>
        <v>71725</v>
      </c>
      <c r="AA165" s="678">
        <f t="shared" si="51"/>
        <v>44514.8</v>
      </c>
      <c r="AB165" s="678">
        <f t="shared" si="52"/>
        <v>39565.019999999997</v>
      </c>
      <c r="AC165" s="678">
        <f t="shared" si="53"/>
        <v>39827.760000000002</v>
      </c>
    </row>
    <row r="166" spans="1:29">
      <c r="A166" s="2" t="s">
        <v>109</v>
      </c>
      <c r="B166" s="3" t="s">
        <v>89</v>
      </c>
      <c r="C166" s="489">
        <v>6320</v>
      </c>
      <c r="D166" s="544" t="s">
        <v>1099</v>
      </c>
      <c r="E166" s="535">
        <v>135547</v>
      </c>
      <c r="F166" s="535">
        <v>123203</v>
      </c>
      <c r="G166" s="536">
        <v>91159</v>
      </c>
      <c r="H166" s="536">
        <v>109899</v>
      </c>
      <c r="I166" s="537">
        <v>95727</v>
      </c>
      <c r="J166" s="537">
        <v>68151</v>
      </c>
      <c r="K166" s="531" t="s">
        <v>1446</v>
      </c>
      <c r="L166" s="512">
        <f t="shared" si="36"/>
        <v>64.305622696946543</v>
      </c>
      <c r="M166" s="512">
        <f t="shared" si="37"/>
        <v>59.062456181225912</v>
      </c>
      <c r="N166" s="512">
        <f t="shared" si="38"/>
        <v>42.59404275</v>
      </c>
      <c r="O166" s="512">
        <f t="shared" si="39"/>
        <v>49.850186400000005</v>
      </c>
      <c r="P166" s="512">
        <f t="shared" si="40"/>
        <v>36.687372750000002</v>
      </c>
      <c r="Q166" s="512">
        <f t="shared" si="41"/>
        <v>20.895096600000002</v>
      </c>
      <c r="R166" s="711">
        <f t="shared" si="42"/>
        <v>153168.10999999999</v>
      </c>
      <c r="S166" s="711">
        <f t="shared" si="43"/>
        <v>139219.38999999998</v>
      </c>
      <c r="T166" s="711">
        <f t="shared" si="44"/>
        <v>113037.16</v>
      </c>
      <c r="U166" s="711">
        <f t="shared" si="45"/>
        <v>139571.73000000001</v>
      </c>
      <c r="V166" s="711">
        <f t="shared" si="46"/>
        <v>134975.06999999998</v>
      </c>
      <c r="W166" s="711">
        <f t="shared" si="47"/>
        <v>102908.01</v>
      </c>
      <c r="X166" s="678">
        <f t="shared" si="48"/>
        <v>204675.97</v>
      </c>
      <c r="Y166" s="678">
        <f t="shared" si="49"/>
        <v>186036.53</v>
      </c>
      <c r="Z166" s="678">
        <f t="shared" si="50"/>
        <v>137650.09</v>
      </c>
      <c r="AA166" s="678">
        <f t="shared" si="51"/>
        <v>165947.49</v>
      </c>
      <c r="AB166" s="678">
        <f t="shared" si="52"/>
        <v>144547.76999999999</v>
      </c>
      <c r="AC166" s="678">
        <f t="shared" si="53"/>
        <v>102908.01</v>
      </c>
    </row>
    <row r="167" spans="1:29">
      <c r="A167" s="3" t="s">
        <v>211</v>
      </c>
      <c r="B167" s="3" t="s">
        <v>5</v>
      </c>
      <c r="C167" s="489">
        <v>6400</v>
      </c>
      <c r="D167" s="544" t="s">
        <v>1099</v>
      </c>
      <c r="E167" s="535">
        <v>41314</v>
      </c>
      <c r="F167" s="535">
        <v>67690</v>
      </c>
      <c r="G167" s="536">
        <v>64964</v>
      </c>
      <c r="H167" s="536">
        <v>53278</v>
      </c>
      <c r="I167" s="537">
        <v>42865</v>
      </c>
      <c r="J167" s="537">
        <v>45075</v>
      </c>
      <c r="K167" s="531" t="s">
        <v>1446</v>
      </c>
      <c r="L167" s="512">
        <f t="shared" si="36"/>
        <v>19.60000956200912</v>
      </c>
      <c r="M167" s="512">
        <f t="shared" si="37"/>
        <v>32.450002507302436</v>
      </c>
      <c r="N167" s="512">
        <f t="shared" si="38"/>
        <v>30.354429</v>
      </c>
      <c r="O167" s="512">
        <f t="shared" si="39"/>
        <v>24.166900800000001</v>
      </c>
      <c r="P167" s="512">
        <f t="shared" si="40"/>
        <v>16.428011250000001</v>
      </c>
      <c r="Q167" s="512">
        <f t="shared" si="41"/>
        <v>13.819995000000002</v>
      </c>
      <c r="R167" s="711">
        <f t="shared" si="42"/>
        <v>46684.819999999992</v>
      </c>
      <c r="S167" s="711">
        <f t="shared" si="43"/>
        <v>76489.7</v>
      </c>
      <c r="T167" s="711">
        <f t="shared" si="44"/>
        <v>80555.360000000001</v>
      </c>
      <c r="U167" s="711">
        <f t="shared" si="45"/>
        <v>67663.06</v>
      </c>
      <c r="V167" s="711">
        <f t="shared" si="46"/>
        <v>60439.649999999994</v>
      </c>
      <c r="W167" s="711">
        <f t="shared" si="47"/>
        <v>68063.25</v>
      </c>
      <c r="X167" s="678">
        <f t="shared" si="48"/>
        <v>62384.14</v>
      </c>
      <c r="Y167" s="678">
        <f t="shared" si="49"/>
        <v>102211.9</v>
      </c>
      <c r="Z167" s="678">
        <f t="shared" si="50"/>
        <v>98095.64</v>
      </c>
      <c r="AA167" s="678">
        <f t="shared" si="51"/>
        <v>80449.78</v>
      </c>
      <c r="AB167" s="678">
        <f t="shared" si="52"/>
        <v>64726.15</v>
      </c>
      <c r="AC167" s="678">
        <f t="shared" si="53"/>
        <v>68063.25</v>
      </c>
    </row>
    <row r="168" spans="1:29">
      <c r="A168" s="2" t="s">
        <v>1120</v>
      </c>
      <c r="B168" s="3" t="s">
        <v>292</v>
      </c>
      <c r="C168" s="489">
        <v>6400</v>
      </c>
      <c r="D168" s="544" t="s">
        <v>1099</v>
      </c>
      <c r="E168" s="535">
        <v>111427</v>
      </c>
      <c r="F168" s="535">
        <v>120172</v>
      </c>
      <c r="G168" s="536">
        <v>114825</v>
      </c>
      <c r="H168" s="536">
        <v>117595</v>
      </c>
      <c r="I168" s="537">
        <v>101220</v>
      </c>
      <c r="J168" s="537">
        <v>93914</v>
      </c>
      <c r="K168" s="531" t="s">
        <v>1446</v>
      </c>
      <c r="L168" s="512">
        <f t="shared" si="36"/>
        <v>52.862716402817206</v>
      </c>
      <c r="M168" s="512">
        <f t="shared" si="37"/>
        <v>57.609420908665214</v>
      </c>
      <c r="N168" s="512">
        <f t="shared" si="38"/>
        <v>53.651981249999999</v>
      </c>
      <c r="O168" s="512">
        <f t="shared" si="39"/>
        <v>53.341092000000003</v>
      </c>
      <c r="P168" s="512">
        <f t="shared" si="40"/>
        <v>38.792565000000003</v>
      </c>
      <c r="Q168" s="512">
        <f t="shared" si="41"/>
        <v>28.794032400000003</v>
      </c>
      <c r="R168" s="711">
        <f t="shared" si="42"/>
        <v>125912.51</v>
      </c>
      <c r="S168" s="711">
        <f t="shared" si="43"/>
        <v>135794.35999999999</v>
      </c>
      <c r="T168" s="711">
        <f t="shared" si="44"/>
        <v>142383</v>
      </c>
      <c r="U168" s="711">
        <f t="shared" si="45"/>
        <v>149345.65</v>
      </c>
      <c r="V168" s="711">
        <f t="shared" si="46"/>
        <v>142720.19999999998</v>
      </c>
      <c r="W168" s="711">
        <f t="shared" si="47"/>
        <v>141810.14000000001</v>
      </c>
      <c r="X168" s="678">
        <f t="shared" si="48"/>
        <v>168254.77</v>
      </c>
      <c r="Y168" s="678">
        <f t="shared" si="49"/>
        <v>181459.72</v>
      </c>
      <c r="Z168" s="678">
        <f t="shared" si="50"/>
        <v>173385.75</v>
      </c>
      <c r="AA168" s="678">
        <f t="shared" si="51"/>
        <v>177568.45</v>
      </c>
      <c r="AB168" s="678">
        <f t="shared" si="52"/>
        <v>152842.20000000001</v>
      </c>
      <c r="AC168" s="678">
        <f t="shared" si="53"/>
        <v>141810.14000000001</v>
      </c>
    </row>
    <row r="169" spans="1:29">
      <c r="A169" s="2" t="s">
        <v>191</v>
      </c>
      <c r="B169" s="3" t="s">
        <v>14</v>
      </c>
      <c r="C169" s="489">
        <v>6400</v>
      </c>
      <c r="D169" s="544" t="s">
        <v>1099</v>
      </c>
      <c r="E169" s="535">
        <v>3303</v>
      </c>
      <c r="F169" s="535">
        <v>3311</v>
      </c>
      <c r="G169" s="536">
        <v>3081</v>
      </c>
      <c r="H169" s="536">
        <v>3279</v>
      </c>
      <c r="I169" s="537">
        <v>2490</v>
      </c>
      <c r="J169" s="537">
        <v>2235</v>
      </c>
      <c r="K169" s="531" t="s">
        <v>1446</v>
      </c>
      <c r="L169" s="512">
        <f t="shared" si="36"/>
        <v>1.5669950037109965</v>
      </c>
      <c r="M169" s="512">
        <f t="shared" si="37"/>
        <v>1.5872648589404397</v>
      </c>
      <c r="N169" s="512">
        <f t="shared" si="38"/>
        <v>1.4395972500000001</v>
      </c>
      <c r="O169" s="512">
        <f t="shared" si="39"/>
        <v>1.4873544000000001</v>
      </c>
      <c r="P169" s="512">
        <f t="shared" si="40"/>
        <v>0.95429249999999999</v>
      </c>
      <c r="Q169" s="512">
        <f t="shared" si="41"/>
        <v>0.68525100000000005</v>
      </c>
      <c r="R169" s="711">
        <f t="shared" si="42"/>
        <v>3732.39</v>
      </c>
      <c r="S169" s="711">
        <f t="shared" si="43"/>
        <v>3741.43</v>
      </c>
      <c r="T169" s="711">
        <f t="shared" si="44"/>
        <v>3820.44</v>
      </c>
      <c r="U169" s="711">
        <f t="shared" si="45"/>
        <v>4164.33</v>
      </c>
      <c r="V169" s="711">
        <f t="shared" si="46"/>
        <v>3510.8999999999996</v>
      </c>
      <c r="W169" s="711">
        <f t="shared" si="47"/>
        <v>3374.85</v>
      </c>
      <c r="X169" s="678">
        <f t="shared" si="48"/>
        <v>4987.53</v>
      </c>
      <c r="Y169" s="678">
        <f t="shared" si="49"/>
        <v>4999.6099999999997</v>
      </c>
      <c r="Z169" s="678">
        <f t="shared" si="50"/>
        <v>4652.3100000000004</v>
      </c>
      <c r="AA169" s="678">
        <f t="shared" si="51"/>
        <v>4951.29</v>
      </c>
      <c r="AB169" s="678">
        <f t="shared" si="52"/>
        <v>3759.9</v>
      </c>
      <c r="AC169" s="678">
        <f t="shared" si="53"/>
        <v>3374.85</v>
      </c>
    </row>
    <row r="170" spans="1:29">
      <c r="A170" s="2" t="s">
        <v>208</v>
      </c>
      <c r="B170" s="3" t="s">
        <v>124</v>
      </c>
      <c r="C170" s="489">
        <v>6440</v>
      </c>
      <c r="D170" s="544" t="s">
        <v>1099</v>
      </c>
      <c r="E170" s="535">
        <v>22827</v>
      </c>
      <c r="F170" s="535">
        <v>28831</v>
      </c>
      <c r="G170" s="536">
        <v>30147</v>
      </c>
      <c r="H170" s="536">
        <v>23623</v>
      </c>
      <c r="I170" s="537">
        <v>2375</v>
      </c>
      <c r="J170" s="537">
        <v>1744</v>
      </c>
      <c r="K170" s="531" t="s">
        <v>1446</v>
      </c>
      <c r="L170" s="512">
        <f t="shared" si="36"/>
        <v>10.829486814929131</v>
      </c>
      <c r="M170" s="512">
        <f t="shared" si="37"/>
        <v>13.821332874693995</v>
      </c>
      <c r="N170" s="512">
        <f t="shared" si="38"/>
        <v>14.08618575</v>
      </c>
      <c r="O170" s="512">
        <f t="shared" si="39"/>
        <v>10.7153928</v>
      </c>
      <c r="P170" s="512">
        <f t="shared" si="40"/>
        <v>0.91021874999999997</v>
      </c>
      <c r="Q170" s="512">
        <f t="shared" si="41"/>
        <v>0.53471040000000003</v>
      </c>
      <c r="R170" s="711">
        <f t="shared" si="42"/>
        <v>25794.51</v>
      </c>
      <c r="S170" s="711">
        <f t="shared" si="43"/>
        <v>32579.029999999995</v>
      </c>
      <c r="T170" s="711">
        <f t="shared" si="44"/>
        <v>37382.28</v>
      </c>
      <c r="U170" s="711">
        <f t="shared" si="45"/>
        <v>30001.21</v>
      </c>
      <c r="V170" s="711">
        <f t="shared" si="46"/>
        <v>3348.75</v>
      </c>
      <c r="W170" s="711">
        <f t="shared" si="47"/>
        <v>2633.44</v>
      </c>
      <c r="X170" s="678">
        <f t="shared" si="48"/>
        <v>34468.769999999997</v>
      </c>
      <c r="Y170" s="678">
        <f t="shared" si="49"/>
        <v>43534.81</v>
      </c>
      <c r="Z170" s="678">
        <f t="shared" si="50"/>
        <v>45521.97</v>
      </c>
      <c r="AA170" s="678">
        <f t="shared" si="51"/>
        <v>35670.730000000003</v>
      </c>
      <c r="AB170" s="678">
        <f t="shared" si="52"/>
        <v>3586.25</v>
      </c>
      <c r="AC170" s="678">
        <f t="shared" si="53"/>
        <v>2633.44</v>
      </c>
    </row>
    <row r="171" spans="1:29">
      <c r="A171" s="5" t="s">
        <v>305</v>
      </c>
      <c r="B171" s="3" t="s">
        <v>306</v>
      </c>
      <c r="C171" s="489">
        <v>6430</v>
      </c>
      <c r="D171" s="544" t="s">
        <v>1099</v>
      </c>
      <c r="E171" s="535">
        <v>11528</v>
      </c>
      <c r="F171" s="535">
        <v>15236</v>
      </c>
      <c r="G171" s="536">
        <v>14183</v>
      </c>
      <c r="H171" s="536">
        <v>16699</v>
      </c>
      <c r="I171" s="537">
        <v>16038</v>
      </c>
      <c r="J171" s="537">
        <v>19448</v>
      </c>
      <c r="K171" s="531" t="s">
        <v>1446</v>
      </c>
      <c r="L171" s="512">
        <f t="shared" si="36"/>
        <v>5.4690640032638118</v>
      </c>
      <c r="M171" s="512">
        <f t="shared" si="37"/>
        <v>7.3040070645776325</v>
      </c>
      <c r="N171" s="512">
        <f t="shared" si="38"/>
        <v>6.6270067499999996</v>
      </c>
      <c r="O171" s="512">
        <f t="shared" si="39"/>
        <v>7.5746664000000008</v>
      </c>
      <c r="P171" s="512">
        <f t="shared" si="40"/>
        <v>6.1465635000000001</v>
      </c>
      <c r="Q171" s="512">
        <f t="shared" si="41"/>
        <v>5.9627568000000011</v>
      </c>
      <c r="R171" s="711">
        <f t="shared" si="42"/>
        <v>13026.64</v>
      </c>
      <c r="S171" s="711">
        <f t="shared" si="43"/>
        <v>17216.679999999997</v>
      </c>
      <c r="T171" s="711">
        <f t="shared" si="44"/>
        <v>17586.919999999998</v>
      </c>
      <c r="U171" s="711">
        <f t="shared" si="45"/>
        <v>21207.73</v>
      </c>
      <c r="V171" s="711">
        <f t="shared" si="46"/>
        <v>22613.579999999998</v>
      </c>
      <c r="W171" s="711">
        <f t="shared" si="47"/>
        <v>29366.48</v>
      </c>
      <c r="X171" s="678">
        <f t="shared" si="48"/>
        <v>17407.28</v>
      </c>
      <c r="Y171" s="678">
        <f t="shared" si="49"/>
        <v>23006.36</v>
      </c>
      <c r="Z171" s="678">
        <f t="shared" si="50"/>
        <v>21416.33</v>
      </c>
      <c r="AA171" s="678">
        <f t="shared" si="51"/>
        <v>25215.49</v>
      </c>
      <c r="AB171" s="678">
        <f t="shared" si="52"/>
        <v>24217.38</v>
      </c>
      <c r="AC171" s="678">
        <f t="shared" si="53"/>
        <v>29366.48</v>
      </c>
    </row>
    <row r="172" spans="1:29">
      <c r="A172" s="5" t="s">
        <v>104</v>
      </c>
      <c r="B172" s="3" t="s">
        <v>25</v>
      </c>
      <c r="C172" s="489">
        <v>6440</v>
      </c>
      <c r="D172" s="544" t="s">
        <v>1099</v>
      </c>
      <c r="E172" s="535">
        <v>12331</v>
      </c>
      <c r="F172" s="535">
        <v>9148</v>
      </c>
      <c r="G172" s="536">
        <v>8223</v>
      </c>
      <c r="H172" s="536">
        <v>7408</v>
      </c>
      <c r="I172" s="537">
        <v>7939</v>
      </c>
      <c r="J172" s="537">
        <v>10994</v>
      </c>
      <c r="K172" s="531" t="s">
        <v>1446</v>
      </c>
      <c r="L172" s="512">
        <f t="shared" si="36"/>
        <v>5.8500197973842862</v>
      </c>
      <c r="M172" s="512">
        <f t="shared" si="37"/>
        <v>4.3854723435781162</v>
      </c>
      <c r="N172" s="512">
        <f t="shared" si="38"/>
        <v>3.8421967499999998</v>
      </c>
      <c r="O172" s="512">
        <f t="shared" si="39"/>
        <v>3.3602688000000005</v>
      </c>
      <c r="P172" s="512">
        <f t="shared" si="40"/>
        <v>3.0426217499999999</v>
      </c>
      <c r="Q172" s="512">
        <f t="shared" si="41"/>
        <v>3.3707604000000004</v>
      </c>
      <c r="R172" s="711">
        <f t="shared" si="42"/>
        <v>13934.029999999999</v>
      </c>
      <c r="S172" s="711">
        <f t="shared" si="43"/>
        <v>10337.24</v>
      </c>
      <c r="T172" s="711">
        <f t="shared" si="44"/>
        <v>10196.52</v>
      </c>
      <c r="U172" s="711">
        <f t="shared" si="45"/>
        <v>9408.16</v>
      </c>
      <c r="V172" s="711">
        <f t="shared" si="46"/>
        <v>11193.99</v>
      </c>
      <c r="W172" s="711">
        <f t="shared" si="47"/>
        <v>16600.939999999999</v>
      </c>
      <c r="X172" s="678">
        <f t="shared" si="48"/>
        <v>18619.810000000001</v>
      </c>
      <c r="Y172" s="678">
        <f t="shared" si="49"/>
        <v>13813.48</v>
      </c>
      <c r="Z172" s="678">
        <f t="shared" si="50"/>
        <v>12416.73</v>
      </c>
      <c r="AA172" s="678">
        <f t="shared" si="51"/>
        <v>11186.08</v>
      </c>
      <c r="AB172" s="678">
        <f t="shared" si="52"/>
        <v>11987.89</v>
      </c>
      <c r="AC172" s="678">
        <f t="shared" si="53"/>
        <v>16600.939999999999</v>
      </c>
    </row>
    <row r="173" spans="1:29">
      <c r="A173" s="5" t="s">
        <v>114</v>
      </c>
      <c r="B173" s="3" t="s">
        <v>252</v>
      </c>
      <c r="C173" s="489">
        <v>6440</v>
      </c>
      <c r="D173" s="544" t="s">
        <v>1099</v>
      </c>
      <c r="E173" s="535">
        <v>13218</v>
      </c>
      <c r="F173" s="535">
        <v>12221</v>
      </c>
      <c r="G173" s="536">
        <v>13475</v>
      </c>
      <c r="H173" s="536">
        <v>10838</v>
      </c>
      <c r="I173" s="537">
        <v>10583</v>
      </c>
      <c r="J173" s="537">
        <v>10336</v>
      </c>
      <c r="K173" s="531" t="s">
        <v>1446</v>
      </c>
      <c r="L173" s="512">
        <f t="shared" si="36"/>
        <v>6.2708265089470032</v>
      </c>
      <c r="M173" s="512">
        <f t="shared" si="37"/>
        <v>5.8586420540957755</v>
      </c>
      <c r="N173" s="512">
        <f t="shared" si="38"/>
        <v>6.2961937499999996</v>
      </c>
      <c r="O173" s="512">
        <f t="shared" si="39"/>
        <v>4.9161168000000002</v>
      </c>
      <c r="P173" s="512">
        <f t="shared" si="40"/>
        <v>4.0559347499999996</v>
      </c>
      <c r="Q173" s="512">
        <f t="shared" si="41"/>
        <v>3.1690176000000001</v>
      </c>
      <c r="R173" s="711">
        <f t="shared" si="42"/>
        <v>14936.339999999998</v>
      </c>
      <c r="S173" s="711">
        <f t="shared" si="43"/>
        <v>13809.73</v>
      </c>
      <c r="T173" s="711">
        <f t="shared" si="44"/>
        <v>16709</v>
      </c>
      <c r="U173" s="711">
        <f t="shared" si="45"/>
        <v>13764.26</v>
      </c>
      <c r="V173" s="711">
        <f t="shared" si="46"/>
        <v>14922.029999999999</v>
      </c>
      <c r="W173" s="711">
        <f t="shared" si="47"/>
        <v>15607.36</v>
      </c>
      <c r="X173" s="678">
        <f t="shared" si="48"/>
        <v>19959.18</v>
      </c>
      <c r="Y173" s="678">
        <f t="shared" si="49"/>
        <v>18453.71</v>
      </c>
      <c r="Z173" s="678">
        <f t="shared" si="50"/>
        <v>20347.25</v>
      </c>
      <c r="AA173" s="678">
        <f t="shared" si="51"/>
        <v>16365.38</v>
      </c>
      <c r="AB173" s="678">
        <f t="shared" si="52"/>
        <v>15980.33</v>
      </c>
      <c r="AC173" s="678">
        <f t="shared" si="53"/>
        <v>15607.36</v>
      </c>
    </row>
    <row r="174" spans="1:29">
      <c r="A174" s="5" t="s">
        <v>1402</v>
      </c>
      <c r="B174" s="3" t="s">
        <v>174</v>
      </c>
      <c r="C174" s="489">
        <v>6400</v>
      </c>
      <c r="D174" s="544" t="s">
        <v>1099</v>
      </c>
      <c r="E174" s="535">
        <v>58333</v>
      </c>
      <c r="F174" s="535">
        <v>58333</v>
      </c>
      <c r="G174" s="536">
        <v>66190</v>
      </c>
      <c r="H174" s="536">
        <v>58333</v>
      </c>
      <c r="I174" s="537">
        <v>57440</v>
      </c>
      <c r="J174" s="537">
        <v>49424</v>
      </c>
      <c r="K174" s="531" t="s">
        <v>1446</v>
      </c>
      <c r="L174" s="512">
        <f t="shared" si="36"/>
        <v>27.67409008521755</v>
      </c>
      <c r="M174" s="512">
        <f t="shared" si="37"/>
        <v>27.964337365319441</v>
      </c>
      <c r="N174" s="512">
        <f t="shared" si="38"/>
        <v>30.927277499999999</v>
      </c>
      <c r="O174" s="512">
        <f t="shared" si="39"/>
        <v>26.4598488</v>
      </c>
      <c r="P174" s="512">
        <f t="shared" si="40"/>
        <v>22.01388</v>
      </c>
      <c r="Q174" s="512">
        <f t="shared" si="41"/>
        <v>15.1533984</v>
      </c>
      <c r="R174" s="711">
        <f t="shared" si="42"/>
        <v>65916.289999999994</v>
      </c>
      <c r="S174" s="711">
        <f t="shared" si="43"/>
        <v>65916.289999999994</v>
      </c>
      <c r="T174" s="711">
        <f t="shared" si="44"/>
        <v>82075.600000000006</v>
      </c>
      <c r="U174" s="711">
        <f t="shared" si="45"/>
        <v>74082.91</v>
      </c>
      <c r="V174" s="711">
        <f t="shared" si="46"/>
        <v>80990.399999999994</v>
      </c>
      <c r="W174" s="711">
        <f t="shared" si="47"/>
        <v>74630.240000000005</v>
      </c>
      <c r="X174" s="678">
        <f t="shared" si="48"/>
        <v>88082.83</v>
      </c>
      <c r="Y174" s="678">
        <f t="shared" si="49"/>
        <v>88082.83</v>
      </c>
      <c r="Z174" s="678">
        <f t="shared" si="50"/>
        <v>99946.9</v>
      </c>
      <c r="AA174" s="678">
        <f t="shared" si="51"/>
        <v>88082.83</v>
      </c>
      <c r="AB174" s="678">
        <f t="shared" si="52"/>
        <v>86734.399999999994</v>
      </c>
      <c r="AC174" s="678">
        <f t="shared" si="53"/>
        <v>74630.240000000005</v>
      </c>
    </row>
    <row r="175" spans="1:29">
      <c r="A175" s="2" t="s">
        <v>108</v>
      </c>
      <c r="B175" s="3" t="s">
        <v>249</v>
      </c>
      <c r="C175" s="489">
        <v>6300</v>
      </c>
      <c r="D175" s="544" t="s">
        <v>1099</v>
      </c>
      <c r="E175" s="535">
        <v>43423</v>
      </c>
      <c r="F175" s="535">
        <v>42972</v>
      </c>
      <c r="G175" s="536">
        <v>41331</v>
      </c>
      <c r="H175" s="536">
        <v>38360</v>
      </c>
      <c r="I175" s="537">
        <v>35829</v>
      </c>
      <c r="J175" s="537">
        <v>35142</v>
      </c>
      <c r="K175" s="531" t="s">
        <v>1446</v>
      </c>
      <c r="L175" s="512">
        <f t="shared" si="36"/>
        <v>20.600552239219681</v>
      </c>
      <c r="M175" s="512">
        <f t="shared" si="37"/>
        <v>20.600406378250852</v>
      </c>
      <c r="N175" s="512">
        <f t="shared" si="38"/>
        <v>19.311909750000002</v>
      </c>
      <c r="O175" s="512">
        <f t="shared" si="39"/>
        <v>17.400096000000001</v>
      </c>
      <c r="P175" s="512">
        <f t="shared" si="40"/>
        <v>13.73146425</v>
      </c>
      <c r="Q175" s="512">
        <f t="shared" si="41"/>
        <v>10.774537200000001</v>
      </c>
      <c r="R175" s="711">
        <f t="shared" si="42"/>
        <v>49067.99</v>
      </c>
      <c r="S175" s="711">
        <f t="shared" si="43"/>
        <v>48558.359999999993</v>
      </c>
      <c r="T175" s="711">
        <f t="shared" si="44"/>
        <v>51250.44</v>
      </c>
      <c r="U175" s="711">
        <f t="shared" si="45"/>
        <v>48717.2</v>
      </c>
      <c r="V175" s="711">
        <f t="shared" si="46"/>
        <v>50518.89</v>
      </c>
      <c r="W175" s="711">
        <f t="shared" si="47"/>
        <v>53064.42</v>
      </c>
      <c r="X175" s="678">
        <f t="shared" si="48"/>
        <v>65568.73</v>
      </c>
      <c r="Y175" s="678">
        <f t="shared" si="49"/>
        <v>64887.72</v>
      </c>
      <c r="Z175" s="678">
        <f t="shared" si="50"/>
        <v>62409.81</v>
      </c>
      <c r="AA175" s="678">
        <f t="shared" si="51"/>
        <v>57923.6</v>
      </c>
      <c r="AB175" s="678">
        <f t="shared" si="52"/>
        <v>54101.79</v>
      </c>
      <c r="AC175" s="678">
        <f t="shared" si="53"/>
        <v>53064.42</v>
      </c>
    </row>
    <row r="176" spans="1:29">
      <c r="A176" s="2" t="s">
        <v>265</v>
      </c>
      <c r="B176" s="3" t="s">
        <v>266</v>
      </c>
      <c r="C176" s="489">
        <v>6300</v>
      </c>
      <c r="D176" s="544" t="s">
        <v>1099</v>
      </c>
      <c r="E176" s="535">
        <v>17159</v>
      </c>
      <c r="F176" s="535">
        <v>14900</v>
      </c>
      <c r="G176" s="536">
        <v>12343</v>
      </c>
      <c r="H176" s="536">
        <v>13781</v>
      </c>
      <c r="I176" s="537">
        <v>12547</v>
      </c>
      <c r="J176" s="537">
        <v>10907</v>
      </c>
      <c r="K176" s="531" t="s">
        <v>1446</v>
      </c>
      <c r="L176" s="512">
        <f t="shared" si="36"/>
        <v>8.1404987189455014</v>
      </c>
      <c r="M176" s="512">
        <f t="shared" si="37"/>
        <v>7.1429315609219426</v>
      </c>
      <c r="N176" s="512">
        <f t="shared" si="38"/>
        <v>5.7672667500000001</v>
      </c>
      <c r="O176" s="512">
        <f t="shared" si="39"/>
        <v>6.2510616000000008</v>
      </c>
      <c r="P176" s="512">
        <f t="shared" si="40"/>
        <v>4.8086377499999999</v>
      </c>
      <c r="Q176" s="512">
        <f t="shared" si="41"/>
        <v>3.3440862</v>
      </c>
      <c r="R176" s="711">
        <f t="shared" si="42"/>
        <v>19389.669999999998</v>
      </c>
      <c r="S176" s="711">
        <f t="shared" si="43"/>
        <v>16837</v>
      </c>
      <c r="T176" s="711">
        <f t="shared" si="44"/>
        <v>15305.32</v>
      </c>
      <c r="U176" s="711">
        <f t="shared" si="45"/>
        <v>17501.87</v>
      </c>
      <c r="V176" s="711">
        <f t="shared" si="46"/>
        <v>17691.27</v>
      </c>
      <c r="W176" s="711">
        <f t="shared" si="47"/>
        <v>16469.57</v>
      </c>
      <c r="X176" s="678">
        <f t="shared" si="48"/>
        <v>25910.09</v>
      </c>
      <c r="Y176" s="678">
        <f t="shared" si="49"/>
        <v>22499</v>
      </c>
      <c r="Z176" s="678">
        <f t="shared" si="50"/>
        <v>18637.93</v>
      </c>
      <c r="AA176" s="678">
        <f t="shared" si="51"/>
        <v>20809.310000000001</v>
      </c>
      <c r="AB176" s="678">
        <f t="shared" si="52"/>
        <v>18945.97</v>
      </c>
      <c r="AC176" s="678">
        <f t="shared" si="53"/>
        <v>16469.57</v>
      </c>
    </row>
    <row r="177" spans="1:29">
      <c r="A177" s="2" t="s">
        <v>290</v>
      </c>
      <c r="B177" s="3" t="s">
        <v>44</v>
      </c>
      <c r="C177" s="489">
        <v>6300</v>
      </c>
      <c r="D177" s="544" t="s">
        <v>1099</v>
      </c>
      <c r="E177" s="535">
        <v>18655</v>
      </c>
      <c r="F177" s="535">
        <v>19991</v>
      </c>
      <c r="G177" s="535">
        <v>17306</v>
      </c>
      <c r="H177" s="535">
        <v>19840</v>
      </c>
      <c r="I177" s="537">
        <v>19877</v>
      </c>
      <c r="J177" s="537">
        <v>21364</v>
      </c>
      <c r="K177" s="531" t="s">
        <v>1446</v>
      </c>
      <c r="L177" s="512">
        <f t="shared" si="36"/>
        <v>8.8502245819644685</v>
      </c>
      <c r="M177" s="512">
        <f t="shared" si="37"/>
        <v>9.5835130761335936</v>
      </c>
      <c r="N177" s="512">
        <f t="shared" si="38"/>
        <v>8.0862285000000007</v>
      </c>
      <c r="O177" s="512">
        <f t="shared" si="39"/>
        <v>8.9994239999999994</v>
      </c>
      <c r="P177" s="512">
        <f t="shared" si="40"/>
        <v>7.6178602499999997</v>
      </c>
      <c r="Q177" s="512">
        <f t="shared" si="41"/>
        <v>6.5502024000000008</v>
      </c>
      <c r="R177" s="711">
        <f t="shared" si="42"/>
        <v>21080.149999999998</v>
      </c>
      <c r="S177" s="711">
        <f t="shared" si="43"/>
        <v>22589.829999999998</v>
      </c>
      <c r="T177" s="711">
        <f t="shared" si="44"/>
        <v>21459.439999999999</v>
      </c>
      <c r="U177" s="711">
        <f t="shared" si="45"/>
        <v>25196.799999999999</v>
      </c>
      <c r="V177" s="711">
        <f t="shared" si="46"/>
        <v>28026.57</v>
      </c>
      <c r="W177" s="711">
        <f t="shared" si="47"/>
        <v>32259.64</v>
      </c>
      <c r="X177" s="678">
        <f t="shared" si="48"/>
        <v>28169.05</v>
      </c>
      <c r="Y177" s="678">
        <f t="shared" si="49"/>
        <v>30186.41</v>
      </c>
      <c r="Z177" s="678">
        <f t="shared" si="50"/>
        <v>26132.06</v>
      </c>
      <c r="AA177" s="678">
        <f t="shared" si="51"/>
        <v>29958.400000000001</v>
      </c>
      <c r="AB177" s="678">
        <f t="shared" si="52"/>
        <v>30014.27</v>
      </c>
      <c r="AC177" s="678">
        <f t="shared" si="53"/>
        <v>32259.64</v>
      </c>
    </row>
    <row r="178" spans="1:29">
      <c r="A178" s="2" t="s">
        <v>1109</v>
      </c>
      <c r="B178" s="3" t="s">
        <v>1108</v>
      </c>
      <c r="C178" s="489">
        <v>6310</v>
      </c>
      <c r="D178" s="544" t="s">
        <v>1099</v>
      </c>
      <c r="E178" s="535">
        <v>12932</v>
      </c>
      <c r="F178" s="535">
        <v>11800</v>
      </c>
      <c r="G178" s="536">
        <v>13265</v>
      </c>
      <c r="H178" s="536">
        <v>29112</v>
      </c>
      <c r="I178" s="537">
        <v>29633</v>
      </c>
      <c r="J178" s="537">
        <v>32358</v>
      </c>
      <c r="K178" s="531" t="s">
        <v>1446</v>
      </c>
      <c r="L178" s="512">
        <f t="shared" si="36"/>
        <v>6.1351436233698484</v>
      </c>
      <c r="M178" s="512">
        <f t="shared" si="37"/>
        <v>5.6568182831462357</v>
      </c>
      <c r="N178" s="512">
        <f t="shared" si="38"/>
        <v>6.1980712499999999</v>
      </c>
      <c r="O178" s="512">
        <f t="shared" si="39"/>
        <v>13.205203200000001</v>
      </c>
      <c r="P178" s="512">
        <f t="shared" si="40"/>
        <v>11.35684725</v>
      </c>
      <c r="Q178" s="512">
        <f t="shared" si="41"/>
        <v>9.9209627999999999</v>
      </c>
      <c r="R178" s="711">
        <f t="shared" si="42"/>
        <v>14613.159999999998</v>
      </c>
      <c r="S178" s="711">
        <f t="shared" si="43"/>
        <v>13333.999999999998</v>
      </c>
      <c r="T178" s="711">
        <f t="shared" si="44"/>
        <v>16448.599999999999</v>
      </c>
      <c r="U178" s="711">
        <f t="shared" si="45"/>
        <v>36972.239999999998</v>
      </c>
      <c r="V178" s="711">
        <f t="shared" si="46"/>
        <v>41782.53</v>
      </c>
      <c r="W178" s="711">
        <f t="shared" si="47"/>
        <v>48860.58</v>
      </c>
      <c r="X178" s="678">
        <f t="shared" si="48"/>
        <v>19527.32</v>
      </c>
      <c r="Y178" s="678">
        <f t="shared" si="49"/>
        <v>17818</v>
      </c>
      <c r="Z178" s="678">
        <f t="shared" si="50"/>
        <v>20030.150000000001</v>
      </c>
      <c r="AA178" s="678">
        <f t="shared" si="51"/>
        <v>43959.12</v>
      </c>
      <c r="AB178" s="678">
        <f t="shared" si="52"/>
        <v>44745.83</v>
      </c>
      <c r="AC178" s="678">
        <f t="shared" si="53"/>
        <v>48860.58</v>
      </c>
    </row>
    <row r="179" spans="1:29" ht="15">
      <c r="A179" s="2" t="s">
        <v>1403</v>
      </c>
      <c r="B179" s="3" t="s">
        <v>1404</v>
      </c>
      <c r="C179" s="489" t="s">
        <v>1199</v>
      </c>
      <c r="E179" s="553">
        <v>2983</v>
      </c>
      <c r="F179" s="553">
        <v>2983</v>
      </c>
      <c r="G179" s="553">
        <v>2983</v>
      </c>
      <c r="H179" s="553">
        <v>3744</v>
      </c>
      <c r="I179" s="537"/>
      <c r="J179" s="537"/>
      <c r="K179" s="531" t="s">
        <v>1446</v>
      </c>
      <c r="L179" s="512">
        <f t="shared" si="36"/>
        <v>1.41518198488341</v>
      </c>
      <c r="M179" s="512">
        <f t="shared" si="37"/>
        <v>1.4300244863241716</v>
      </c>
      <c r="N179" s="512">
        <f t="shared" si="38"/>
        <v>1.39380675</v>
      </c>
      <c r="O179" s="512">
        <f t="shared" si="39"/>
        <v>1.6982784000000002</v>
      </c>
      <c r="P179" s="512">
        <f t="shared" si="40"/>
        <v>0</v>
      </c>
      <c r="Q179" s="512">
        <f t="shared" si="41"/>
        <v>0</v>
      </c>
      <c r="R179" s="711">
        <f t="shared" si="42"/>
        <v>3370.7899999999995</v>
      </c>
      <c r="S179" s="711">
        <f t="shared" si="43"/>
        <v>3370.7899999999995</v>
      </c>
      <c r="T179" s="711">
        <f t="shared" si="44"/>
        <v>3698.92</v>
      </c>
      <c r="U179" s="711">
        <f t="shared" si="45"/>
        <v>4754.88</v>
      </c>
      <c r="V179" s="711">
        <f t="shared" si="46"/>
        <v>0</v>
      </c>
      <c r="W179" s="711">
        <f t="shared" si="47"/>
        <v>0</v>
      </c>
      <c r="X179" s="678">
        <f t="shared" si="48"/>
        <v>4504.33</v>
      </c>
      <c r="Y179" s="678">
        <f t="shared" si="49"/>
        <v>4504.33</v>
      </c>
      <c r="Z179" s="678">
        <f t="shared" si="50"/>
        <v>4504.33</v>
      </c>
      <c r="AA179" s="678">
        <f t="shared" si="51"/>
        <v>5653.44</v>
      </c>
      <c r="AB179" s="678">
        <f t="shared" si="52"/>
        <v>0</v>
      </c>
      <c r="AC179" s="678">
        <f t="shared" si="53"/>
        <v>0</v>
      </c>
    </row>
    <row r="180" spans="1:29">
      <c r="A180" s="2" t="s">
        <v>1136</v>
      </c>
      <c r="B180" s="3" t="s">
        <v>60</v>
      </c>
      <c r="C180" s="489">
        <v>6440</v>
      </c>
      <c r="D180" s="544" t="s">
        <v>1099</v>
      </c>
      <c r="E180" s="535">
        <v>82610</v>
      </c>
      <c r="F180" s="535">
        <v>59956</v>
      </c>
      <c r="G180" s="536">
        <v>48888</v>
      </c>
      <c r="H180" s="536">
        <v>56017</v>
      </c>
      <c r="I180" s="537">
        <v>59614</v>
      </c>
      <c r="J180" s="537">
        <v>16771</v>
      </c>
      <c r="K180" s="531" t="s">
        <v>1446</v>
      </c>
      <c r="L180" s="512">
        <f t="shared" si="36"/>
        <v>39.191479641709179</v>
      </c>
      <c r="M180" s="512">
        <f t="shared" si="37"/>
        <v>28.742389574942017</v>
      </c>
      <c r="N180" s="512">
        <f t="shared" si="38"/>
        <v>22.842918000000001</v>
      </c>
      <c r="O180" s="512">
        <f t="shared" si="39"/>
        <v>25.409311200000001</v>
      </c>
      <c r="P180" s="512">
        <f t="shared" si="40"/>
        <v>22.847065499999999</v>
      </c>
      <c r="Q180" s="512">
        <f t="shared" si="41"/>
        <v>5.1419886000000004</v>
      </c>
      <c r="R180" s="711">
        <f t="shared" si="42"/>
        <v>93349.299999999988</v>
      </c>
      <c r="S180" s="711">
        <f t="shared" si="43"/>
        <v>67750.28</v>
      </c>
      <c r="T180" s="711">
        <f t="shared" si="44"/>
        <v>60621.120000000003</v>
      </c>
      <c r="U180" s="711">
        <f t="shared" si="45"/>
        <v>71141.59</v>
      </c>
      <c r="V180" s="711">
        <f t="shared" si="46"/>
        <v>84055.739999999991</v>
      </c>
      <c r="W180" s="711">
        <f t="shared" si="47"/>
        <v>25324.21</v>
      </c>
      <c r="X180" s="678">
        <f t="shared" si="48"/>
        <v>124741.1</v>
      </c>
      <c r="Y180" s="678">
        <f t="shared" si="49"/>
        <v>90533.56</v>
      </c>
      <c r="Z180" s="678">
        <f t="shared" si="50"/>
        <v>73820.88</v>
      </c>
      <c r="AA180" s="678">
        <f t="shared" si="51"/>
        <v>84585.67</v>
      </c>
      <c r="AB180" s="678">
        <f t="shared" si="52"/>
        <v>90017.14</v>
      </c>
      <c r="AC180" s="678">
        <f t="shared" si="53"/>
        <v>25324.21</v>
      </c>
    </row>
    <row r="181" spans="1:29" s="121" customFormat="1">
      <c r="A181" s="2" t="s">
        <v>1405</v>
      </c>
      <c r="B181" s="3" t="s">
        <v>63</v>
      </c>
      <c r="C181" s="489" t="s">
        <v>1199</v>
      </c>
      <c r="D181" s="544" t="s">
        <v>1099</v>
      </c>
      <c r="E181" s="535">
        <v>2549</v>
      </c>
      <c r="F181" s="535">
        <v>2549</v>
      </c>
      <c r="G181" s="536">
        <v>2549</v>
      </c>
      <c r="H181" s="536">
        <v>2563</v>
      </c>
      <c r="I181" s="537">
        <v>1661</v>
      </c>
      <c r="J181" s="537">
        <v>1612</v>
      </c>
      <c r="K181" s="531" t="s">
        <v>1446</v>
      </c>
      <c r="L181" s="512">
        <f t="shared" si="36"/>
        <v>1.2092855780984955</v>
      </c>
      <c r="M181" s="512">
        <f t="shared" si="37"/>
        <v>1.2219686274355728</v>
      </c>
      <c r="N181" s="512">
        <f t="shared" si="38"/>
        <v>1.19102025</v>
      </c>
      <c r="O181" s="512">
        <f t="shared" si="39"/>
        <v>1.1625768000000001</v>
      </c>
      <c r="P181" s="512">
        <f t="shared" si="40"/>
        <v>0.63657825000000001</v>
      </c>
      <c r="Q181" s="512">
        <f t="shared" si="41"/>
        <v>0.49423919999999999</v>
      </c>
      <c r="R181" s="711">
        <f t="shared" si="42"/>
        <v>2880.37</v>
      </c>
      <c r="S181" s="711">
        <f t="shared" si="43"/>
        <v>2880.37</v>
      </c>
      <c r="T181" s="711">
        <f t="shared" si="44"/>
        <v>3160.7599999999998</v>
      </c>
      <c r="U181" s="711">
        <f t="shared" si="45"/>
        <v>3255.01</v>
      </c>
      <c r="V181" s="711">
        <f t="shared" si="46"/>
        <v>2342.0099999999998</v>
      </c>
      <c r="W181" s="711">
        <f t="shared" si="47"/>
        <v>2434.12</v>
      </c>
      <c r="X181" s="678">
        <f t="shared" si="48"/>
        <v>3848.9900000000002</v>
      </c>
      <c r="Y181" s="678">
        <f t="shared" si="49"/>
        <v>3848.9900000000002</v>
      </c>
      <c r="Z181" s="678">
        <f t="shared" si="50"/>
        <v>3848.9900000000002</v>
      </c>
      <c r="AA181" s="678">
        <f t="shared" si="51"/>
        <v>3870.13</v>
      </c>
      <c r="AB181" s="678">
        <f t="shared" si="52"/>
        <v>2508.11</v>
      </c>
      <c r="AC181" s="678">
        <f t="shared" si="53"/>
        <v>2434.12</v>
      </c>
    </row>
    <row r="182" spans="1:29" s="121" customFormat="1">
      <c r="A182" s="2" t="s">
        <v>1405</v>
      </c>
      <c r="B182" s="3" t="s">
        <v>63</v>
      </c>
      <c r="C182" s="489">
        <v>6310</v>
      </c>
      <c r="D182" s="544" t="s">
        <v>1099</v>
      </c>
      <c r="E182" s="535">
        <v>4067</v>
      </c>
      <c r="F182" s="535">
        <v>4067</v>
      </c>
      <c r="G182" s="536">
        <v>4067</v>
      </c>
      <c r="H182" s="536">
        <v>3907</v>
      </c>
      <c r="I182" s="537">
        <v>4157</v>
      </c>
      <c r="J182" s="537">
        <v>3700</v>
      </c>
      <c r="K182" s="531" t="s">
        <v>1446</v>
      </c>
      <c r="L182" s="512">
        <f t="shared" si="36"/>
        <v>1.9294485861618598</v>
      </c>
      <c r="M182" s="512">
        <f t="shared" si="37"/>
        <v>1.9496847421657411</v>
      </c>
      <c r="N182" s="512">
        <f t="shared" si="38"/>
        <v>1.90030575</v>
      </c>
      <c r="O182" s="512">
        <f t="shared" si="39"/>
        <v>1.7722152000000002</v>
      </c>
      <c r="P182" s="512">
        <f t="shared" si="40"/>
        <v>1.59317025</v>
      </c>
      <c r="Q182" s="512">
        <f t="shared" si="41"/>
        <v>1.13442</v>
      </c>
      <c r="R182" s="711">
        <f t="shared" si="42"/>
        <v>4595.7099999999991</v>
      </c>
      <c r="S182" s="711">
        <f t="shared" si="43"/>
        <v>4595.7099999999991</v>
      </c>
      <c r="T182" s="711">
        <f t="shared" si="44"/>
        <v>5043.08</v>
      </c>
      <c r="U182" s="711">
        <f t="shared" si="45"/>
        <v>4961.8900000000003</v>
      </c>
      <c r="V182" s="711">
        <f t="shared" si="46"/>
        <v>5861.37</v>
      </c>
      <c r="W182" s="711">
        <f t="shared" si="47"/>
        <v>5587</v>
      </c>
      <c r="X182" s="678">
        <f t="shared" si="48"/>
        <v>6141.17</v>
      </c>
      <c r="Y182" s="678">
        <f t="shared" si="49"/>
        <v>6141.17</v>
      </c>
      <c r="Z182" s="678">
        <f t="shared" si="50"/>
        <v>6141.17</v>
      </c>
      <c r="AA182" s="678">
        <f t="shared" si="51"/>
        <v>5899.57</v>
      </c>
      <c r="AB182" s="678">
        <f t="shared" si="52"/>
        <v>6277.07</v>
      </c>
      <c r="AC182" s="678">
        <f t="shared" si="53"/>
        <v>5587</v>
      </c>
    </row>
    <row r="183" spans="1:29">
      <c r="A183" s="11" t="s">
        <v>1406</v>
      </c>
      <c r="B183" s="3" t="s">
        <v>1141</v>
      </c>
      <c r="C183" s="489">
        <v>6430</v>
      </c>
      <c r="D183" s="544" t="s">
        <v>1099</v>
      </c>
      <c r="E183" s="540"/>
      <c r="F183" s="540"/>
      <c r="G183" s="540">
        <v>40382</v>
      </c>
      <c r="H183" s="540">
        <v>37100</v>
      </c>
      <c r="I183" s="537">
        <v>36472</v>
      </c>
      <c r="J183" s="537">
        <v>37451</v>
      </c>
      <c r="K183" s="531" t="s">
        <v>1446</v>
      </c>
      <c r="L183" s="512">
        <f t="shared" si="36"/>
        <v>0</v>
      </c>
      <c r="M183" s="512">
        <f t="shared" si="37"/>
        <v>0</v>
      </c>
      <c r="N183" s="512">
        <f t="shared" si="38"/>
        <v>18.868489499999999</v>
      </c>
      <c r="O183" s="512">
        <f t="shared" si="39"/>
        <v>16.82856</v>
      </c>
      <c r="P183" s="512">
        <f t="shared" si="40"/>
        <v>13.977893999999999</v>
      </c>
      <c r="Q183" s="512">
        <f t="shared" si="41"/>
        <v>11.482476600000002</v>
      </c>
      <c r="R183" s="711">
        <f t="shared" si="42"/>
        <v>0</v>
      </c>
      <c r="S183" s="711">
        <f t="shared" si="43"/>
        <v>0</v>
      </c>
      <c r="T183" s="711">
        <f t="shared" si="44"/>
        <v>50073.68</v>
      </c>
      <c r="U183" s="711">
        <f t="shared" si="45"/>
        <v>47117</v>
      </c>
      <c r="V183" s="711">
        <f t="shared" si="46"/>
        <v>51425.52</v>
      </c>
      <c r="W183" s="711">
        <f t="shared" si="47"/>
        <v>56551.01</v>
      </c>
      <c r="X183" s="678">
        <f t="shared" si="48"/>
        <v>0</v>
      </c>
      <c r="Y183" s="678">
        <f t="shared" si="49"/>
        <v>0</v>
      </c>
      <c r="Z183" s="678">
        <f t="shared" si="50"/>
        <v>60976.82</v>
      </c>
      <c r="AA183" s="678">
        <f t="shared" si="51"/>
        <v>56021</v>
      </c>
      <c r="AB183" s="678">
        <f t="shared" si="52"/>
        <v>55072.72</v>
      </c>
      <c r="AC183" s="678">
        <f t="shared" si="53"/>
        <v>56551.01</v>
      </c>
    </row>
    <row r="184" spans="1:29">
      <c r="A184" s="2" t="s">
        <v>1149</v>
      </c>
      <c r="B184" s="3" t="s">
        <v>241</v>
      </c>
      <c r="C184" s="489">
        <v>6400</v>
      </c>
      <c r="D184" s="544" t="s">
        <v>1099</v>
      </c>
      <c r="E184" s="535">
        <v>876242</v>
      </c>
      <c r="F184" s="535">
        <v>815581</v>
      </c>
      <c r="G184" s="536">
        <v>867802</v>
      </c>
      <c r="H184" s="536">
        <v>816321</v>
      </c>
      <c r="I184" s="537">
        <v>689309.74</v>
      </c>
      <c r="J184" s="537">
        <v>687952</v>
      </c>
      <c r="K184" s="531" t="s">
        <v>1446</v>
      </c>
      <c r="L184" s="512">
        <f t="shared" si="36"/>
        <v>415.70294763600702</v>
      </c>
      <c r="M184" s="512">
        <f t="shared" si="37"/>
        <v>390.98250103277041</v>
      </c>
      <c r="N184" s="512">
        <f t="shared" si="38"/>
        <v>405.48048449999999</v>
      </c>
      <c r="O184" s="512">
        <f t="shared" si="39"/>
        <v>370.28320560000003</v>
      </c>
      <c r="P184" s="512">
        <f t="shared" si="40"/>
        <v>264.17795785499999</v>
      </c>
      <c r="Q184" s="512">
        <f t="shared" si="41"/>
        <v>210.92608320000002</v>
      </c>
      <c r="R184" s="711">
        <f t="shared" si="42"/>
        <v>990153.46</v>
      </c>
      <c r="S184" s="711">
        <f t="shared" si="43"/>
        <v>921606.52999999991</v>
      </c>
      <c r="T184" s="711">
        <f t="shared" si="44"/>
        <v>1076074.48</v>
      </c>
      <c r="U184" s="711">
        <f t="shared" si="45"/>
        <v>1036727.67</v>
      </c>
      <c r="V184" s="711">
        <f t="shared" si="46"/>
        <v>971926.73339999991</v>
      </c>
      <c r="W184" s="711">
        <f t="shared" si="47"/>
        <v>1038807.52</v>
      </c>
      <c r="X184" s="678">
        <f t="shared" si="48"/>
        <v>1323125.42</v>
      </c>
      <c r="Y184" s="678">
        <f t="shared" si="49"/>
        <v>1231527.31</v>
      </c>
      <c r="Z184" s="678">
        <f t="shared" si="50"/>
        <v>1310381.02</v>
      </c>
      <c r="AA184" s="678">
        <f t="shared" si="51"/>
        <v>1232644.71</v>
      </c>
      <c r="AB184" s="678">
        <f t="shared" si="52"/>
        <v>1040857.7074</v>
      </c>
      <c r="AC184" s="678">
        <f t="shared" si="53"/>
        <v>1038807.52</v>
      </c>
    </row>
    <row r="185" spans="1:29">
      <c r="A185" s="2" t="s">
        <v>1407</v>
      </c>
      <c r="B185" s="3" t="s">
        <v>1408</v>
      </c>
      <c r="C185" s="489"/>
      <c r="E185" s="535"/>
      <c r="F185" s="535"/>
      <c r="G185" s="536"/>
      <c r="H185" s="536"/>
      <c r="I185" s="537"/>
      <c r="J185" s="537"/>
      <c r="K185" s="531" t="s">
        <v>1446</v>
      </c>
      <c r="L185" s="512">
        <f t="shared" si="36"/>
        <v>0</v>
      </c>
      <c r="M185" s="512">
        <f t="shared" si="37"/>
        <v>0</v>
      </c>
      <c r="N185" s="512">
        <f t="shared" si="38"/>
        <v>0</v>
      </c>
      <c r="O185" s="512">
        <f t="shared" si="39"/>
        <v>0</v>
      </c>
      <c r="P185" s="512">
        <f t="shared" si="40"/>
        <v>0</v>
      </c>
      <c r="Q185" s="512">
        <f t="shared" si="41"/>
        <v>0</v>
      </c>
      <c r="R185" s="711">
        <f t="shared" si="42"/>
        <v>0</v>
      </c>
      <c r="S185" s="711">
        <f t="shared" si="43"/>
        <v>0</v>
      </c>
      <c r="T185" s="711">
        <f t="shared" si="44"/>
        <v>0</v>
      </c>
      <c r="U185" s="711">
        <f t="shared" si="45"/>
        <v>0</v>
      </c>
      <c r="V185" s="711">
        <f t="shared" si="46"/>
        <v>0</v>
      </c>
      <c r="W185" s="711">
        <f t="shared" si="47"/>
        <v>0</v>
      </c>
      <c r="X185" s="678">
        <f t="shared" si="48"/>
        <v>0</v>
      </c>
      <c r="Y185" s="678">
        <f t="shared" si="49"/>
        <v>0</v>
      </c>
      <c r="Z185" s="678">
        <f t="shared" si="50"/>
        <v>0</v>
      </c>
      <c r="AA185" s="678">
        <f t="shared" si="51"/>
        <v>0</v>
      </c>
      <c r="AB185" s="678">
        <f t="shared" si="52"/>
        <v>0</v>
      </c>
      <c r="AC185" s="678">
        <f t="shared" si="53"/>
        <v>0</v>
      </c>
    </row>
    <row r="186" spans="1:29">
      <c r="A186" s="2" t="s">
        <v>275</v>
      </c>
      <c r="B186" s="3" t="s">
        <v>1409</v>
      </c>
      <c r="C186" s="489">
        <v>6400</v>
      </c>
      <c r="D186" s="544" t="s">
        <v>1099</v>
      </c>
      <c r="E186" s="535">
        <v>0</v>
      </c>
      <c r="F186" s="535">
        <v>0</v>
      </c>
      <c r="G186" s="536">
        <v>0</v>
      </c>
      <c r="H186" s="536">
        <v>5584</v>
      </c>
      <c r="I186" s="537">
        <v>29790</v>
      </c>
      <c r="J186" s="537">
        <v>22773</v>
      </c>
      <c r="K186" s="531" t="s">
        <v>1446</v>
      </c>
      <c r="L186" s="512">
        <f t="shared" si="36"/>
        <v>0</v>
      </c>
      <c r="M186" s="512">
        <f t="shared" si="37"/>
        <v>0</v>
      </c>
      <c r="N186" s="512">
        <f t="shared" si="38"/>
        <v>0</v>
      </c>
      <c r="O186" s="512">
        <f t="shared" si="39"/>
        <v>2.5329023999999998</v>
      </c>
      <c r="P186" s="512">
        <f t="shared" si="40"/>
        <v>11.4170175</v>
      </c>
      <c r="Q186" s="512">
        <f t="shared" si="41"/>
        <v>6.9822018000000003</v>
      </c>
      <c r="R186" s="711">
        <f t="shared" si="42"/>
        <v>0</v>
      </c>
      <c r="S186" s="711">
        <f t="shared" si="43"/>
        <v>0</v>
      </c>
      <c r="T186" s="711">
        <f t="shared" si="44"/>
        <v>0</v>
      </c>
      <c r="U186" s="711">
        <f t="shared" si="45"/>
        <v>7091.68</v>
      </c>
      <c r="V186" s="711">
        <f t="shared" si="46"/>
        <v>42003.899999999994</v>
      </c>
      <c r="W186" s="711">
        <f t="shared" si="47"/>
        <v>34387.230000000003</v>
      </c>
      <c r="X186" s="678">
        <f t="shared" si="48"/>
        <v>0</v>
      </c>
      <c r="Y186" s="678">
        <f t="shared" si="49"/>
        <v>0</v>
      </c>
      <c r="Z186" s="678">
        <f t="shared" si="50"/>
        <v>0</v>
      </c>
      <c r="AA186" s="678">
        <f t="shared" si="51"/>
        <v>8431.84</v>
      </c>
      <c r="AB186" s="678">
        <f t="shared" si="52"/>
        <v>44982.9</v>
      </c>
      <c r="AC186" s="678">
        <f t="shared" si="53"/>
        <v>34387.230000000003</v>
      </c>
    </row>
    <row r="187" spans="1:29">
      <c r="A187" s="2" t="s">
        <v>198</v>
      </c>
      <c r="B187" s="3" t="s">
        <v>199</v>
      </c>
      <c r="C187" s="489">
        <v>6320</v>
      </c>
      <c r="D187" s="544" t="s">
        <v>1099</v>
      </c>
      <c r="E187" s="535">
        <v>1707</v>
      </c>
      <c r="F187" s="535">
        <v>796</v>
      </c>
      <c r="G187" s="536">
        <v>1081</v>
      </c>
      <c r="H187" s="536">
        <v>2147</v>
      </c>
      <c r="I187" s="537">
        <v>1447</v>
      </c>
      <c r="J187" s="537">
        <v>918</v>
      </c>
      <c r="K187" s="531" t="s">
        <v>1446</v>
      </c>
      <c r="L187" s="512">
        <f t="shared" si="36"/>
        <v>0.80982757230840785</v>
      </c>
      <c r="M187" s="512">
        <f t="shared" si="37"/>
        <v>0.38159553842240712</v>
      </c>
      <c r="N187" s="512">
        <f t="shared" si="38"/>
        <v>0.50509725000000005</v>
      </c>
      <c r="O187" s="512">
        <f t="shared" si="39"/>
        <v>0.97387920000000006</v>
      </c>
      <c r="P187" s="512">
        <f t="shared" si="40"/>
        <v>0.55456274999999999</v>
      </c>
      <c r="Q187" s="512">
        <f t="shared" si="41"/>
        <v>0.28145880000000006</v>
      </c>
      <c r="R187" s="711">
        <f t="shared" si="42"/>
        <v>1928.9099999999999</v>
      </c>
      <c r="S187" s="711">
        <f t="shared" si="43"/>
        <v>899.4799999999999</v>
      </c>
      <c r="T187" s="711">
        <f t="shared" si="44"/>
        <v>1340.44</v>
      </c>
      <c r="U187" s="711">
        <f t="shared" si="45"/>
        <v>2726.69</v>
      </c>
      <c r="V187" s="711">
        <f t="shared" si="46"/>
        <v>2040.27</v>
      </c>
      <c r="W187" s="711">
        <f t="shared" si="47"/>
        <v>1386.18</v>
      </c>
      <c r="X187" s="678">
        <f t="shared" si="48"/>
        <v>2577.5700000000002</v>
      </c>
      <c r="Y187" s="678">
        <f t="shared" si="49"/>
        <v>1201.96</v>
      </c>
      <c r="Z187" s="678">
        <f t="shared" si="50"/>
        <v>1632.31</v>
      </c>
      <c r="AA187" s="678">
        <f t="shared" si="51"/>
        <v>3241.97</v>
      </c>
      <c r="AB187" s="678">
        <f t="shared" si="52"/>
        <v>2184.9699999999998</v>
      </c>
      <c r="AC187" s="678">
        <f t="shared" si="53"/>
        <v>1386.18</v>
      </c>
    </row>
    <row r="188" spans="1:29">
      <c r="A188" s="2" t="s">
        <v>1118</v>
      </c>
      <c r="B188" s="3" t="s">
        <v>1139</v>
      </c>
      <c r="C188" s="489">
        <v>6400</v>
      </c>
      <c r="D188" s="544" t="s">
        <v>1099</v>
      </c>
      <c r="E188" s="535">
        <v>84067</v>
      </c>
      <c r="F188" s="535">
        <v>86863</v>
      </c>
      <c r="G188" s="536">
        <v>76849</v>
      </c>
      <c r="H188" s="536">
        <v>86849</v>
      </c>
      <c r="I188" s="537">
        <v>73651</v>
      </c>
      <c r="J188" s="537">
        <v>63805</v>
      </c>
      <c r="K188" s="531" t="s">
        <v>1446</v>
      </c>
      <c r="L188" s="512">
        <f t="shared" si="36"/>
        <v>39.88270329305854</v>
      </c>
      <c r="M188" s="512">
        <f t="shared" si="37"/>
        <v>41.641373434655222</v>
      </c>
      <c r="N188" s="512">
        <f t="shared" si="38"/>
        <v>35.907695250000003</v>
      </c>
      <c r="O188" s="512">
        <f t="shared" si="39"/>
        <v>39.394706399999997</v>
      </c>
      <c r="P188" s="512">
        <f t="shared" si="40"/>
        <v>28.226745749999999</v>
      </c>
      <c r="Q188" s="512">
        <f t="shared" si="41"/>
        <v>19.562612999999999</v>
      </c>
      <c r="R188" s="711">
        <f t="shared" si="42"/>
        <v>94995.709999999992</v>
      </c>
      <c r="S188" s="711">
        <f t="shared" si="43"/>
        <v>98155.189999999988</v>
      </c>
      <c r="T188" s="711">
        <f t="shared" si="44"/>
        <v>95292.76</v>
      </c>
      <c r="U188" s="711">
        <f t="shared" si="45"/>
        <v>110298.23</v>
      </c>
      <c r="V188" s="711">
        <f t="shared" si="46"/>
        <v>103847.90999999999</v>
      </c>
      <c r="W188" s="711">
        <f t="shared" si="47"/>
        <v>96345.55</v>
      </c>
      <c r="X188" s="678">
        <f t="shared" si="48"/>
        <v>126941.17</v>
      </c>
      <c r="Y188" s="678">
        <f t="shared" si="49"/>
        <v>131163.13</v>
      </c>
      <c r="Z188" s="678">
        <f t="shared" si="50"/>
        <v>116041.99</v>
      </c>
      <c r="AA188" s="678">
        <f t="shared" si="51"/>
        <v>131141.99</v>
      </c>
      <c r="AB188" s="678">
        <f t="shared" si="52"/>
        <v>111213.01</v>
      </c>
      <c r="AC188" s="678">
        <f t="shared" si="53"/>
        <v>96345.55</v>
      </c>
    </row>
    <row r="189" spans="1:29">
      <c r="A189" s="2" t="s">
        <v>1410</v>
      </c>
      <c r="B189" s="3" t="s">
        <v>1411</v>
      </c>
      <c r="C189" s="489">
        <v>6400</v>
      </c>
      <c r="D189" s="544" t="s">
        <v>1099</v>
      </c>
      <c r="E189" s="535">
        <v>13708</v>
      </c>
      <c r="F189" s="535">
        <v>13357</v>
      </c>
      <c r="G189" s="536">
        <v>11968</v>
      </c>
      <c r="H189" s="536">
        <v>12058</v>
      </c>
      <c r="I189" s="537">
        <v>17734</v>
      </c>
      <c r="J189" s="537">
        <v>11981</v>
      </c>
      <c r="K189" s="531" t="s">
        <v>1446</v>
      </c>
      <c r="L189" s="512">
        <f t="shared" si="36"/>
        <v>6.5032901940267456</v>
      </c>
      <c r="M189" s="512">
        <f t="shared" si="37"/>
        <v>6.4032306616935832</v>
      </c>
      <c r="N189" s="512">
        <f t="shared" si="38"/>
        <v>5.5920480000000001</v>
      </c>
      <c r="O189" s="512">
        <f t="shared" si="39"/>
        <v>5.4695087999999998</v>
      </c>
      <c r="P189" s="512">
        <f t="shared" si="40"/>
        <v>6.7965555000000002</v>
      </c>
      <c r="Q189" s="512">
        <f t="shared" si="41"/>
        <v>3.6733746000000003</v>
      </c>
      <c r="R189" s="711">
        <f t="shared" si="42"/>
        <v>15490.039999999999</v>
      </c>
      <c r="S189" s="711">
        <f t="shared" si="43"/>
        <v>15093.409999999998</v>
      </c>
      <c r="T189" s="711">
        <f t="shared" si="44"/>
        <v>14840.32</v>
      </c>
      <c r="U189" s="711">
        <f t="shared" si="45"/>
        <v>15313.66</v>
      </c>
      <c r="V189" s="711">
        <f t="shared" si="46"/>
        <v>25004.94</v>
      </c>
      <c r="W189" s="711">
        <f t="shared" si="47"/>
        <v>18091.310000000001</v>
      </c>
      <c r="X189" s="678">
        <f t="shared" si="48"/>
        <v>20699.080000000002</v>
      </c>
      <c r="Y189" s="678">
        <f t="shared" si="49"/>
        <v>20169.07</v>
      </c>
      <c r="Z189" s="678">
        <f t="shared" si="50"/>
        <v>18071.68</v>
      </c>
      <c r="AA189" s="678">
        <f t="shared" si="51"/>
        <v>18207.580000000002</v>
      </c>
      <c r="AB189" s="678">
        <f t="shared" si="52"/>
        <v>26778.34</v>
      </c>
      <c r="AC189" s="678">
        <f t="shared" si="53"/>
        <v>18091.310000000001</v>
      </c>
    </row>
    <row r="190" spans="1:29">
      <c r="A190" s="2" t="s">
        <v>115</v>
      </c>
      <c r="B190" s="3" t="s">
        <v>130</v>
      </c>
      <c r="C190" s="489">
        <v>6440</v>
      </c>
      <c r="D190" s="544" t="s">
        <v>1099</v>
      </c>
      <c r="E190" s="535">
        <v>7389</v>
      </c>
      <c r="F190" s="535">
        <v>7092</v>
      </c>
      <c r="G190" s="536">
        <v>7986</v>
      </c>
      <c r="H190" s="536">
        <v>7192</v>
      </c>
      <c r="I190" s="537">
        <v>5842</v>
      </c>
      <c r="J190" s="537">
        <v>5942</v>
      </c>
      <c r="K190" s="531" t="s">
        <v>1446</v>
      </c>
      <c r="L190" s="512">
        <f t="shared" si="36"/>
        <v>3.5054574878657445</v>
      </c>
      <c r="M190" s="512">
        <f t="shared" si="37"/>
        <v>3.3998436664468739</v>
      </c>
      <c r="N190" s="512">
        <f t="shared" si="38"/>
        <v>3.7314585</v>
      </c>
      <c r="O190" s="512">
        <f t="shared" si="39"/>
        <v>3.2622912000000004</v>
      </c>
      <c r="P190" s="512">
        <f t="shared" si="40"/>
        <v>2.2389465</v>
      </c>
      <c r="Q190" s="512">
        <f t="shared" si="41"/>
        <v>1.8218172000000001</v>
      </c>
      <c r="R190" s="711">
        <f t="shared" si="42"/>
        <v>8349.57</v>
      </c>
      <c r="S190" s="711">
        <f t="shared" si="43"/>
        <v>8013.9599999999991</v>
      </c>
      <c r="T190" s="711">
        <f t="shared" si="44"/>
        <v>9902.64</v>
      </c>
      <c r="U190" s="711">
        <f t="shared" si="45"/>
        <v>9133.84</v>
      </c>
      <c r="V190" s="711">
        <f t="shared" si="46"/>
        <v>8237.2199999999993</v>
      </c>
      <c r="W190" s="711">
        <f t="shared" si="47"/>
        <v>8972.42</v>
      </c>
      <c r="X190" s="678">
        <f t="shared" si="48"/>
        <v>11157.39</v>
      </c>
      <c r="Y190" s="678">
        <f t="shared" si="49"/>
        <v>10708.92</v>
      </c>
      <c r="Z190" s="678">
        <f t="shared" si="50"/>
        <v>12058.86</v>
      </c>
      <c r="AA190" s="678">
        <f t="shared" si="51"/>
        <v>10859.92</v>
      </c>
      <c r="AB190" s="678">
        <f t="shared" si="52"/>
        <v>8821.42</v>
      </c>
      <c r="AC190" s="678">
        <f t="shared" si="53"/>
        <v>8972.42</v>
      </c>
    </row>
    <row r="191" spans="1:29">
      <c r="A191" s="2" t="s">
        <v>1412</v>
      </c>
      <c r="B191" s="3"/>
      <c r="C191" s="489" t="s">
        <v>362</v>
      </c>
      <c r="D191" s="544" t="s">
        <v>1099</v>
      </c>
      <c r="E191" s="535">
        <v>8053</v>
      </c>
      <c r="F191" s="535">
        <v>7135</v>
      </c>
      <c r="G191" s="536">
        <v>5581</v>
      </c>
      <c r="H191" s="536">
        <v>4548</v>
      </c>
      <c r="I191" s="537">
        <v>6850</v>
      </c>
      <c r="J191" s="537">
        <v>11651</v>
      </c>
      <c r="K191" s="531" t="s">
        <v>1446</v>
      </c>
      <c r="L191" s="512">
        <f t="shared" si="36"/>
        <v>3.8204695019329868</v>
      </c>
      <c r="M191" s="512">
        <f t="shared" si="37"/>
        <v>3.4204574957837623</v>
      </c>
      <c r="N191" s="512">
        <f t="shared" si="38"/>
        <v>2.6077222500000001</v>
      </c>
      <c r="O191" s="512">
        <f t="shared" si="39"/>
        <v>2.0629727999999998</v>
      </c>
      <c r="P191" s="512">
        <f t="shared" si="40"/>
        <v>2.6252624999999998</v>
      </c>
      <c r="Q191" s="512">
        <f t="shared" si="41"/>
        <v>3.5721966000000003</v>
      </c>
      <c r="R191" s="711">
        <f t="shared" si="42"/>
        <v>9099.89</v>
      </c>
      <c r="S191" s="711">
        <f t="shared" si="43"/>
        <v>8062.5499999999993</v>
      </c>
      <c r="T191" s="711">
        <f t="shared" si="44"/>
        <v>6920.44</v>
      </c>
      <c r="U191" s="711">
        <f t="shared" si="45"/>
        <v>5775.96</v>
      </c>
      <c r="V191" s="711">
        <f t="shared" si="46"/>
        <v>9658.5</v>
      </c>
      <c r="W191" s="711">
        <f t="shared" si="47"/>
        <v>17593.009999999998</v>
      </c>
      <c r="X191" s="678">
        <f t="shared" si="48"/>
        <v>12160.03</v>
      </c>
      <c r="Y191" s="678">
        <f t="shared" si="49"/>
        <v>10773.85</v>
      </c>
      <c r="Z191" s="678">
        <f t="shared" si="50"/>
        <v>8427.31</v>
      </c>
      <c r="AA191" s="678">
        <f t="shared" si="51"/>
        <v>6867.4800000000005</v>
      </c>
      <c r="AB191" s="678">
        <f t="shared" si="52"/>
        <v>10343.5</v>
      </c>
      <c r="AC191" s="678">
        <f t="shared" si="53"/>
        <v>17593.009999999998</v>
      </c>
    </row>
    <row r="192" spans="1:29">
      <c r="A192" s="2" t="s">
        <v>336</v>
      </c>
      <c r="B192" s="3" t="s">
        <v>82</v>
      </c>
      <c r="C192" s="489">
        <v>6400</v>
      </c>
      <c r="D192" s="544" t="s">
        <v>1099</v>
      </c>
      <c r="E192" s="535">
        <v>21253</v>
      </c>
      <c r="F192" s="535">
        <v>29914</v>
      </c>
      <c r="G192" s="536">
        <v>30034</v>
      </c>
      <c r="H192" s="536">
        <v>29403</v>
      </c>
      <c r="I192" s="537">
        <v>29819.1</v>
      </c>
      <c r="J192" s="537">
        <v>13791</v>
      </c>
      <c r="K192" s="531" t="s">
        <v>1446</v>
      </c>
      <c r="L192" s="512">
        <f t="shared" si="36"/>
        <v>10.08275652857094</v>
      </c>
      <c r="M192" s="512">
        <f t="shared" si="37"/>
        <v>14.340513739155638</v>
      </c>
      <c r="N192" s="512">
        <f t="shared" si="38"/>
        <v>14.033386500000001</v>
      </c>
      <c r="O192" s="512">
        <f t="shared" si="39"/>
        <v>13.337200800000002</v>
      </c>
      <c r="P192" s="512">
        <f t="shared" si="40"/>
        <v>11.428170074999999</v>
      </c>
      <c r="Q192" s="512">
        <f t="shared" si="41"/>
        <v>4.2283206000000009</v>
      </c>
      <c r="R192" s="711">
        <f t="shared" si="42"/>
        <v>24015.89</v>
      </c>
      <c r="S192" s="711">
        <f t="shared" si="43"/>
        <v>33802.82</v>
      </c>
      <c r="T192" s="711">
        <f t="shared" si="44"/>
        <v>37242.159999999996</v>
      </c>
      <c r="U192" s="711">
        <f t="shared" si="45"/>
        <v>37341.81</v>
      </c>
      <c r="V192" s="711">
        <f t="shared" si="46"/>
        <v>42044.930999999997</v>
      </c>
      <c r="W192" s="711">
        <f t="shared" si="47"/>
        <v>20824.41</v>
      </c>
      <c r="X192" s="678">
        <f t="shared" si="48"/>
        <v>32092.03</v>
      </c>
      <c r="Y192" s="678">
        <f t="shared" si="49"/>
        <v>45170.14</v>
      </c>
      <c r="Z192" s="678">
        <f t="shared" si="50"/>
        <v>45351.340000000004</v>
      </c>
      <c r="AA192" s="678">
        <f t="shared" si="51"/>
        <v>44398.53</v>
      </c>
      <c r="AB192" s="678">
        <f t="shared" si="52"/>
        <v>45026.841</v>
      </c>
      <c r="AC192" s="678">
        <f t="shared" si="53"/>
        <v>20824.41</v>
      </c>
    </row>
    <row r="193" spans="1:29">
      <c r="A193" s="2" t="s">
        <v>213</v>
      </c>
      <c r="B193" s="3" t="s">
        <v>214</v>
      </c>
      <c r="C193" s="489">
        <v>6430</v>
      </c>
      <c r="D193" s="544" t="s">
        <v>1099</v>
      </c>
      <c r="E193" s="535">
        <v>11184</v>
      </c>
      <c r="F193" s="535">
        <v>14058</v>
      </c>
      <c r="G193" s="536">
        <v>11332</v>
      </c>
      <c r="H193" s="536">
        <v>9478</v>
      </c>
      <c r="I193" s="537">
        <v>8802</v>
      </c>
      <c r="J193" s="537">
        <v>8480</v>
      </c>
      <c r="K193" s="531" t="s">
        <v>1446</v>
      </c>
      <c r="L193" s="512">
        <f t="shared" si="36"/>
        <v>5.3058650080241554</v>
      </c>
      <c r="M193" s="512">
        <f t="shared" si="37"/>
        <v>6.7392840190228647</v>
      </c>
      <c r="N193" s="512">
        <f t="shared" si="38"/>
        <v>5.2948769999999996</v>
      </c>
      <c r="O193" s="512">
        <f t="shared" si="39"/>
        <v>4.2992207999999996</v>
      </c>
      <c r="P193" s="512">
        <f t="shared" si="40"/>
        <v>3.3733664999999999</v>
      </c>
      <c r="Q193" s="512">
        <f t="shared" si="41"/>
        <v>2.5999680000000001</v>
      </c>
      <c r="R193" s="711">
        <f t="shared" si="42"/>
        <v>12637.919999999998</v>
      </c>
      <c r="S193" s="711">
        <f t="shared" si="43"/>
        <v>15885.539999999999</v>
      </c>
      <c r="T193" s="711">
        <f t="shared" si="44"/>
        <v>14051.68</v>
      </c>
      <c r="U193" s="711">
        <f t="shared" si="45"/>
        <v>12037.06</v>
      </c>
      <c r="V193" s="711">
        <f t="shared" si="46"/>
        <v>12410.82</v>
      </c>
      <c r="W193" s="711">
        <f t="shared" si="47"/>
        <v>12804.8</v>
      </c>
      <c r="X193" s="678">
        <f t="shared" si="48"/>
        <v>16887.84</v>
      </c>
      <c r="Y193" s="678">
        <f t="shared" si="49"/>
        <v>21227.58</v>
      </c>
      <c r="Z193" s="678">
        <f t="shared" si="50"/>
        <v>17111.32</v>
      </c>
      <c r="AA193" s="678">
        <f t="shared" si="51"/>
        <v>14311.78</v>
      </c>
      <c r="AB193" s="678">
        <f t="shared" si="52"/>
        <v>13291.02</v>
      </c>
      <c r="AC193" s="678">
        <f t="shared" si="53"/>
        <v>12804.8</v>
      </c>
    </row>
    <row r="194" spans="1:29">
      <c r="A194" s="2" t="s">
        <v>147</v>
      </c>
      <c r="B194" s="3" t="s">
        <v>73</v>
      </c>
      <c r="C194" s="489">
        <v>6400</v>
      </c>
      <c r="D194" s="544" t="s">
        <v>1099</v>
      </c>
      <c r="E194" s="541">
        <v>497044</v>
      </c>
      <c r="F194" s="549">
        <v>474923</v>
      </c>
      <c r="G194" s="541">
        <v>470842</v>
      </c>
      <c r="H194" s="541">
        <v>330118</v>
      </c>
      <c r="I194" s="537">
        <v>316967</v>
      </c>
      <c r="J194" s="537">
        <v>296413</v>
      </c>
      <c r="K194" s="531" t="s">
        <v>1446</v>
      </c>
      <c r="L194" s="512">
        <f t="shared" si="36"/>
        <v>235.80546915668441</v>
      </c>
      <c r="M194" s="512">
        <f t="shared" si="37"/>
        <v>227.67399232937797</v>
      </c>
      <c r="N194" s="512">
        <f t="shared" si="38"/>
        <v>220.0009245</v>
      </c>
      <c r="O194" s="512">
        <f t="shared" si="39"/>
        <v>149.74152480000001</v>
      </c>
      <c r="P194" s="512">
        <f t="shared" si="40"/>
        <v>121.47760275</v>
      </c>
      <c r="Q194" s="512">
        <f t="shared" si="41"/>
        <v>90.880225800000005</v>
      </c>
      <c r="R194" s="711">
        <f t="shared" si="42"/>
        <v>561659.72</v>
      </c>
      <c r="S194" s="711">
        <f t="shared" si="43"/>
        <v>536662.99</v>
      </c>
      <c r="T194" s="711">
        <f t="shared" si="44"/>
        <v>583844.07999999996</v>
      </c>
      <c r="U194" s="711">
        <f t="shared" si="45"/>
        <v>419249.86</v>
      </c>
      <c r="V194" s="711">
        <f t="shared" si="46"/>
        <v>446923.47</v>
      </c>
      <c r="W194" s="711">
        <f t="shared" si="47"/>
        <v>447583.63</v>
      </c>
      <c r="X194" s="678">
        <f t="shared" si="48"/>
        <v>750536.44000000006</v>
      </c>
      <c r="Y194" s="678">
        <f t="shared" si="49"/>
        <v>717133.73</v>
      </c>
      <c r="Z194" s="678">
        <f t="shared" si="50"/>
        <v>710971.42</v>
      </c>
      <c r="AA194" s="678">
        <f t="shared" si="51"/>
        <v>498478.18</v>
      </c>
      <c r="AB194" s="678">
        <f t="shared" si="52"/>
        <v>478620.17</v>
      </c>
      <c r="AC194" s="678">
        <f t="shared" si="53"/>
        <v>447583.63</v>
      </c>
    </row>
    <row r="195" spans="1:29">
      <c r="A195" s="2" t="s">
        <v>118</v>
      </c>
      <c r="B195" s="3" t="s">
        <v>289</v>
      </c>
      <c r="C195" s="489">
        <v>6470</v>
      </c>
      <c r="D195" s="544" t="s">
        <v>1099</v>
      </c>
      <c r="E195" s="535">
        <v>9391</v>
      </c>
      <c r="F195" s="535">
        <v>10507</v>
      </c>
      <c r="G195" s="536">
        <v>8033</v>
      </c>
      <c r="H195" s="536">
        <v>7098</v>
      </c>
      <c r="I195" s="537">
        <v>6076</v>
      </c>
      <c r="J195" s="537">
        <v>6140</v>
      </c>
      <c r="K195" s="531" t="s">
        <v>1446</v>
      </c>
      <c r="L195" s="512">
        <f t="shared" si="36"/>
        <v>4.4552376869058339</v>
      </c>
      <c r="M195" s="512">
        <f t="shared" si="37"/>
        <v>5.0369652288997893</v>
      </c>
      <c r="N195" s="512">
        <f t="shared" si="38"/>
        <v>3.7534192499999999</v>
      </c>
      <c r="O195" s="512">
        <f t="shared" si="39"/>
        <v>3.2196528000000004</v>
      </c>
      <c r="P195" s="512">
        <f t="shared" si="40"/>
        <v>2.328627</v>
      </c>
      <c r="Q195" s="512">
        <f t="shared" si="41"/>
        <v>1.8825240000000003</v>
      </c>
      <c r="R195" s="711">
        <f t="shared" si="42"/>
        <v>10611.829999999998</v>
      </c>
      <c r="S195" s="711">
        <f t="shared" si="43"/>
        <v>11872.909999999998</v>
      </c>
      <c r="T195" s="711">
        <f t="shared" si="44"/>
        <v>9960.92</v>
      </c>
      <c r="U195" s="711">
        <f t="shared" si="45"/>
        <v>9014.4600000000009</v>
      </c>
      <c r="V195" s="711">
        <f t="shared" si="46"/>
        <v>8567.16</v>
      </c>
      <c r="W195" s="711">
        <f t="shared" si="47"/>
        <v>9271.4</v>
      </c>
      <c r="X195" s="678">
        <f t="shared" si="48"/>
        <v>14180.41</v>
      </c>
      <c r="Y195" s="678">
        <f t="shared" si="49"/>
        <v>15865.57</v>
      </c>
      <c r="Z195" s="678">
        <f t="shared" si="50"/>
        <v>12129.83</v>
      </c>
      <c r="AA195" s="678">
        <f t="shared" si="51"/>
        <v>10717.98</v>
      </c>
      <c r="AB195" s="678">
        <f t="shared" si="52"/>
        <v>9174.76</v>
      </c>
      <c r="AC195" s="678">
        <f t="shared" si="53"/>
        <v>9271.4</v>
      </c>
    </row>
    <row r="196" spans="1:29">
      <c r="A196" s="2" t="s">
        <v>1413</v>
      </c>
      <c r="B196" s="3" t="s">
        <v>154</v>
      </c>
      <c r="C196" s="489">
        <v>6430</v>
      </c>
      <c r="D196" s="544" t="s">
        <v>1099</v>
      </c>
      <c r="E196" s="554">
        <v>269276</v>
      </c>
      <c r="F196" s="554">
        <v>225264</v>
      </c>
      <c r="G196" s="554">
        <v>215168</v>
      </c>
      <c r="H196" s="554">
        <v>212400</v>
      </c>
      <c r="I196" s="537">
        <v>220638</v>
      </c>
      <c r="J196" s="537">
        <v>235196</v>
      </c>
      <c r="K196" s="531" t="s">
        <v>1446</v>
      </c>
      <c r="L196" s="512">
        <f t="shared" si="36"/>
        <v>127.74875768067888</v>
      </c>
      <c r="M196" s="512">
        <f t="shared" si="37"/>
        <v>107.98961980802152</v>
      </c>
      <c r="N196" s="512">
        <f t="shared" si="38"/>
        <v>100.53724800000001</v>
      </c>
      <c r="O196" s="512">
        <f t="shared" si="39"/>
        <v>96.344639999999998</v>
      </c>
      <c r="P196" s="512">
        <f t="shared" si="40"/>
        <v>84.559513499999994</v>
      </c>
      <c r="Q196" s="512">
        <f t="shared" si="41"/>
        <v>72.111093600000004</v>
      </c>
      <c r="R196" s="711">
        <f t="shared" si="42"/>
        <v>304281.87999999995</v>
      </c>
      <c r="S196" s="711">
        <f t="shared" si="43"/>
        <v>254548.31999999998</v>
      </c>
      <c r="T196" s="711">
        <f t="shared" si="44"/>
        <v>266808.32000000001</v>
      </c>
      <c r="U196" s="711">
        <f t="shared" si="45"/>
        <v>269748</v>
      </c>
      <c r="V196" s="711">
        <f t="shared" si="46"/>
        <v>311099.57999999996</v>
      </c>
      <c r="W196" s="711">
        <f t="shared" si="47"/>
        <v>355145.96</v>
      </c>
      <c r="X196" s="678">
        <f t="shared" si="48"/>
        <v>406606.76</v>
      </c>
      <c r="Y196" s="678">
        <f t="shared" si="49"/>
        <v>340148.64</v>
      </c>
      <c r="Z196" s="678">
        <f t="shared" si="50"/>
        <v>324903.67999999999</v>
      </c>
      <c r="AA196" s="678">
        <f t="shared" si="51"/>
        <v>320724</v>
      </c>
      <c r="AB196" s="678">
        <f t="shared" si="52"/>
        <v>333163.38</v>
      </c>
      <c r="AC196" s="678">
        <f t="shared" si="53"/>
        <v>355145.96</v>
      </c>
    </row>
    <row r="197" spans="1:29">
      <c r="A197" s="2" t="s">
        <v>1414</v>
      </c>
      <c r="B197" s="3" t="s">
        <v>271</v>
      </c>
      <c r="C197" s="489">
        <v>6470</v>
      </c>
      <c r="D197" s="544" t="s">
        <v>1099</v>
      </c>
      <c r="E197" s="535">
        <v>8241</v>
      </c>
      <c r="F197" s="535">
        <v>8651</v>
      </c>
      <c r="G197" s="550">
        <v>7325</v>
      </c>
      <c r="H197" s="535">
        <v>7724</v>
      </c>
      <c r="I197" s="537">
        <v>8719</v>
      </c>
      <c r="J197" s="537">
        <v>7908</v>
      </c>
      <c r="K197" s="531" t="s">
        <v>1446</v>
      </c>
      <c r="L197" s="512">
        <f t="shared" ref="L197:L231" si="54">E197*$L$3/1000000</f>
        <v>3.9096596504941941</v>
      </c>
      <c r="M197" s="512">
        <f t="shared" ref="M197:M231" si="55">F197*$M$3/1000000</f>
        <v>4.1472148277540759</v>
      </c>
      <c r="N197" s="512">
        <f t="shared" ref="N197:N231" si="56">G197*$N$3/1000000</f>
        <v>3.4226062499999999</v>
      </c>
      <c r="O197" s="512">
        <f t="shared" ref="O197:O231" si="57">H197*$O$3/1000000</f>
        <v>3.5036064000000002</v>
      </c>
      <c r="P197" s="512">
        <f t="shared" ref="P197:P231" si="58">I197*$P$3/1000000</f>
        <v>3.3415567500000001</v>
      </c>
      <c r="Q197" s="512">
        <f t="shared" ref="Q197:Q231" si="59">J197*$Q$3/1000000</f>
        <v>2.4245928000000001</v>
      </c>
      <c r="R197" s="711">
        <f t="shared" ref="R197:R214" si="60">$R$3*E197</f>
        <v>9312.33</v>
      </c>
      <c r="S197" s="711">
        <f t="shared" ref="S197:S214" si="61">$S$3*F197</f>
        <v>9775.6299999999992</v>
      </c>
      <c r="T197" s="711">
        <f t="shared" ref="T197:T214" si="62">$T$3*G197</f>
        <v>9083</v>
      </c>
      <c r="U197" s="711">
        <f t="shared" ref="U197:U214" si="63">$U$3*H197</f>
        <v>9809.48</v>
      </c>
      <c r="V197" s="711">
        <f t="shared" ref="V197:V214" si="64">$V$3*I197</f>
        <v>12293.789999999999</v>
      </c>
      <c r="W197" s="711">
        <f t="shared" ref="W197:W214" si="65">$W$3*J197</f>
        <v>11941.08</v>
      </c>
      <c r="X197" s="678">
        <f t="shared" ref="X197:X214" si="66">$X$3*E197</f>
        <v>12443.91</v>
      </c>
      <c r="Y197" s="678">
        <f t="shared" ref="Y197:Y214" si="67">$Y$3*F197</f>
        <v>13063.01</v>
      </c>
      <c r="Z197" s="678">
        <f t="shared" ref="Z197:Z214" si="68">$Z$3*G197</f>
        <v>11060.75</v>
      </c>
      <c r="AA197" s="678">
        <f t="shared" ref="AA197:AA214" si="69">$AA$3*H197</f>
        <v>11663.24</v>
      </c>
      <c r="AB197" s="678">
        <f t="shared" ref="AB197:AB214" si="70">$AB$3*I197</f>
        <v>13165.69</v>
      </c>
      <c r="AC197" s="678">
        <f t="shared" ref="AC197:AC214" si="71">$AC$3*J197</f>
        <v>11941.08</v>
      </c>
    </row>
    <row r="198" spans="1:29">
      <c r="A198" s="2" t="s">
        <v>1415</v>
      </c>
      <c r="B198" s="3" t="s">
        <v>65</v>
      </c>
      <c r="C198" s="489">
        <v>6300</v>
      </c>
      <c r="D198" s="544" t="s">
        <v>1099</v>
      </c>
      <c r="E198" s="535">
        <v>69126</v>
      </c>
      <c r="F198" s="535">
        <v>50287</v>
      </c>
      <c r="G198" s="536">
        <v>50226</v>
      </c>
      <c r="H198" s="536">
        <v>49897</v>
      </c>
      <c r="I198" s="537">
        <v>64546</v>
      </c>
      <c r="J198" s="537">
        <v>56073</v>
      </c>
      <c r="K198" s="531" t="s">
        <v>1446</v>
      </c>
      <c r="L198" s="512">
        <f t="shared" si="54"/>
        <v>32.794458560861749</v>
      </c>
      <c r="M198" s="512">
        <f t="shared" si="55"/>
        <v>24.107154322421593</v>
      </c>
      <c r="N198" s="512">
        <f t="shared" si="56"/>
        <v>23.4680985</v>
      </c>
      <c r="O198" s="512">
        <f t="shared" si="57"/>
        <v>22.633279200000004</v>
      </c>
      <c r="P198" s="512">
        <f t="shared" si="58"/>
        <v>24.737254499999999</v>
      </c>
      <c r="Q198" s="512">
        <f t="shared" si="59"/>
        <v>17.191981800000001</v>
      </c>
      <c r="R198" s="711">
        <f t="shared" si="60"/>
        <v>78112.37999999999</v>
      </c>
      <c r="S198" s="711">
        <f t="shared" si="61"/>
        <v>56824.31</v>
      </c>
      <c r="T198" s="711">
        <f t="shared" si="62"/>
        <v>62280.24</v>
      </c>
      <c r="U198" s="711">
        <f t="shared" si="63"/>
        <v>63369.19</v>
      </c>
      <c r="V198" s="711">
        <f t="shared" si="64"/>
        <v>91009.86</v>
      </c>
      <c r="W198" s="711">
        <f t="shared" si="65"/>
        <v>84670.23</v>
      </c>
      <c r="X198" s="678">
        <f t="shared" si="66"/>
        <v>104380.26</v>
      </c>
      <c r="Y198" s="678">
        <f t="shared" si="67"/>
        <v>75933.37</v>
      </c>
      <c r="Z198" s="678">
        <f t="shared" si="68"/>
        <v>75841.259999999995</v>
      </c>
      <c r="AA198" s="678">
        <f t="shared" si="69"/>
        <v>75344.47</v>
      </c>
      <c r="AB198" s="678">
        <f t="shared" si="70"/>
        <v>97464.46</v>
      </c>
      <c r="AC198" s="678">
        <f t="shared" si="71"/>
        <v>84670.23</v>
      </c>
    </row>
    <row r="199" spans="1:29">
      <c r="A199" s="2" t="s">
        <v>1416</v>
      </c>
      <c r="B199" s="494" t="s">
        <v>1417</v>
      </c>
      <c r="C199" s="500">
        <v>6400</v>
      </c>
      <c r="D199" s="570" t="s">
        <v>1099</v>
      </c>
      <c r="E199" s="547">
        <v>9328</v>
      </c>
      <c r="F199" s="547">
        <v>7985</v>
      </c>
      <c r="G199" s="548">
        <v>8712</v>
      </c>
      <c r="H199" s="548">
        <v>10196</v>
      </c>
      <c r="I199" s="537">
        <v>6861</v>
      </c>
      <c r="J199" s="537">
        <v>6782</v>
      </c>
      <c r="K199" s="531" t="s">
        <v>1446</v>
      </c>
      <c r="L199" s="512">
        <f t="shared" si="54"/>
        <v>4.4253494988241533</v>
      </c>
      <c r="M199" s="512">
        <f t="shared" si="55"/>
        <v>3.8279401687222627</v>
      </c>
      <c r="N199" s="512">
        <f t="shared" si="56"/>
        <v>4.0706819999999997</v>
      </c>
      <c r="O199" s="512">
        <f t="shared" si="57"/>
        <v>4.6249056000000008</v>
      </c>
      <c r="P199" s="512">
        <f t="shared" si="58"/>
        <v>2.62947825</v>
      </c>
      <c r="Q199" s="512">
        <f t="shared" si="59"/>
        <v>2.0793612000000001</v>
      </c>
      <c r="R199" s="711">
        <f t="shared" si="60"/>
        <v>10540.64</v>
      </c>
      <c r="S199" s="711">
        <f t="shared" si="61"/>
        <v>9023.0499999999993</v>
      </c>
      <c r="T199" s="711">
        <f t="shared" si="62"/>
        <v>10802.88</v>
      </c>
      <c r="U199" s="711">
        <f t="shared" si="63"/>
        <v>12948.92</v>
      </c>
      <c r="V199" s="711">
        <f t="shared" si="64"/>
        <v>9674.01</v>
      </c>
      <c r="W199" s="711">
        <f t="shared" si="65"/>
        <v>10240.82</v>
      </c>
      <c r="X199" s="678">
        <f t="shared" si="66"/>
        <v>14085.28</v>
      </c>
      <c r="Y199" s="678">
        <f t="shared" si="67"/>
        <v>12057.35</v>
      </c>
      <c r="Z199" s="678">
        <f t="shared" si="68"/>
        <v>13155.12</v>
      </c>
      <c r="AA199" s="678">
        <f t="shared" si="69"/>
        <v>15395.960000000001</v>
      </c>
      <c r="AB199" s="678">
        <f t="shared" si="70"/>
        <v>10360.11</v>
      </c>
      <c r="AC199" s="678">
        <f t="shared" si="71"/>
        <v>10240.82</v>
      </c>
    </row>
    <row r="200" spans="1:29">
      <c r="A200" s="2" t="s">
        <v>1116</v>
      </c>
      <c r="B200" s="3" t="s">
        <v>58</v>
      </c>
      <c r="C200" s="489">
        <v>6430</v>
      </c>
      <c r="D200" s="544" t="s">
        <v>1099</v>
      </c>
      <c r="E200" s="535">
        <v>17468</v>
      </c>
      <c r="F200" s="535">
        <v>22843</v>
      </c>
      <c r="G200" s="536">
        <v>23273</v>
      </c>
      <c r="H200" s="536">
        <v>25187</v>
      </c>
      <c r="I200" s="546">
        <v>23968</v>
      </c>
      <c r="J200" s="546">
        <v>24567</v>
      </c>
      <c r="K200" s="531" t="s">
        <v>1446</v>
      </c>
      <c r="L200" s="512">
        <f t="shared" si="54"/>
        <v>8.2870931652508908</v>
      </c>
      <c r="M200" s="512">
        <f t="shared" si="55"/>
        <v>10.950737291687245</v>
      </c>
      <c r="N200" s="512">
        <f t="shared" si="56"/>
        <v>10.87430925</v>
      </c>
      <c r="O200" s="512">
        <f t="shared" si="57"/>
        <v>11.424823200000001</v>
      </c>
      <c r="P200" s="512">
        <f t="shared" si="58"/>
        <v>9.1857360000000003</v>
      </c>
      <c r="Q200" s="512">
        <f t="shared" si="59"/>
        <v>7.5322421999999998</v>
      </c>
      <c r="R200" s="711">
        <f t="shared" si="60"/>
        <v>19738.839999999997</v>
      </c>
      <c r="S200" s="711">
        <f t="shared" si="61"/>
        <v>25812.589999999997</v>
      </c>
      <c r="T200" s="711">
        <f t="shared" si="62"/>
        <v>28858.52</v>
      </c>
      <c r="U200" s="711">
        <f t="shared" si="63"/>
        <v>31987.49</v>
      </c>
      <c r="V200" s="711">
        <f t="shared" si="64"/>
        <v>33794.879999999997</v>
      </c>
      <c r="W200" s="711">
        <f t="shared" si="65"/>
        <v>37096.17</v>
      </c>
      <c r="X200" s="678">
        <f t="shared" si="66"/>
        <v>26376.68</v>
      </c>
      <c r="Y200" s="678">
        <f t="shared" si="67"/>
        <v>34492.93</v>
      </c>
      <c r="Z200" s="678">
        <f t="shared" si="68"/>
        <v>35142.230000000003</v>
      </c>
      <c r="AA200" s="678">
        <f t="shared" si="69"/>
        <v>38032.370000000003</v>
      </c>
      <c r="AB200" s="678">
        <f t="shared" si="70"/>
        <v>36191.68</v>
      </c>
      <c r="AC200" s="678">
        <f t="shared" si="71"/>
        <v>37096.17</v>
      </c>
    </row>
    <row r="201" spans="1:29">
      <c r="R201" s="711">
        <f t="shared" si="60"/>
        <v>0</v>
      </c>
      <c r="S201" s="711">
        <f t="shared" si="61"/>
        <v>0</v>
      </c>
      <c r="T201" s="711">
        <f t="shared" si="62"/>
        <v>0</v>
      </c>
      <c r="U201" s="711">
        <f t="shared" si="63"/>
        <v>0</v>
      </c>
      <c r="V201" s="711">
        <f t="shared" si="64"/>
        <v>0</v>
      </c>
      <c r="W201" s="711">
        <f t="shared" si="65"/>
        <v>0</v>
      </c>
      <c r="X201" s="678">
        <f t="shared" si="66"/>
        <v>0</v>
      </c>
      <c r="Y201" s="678">
        <f t="shared" si="67"/>
        <v>0</v>
      </c>
      <c r="Z201" s="678">
        <f t="shared" si="68"/>
        <v>0</v>
      </c>
      <c r="AA201" s="678">
        <f t="shared" si="69"/>
        <v>0</v>
      </c>
      <c r="AB201" s="678">
        <f t="shared" si="70"/>
        <v>0</v>
      </c>
      <c r="AC201" s="678">
        <f t="shared" si="71"/>
        <v>0</v>
      </c>
    </row>
    <row r="202" spans="1:29">
      <c r="A202" s="2" t="s">
        <v>391</v>
      </c>
      <c r="B202" s="120" t="s">
        <v>2</v>
      </c>
      <c r="C202" s="489">
        <v>6400</v>
      </c>
      <c r="D202" s="544" t="s">
        <v>1099</v>
      </c>
      <c r="E202" s="535">
        <v>15514</v>
      </c>
      <c r="F202" s="535">
        <v>15942</v>
      </c>
      <c r="G202" s="536">
        <v>9943</v>
      </c>
      <c r="H202" s="536">
        <v>11249</v>
      </c>
      <c r="I202" s="537">
        <v>10716</v>
      </c>
      <c r="J202" s="537">
        <v>10361</v>
      </c>
      <c r="K202" s="531" t="s">
        <v>1446</v>
      </c>
      <c r="L202" s="512">
        <f t="shared" si="54"/>
        <v>7.3600849190349384</v>
      </c>
      <c r="M202" s="512">
        <f t="shared" si="55"/>
        <v>7.6424573788065508</v>
      </c>
      <c r="N202" s="512">
        <f t="shared" si="56"/>
        <v>4.6458667499999997</v>
      </c>
      <c r="O202" s="512">
        <f t="shared" si="57"/>
        <v>5.1025464000000005</v>
      </c>
      <c r="P202" s="512">
        <f t="shared" si="58"/>
        <v>4.1069069999999996</v>
      </c>
      <c r="Q202" s="512">
        <f t="shared" si="59"/>
        <v>3.1766825999999999</v>
      </c>
      <c r="R202" s="711">
        <f t="shared" si="60"/>
        <v>17530.82</v>
      </c>
      <c r="S202" s="711">
        <f t="shared" si="61"/>
        <v>18014.46</v>
      </c>
      <c r="T202" s="711">
        <f t="shared" si="62"/>
        <v>12329.32</v>
      </c>
      <c r="U202" s="711">
        <f t="shared" si="63"/>
        <v>14286.23</v>
      </c>
      <c r="V202" s="711">
        <f t="shared" si="64"/>
        <v>15109.56</v>
      </c>
      <c r="W202" s="711">
        <f t="shared" si="65"/>
        <v>15645.11</v>
      </c>
      <c r="X202" s="678">
        <f t="shared" si="66"/>
        <v>23426.14</v>
      </c>
      <c r="Y202" s="678">
        <f t="shared" si="67"/>
        <v>24072.420000000002</v>
      </c>
      <c r="Z202" s="678">
        <f t="shared" si="68"/>
        <v>15013.93</v>
      </c>
      <c r="AA202" s="678">
        <f t="shared" si="69"/>
        <v>16985.990000000002</v>
      </c>
      <c r="AB202" s="678">
        <f t="shared" si="70"/>
        <v>16181.16</v>
      </c>
      <c r="AC202" s="678">
        <f t="shared" si="71"/>
        <v>15645.11</v>
      </c>
    </row>
    <row r="203" spans="1:29">
      <c r="A203" s="2" t="s">
        <v>1105</v>
      </c>
      <c r="B203" s="11" t="s">
        <v>51</v>
      </c>
      <c r="C203" s="489"/>
      <c r="D203" s="544" t="s">
        <v>1099</v>
      </c>
      <c r="E203" s="535">
        <v>9331</v>
      </c>
      <c r="F203" s="535">
        <v>8996</v>
      </c>
      <c r="G203" s="536">
        <v>8627</v>
      </c>
      <c r="H203" s="536">
        <v>8999</v>
      </c>
      <c r="I203" s="537">
        <v>9445</v>
      </c>
      <c r="J203" s="537">
        <v>10026</v>
      </c>
      <c r="K203" s="531" t="s">
        <v>1446</v>
      </c>
      <c r="L203" s="512">
        <f t="shared" si="54"/>
        <v>4.4267727458756614</v>
      </c>
      <c r="M203" s="512">
        <f t="shared" si="55"/>
        <v>4.3126048538291135</v>
      </c>
      <c r="N203" s="512">
        <f t="shared" si="56"/>
        <v>4.03096575</v>
      </c>
      <c r="O203" s="512">
        <f t="shared" si="57"/>
        <v>4.0819464000000005</v>
      </c>
      <c r="P203" s="512">
        <f t="shared" si="58"/>
        <v>3.6197962499999998</v>
      </c>
      <c r="Q203" s="512">
        <f t="shared" si="59"/>
        <v>3.0739716000000001</v>
      </c>
      <c r="R203" s="711">
        <f t="shared" si="60"/>
        <v>10544.029999999999</v>
      </c>
      <c r="S203" s="711">
        <f t="shared" si="61"/>
        <v>10165.48</v>
      </c>
      <c r="T203" s="711">
        <f t="shared" si="62"/>
        <v>10697.48</v>
      </c>
      <c r="U203" s="711">
        <f t="shared" si="63"/>
        <v>11428.73</v>
      </c>
      <c r="V203" s="711">
        <f t="shared" si="64"/>
        <v>13317.449999999999</v>
      </c>
      <c r="W203" s="711">
        <f t="shared" si="65"/>
        <v>15139.26</v>
      </c>
      <c r="X203" s="678">
        <f t="shared" si="66"/>
        <v>14089.81</v>
      </c>
      <c r="Y203" s="678">
        <f t="shared" si="67"/>
        <v>13583.960000000001</v>
      </c>
      <c r="Z203" s="678">
        <f t="shared" si="68"/>
        <v>13026.77</v>
      </c>
      <c r="AA203" s="678">
        <f t="shared" si="69"/>
        <v>13588.49</v>
      </c>
      <c r="AB203" s="678">
        <f t="shared" si="70"/>
        <v>14261.95</v>
      </c>
      <c r="AC203" s="678">
        <f t="shared" si="71"/>
        <v>15139.26</v>
      </c>
    </row>
    <row r="204" spans="1:29">
      <c r="A204" s="3" t="s">
        <v>1418</v>
      </c>
      <c r="B204" s="3" t="s">
        <v>301</v>
      </c>
      <c r="C204" s="489">
        <v>6400</v>
      </c>
      <c r="D204" s="544" t="s">
        <v>1099</v>
      </c>
      <c r="E204" s="535">
        <v>54060</v>
      </c>
      <c r="F204" s="535">
        <v>54060</v>
      </c>
      <c r="G204" s="536">
        <v>54060</v>
      </c>
      <c r="H204" s="536">
        <v>57448</v>
      </c>
      <c r="I204" s="537">
        <v>60273</v>
      </c>
      <c r="J204" s="537">
        <v>70539</v>
      </c>
      <c r="K204" s="531" t="s">
        <v>1446</v>
      </c>
      <c r="L204" s="512">
        <f t="shared" si="54"/>
        <v>25.64691186818543</v>
      </c>
      <c r="M204" s="512">
        <f t="shared" si="55"/>
        <v>25.915897998888603</v>
      </c>
      <c r="N204" s="512">
        <f t="shared" si="56"/>
        <v>25.259535</v>
      </c>
      <c r="O204" s="512">
        <f t="shared" si="57"/>
        <v>26.058412799999999</v>
      </c>
      <c r="P204" s="512">
        <f t="shared" si="58"/>
        <v>23.099627250000001</v>
      </c>
      <c r="Q204" s="512">
        <f t="shared" si="59"/>
        <v>21.627257400000001</v>
      </c>
      <c r="R204" s="711">
        <f t="shared" si="60"/>
        <v>61087.799999999996</v>
      </c>
      <c r="S204" s="711">
        <f t="shared" si="61"/>
        <v>61087.799999999996</v>
      </c>
      <c r="T204" s="711">
        <f t="shared" si="62"/>
        <v>67034.399999999994</v>
      </c>
      <c r="U204" s="711">
        <f t="shared" si="63"/>
        <v>72958.960000000006</v>
      </c>
      <c r="V204" s="711">
        <f t="shared" si="64"/>
        <v>84984.93</v>
      </c>
      <c r="W204" s="711">
        <f t="shared" si="65"/>
        <v>106513.89</v>
      </c>
      <c r="X204" s="678">
        <f t="shared" si="66"/>
        <v>81630.600000000006</v>
      </c>
      <c r="Y204" s="678">
        <f t="shared" si="67"/>
        <v>81630.600000000006</v>
      </c>
      <c r="Z204" s="678">
        <f t="shared" si="68"/>
        <v>81630.600000000006</v>
      </c>
      <c r="AA204" s="678">
        <f t="shared" si="69"/>
        <v>86746.48</v>
      </c>
      <c r="AB204" s="678">
        <f t="shared" si="70"/>
        <v>91012.23</v>
      </c>
      <c r="AC204" s="678">
        <f t="shared" si="71"/>
        <v>106513.89</v>
      </c>
    </row>
    <row r="205" spans="1:29">
      <c r="A205" s="3" t="s">
        <v>1419</v>
      </c>
      <c r="B205" s="3" t="s">
        <v>1420</v>
      </c>
      <c r="C205" s="489"/>
      <c r="D205" s="544" t="s">
        <v>1099</v>
      </c>
      <c r="E205" s="535">
        <v>5519</v>
      </c>
      <c r="F205" s="535">
        <v>5519</v>
      </c>
      <c r="G205" s="536">
        <v>5519</v>
      </c>
      <c r="H205" s="536">
        <v>4898</v>
      </c>
      <c r="I205" s="537">
        <v>5074</v>
      </c>
      <c r="J205" s="537">
        <v>4848</v>
      </c>
      <c r="K205" s="531" t="s">
        <v>1446</v>
      </c>
      <c r="L205" s="512">
        <f t="shared" si="54"/>
        <v>2.6183001590920347</v>
      </c>
      <c r="M205" s="512">
        <f t="shared" si="55"/>
        <v>2.6457610258206845</v>
      </c>
      <c r="N205" s="512">
        <f t="shared" si="56"/>
        <v>2.57875275</v>
      </c>
      <c r="O205" s="512">
        <f t="shared" si="57"/>
        <v>2.2217328000000003</v>
      </c>
      <c r="P205" s="512">
        <f t="shared" si="58"/>
        <v>1.9446105</v>
      </c>
      <c r="Q205" s="512">
        <f t="shared" si="59"/>
        <v>1.4863968000000001</v>
      </c>
      <c r="R205" s="711">
        <f t="shared" si="60"/>
        <v>6236.4699999999993</v>
      </c>
      <c r="S205" s="711">
        <f t="shared" si="61"/>
        <v>6236.4699999999993</v>
      </c>
      <c r="T205" s="711">
        <f t="shared" si="62"/>
        <v>6843.56</v>
      </c>
      <c r="U205" s="711">
        <f t="shared" si="63"/>
        <v>6220.46</v>
      </c>
      <c r="V205" s="711">
        <f t="shared" si="64"/>
        <v>7154.3399999999992</v>
      </c>
      <c r="W205" s="711">
        <f t="shared" si="65"/>
        <v>7320.4800000000005</v>
      </c>
      <c r="X205" s="678">
        <f t="shared" si="66"/>
        <v>8333.69</v>
      </c>
      <c r="Y205" s="678">
        <f t="shared" si="67"/>
        <v>8333.69</v>
      </c>
      <c r="Z205" s="678">
        <f t="shared" si="68"/>
        <v>8333.69</v>
      </c>
      <c r="AA205" s="678">
        <f t="shared" si="69"/>
        <v>7395.9800000000005</v>
      </c>
      <c r="AB205" s="678">
        <f t="shared" si="70"/>
        <v>7661.74</v>
      </c>
      <c r="AC205" s="678">
        <f t="shared" si="71"/>
        <v>7320.4800000000005</v>
      </c>
    </row>
    <row r="206" spans="1:29">
      <c r="A206" s="2" t="s">
        <v>204</v>
      </c>
      <c r="B206" s="3" t="s">
        <v>205</v>
      </c>
      <c r="C206" s="489">
        <v>6470</v>
      </c>
      <c r="D206" s="544" t="s">
        <v>1099</v>
      </c>
      <c r="E206" s="535">
        <v>22075</v>
      </c>
      <c r="F206" s="535">
        <v>36526</v>
      </c>
      <c r="G206" s="536">
        <v>22360</v>
      </c>
      <c r="H206" s="536">
        <v>33151</v>
      </c>
      <c r="I206" s="537">
        <v>34031</v>
      </c>
      <c r="J206" s="537">
        <v>34146</v>
      </c>
      <c r="K206" s="531" t="s">
        <v>1446</v>
      </c>
      <c r="L206" s="512">
        <f t="shared" si="54"/>
        <v>10.472726220684301</v>
      </c>
      <c r="M206" s="512">
        <f t="shared" si="55"/>
        <v>17.51024954323724</v>
      </c>
      <c r="N206" s="512">
        <f t="shared" si="56"/>
        <v>10.447710000000001</v>
      </c>
      <c r="O206" s="512">
        <f t="shared" si="57"/>
        <v>15.037293600000002</v>
      </c>
      <c r="P206" s="512">
        <f t="shared" si="58"/>
        <v>13.04238075</v>
      </c>
      <c r="Q206" s="512">
        <f t="shared" si="59"/>
        <v>10.469163600000002</v>
      </c>
      <c r="R206" s="711">
        <f t="shared" si="60"/>
        <v>24944.749999999996</v>
      </c>
      <c r="S206" s="711">
        <f t="shared" si="61"/>
        <v>41274.379999999997</v>
      </c>
      <c r="T206" s="711">
        <f t="shared" si="62"/>
        <v>27726.400000000001</v>
      </c>
      <c r="U206" s="711">
        <f t="shared" si="63"/>
        <v>42101.770000000004</v>
      </c>
      <c r="V206" s="711">
        <f t="shared" si="64"/>
        <v>47983.71</v>
      </c>
      <c r="W206" s="711">
        <f t="shared" si="65"/>
        <v>51560.46</v>
      </c>
      <c r="X206" s="678">
        <f t="shared" si="66"/>
        <v>33333.25</v>
      </c>
      <c r="Y206" s="678">
        <f t="shared" si="67"/>
        <v>55154.26</v>
      </c>
      <c r="Z206" s="678">
        <f t="shared" si="68"/>
        <v>33763.599999999999</v>
      </c>
      <c r="AA206" s="678">
        <f t="shared" si="69"/>
        <v>50058.01</v>
      </c>
      <c r="AB206" s="678">
        <f t="shared" si="70"/>
        <v>51386.81</v>
      </c>
      <c r="AC206" s="678">
        <f t="shared" si="71"/>
        <v>51560.46</v>
      </c>
    </row>
    <row r="207" spans="1:29">
      <c r="A207" s="2" t="s">
        <v>312</v>
      </c>
      <c r="B207" s="3" t="s">
        <v>313</v>
      </c>
      <c r="C207" s="489">
        <v>6430</v>
      </c>
      <c r="D207" s="544" t="s">
        <v>1099</v>
      </c>
      <c r="E207" s="535">
        <v>12449</v>
      </c>
      <c r="F207" s="535">
        <v>11265</v>
      </c>
      <c r="G207" s="536">
        <v>8831</v>
      </c>
      <c r="H207" s="536">
        <v>8264</v>
      </c>
      <c r="I207" s="537">
        <v>8878</v>
      </c>
      <c r="J207" s="537">
        <v>9695</v>
      </c>
      <c r="K207" s="531" t="s">
        <v>1446</v>
      </c>
      <c r="L207" s="512">
        <f t="shared" si="54"/>
        <v>5.9060008480769595</v>
      </c>
      <c r="M207" s="512">
        <f t="shared" si="55"/>
        <v>5.4003438948849452</v>
      </c>
      <c r="N207" s="512">
        <f t="shared" si="56"/>
        <v>4.1262847499999999</v>
      </c>
      <c r="O207" s="512">
        <f t="shared" si="57"/>
        <v>3.7485504000000005</v>
      </c>
      <c r="P207" s="512">
        <f t="shared" si="58"/>
        <v>3.4024934999999998</v>
      </c>
      <c r="Q207" s="512">
        <f t="shared" si="59"/>
        <v>2.9724870000000001</v>
      </c>
      <c r="R207" s="711">
        <f t="shared" si="60"/>
        <v>14067.369999999999</v>
      </c>
      <c r="S207" s="711">
        <f t="shared" si="61"/>
        <v>12729.449999999999</v>
      </c>
      <c r="T207" s="711">
        <f t="shared" si="62"/>
        <v>10950.44</v>
      </c>
      <c r="U207" s="711">
        <f t="shared" si="63"/>
        <v>10495.28</v>
      </c>
      <c r="V207" s="711">
        <f t="shared" si="64"/>
        <v>12517.98</v>
      </c>
      <c r="W207" s="711">
        <f t="shared" si="65"/>
        <v>14639.45</v>
      </c>
      <c r="X207" s="678">
        <f t="shared" si="66"/>
        <v>18797.990000000002</v>
      </c>
      <c r="Y207" s="678">
        <f t="shared" si="67"/>
        <v>17010.150000000001</v>
      </c>
      <c r="Z207" s="678">
        <f t="shared" si="68"/>
        <v>13334.81</v>
      </c>
      <c r="AA207" s="678">
        <f t="shared" si="69"/>
        <v>12478.64</v>
      </c>
      <c r="AB207" s="678">
        <f t="shared" si="70"/>
        <v>13405.78</v>
      </c>
      <c r="AC207" s="678">
        <f t="shared" si="71"/>
        <v>14639.45</v>
      </c>
    </row>
    <row r="208" spans="1:29">
      <c r="A208" s="2" t="s">
        <v>799</v>
      </c>
      <c r="B208" s="3" t="s">
        <v>1421</v>
      </c>
      <c r="C208" s="501">
        <v>6470</v>
      </c>
      <c r="E208" s="535">
        <v>14534</v>
      </c>
      <c r="F208" s="535">
        <v>15089</v>
      </c>
      <c r="G208" s="536">
        <v>11505</v>
      </c>
      <c r="H208" s="536">
        <v>13821</v>
      </c>
      <c r="I208" s="537">
        <v>13808</v>
      </c>
      <c r="J208" s="537">
        <v>13105</v>
      </c>
      <c r="K208" s="531" t="s">
        <v>1446</v>
      </c>
      <c r="L208" s="512">
        <f t="shared" si="54"/>
        <v>6.8951575488754537</v>
      </c>
      <c r="M208" s="512">
        <f t="shared" si="55"/>
        <v>7.2335365317282676</v>
      </c>
      <c r="N208" s="512">
        <f t="shared" si="56"/>
        <v>5.3757112500000002</v>
      </c>
      <c r="O208" s="512">
        <f t="shared" si="57"/>
        <v>6.2692056000000003</v>
      </c>
      <c r="P208" s="512">
        <f t="shared" si="58"/>
        <v>5.2919159999999996</v>
      </c>
      <c r="Q208" s="512">
        <f t="shared" si="59"/>
        <v>4.0179930000000006</v>
      </c>
      <c r="R208" s="711">
        <f t="shared" si="60"/>
        <v>16423.419999999998</v>
      </c>
      <c r="S208" s="711">
        <f t="shared" si="61"/>
        <v>17050.57</v>
      </c>
      <c r="T208" s="711">
        <f t="shared" si="62"/>
        <v>14266.2</v>
      </c>
      <c r="U208" s="711">
        <f t="shared" si="63"/>
        <v>17552.670000000002</v>
      </c>
      <c r="V208" s="711">
        <f t="shared" si="64"/>
        <v>19469.28</v>
      </c>
      <c r="W208" s="711">
        <f t="shared" si="65"/>
        <v>19788.55</v>
      </c>
      <c r="X208" s="678">
        <f t="shared" si="66"/>
        <v>21946.34</v>
      </c>
      <c r="Y208" s="678">
        <f t="shared" si="67"/>
        <v>22784.39</v>
      </c>
      <c r="Z208" s="678">
        <f t="shared" si="68"/>
        <v>17372.55</v>
      </c>
      <c r="AA208" s="678">
        <f t="shared" si="69"/>
        <v>20869.71</v>
      </c>
      <c r="AB208" s="678">
        <f t="shared" si="70"/>
        <v>20850.080000000002</v>
      </c>
      <c r="AC208" s="678">
        <f t="shared" si="71"/>
        <v>19788.55</v>
      </c>
    </row>
    <row r="209" spans="1:29">
      <c r="A209" s="2" t="s">
        <v>242</v>
      </c>
      <c r="B209" s="3" t="s">
        <v>1421</v>
      </c>
      <c r="E209" s="535">
        <v>412640</v>
      </c>
      <c r="F209" s="535">
        <v>377789</v>
      </c>
      <c r="G209" s="536">
        <v>339247</v>
      </c>
      <c r="H209" s="536">
        <v>346060</v>
      </c>
      <c r="I209" s="537">
        <v>323730.59999999998</v>
      </c>
      <c r="J209" s="537">
        <v>319490</v>
      </c>
      <c r="K209" s="531" t="s">
        <v>1446</v>
      </c>
      <c r="L209" s="512">
        <f t="shared" si="54"/>
        <v>195.76288777817305</v>
      </c>
      <c r="M209" s="512">
        <f t="shared" si="55"/>
        <v>181.10879003148588</v>
      </c>
      <c r="N209" s="512">
        <f t="shared" si="56"/>
        <v>158.51316075</v>
      </c>
      <c r="O209" s="512">
        <f t="shared" si="57"/>
        <v>156.97281599999999</v>
      </c>
      <c r="P209" s="512">
        <f t="shared" si="58"/>
        <v>124.06975244999998</v>
      </c>
      <c r="Q209" s="512">
        <f t="shared" si="59"/>
        <v>97.955634000000003</v>
      </c>
      <c r="R209" s="711">
        <f t="shared" si="60"/>
        <v>466283.19999999995</v>
      </c>
      <c r="S209" s="711">
        <f t="shared" si="61"/>
        <v>426901.56999999995</v>
      </c>
      <c r="T209" s="711">
        <f t="shared" si="62"/>
        <v>420666.27999999997</v>
      </c>
      <c r="U209" s="711">
        <f t="shared" si="63"/>
        <v>439496.2</v>
      </c>
      <c r="V209" s="711">
        <f t="shared" si="64"/>
        <v>456460.14599999995</v>
      </c>
      <c r="W209" s="711">
        <f t="shared" si="65"/>
        <v>482429.9</v>
      </c>
      <c r="X209" s="678">
        <f t="shared" si="66"/>
        <v>623086.4</v>
      </c>
      <c r="Y209" s="678">
        <f t="shared" si="67"/>
        <v>570461.39</v>
      </c>
      <c r="Z209" s="678">
        <f t="shared" si="68"/>
        <v>512262.97000000003</v>
      </c>
      <c r="AA209" s="678">
        <f t="shared" si="69"/>
        <v>522550.6</v>
      </c>
      <c r="AB209" s="678">
        <f t="shared" si="70"/>
        <v>488833.20599999995</v>
      </c>
      <c r="AC209" s="678">
        <f t="shared" si="71"/>
        <v>482429.9</v>
      </c>
    </row>
    <row r="210" spans="1:29">
      <c r="A210" s="2" t="s">
        <v>1422</v>
      </c>
      <c r="B210" s="3" t="s">
        <v>1423</v>
      </c>
      <c r="C210" s="502">
        <v>6400</v>
      </c>
      <c r="E210" s="535">
        <v>201593</v>
      </c>
      <c r="F210" s="535">
        <v>228199</v>
      </c>
      <c r="G210" s="536">
        <v>250326</v>
      </c>
      <c r="H210" s="536">
        <v>246028</v>
      </c>
      <c r="I210" s="537">
        <v>202282</v>
      </c>
      <c r="J210" s="537">
        <v>179933</v>
      </c>
      <c r="K210" s="531" t="s">
        <v>1446</v>
      </c>
      <c r="L210" s="512">
        <f t="shared" si="54"/>
        <v>95.638880951592768</v>
      </c>
      <c r="M210" s="512">
        <f t="shared" si="55"/>
        <v>109.39663350810915</v>
      </c>
      <c r="N210" s="512">
        <f t="shared" si="56"/>
        <v>116.96482349999999</v>
      </c>
      <c r="O210" s="512">
        <f t="shared" si="57"/>
        <v>111.59830080000002</v>
      </c>
      <c r="P210" s="512">
        <f t="shared" si="58"/>
        <v>77.524576499999995</v>
      </c>
      <c r="Q210" s="512">
        <f t="shared" si="59"/>
        <v>55.167457800000001</v>
      </c>
      <c r="R210" s="711">
        <f t="shared" si="60"/>
        <v>227800.08999999997</v>
      </c>
      <c r="S210" s="711">
        <f t="shared" si="61"/>
        <v>257864.86999999997</v>
      </c>
      <c r="T210" s="711">
        <f t="shared" si="62"/>
        <v>310404.24</v>
      </c>
      <c r="U210" s="711">
        <f t="shared" si="63"/>
        <v>312455.56</v>
      </c>
      <c r="V210" s="711">
        <f t="shared" si="64"/>
        <v>285217.62</v>
      </c>
      <c r="W210" s="711">
        <f t="shared" si="65"/>
        <v>271698.83</v>
      </c>
      <c r="X210" s="678">
        <f t="shared" si="66"/>
        <v>304405.43</v>
      </c>
      <c r="Y210" s="678">
        <f t="shared" si="67"/>
        <v>344580.49</v>
      </c>
      <c r="Z210" s="678">
        <f t="shared" si="68"/>
        <v>377992.26</v>
      </c>
      <c r="AA210" s="678">
        <f t="shared" si="69"/>
        <v>371502.28</v>
      </c>
      <c r="AB210" s="678">
        <f t="shared" si="70"/>
        <v>305445.82</v>
      </c>
      <c r="AC210" s="678">
        <f t="shared" si="71"/>
        <v>271698.83</v>
      </c>
    </row>
    <row r="211" spans="1:29">
      <c r="A211" s="2" t="s">
        <v>329</v>
      </c>
      <c r="B211" s="3" t="s">
        <v>330</v>
      </c>
      <c r="C211" s="489">
        <v>6400</v>
      </c>
      <c r="E211" s="535">
        <v>9393</v>
      </c>
      <c r="F211" s="535">
        <v>8393</v>
      </c>
      <c r="G211" s="536">
        <v>10212</v>
      </c>
      <c r="H211" s="536">
        <v>19128</v>
      </c>
      <c r="I211" s="537">
        <v>11640</v>
      </c>
      <c r="J211" s="537">
        <v>10829</v>
      </c>
      <c r="K211" s="531" t="s">
        <v>1446</v>
      </c>
      <c r="L211" s="512">
        <f t="shared" si="54"/>
        <v>4.4561865182735065</v>
      </c>
      <c r="M211" s="512">
        <f t="shared" si="55"/>
        <v>4.0235318517327423</v>
      </c>
      <c r="N211" s="512">
        <f t="shared" si="56"/>
        <v>4.7715569999999996</v>
      </c>
      <c r="O211" s="512">
        <f t="shared" si="57"/>
        <v>8.676460800000001</v>
      </c>
      <c r="P211" s="512">
        <f t="shared" si="58"/>
        <v>4.4610300000000001</v>
      </c>
      <c r="Q211" s="512">
        <f t="shared" si="59"/>
        <v>3.3201714000000004</v>
      </c>
      <c r="R211" s="711">
        <f t="shared" si="60"/>
        <v>10614.089999999998</v>
      </c>
      <c r="S211" s="711">
        <f t="shared" si="61"/>
        <v>9484.0899999999983</v>
      </c>
      <c r="T211" s="711">
        <f t="shared" si="62"/>
        <v>12662.88</v>
      </c>
      <c r="U211" s="711">
        <f t="shared" si="63"/>
        <v>24292.560000000001</v>
      </c>
      <c r="V211" s="711">
        <f t="shared" si="64"/>
        <v>16412.399999999998</v>
      </c>
      <c r="W211" s="711">
        <f t="shared" si="65"/>
        <v>16351.79</v>
      </c>
      <c r="X211" s="678">
        <f t="shared" si="66"/>
        <v>14183.43</v>
      </c>
      <c r="Y211" s="678">
        <f t="shared" si="67"/>
        <v>12673.43</v>
      </c>
      <c r="Z211" s="678">
        <f t="shared" si="68"/>
        <v>15420.12</v>
      </c>
      <c r="AA211" s="678">
        <f t="shared" si="69"/>
        <v>28883.279999999999</v>
      </c>
      <c r="AB211" s="678">
        <f t="shared" si="70"/>
        <v>17576.400000000001</v>
      </c>
      <c r="AC211" s="678">
        <f t="shared" si="71"/>
        <v>16351.79</v>
      </c>
    </row>
    <row r="212" spans="1:29">
      <c r="A212" s="2" t="s">
        <v>332</v>
      </c>
      <c r="B212" s="3" t="s">
        <v>333</v>
      </c>
      <c r="C212" s="489">
        <v>6430</v>
      </c>
      <c r="E212" s="535">
        <v>23846</v>
      </c>
      <c r="F212" s="535">
        <v>23846</v>
      </c>
      <c r="G212" s="550">
        <v>20765</v>
      </c>
      <c r="H212" s="535">
        <v>26054</v>
      </c>
      <c r="I212" s="537">
        <v>26054</v>
      </c>
      <c r="J212" s="537">
        <v>22503</v>
      </c>
      <c r="K212" s="531" t="s">
        <v>1446</v>
      </c>
      <c r="L212" s="512">
        <f t="shared" si="54"/>
        <v>11.312916396758226</v>
      </c>
      <c r="M212" s="512">
        <f t="shared" si="55"/>
        <v>11.431566845754674</v>
      </c>
      <c r="N212" s="512">
        <f t="shared" si="56"/>
        <v>9.7024462499999995</v>
      </c>
      <c r="O212" s="512">
        <f t="shared" si="57"/>
        <v>11.8180944</v>
      </c>
      <c r="P212" s="512">
        <f t="shared" si="58"/>
        <v>9.9851954999999997</v>
      </c>
      <c r="Q212" s="512">
        <f t="shared" si="59"/>
        <v>6.8994198000000004</v>
      </c>
      <c r="R212" s="711">
        <f t="shared" si="60"/>
        <v>26945.979999999996</v>
      </c>
      <c r="S212" s="711">
        <f t="shared" si="61"/>
        <v>26945.979999999996</v>
      </c>
      <c r="T212" s="711">
        <f t="shared" si="62"/>
        <v>25748.6</v>
      </c>
      <c r="U212" s="711">
        <f t="shared" si="63"/>
        <v>33088.58</v>
      </c>
      <c r="V212" s="711">
        <f t="shared" si="64"/>
        <v>36736.14</v>
      </c>
      <c r="W212" s="711">
        <f t="shared" si="65"/>
        <v>33979.53</v>
      </c>
      <c r="X212" s="678">
        <f t="shared" si="66"/>
        <v>36007.46</v>
      </c>
      <c r="Y212" s="678">
        <f t="shared" si="67"/>
        <v>36007.46</v>
      </c>
      <c r="Z212" s="678">
        <f t="shared" si="68"/>
        <v>31355.15</v>
      </c>
      <c r="AA212" s="678">
        <f t="shared" si="69"/>
        <v>39341.54</v>
      </c>
      <c r="AB212" s="678">
        <f t="shared" si="70"/>
        <v>39341.54</v>
      </c>
      <c r="AC212" s="678">
        <f t="shared" si="71"/>
        <v>33979.53</v>
      </c>
    </row>
    <row r="213" spans="1:29">
      <c r="A213" s="11" t="s">
        <v>1424</v>
      </c>
      <c r="B213" s="11" t="s">
        <v>1425</v>
      </c>
      <c r="C213" s="498" t="s">
        <v>358</v>
      </c>
      <c r="E213" s="535">
        <v>1812</v>
      </c>
      <c r="F213" s="535">
        <v>1812</v>
      </c>
      <c r="G213" s="550">
        <v>2093</v>
      </c>
      <c r="H213" s="535">
        <v>1816</v>
      </c>
      <c r="I213" s="537">
        <v>2134</v>
      </c>
      <c r="J213" s="537">
        <v>2337</v>
      </c>
      <c r="K213" s="531" t="s">
        <v>1446</v>
      </c>
      <c r="L213" s="512">
        <f t="shared" si="54"/>
        <v>0.85964121911120972</v>
      </c>
      <c r="M213" s="512">
        <f t="shared" si="55"/>
        <v>0.86865718042889672</v>
      </c>
      <c r="N213" s="512">
        <f t="shared" si="56"/>
        <v>0.97795425000000002</v>
      </c>
      <c r="O213" s="512">
        <f t="shared" si="57"/>
        <v>0.82373760000000007</v>
      </c>
      <c r="P213" s="512">
        <f t="shared" si="58"/>
        <v>0.81785549999999996</v>
      </c>
      <c r="Q213" s="512">
        <f t="shared" si="59"/>
        <v>0.71652420000000006</v>
      </c>
      <c r="R213" s="711">
        <f t="shared" si="60"/>
        <v>2047.5599999999997</v>
      </c>
      <c r="S213" s="711">
        <f t="shared" si="61"/>
        <v>2047.5599999999997</v>
      </c>
      <c r="T213" s="711">
        <f t="shared" si="62"/>
        <v>2595.3200000000002</v>
      </c>
      <c r="U213" s="711">
        <f t="shared" si="63"/>
        <v>2306.3200000000002</v>
      </c>
      <c r="V213" s="711">
        <f t="shared" si="64"/>
        <v>3008.94</v>
      </c>
      <c r="W213" s="711">
        <f t="shared" si="65"/>
        <v>3528.87</v>
      </c>
      <c r="X213" s="678">
        <f t="shared" si="66"/>
        <v>2736.12</v>
      </c>
      <c r="Y213" s="678">
        <f t="shared" si="67"/>
        <v>2736.12</v>
      </c>
      <c r="Z213" s="678">
        <f t="shared" si="68"/>
        <v>3160.43</v>
      </c>
      <c r="AA213" s="678">
        <f t="shared" si="69"/>
        <v>2742.16</v>
      </c>
      <c r="AB213" s="678">
        <f t="shared" si="70"/>
        <v>3222.34</v>
      </c>
      <c r="AC213" s="678">
        <f t="shared" si="71"/>
        <v>3528.87</v>
      </c>
    </row>
    <row r="214" spans="1:29">
      <c r="A214" s="487" t="s">
        <v>1447</v>
      </c>
      <c r="E214" s="555"/>
      <c r="F214" s="556"/>
      <c r="G214" s="556"/>
      <c r="H214" s="555"/>
      <c r="I214" s="555"/>
      <c r="J214" s="557"/>
      <c r="K214" s="531" t="s">
        <v>1446</v>
      </c>
      <c r="L214" s="512">
        <f t="shared" si="54"/>
        <v>0</v>
      </c>
      <c r="M214" s="512">
        <f t="shared" si="55"/>
        <v>0</v>
      </c>
      <c r="N214" s="512">
        <f t="shared" si="56"/>
        <v>0</v>
      </c>
      <c r="O214" s="512">
        <f t="shared" si="57"/>
        <v>0</v>
      </c>
      <c r="P214" s="512">
        <f t="shared" si="58"/>
        <v>0</v>
      </c>
      <c r="Q214" s="512">
        <f t="shared" si="59"/>
        <v>0</v>
      </c>
      <c r="R214" s="711">
        <f t="shared" si="60"/>
        <v>0</v>
      </c>
      <c r="S214" s="711">
        <f t="shared" si="61"/>
        <v>0</v>
      </c>
      <c r="T214" s="711">
        <f t="shared" si="62"/>
        <v>0</v>
      </c>
      <c r="U214" s="711">
        <f t="shared" si="63"/>
        <v>0</v>
      </c>
      <c r="V214" s="711">
        <f t="shared" si="64"/>
        <v>0</v>
      </c>
      <c r="W214" s="711">
        <f t="shared" si="65"/>
        <v>0</v>
      </c>
      <c r="X214" s="678">
        <f t="shared" si="66"/>
        <v>0</v>
      </c>
      <c r="Y214" s="678">
        <f t="shared" si="67"/>
        <v>0</v>
      </c>
      <c r="Z214" s="678">
        <f t="shared" si="68"/>
        <v>0</v>
      </c>
      <c r="AA214" s="678">
        <f t="shared" si="69"/>
        <v>0</v>
      </c>
      <c r="AB214" s="678">
        <f t="shared" si="70"/>
        <v>0</v>
      </c>
      <c r="AC214" s="678">
        <f t="shared" si="71"/>
        <v>0</v>
      </c>
    </row>
    <row r="215" spans="1:29" s="519" customFormat="1" ht="13.5" thickBot="1">
      <c r="A215" s="518"/>
      <c r="B215" s="518"/>
      <c r="C215" s="518"/>
      <c r="D215" s="558"/>
      <c r="E215" s="558">
        <f t="shared" ref="E215:J215" si="72">SUM(E4:E214)</f>
        <v>12504190</v>
      </c>
      <c r="F215" s="558">
        <f t="shared" si="72"/>
        <v>12120717</v>
      </c>
      <c r="G215" s="558">
        <f t="shared" si="72"/>
        <v>11439286</v>
      </c>
      <c r="H215" s="558">
        <f t="shared" si="72"/>
        <v>11138235</v>
      </c>
      <c r="I215" s="558">
        <f t="shared" si="72"/>
        <v>10804334.060000001</v>
      </c>
      <c r="J215" s="558">
        <f t="shared" si="72"/>
        <v>10508302</v>
      </c>
      <c r="K215" s="532"/>
      <c r="L215" s="519">
        <f>SUM(L4:L214)</f>
        <v>5932.1838496678774</v>
      </c>
      <c r="M215" s="519">
        <f t="shared" ref="M215:AC215" si="73">SUM(M4:M214)</f>
        <v>5810.5672483424914</v>
      </c>
      <c r="N215" s="519">
        <f t="shared" si="73"/>
        <v>5345.006383500001</v>
      </c>
      <c r="O215" s="519">
        <f t="shared" si="73"/>
        <v>5052.3033960000002</v>
      </c>
      <c r="P215" s="519">
        <f t="shared" si="73"/>
        <v>4140.7610284950015</v>
      </c>
      <c r="Q215" s="519">
        <f t="shared" si="73"/>
        <v>3221.845393200002</v>
      </c>
      <c r="R215" s="519">
        <f t="shared" si="73"/>
        <v>14129734.700000005</v>
      </c>
      <c r="S215" s="519">
        <f t="shared" si="73"/>
        <v>13696410.209999999</v>
      </c>
      <c r="T215" s="519">
        <f t="shared" si="73"/>
        <v>14184714.639999997</v>
      </c>
      <c r="U215" s="519">
        <f t="shared" si="73"/>
        <v>14145558.450000005</v>
      </c>
      <c r="V215" s="519">
        <f t="shared" si="73"/>
        <v>15234111.024599997</v>
      </c>
      <c r="W215" s="519">
        <f t="shared" si="73"/>
        <v>15867536.019999998</v>
      </c>
      <c r="X215" s="519">
        <f t="shared" si="73"/>
        <v>18881326.900000002</v>
      </c>
      <c r="Y215" s="519">
        <f t="shared" si="73"/>
        <v>18302282.670000017</v>
      </c>
      <c r="Z215" s="519">
        <f t="shared" si="73"/>
        <v>17273321.860000003</v>
      </c>
      <c r="AA215" s="519">
        <f t="shared" si="73"/>
        <v>16818734.849999994</v>
      </c>
      <c r="AB215" s="519">
        <f t="shared" si="73"/>
        <v>16314544.430600004</v>
      </c>
      <c r="AC215" s="519">
        <f t="shared" si="73"/>
        <v>15867536.019999998</v>
      </c>
    </row>
    <row r="216" spans="1:29" ht="13.5" thickTop="1">
      <c r="A216" s="44" t="s">
        <v>1426</v>
      </c>
      <c r="E216" s="559"/>
      <c r="F216" s="560"/>
      <c r="G216" s="560"/>
      <c r="H216" s="559"/>
      <c r="I216" s="559"/>
      <c r="J216" s="561"/>
      <c r="K216" s="531"/>
      <c r="L216" s="512"/>
      <c r="M216" s="512"/>
      <c r="N216" s="512"/>
      <c r="O216" s="512"/>
      <c r="P216" s="512"/>
      <c r="Q216" s="512"/>
      <c r="R216" s="121"/>
      <c r="S216" s="121"/>
      <c r="T216" s="121"/>
      <c r="U216" s="121"/>
    </row>
    <row r="217" spans="1:29">
      <c r="A217" s="505" t="s">
        <v>1427</v>
      </c>
      <c r="B217" s="3" t="s">
        <v>1428</v>
      </c>
      <c r="C217" s="506">
        <v>6300</v>
      </c>
      <c r="D217" s="540"/>
      <c r="E217" s="535">
        <v>8265</v>
      </c>
      <c r="F217" s="535">
        <v>7756</v>
      </c>
      <c r="G217" s="536">
        <v>40404</v>
      </c>
      <c r="H217" s="536">
        <v>56038</v>
      </c>
      <c r="I217" s="540">
        <v>52102</v>
      </c>
      <c r="J217" s="540">
        <v>54099</v>
      </c>
      <c r="K217" s="531" t="s">
        <v>1446</v>
      </c>
      <c r="L217" s="512">
        <f t="shared" si="54"/>
        <v>3.9210456269062632</v>
      </c>
      <c r="M217" s="512">
        <f t="shared" si="55"/>
        <v>3.7181595427188316</v>
      </c>
      <c r="N217" s="512">
        <f t="shared" si="56"/>
        <v>18.878768999999998</v>
      </c>
      <c r="O217" s="512">
        <f t="shared" si="57"/>
        <v>25.418836800000001</v>
      </c>
      <c r="P217" s="512">
        <f t="shared" si="58"/>
        <v>19.9680915</v>
      </c>
      <c r="Q217" s="512">
        <f t="shared" si="59"/>
        <v>16.586753399999999</v>
      </c>
      <c r="R217" s="711">
        <f t="shared" ref="R217:R231" si="74">$R$3*E217</f>
        <v>9339.4499999999989</v>
      </c>
      <c r="S217" s="711">
        <f t="shared" ref="S217:S231" si="75">$S$3*F217</f>
        <v>8764.2799999999988</v>
      </c>
      <c r="T217" s="711">
        <f t="shared" ref="T217:T231" si="76">$T$3*G217</f>
        <v>50100.959999999999</v>
      </c>
      <c r="U217" s="711">
        <f t="shared" ref="U217:U231" si="77">$U$3*H217</f>
        <v>71168.259999999995</v>
      </c>
      <c r="V217" s="711">
        <f t="shared" ref="V217:V231" si="78">$V$3*I217</f>
        <v>73463.819999999992</v>
      </c>
      <c r="W217" s="711">
        <f t="shared" ref="W217:W231" si="79">$W$3*J217</f>
        <v>81689.490000000005</v>
      </c>
      <c r="X217" s="678">
        <f t="shared" ref="X217:X231" si="80">$X$3*E217</f>
        <v>12480.15</v>
      </c>
      <c r="Y217" s="678">
        <f t="shared" ref="Y217:Y231" si="81">$Y$3*F217</f>
        <v>11711.56</v>
      </c>
      <c r="Z217" s="678">
        <f t="shared" ref="Z217:Z231" si="82">$Z$3*G217</f>
        <v>61010.04</v>
      </c>
      <c r="AA217" s="678">
        <f t="shared" ref="AA217:AA231" si="83">$AA$3*H217</f>
        <v>84617.38</v>
      </c>
      <c r="AB217" s="678">
        <f t="shared" ref="AB217:AB231" si="84">$AB$3*I217</f>
        <v>78674.02</v>
      </c>
      <c r="AC217" s="678">
        <f t="shared" ref="AC217:AC231" si="85">$AC$3*J217</f>
        <v>81689.490000000005</v>
      </c>
    </row>
    <row r="218" spans="1:29">
      <c r="A218" s="507" t="s">
        <v>1429</v>
      </c>
      <c r="B218" s="504" t="s">
        <v>1430</v>
      </c>
      <c r="C218" s="503">
        <v>6300</v>
      </c>
      <c r="D218" s="571"/>
      <c r="E218" s="535">
        <v>19000</v>
      </c>
      <c r="F218" s="535">
        <v>19303</v>
      </c>
      <c r="G218" s="562">
        <v>15406</v>
      </c>
      <c r="H218" s="540"/>
      <c r="I218" s="540"/>
      <c r="J218" s="540"/>
      <c r="K218" s="531" t="s">
        <v>1446</v>
      </c>
      <c r="L218" s="512">
        <f t="shared" si="54"/>
        <v>9.0138979928879603</v>
      </c>
      <c r="M218" s="512">
        <f t="shared" si="55"/>
        <v>9.2536918067433742</v>
      </c>
      <c r="N218" s="512">
        <f t="shared" si="56"/>
        <v>7.1984535000000003</v>
      </c>
      <c r="O218" s="512">
        <f t="shared" si="57"/>
        <v>0</v>
      </c>
      <c r="P218" s="512">
        <f t="shared" si="58"/>
        <v>0</v>
      </c>
      <c r="Q218" s="512">
        <f t="shared" si="59"/>
        <v>0</v>
      </c>
      <c r="R218" s="711">
        <f t="shared" si="74"/>
        <v>21469.999999999996</v>
      </c>
      <c r="S218" s="711">
        <f t="shared" si="75"/>
        <v>21812.39</v>
      </c>
      <c r="T218" s="711">
        <f t="shared" si="76"/>
        <v>19103.439999999999</v>
      </c>
      <c r="U218" s="711">
        <f t="shared" si="77"/>
        <v>0</v>
      </c>
      <c r="V218" s="711">
        <f t="shared" si="78"/>
        <v>0</v>
      </c>
      <c r="W218" s="711">
        <f t="shared" si="79"/>
        <v>0</v>
      </c>
      <c r="X218" s="678">
        <f t="shared" si="80"/>
        <v>28690</v>
      </c>
      <c r="Y218" s="678">
        <f t="shared" si="81"/>
        <v>29147.53</v>
      </c>
      <c r="Z218" s="678">
        <f t="shared" si="82"/>
        <v>23263.06</v>
      </c>
      <c r="AA218" s="678">
        <f t="shared" si="83"/>
        <v>0</v>
      </c>
      <c r="AB218" s="678">
        <f t="shared" si="84"/>
        <v>0</v>
      </c>
      <c r="AC218" s="678">
        <f t="shared" si="85"/>
        <v>0</v>
      </c>
    </row>
    <row r="219" spans="1:29">
      <c r="A219" s="494" t="s">
        <v>1431</v>
      </c>
      <c r="B219" s="4"/>
      <c r="C219" s="506"/>
      <c r="D219" s="540"/>
      <c r="E219" s="539">
        <f>3670+2216</f>
        <v>5886</v>
      </c>
      <c r="F219" s="539">
        <f>2602+3914</f>
        <v>6516</v>
      </c>
      <c r="G219" s="536">
        <f>1547+2422</f>
        <v>3969</v>
      </c>
      <c r="H219" s="540">
        <v>795</v>
      </c>
      <c r="I219" s="540"/>
      <c r="J219" s="540"/>
      <c r="K219" s="531" t="s">
        <v>1446</v>
      </c>
      <c r="L219" s="512">
        <f t="shared" si="54"/>
        <v>2.7924107150599231</v>
      </c>
      <c r="M219" s="512">
        <f t="shared" si="55"/>
        <v>3.1237142316085493</v>
      </c>
      <c r="N219" s="512">
        <f t="shared" si="56"/>
        <v>1.8545152499999999</v>
      </c>
      <c r="O219" s="512">
        <f t="shared" si="57"/>
        <v>0.36061199999999999</v>
      </c>
      <c r="P219" s="512">
        <f t="shared" si="58"/>
        <v>0</v>
      </c>
      <c r="Q219" s="512">
        <f t="shared" si="59"/>
        <v>0</v>
      </c>
      <c r="R219" s="711">
        <f t="shared" si="74"/>
        <v>6651.1799999999994</v>
      </c>
      <c r="S219" s="711">
        <f t="shared" si="75"/>
        <v>7363.079999999999</v>
      </c>
      <c r="T219" s="711">
        <f t="shared" si="76"/>
        <v>4921.5600000000004</v>
      </c>
      <c r="U219" s="711">
        <f t="shared" si="77"/>
        <v>1009.65</v>
      </c>
      <c r="V219" s="711">
        <f t="shared" si="78"/>
        <v>0</v>
      </c>
      <c r="W219" s="711">
        <f t="shared" si="79"/>
        <v>0</v>
      </c>
      <c r="X219" s="678">
        <f t="shared" si="80"/>
        <v>8887.86</v>
      </c>
      <c r="Y219" s="678">
        <f t="shared" si="81"/>
        <v>9839.16</v>
      </c>
      <c r="Z219" s="678">
        <f t="shared" si="82"/>
        <v>5993.19</v>
      </c>
      <c r="AA219" s="678">
        <f t="shared" si="83"/>
        <v>1200.45</v>
      </c>
      <c r="AB219" s="678">
        <f t="shared" si="84"/>
        <v>0</v>
      </c>
      <c r="AC219" s="678">
        <f t="shared" si="85"/>
        <v>0</v>
      </c>
    </row>
    <row r="220" spans="1:29">
      <c r="A220" s="2" t="s">
        <v>1117</v>
      </c>
      <c r="B220" s="11" t="s">
        <v>24</v>
      </c>
      <c r="C220" s="489">
        <v>6300</v>
      </c>
      <c r="D220" s="544" t="s">
        <v>1099</v>
      </c>
      <c r="E220" s="535">
        <v>23226</v>
      </c>
      <c r="F220" s="535">
        <v>14183</v>
      </c>
      <c r="G220" s="536">
        <v>13788</v>
      </c>
      <c r="H220" s="536">
        <v>26627</v>
      </c>
      <c r="I220" s="537">
        <v>12999</v>
      </c>
      <c r="J220" s="537">
        <v>0</v>
      </c>
      <c r="K220" s="531" t="s">
        <v>1446</v>
      </c>
      <c r="L220" s="512">
        <f>E220*$L$3/1000000</f>
        <v>11.018778672779778</v>
      </c>
      <c r="M220" s="512">
        <f>F220*$M$3/1000000</f>
        <v>6.7992079415138198</v>
      </c>
      <c r="N220" s="512">
        <f>G220*$N$3/1000000</f>
        <v>6.4424429999999999</v>
      </c>
      <c r="O220" s="512">
        <f>H220*$O$3/1000000</f>
        <v>12.078007200000002</v>
      </c>
      <c r="P220" s="512">
        <f>I220*$P$3/1000000</f>
        <v>4.98186675</v>
      </c>
      <c r="Q220" s="512">
        <f>J220*$Q$3/1000000</f>
        <v>0</v>
      </c>
      <c r="R220" s="711">
        <f t="shared" si="74"/>
        <v>26245.379999999997</v>
      </c>
      <c r="S220" s="711">
        <f t="shared" si="75"/>
        <v>16026.789999999999</v>
      </c>
      <c r="T220" s="711">
        <f t="shared" si="76"/>
        <v>17097.12</v>
      </c>
      <c r="U220" s="711">
        <f t="shared" si="77"/>
        <v>33816.29</v>
      </c>
      <c r="V220" s="711">
        <f t="shared" si="78"/>
        <v>18328.59</v>
      </c>
      <c r="W220" s="711">
        <f t="shared" si="79"/>
        <v>0</v>
      </c>
      <c r="X220" s="678">
        <f t="shared" si="80"/>
        <v>35071.26</v>
      </c>
      <c r="Y220" s="678">
        <f t="shared" si="81"/>
        <v>21416.33</v>
      </c>
      <c r="Z220" s="678">
        <f t="shared" si="82"/>
        <v>20819.88</v>
      </c>
      <c r="AA220" s="678">
        <f t="shared" si="83"/>
        <v>40206.769999999997</v>
      </c>
      <c r="AB220" s="678">
        <f t="shared" si="84"/>
        <v>19628.490000000002</v>
      </c>
      <c r="AC220" s="678">
        <f t="shared" si="85"/>
        <v>0</v>
      </c>
    </row>
    <row r="221" spans="1:29">
      <c r="A221" s="121" t="s">
        <v>1432</v>
      </c>
      <c r="B221" s="4" t="s">
        <v>1433</v>
      </c>
      <c r="C221" s="506"/>
      <c r="D221" s="540"/>
      <c r="E221" s="540">
        <v>13345</v>
      </c>
      <c r="F221" s="540">
        <v>14204</v>
      </c>
      <c r="G221" s="540"/>
      <c r="H221" s="540"/>
      <c r="I221" s="540"/>
      <c r="J221" s="540"/>
      <c r="K221" s="531" t="s">
        <v>1446</v>
      </c>
      <c r="L221" s="512">
        <f t="shared" si="54"/>
        <v>6.3310773007942016</v>
      </c>
      <c r="M221" s="512">
        <f t="shared" si="55"/>
        <v>6.8092751604922999</v>
      </c>
      <c r="N221" s="512">
        <f t="shared" si="56"/>
        <v>0</v>
      </c>
      <c r="O221" s="512">
        <f t="shared" si="57"/>
        <v>0</v>
      </c>
      <c r="P221" s="512">
        <f t="shared" si="58"/>
        <v>0</v>
      </c>
      <c r="Q221" s="512">
        <f t="shared" si="59"/>
        <v>0</v>
      </c>
      <c r="R221" s="711">
        <f t="shared" si="74"/>
        <v>15079.849999999999</v>
      </c>
      <c r="S221" s="711">
        <f t="shared" si="75"/>
        <v>16050.519999999999</v>
      </c>
      <c r="T221" s="711">
        <f t="shared" si="76"/>
        <v>0</v>
      </c>
      <c r="U221" s="711">
        <f t="shared" si="77"/>
        <v>0</v>
      </c>
      <c r="V221" s="711">
        <f t="shared" si="78"/>
        <v>0</v>
      </c>
      <c r="W221" s="711">
        <f t="shared" si="79"/>
        <v>0</v>
      </c>
      <c r="X221" s="678">
        <f t="shared" si="80"/>
        <v>20150.95</v>
      </c>
      <c r="Y221" s="678">
        <f t="shared" si="81"/>
        <v>21448.04</v>
      </c>
      <c r="Z221" s="678">
        <f t="shared" si="82"/>
        <v>0</v>
      </c>
      <c r="AA221" s="678">
        <f t="shared" si="83"/>
        <v>0</v>
      </c>
      <c r="AB221" s="678">
        <f t="shared" si="84"/>
        <v>0</v>
      </c>
      <c r="AC221" s="678">
        <f t="shared" si="85"/>
        <v>0</v>
      </c>
    </row>
    <row r="222" spans="1:29">
      <c r="A222" s="121" t="s">
        <v>1203</v>
      </c>
      <c r="B222" s="503" t="s">
        <v>1434</v>
      </c>
      <c r="C222" s="506" t="s">
        <v>358</v>
      </c>
      <c r="D222" s="540"/>
      <c r="E222" s="539">
        <v>6469</v>
      </c>
      <c r="F222" s="539">
        <v>5713</v>
      </c>
      <c r="G222" s="536">
        <v>5246</v>
      </c>
      <c r="H222" s="536">
        <v>4717</v>
      </c>
      <c r="I222" s="539"/>
      <c r="J222" s="539"/>
      <c r="K222" s="531" t="s">
        <v>1446</v>
      </c>
      <c r="L222" s="512">
        <f t="shared" si="54"/>
        <v>3.0689950587364327</v>
      </c>
      <c r="M222" s="512">
        <f t="shared" si="55"/>
        <v>2.7387629535266482</v>
      </c>
      <c r="N222" s="512">
        <f t="shared" si="56"/>
        <v>2.4511935</v>
      </c>
      <c r="O222" s="512">
        <f t="shared" si="57"/>
        <v>2.1396312000000002</v>
      </c>
      <c r="P222" s="512">
        <f t="shared" si="58"/>
        <v>0</v>
      </c>
      <c r="Q222" s="512">
        <f t="shared" si="59"/>
        <v>0</v>
      </c>
      <c r="R222" s="711">
        <f t="shared" si="74"/>
        <v>7309.9699999999993</v>
      </c>
      <c r="S222" s="711">
        <f t="shared" si="75"/>
        <v>6455.69</v>
      </c>
      <c r="T222" s="711">
        <f t="shared" si="76"/>
        <v>6505.04</v>
      </c>
      <c r="U222" s="711">
        <f t="shared" si="77"/>
        <v>5990.59</v>
      </c>
      <c r="V222" s="711">
        <f t="shared" si="78"/>
        <v>0</v>
      </c>
      <c r="W222" s="711">
        <f t="shared" si="79"/>
        <v>0</v>
      </c>
      <c r="X222" s="678">
        <f t="shared" si="80"/>
        <v>9768.19</v>
      </c>
      <c r="Y222" s="678">
        <f t="shared" si="81"/>
        <v>8626.6299999999992</v>
      </c>
      <c r="Z222" s="678">
        <f t="shared" si="82"/>
        <v>7921.46</v>
      </c>
      <c r="AA222" s="678">
        <f t="shared" si="83"/>
        <v>7122.67</v>
      </c>
      <c r="AB222" s="678">
        <f t="shared" si="84"/>
        <v>0</v>
      </c>
      <c r="AC222" s="678">
        <f t="shared" si="85"/>
        <v>0</v>
      </c>
    </row>
    <row r="223" spans="1:29">
      <c r="A223" s="508" t="s">
        <v>1435</v>
      </c>
      <c r="B223" s="3" t="s">
        <v>268</v>
      </c>
      <c r="C223" s="489">
        <v>6430</v>
      </c>
      <c r="D223" s="540" t="s">
        <v>1099</v>
      </c>
      <c r="E223" s="535">
        <v>29707</v>
      </c>
      <c r="F223" s="535">
        <v>32681</v>
      </c>
      <c r="G223" s="536">
        <v>21465</v>
      </c>
      <c r="H223" s="536">
        <v>23290</v>
      </c>
      <c r="I223" s="537">
        <v>22963</v>
      </c>
      <c r="J223" s="537">
        <v>24174</v>
      </c>
      <c r="K223" s="531" t="s">
        <v>1446</v>
      </c>
      <c r="L223" s="512">
        <f t="shared" si="54"/>
        <v>14.093466719722246</v>
      </c>
      <c r="M223" s="512">
        <f t="shared" si="55"/>
        <v>15.666989687415438</v>
      </c>
      <c r="N223" s="512">
        <f t="shared" si="56"/>
        <v>10.02952125</v>
      </c>
      <c r="O223" s="512">
        <f t="shared" si="57"/>
        <v>10.564344</v>
      </c>
      <c r="P223" s="512">
        <f t="shared" si="58"/>
        <v>8.8005697499999993</v>
      </c>
      <c r="Q223" s="512">
        <f t="shared" si="59"/>
        <v>7.4117484000000005</v>
      </c>
      <c r="R223" s="711">
        <f t="shared" si="74"/>
        <v>33568.909999999996</v>
      </c>
      <c r="S223" s="711">
        <f t="shared" si="75"/>
        <v>36929.53</v>
      </c>
      <c r="T223" s="711">
        <f t="shared" si="76"/>
        <v>26616.6</v>
      </c>
      <c r="U223" s="711">
        <f t="shared" si="77"/>
        <v>29578.3</v>
      </c>
      <c r="V223" s="711">
        <f t="shared" si="78"/>
        <v>32377.829999999998</v>
      </c>
      <c r="W223" s="711">
        <f t="shared" si="79"/>
        <v>36502.74</v>
      </c>
      <c r="X223" s="678">
        <f t="shared" si="80"/>
        <v>44857.57</v>
      </c>
      <c r="Y223" s="678">
        <f t="shared" si="81"/>
        <v>49348.31</v>
      </c>
      <c r="Z223" s="678">
        <f t="shared" si="82"/>
        <v>32412.15</v>
      </c>
      <c r="AA223" s="678">
        <f t="shared" si="83"/>
        <v>35167.9</v>
      </c>
      <c r="AB223" s="678">
        <f t="shared" si="84"/>
        <v>34674.129999999997</v>
      </c>
      <c r="AC223" s="678">
        <f t="shared" si="85"/>
        <v>36502.74</v>
      </c>
    </row>
    <row r="224" spans="1:29">
      <c r="A224" s="509" t="s">
        <v>1104</v>
      </c>
      <c r="B224" s="3" t="s">
        <v>22</v>
      </c>
      <c r="C224" s="489">
        <v>6440</v>
      </c>
      <c r="D224" s="540" t="s">
        <v>1099</v>
      </c>
      <c r="E224" s="535">
        <v>11347</v>
      </c>
      <c r="F224" s="535">
        <v>11995</v>
      </c>
      <c r="G224" s="536">
        <v>14093</v>
      </c>
      <c r="H224" s="536">
        <v>12197</v>
      </c>
      <c r="I224" s="537">
        <v>11678</v>
      </c>
      <c r="J224" s="537">
        <v>10898</v>
      </c>
      <c r="K224" s="531" t="s">
        <v>1446</v>
      </c>
      <c r="L224" s="512">
        <f t="shared" si="54"/>
        <v>5.383194764489458</v>
      </c>
      <c r="M224" s="512">
        <f t="shared" si="55"/>
        <v>5.7502996022321273</v>
      </c>
      <c r="N224" s="512">
        <f t="shared" si="56"/>
        <v>6.58495425</v>
      </c>
      <c r="O224" s="512">
        <f t="shared" si="57"/>
        <v>5.5325592000000006</v>
      </c>
      <c r="P224" s="512">
        <f t="shared" si="58"/>
        <v>4.4755934999999996</v>
      </c>
      <c r="Q224" s="512">
        <f t="shared" si="59"/>
        <v>3.3413268000000005</v>
      </c>
      <c r="R224" s="711">
        <f t="shared" si="74"/>
        <v>12822.109999999999</v>
      </c>
      <c r="S224" s="711">
        <f t="shared" si="75"/>
        <v>13554.349999999999</v>
      </c>
      <c r="T224" s="711">
        <f t="shared" si="76"/>
        <v>17475.32</v>
      </c>
      <c r="U224" s="711">
        <f t="shared" si="77"/>
        <v>15490.19</v>
      </c>
      <c r="V224" s="711">
        <f t="shared" si="78"/>
        <v>16465.98</v>
      </c>
      <c r="W224" s="711">
        <f t="shared" si="79"/>
        <v>16455.98</v>
      </c>
      <c r="X224" s="678">
        <f t="shared" si="80"/>
        <v>17133.97</v>
      </c>
      <c r="Y224" s="678">
        <f t="shared" si="81"/>
        <v>18112.45</v>
      </c>
      <c r="Z224" s="678">
        <f t="shared" si="82"/>
        <v>21280.43</v>
      </c>
      <c r="AA224" s="678">
        <f t="shared" si="83"/>
        <v>18417.47</v>
      </c>
      <c r="AB224" s="678">
        <f t="shared" si="84"/>
        <v>17633.78</v>
      </c>
      <c r="AC224" s="678">
        <f t="shared" si="85"/>
        <v>16455.98</v>
      </c>
    </row>
    <row r="225" spans="1:29">
      <c r="A225" s="11" t="s">
        <v>1436</v>
      </c>
      <c r="B225" s="3" t="s">
        <v>1437</v>
      </c>
      <c r="C225" s="489"/>
      <c r="D225" s="540" t="s">
        <v>1099</v>
      </c>
      <c r="E225" s="539">
        <v>7090</v>
      </c>
      <c r="F225" s="539">
        <v>9543</v>
      </c>
      <c r="G225" s="536">
        <v>8280</v>
      </c>
      <c r="H225" s="536">
        <v>10913</v>
      </c>
      <c r="I225" s="537">
        <v>8134</v>
      </c>
      <c r="J225" s="537">
        <v>8922</v>
      </c>
      <c r="K225" s="531" t="s">
        <v>1446</v>
      </c>
      <c r="L225" s="512">
        <f t="shared" si="54"/>
        <v>3.3636071983987184</v>
      </c>
      <c r="M225" s="512">
        <f t="shared" si="55"/>
        <v>4.5748319386495373</v>
      </c>
      <c r="N225" s="512">
        <f t="shared" si="56"/>
        <v>3.86883</v>
      </c>
      <c r="O225" s="512">
        <f t="shared" si="57"/>
        <v>4.9501368000000001</v>
      </c>
      <c r="P225" s="512">
        <f t="shared" si="58"/>
        <v>3.1173554999999999</v>
      </c>
      <c r="Q225" s="512">
        <f t="shared" si="59"/>
        <v>2.7354852000000003</v>
      </c>
      <c r="R225" s="711">
        <f t="shared" si="74"/>
        <v>8011.6999999999989</v>
      </c>
      <c r="S225" s="711">
        <f t="shared" si="75"/>
        <v>10783.589999999998</v>
      </c>
      <c r="T225" s="711">
        <f t="shared" si="76"/>
        <v>10267.200000000001</v>
      </c>
      <c r="U225" s="711">
        <f t="shared" si="77"/>
        <v>13859.51</v>
      </c>
      <c r="V225" s="711">
        <f t="shared" si="78"/>
        <v>11468.939999999999</v>
      </c>
      <c r="W225" s="711">
        <f t="shared" si="79"/>
        <v>13472.22</v>
      </c>
      <c r="X225" s="678">
        <f t="shared" si="80"/>
        <v>10705.9</v>
      </c>
      <c r="Y225" s="678">
        <f t="shared" si="81"/>
        <v>14409.93</v>
      </c>
      <c r="Z225" s="678">
        <f t="shared" si="82"/>
        <v>12502.8</v>
      </c>
      <c r="AA225" s="678">
        <f t="shared" si="83"/>
        <v>16478.63</v>
      </c>
      <c r="AB225" s="678">
        <f t="shared" si="84"/>
        <v>12282.34</v>
      </c>
      <c r="AC225" s="678">
        <f t="shared" si="85"/>
        <v>13472.22</v>
      </c>
    </row>
    <row r="226" spans="1:29">
      <c r="A226" s="494" t="s">
        <v>1438</v>
      </c>
      <c r="B226" s="494" t="s">
        <v>1439</v>
      </c>
      <c r="C226" s="498"/>
      <c r="D226" s="572"/>
      <c r="E226" s="547">
        <v>9153</v>
      </c>
      <c r="F226" s="563">
        <v>13854</v>
      </c>
      <c r="G226" s="548">
        <v>14168</v>
      </c>
      <c r="H226" s="548">
        <v>22577</v>
      </c>
      <c r="I226" s="564"/>
      <c r="J226" s="564"/>
      <c r="K226" s="531" t="s">
        <v>1446</v>
      </c>
      <c r="L226" s="512">
        <f t="shared" si="54"/>
        <v>4.3423267541528157</v>
      </c>
      <c r="M226" s="512">
        <f t="shared" si="55"/>
        <v>6.6414881775176235</v>
      </c>
      <c r="N226" s="512">
        <f t="shared" si="56"/>
        <v>6.6199979999999998</v>
      </c>
      <c r="O226" s="512">
        <f t="shared" si="57"/>
        <v>10.240927200000002</v>
      </c>
      <c r="P226" s="512">
        <f t="shared" si="58"/>
        <v>0</v>
      </c>
      <c r="Q226" s="512">
        <f t="shared" si="59"/>
        <v>0</v>
      </c>
      <c r="R226" s="711">
        <f t="shared" si="74"/>
        <v>10342.89</v>
      </c>
      <c r="S226" s="711">
        <f t="shared" si="75"/>
        <v>15655.019999999999</v>
      </c>
      <c r="T226" s="711">
        <f t="shared" si="76"/>
        <v>17568.32</v>
      </c>
      <c r="U226" s="711">
        <f t="shared" si="77"/>
        <v>28672.79</v>
      </c>
      <c r="V226" s="711">
        <f t="shared" si="78"/>
        <v>0</v>
      </c>
      <c r="W226" s="711">
        <f t="shared" si="79"/>
        <v>0</v>
      </c>
      <c r="X226" s="678">
        <f t="shared" si="80"/>
        <v>13821.03</v>
      </c>
      <c r="Y226" s="678">
        <f t="shared" si="81"/>
        <v>20919.54</v>
      </c>
      <c r="Z226" s="678">
        <f t="shared" si="82"/>
        <v>21393.68</v>
      </c>
      <c r="AA226" s="678">
        <f t="shared" si="83"/>
        <v>34091.269999999997</v>
      </c>
      <c r="AB226" s="678">
        <f t="shared" si="84"/>
        <v>0</v>
      </c>
      <c r="AC226" s="678">
        <f t="shared" si="85"/>
        <v>0</v>
      </c>
    </row>
    <row r="227" spans="1:29">
      <c r="A227" s="510" t="s">
        <v>1440</v>
      </c>
      <c r="B227" s="511" t="s">
        <v>1441</v>
      </c>
      <c r="C227" s="510">
        <v>6310</v>
      </c>
      <c r="E227" s="542">
        <v>9328</v>
      </c>
      <c r="F227" s="542">
        <v>7985</v>
      </c>
      <c r="G227" s="548">
        <v>8712</v>
      </c>
      <c r="H227" s="548">
        <v>10196</v>
      </c>
      <c r="K227" s="531" t="s">
        <v>1446</v>
      </c>
      <c r="L227" s="512">
        <f t="shared" si="54"/>
        <v>4.4253494988241533</v>
      </c>
      <c r="M227" s="512">
        <f t="shared" si="55"/>
        <v>3.8279401687222627</v>
      </c>
      <c r="N227" s="512">
        <f t="shared" si="56"/>
        <v>4.0706819999999997</v>
      </c>
      <c r="O227" s="512">
        <f t="shared" si="57"/>
        <v>4.6249056000000008</v>
      </c>
      <c r="P227" s="512">
        <f t="shared" si="58"/>
        <v>0</v>
      </c>
      <c r="Q227" s="512">
        <f t="shared" si="59"/>
        <v>0</v>
      </c>
      <c r="R227" s="711">
        <f t="shared" si="74"/>
        <v>10540.64</v>
      </c>
      <c r="S227" s="711">
        <f t="shared" si="75"/>
        <v>9023.0499999999993</v>
      </c>
      <c r="T227" s="711">
        <f t="shared" si="76"/>
        <v>10802.88</v>
      </c>
      <c r="U227" s="711">
        <f t="shared" si="77"/>
        <v>12948.92</v>
      </c>
      <c r="V227" s="711">
        <f t="shared" si="78"/>
        <v>0</v>
      </c>
      <c r="W227" s="711">
        <f t="shared" si="79"/>
        <v>0</v>
      </c>
      <c r="X227" s="678">
        <f t="shared" si="80"/>
        <v>14085.28</v>
      </c>
      <c r="Y227" s="678">
        <f t="shared" si="81"/>
        <v>12057.35</v>
      </c>
      <c r="Z227" s="678">
        <f t="shared" si="82"/>
        <v>13155.12</v>
      </c>
      <c r="AA227" s="678">
        <f t="shared" si="83"/>
        <v>15395.960000000001</v>
      </c>
      <c r="AB227" s="678">
        <f t="shared" si="84"/>
        <v>0</v>
      </c>
      <c r="AC227" s="678">
        <f t="shared" si="85"/>
        <v>0</v>
      </c>
    </row>
    <row r="228" spans="1:29">
      <c r="A228" s="2" t="s">
        <v>337</v>
      </c>
      <c r="B228" s="3" t="s">
        <v>39</v>
      </c>
      <c r="C228" s="489">
        <v>6310</v>
      </c>
      <c r="D228" s="544" t="s">
        <v>1099</v>
      </c>
      <c r="E228" s="535">
        <v>10755</v>
      </c>
      <c r="F228" s="535">
        <v>8583</v>
      </c>
      <c r="G228" s="536">
        <v>9427</v>
      </c>
      <c r="H228" s="536">
        <v>10318</v>
      </c>
      <c r="I228" s="537">
        <v>11595</v>
      </c>
      <c r="J228" s="537">
        <v>9289</v>
      </c>
      <c r="K228" s="531" t="s">
        <v>1446</v>
      </c>
      <c r="L228" s="512">
        <f t="shared" si="54"/>
        <v>5.1023406796584219</v>
      </c>
      <c r="M228" s="512">
        <f t="shared" si="55"/>
        <v>4.1146162139189952</v>
      </c>
      <c r="N228" s="512">
        <f t="shared" si="56"/>
        <v>4.4047657500000001</v>
      </c>
      <c r="O228" s="512">
        <f t="shared" si="57"/>
        <v>4.6802447999999996</v>
      </c>
      <c r="P228" s="512">
        <f t="shared" si="58"/>
        <v>4.4437837499999997</v>
      </c>
      <c r="Q228" s="512">
        <f t="shared" si="59"/>
        <v>2.8480074000000002</v>
      </c>
      <c r="R228" s="711">
        <f t="shared" si="74"/>
        <v>12153.15</v>
      </c>
      <c r="S228" s="711">
        <f t="shared" si="75"/>
        <v>9698.7899999999991</v>
      </c>
      <c r="T228" s="711">
        <f t="shared" si="76"/>
        <v>11689.48</v>
      </c>
      <c r="U228" s="711">
        <f t="shared" si="77"/>
        <v>13103.86</v>
      </c>
      <c r="V228" s="711">
        <f t="shared" si="78"/>
        <v>16348.949999999999</v>
      </c>
      <c r="W228" s="711">
        <f t="shared" si="79"/>
        <v>14026.39</v>
      </c>
      <c r="X228" s="678">
        <f t="shared" si="80"/>
        <v>16240.05</v>
      </c>
      <c r="Y228" s="678">
        <f t="shared" si="81"/>
        <v>12960.33</v>
      </c>
      <c r="Z228" s="678">
        <f t="shared" si="82"/>
        <v>14234.77</v>
      </c>
      <c r="AA228" s="678">
        <f t="shared" si="83"/>
        <v>15580.18</v>
      </c>
      <c r="AB228" s="678">
        <f t="shared" si="84"/>
        <v>17508.45</v>
      </c>
      <c r="AC228" s="678">
        <f t="shared" si="85"/>
        <v>14026.39</v>
      </c>
    </row>
    <row r="229" spans="1:29" ht="15">
      <c r="A229" s="494" t="s">
        <v>1442</v>
      </c>
      <c r="B229" s="495" t="s">
        <v>1443</v>
      </c>
      <c r="C229" s="494" t="s">
        <v>361</v>
      </c>
      <c r="D229" s="570"/>
      <c r="E229" s="547">
        <v>57669</v>
      </c>
      <c r="F229" s="563">
        <v>57361</v>
      </c>
      <c r="G229" s="563">
        <v>45427</v>
      </c>
      <c r="H229" s="563">
        <v>40442</v>
      </c>
      <c r="I229" s="565">
        <v>31684</v>
      </c>
      <c r="K229" s="531" t="s">
        <v>1446</v>
      </c>
      <c r="L229" s="512">
        <f t="shared" si="54"/>
        <v>27.359078071150307</v>
      </c>
      <c r="M229" s="512">
        <f t="shared" si="55"/>
        <v>27.498368944029771</v>
      </c>
      <c r="N229" s="512">
        <f t="shared" si="56"/>
        <v>21.225765750000001</v>
      </c>
      <c r="O229" s="512">
        <f t="shared" si="57"/>
        <v>18.3444912</v>
      </c>
      <c r="P229" s="512">
        <f t="shared" si="58"/>
        <v>12.142893000000001</v>
      </c>
      <c r="Q229" s="512">
        <f t="shared" si="59"/>
        <v>0</v>
      </c>
      <c r="R229" s="711">
        <f t="shared" si="74"/>
        <v>65165.969999999994</v>
      </c>
      <c r="S229" s="711">
        <f t="shared" si="75"/>
        <v>64817.929999999993</v>
      </c>
      <c r="T229" s="711">
        <f t="shared" si="76"/>
        <v>56329.48</v>
      </c>
      <c r="U229" s="711">
        <f t="shared" si="77"/>
        <v>51361.340000000004</v>
      </c>
      <c r="V229" s="711">
        <f t="shared" si="78"/>
        <v>44674.439999999995</v>
      </c>
      <c r="W229" s="711">
        <f t="shared" si="79"/>
        <v>0</v>
      </c>
      <c r="X229" s="678">
        <f t="shared" si="80"/>
        <v>87080.19</v>
      </c>
      <c r="Y229" s="678">
        <f t="shared" si="81"/>
        <v>86615.11</v>
      </c>
      <c r="Z229" s="678">
        <f t="shared" si="82"/>
        <v>68594.77</v>
      </c>
      <c r="AA229" s="678">
        <f t="shared" si="83"/>
        <v>61067.42</v>
      </c>
      <c r="AB229" s="678">
        <f t="shared" si="84"/>
        <v>47842.840000000004</v>
      </c>
      <c r="AC229" s="678">
        <f t="shared" si="85"/>
        <v>0</v>
      </c>
    </row>
    <row r="230" spans="1:29">
      <c r="A230" s="2" t="s">
        <v>1103</v>
      </c>
      <c r="B230" s="3" t="s">
        <v>30</v>
      </c>
      <c r="C230" s="489">
        <v>6400</v>
      </c>
      <c r="D230" s="544" t="s">
        <v>1099</v>
      </c>
      <c r="E230" s="539">
        <v>8594</v>
      </c>
      <c r="F230" s="539">
        <v>7742</v>
      </c>
      <c r="G230" s="536">
        <v>6899</v>
      </c>
      <c r="H230" s="536">
        <v>7858</v>
      </c>
      <c r="I230" s="537">
        <v>5867</v>
      </c>
      <c r="J230" s="537">
        <v>6215</v>
      </c>
      <c r="K230" s="531" t="s">
        <v>1446</v>
      </c>
      <c r="L230" s="512">
        <f t="shared" si="54"/>
        <v>4.0771283868883756</v>
      </c>
      <c r="M230" s="512">
        <f t="shared" si="55"/>
        <v>3.7114480633998443</v>
      </c>
      <c r="N230" s="512">
        <f t="shared" si="56"/>
        <v>3.2235577499999999</v>
      </c>
      <c r="O230" s="512">
        <f t="shared" si="57"/>
        <v>3.5643888000000001</v>
      </c>
      <c r="P230" s="512">
        <f t="shared" si="58"/>
        <v>2.24852775</v>
      </c>
      <c r="Q230" s="512">
        <f t="shared" si="59"/>
        <v>1.9055190000000002</v>
      </c>
      <c r="R230" s="711">
        <f t="shared" si="74"/>
        <v>9711.2199999999993</v>
      </c>
      <c r="S230" s="711">
        <f t="shared" si="75"/>
        <v>8748.4599999999991</v>
      </c>
      <c r="T230" s="711">
        <f t="shared" si="76"/>
        <v>8554.76</v>
      </c>
      <c r="U230" s="711">
        <f t="shared" si="77"/>
        <v>9979.66</v>
      </c>
      <c r="V230" s="711">
        <f t="shared" si="78"/>
        <v>8272.4699999999993</v>
      </c>
      <c r="W230" s="711">
        <f t="shared" si="79"/>
        <v>9384.65</v>
      </c>
      <c r="X230" s="678">
        <f t="shared" si="80"/>
        <v>12976.94</v>
      </c>
      <c r="Y230" s="678">
        <f t="shared" si="81"/>
        <v>11690.42</v>
      </c>
      <c r="Z230" s="678">
        <f t="shared" si="82"/>
        <v>10417.49</v>
      </c>
      <c r="AA230" s="678">
        <f t="shared" si="83"/>
        <v>11865.58</v>
      </c>
      <c r="AB230" s="678">
        <f t="shared" si="84"/>
        <v>8859.17</v>
      </c>
      <c r="AC230" s="678">
        <f t="shared" si="85"/>
        <v>9384.65</v>
      </c>
    </row>
    <row r="231" spans="1:29">
      <c r="A231" s="5" t="s">
        <v>1444</v>
      </c>
      <c r="B231" s="516" t="s">
        <v>64</v>
      </c>
      <c r="C231" s="517">
        <v>6300</v>
      </c>
      <c r="D231" s="544" t="s">
        <v>1099</v>
      </c>
      <c r="E231" s="557">
        <v>6300</v>
      </c>
      <c r="F231" s="557">
        <v>5666</v>
      </c>
      <c r="G231" s="566">
        <v>5900</v>
      </c>
      <c r="H231" s="566">
        <v>5953</v>
      </c>
      <c r="I231" s="567">
        <v>6114</v>
      </c>
      <c r="J231" s="567">
        <v>5891</v>
      </c>
      <c r="K231" s="531" t="s">
        <v>1446</v>
      </c>
      <c r="L231" s="512">
        <f t="shared" si="54"/>
        <v>2.9888188081681131</v>
      </c>
      <c r="M231" s="512">
        <f t="shared" si="55"/>
        <v>2.716231558670049</v>
      </c>
      <c r="N231" s="512">
        <f t="shared" si="56"/>
        <v>2.7567750000000002</v>
      </c>
      <c r="O231" s="512">
        <f t="shared" si="57"/>
        <v>2.7002808000000003</v>
      </c>
      <c r="P231" s="512">
        <f t="shared" si="58"/>
        <v>2.3431905</v>
      </c>
      <c r="Q231" s="512">
        <f t="shared" si="59"/>
        <v>1.8061806</v>
      </c>
      <c r="R231" s="711">
        <f t="shared" si="74"/>
        <v>7118.9999999999991</v>
      </c>
      <c r="S231" s="711">
        <f t="shared" si="75"/>
        <v>6402.579999999999</v>
      </c>
      <c r="T231" s="711">
        <f t="shared" si="76"/>
        <v>7316</v>
      </c>
      <c r="U231" s="711">
        <f t="shared" si="77"/>
        <v>7560.31</v>
      </c>
      <c r="V231" s="711">
        <f t="shared" si="78"/>
        <v>8620.74</v>
      </c>
      <c r="W231" s="711">
        <f t="shared" si="79"/>
        <v>8895.41</v>
      </c>
      <c r="X231" s="678">
        <f t="shared" si="80"/>
        <v>9513</v>
      </c>
      <c r="Y231" s="678">
        <f t="shared" si="81"/>
        <v>8555.66</v>
      </c>
      <c r="Z231" s="678">
        <f t="shared" si="82"/>
        <v>8909</v>
      </c>
      <c r="AA231" s="678">
        <f t="shared" si="83"/>
        <v>8989.0300000000007</v>
      </c>
      <c r="AB231" s="678">
        <f t="shared" si="84"/>
        <v>9232.14</v>
      </c>
      <c r="AC231" s="678">
        <f t="shared" si="85"/>
        <v>8895.41</v>
      </c>
    </row>
    <row r="232" spans="1:29" s="519" customFormat="1" ht="13.5" thickBot="1">
      <c r="A232" s="520" t="s">
        <v>1448</v>
      </c>
      <c r="B232" s="520"/>
      <c r="C232" s="520"/>
      <c r="D232" s="573"/>
      <c r="E232" s="558">
        <f t="shared" ref="E232:I232" si="86">SUM(E217:E231)</f>
        <v>226134</v>
      </c>
      <c r="F232" s="558">
        <f t="shared" si="86"/>
        <v>223085</v>
      </c>
      <c r="G232" s="558">
        <f t="shared" si="86"/>
        <v>213184</v>
      </c>
      <c r="H232" s="558">
        <f t="shared" si="86"/>
        <v>231921</v>
      </c>
      <c r="I232" s="558">
        <f t="shared" si="86"/>
        <v>163136</v>
      </c>
      <c r="J232" s="558">
        <f>SUM(J217:J231)</f>
        <v>119488</v>
      </c>
      <c r="K232" s="532"/>
      <c r="L232" s="519">
        <f>SUM(L217:L231)</f>
        <v>107.28151624861717</v>
      </c>
      <c r="M232" s="519">
        <f t="shared" ref="M232:Q232" si="87">SUM(M217:M231)</f>
        <v>106.94502599115916</v>
      </c>
      <c r="N232" s="519">
        <f t="shared" si="87"/>
        <v>99.610224000000017</v>
      </c>
      <c r="O232" s="519">
        <f t="shared" si="87"/>
        <v>105.19936560000001</v>
      </c>
      <c r="P232" s="519">
        <f t="shared" si="87"/>
        <v>62.521872000000009</v>
      </c>
      <c r="Q232" s="519">
        <f t="shared" si="87"/>
        <v>36.635020799999999</v>
      </c>
      <c r="R232" s="519">
        <f>SUM(R217:R231)</f>
        <v>255531.42</v>
      </c>
      <c r="S232" s="519">
        <f t="shared" ref="S232:AC232" si="88">SUM(S217:S231)</f>
        <v>252086.04999999996</v>
      </c>
      <c r="T232" s="519">
        <f t="shared" si="88"/>
        <v>264348.16000000003</v>
      </c>
      <c r="U232" s="519">
        <f t="shared" si="88"/>
        <v>294539.67</v>
      </c>
      <c r="V232" s="519">
        <f t="shared" si="88"/>
        <v>230021.76000000001</v>
      </c>
      <c r="W232" s="519">
        <f t="shared" si="88"/>
        <v>180426.88</v>
      </c>
      <c r="X232" s="519">
        <f t="shared" si="88"/>
        <v>341462.34</v>
      </c>
      <c r="Y232" s="519">
        <f t="shared" si="88"/>
        <v>336858.35</v>
      </c>
      <c r="Z232" s="519">
        <f t="shared" si="88"/>
        <v>321907.83999999997</v>
      </c>
      <c r="AA232" s="519">
        <f t="shared" si="88"/>
        <v>350200.71</v>
      </c>
      <c r="AB232" s="519">
        <f t="shared" si="88"/>
        <v>246335.36000000004</v>
      </c>
      <c r="AC232" s="519">
        <f t="shared" si="88"/>
        <v>180426.88</v>
      </c>
    </row>
    <row r="233" spans="1:29" ht="13.5" thickTop="1"/>
    <row r="234" spans="1:29">
      <c r="E234" s="544">
        <v>2007</v>
      </c>
      <c r="F234" s="544">
        <v>2008</v>
      </c>
      <c r="G234" s="544">
        <v>2009</v>
      </c>
      <c r="H234" s="544">
        <v>2010</v>
      </c>
      <c r="I234" s="544">
        <v>2011</v>
      </c>
      <c r="J234" s="544">
        <v>2012</v>
      </c>
      <c r="L234" s="120">
        <v>2007</v>
      </c>
      <c r="M234" s="120">
        <v>2008</v>
      </c>
      <c r="N234" s="120">
        <v>2009</v>
      </c>
      <c r="O234" s="120">
        <v>2010</v>
      </c>
      <c r="P234" s="120">
        <v>2011</v>
      </c>
      <c r="Q234" s="120">
        <v>2012</v>
      </c>
    </row>
    <row r="235" spans="1:29" s="515" customFormat="1" ht="13.5" thickBot="1">
      <c r="A235" s="513" t="s">
        <v>1454</v>
      </c>
      <c r="B235" s="513"/>
      <c r="C235" s="514"/>
      <c r="D235" s="574" t="s">
        <v>705</v>
      </c>
      <c r="E235" s="568">
        <f>(E232+E215)/1000</f>
        <v>12730.324000000001</v>
      </c>
      <c r="F235" s="568">
        <f t="shared" ref="F235:J235" si="89">(F232+F215)/1000</f>
        <v>12343.802</v>
      </c>
      <c r="G235" s="568">
        <f t="shared" si="89"/>
        <v>11652.47</v>
      </c>
      <c r="H235" s="568">
        <f t="shared" si="89"/>
        <v>11370.156000000001</v>
      </c>
      <c r="I235" s="568">
        <f t="shared" si="89"/>
        <v>10967.47006</v>
      </c>
      <c r="J235" s="568">
        <f t="shared" si="89"/>
        <v>10627.79</v>
      </c>
      <c r="K235" s="533"/>
      <c r="L235" s="521">
        <f t="shared" ref="L235:Q235" si="90">L232+L215</f>
        <v>6039.4653659164942</v>
      </c>
      <c r="M235" s="521">
        <f t="shared" si="90"/>
        <v>5917.5122743336506</v>
      </c>
      <c r="N235" s="521">
        <f t="shared" si="90"/>
        <v>5444.616607500001</v>
      </c>
      <c r="O235" s="521">
        <f t="shared" si="90"/>
        <v>5157.5027616000007</v>
      </c>
      <c r="P235" s="521">
        <f t="shared" si="90"/>
        <v>4203.2829004950017</v>
      </c>
      <c r="Q235" s="521">
        <f t="shared" si="90"/>
        <v>3258.4804140000019</v>
      </c>
    </row>
    <row r="236" spans="1:29" ht="13.5" thickTop="1"/>
  </sheetData>
  <mergeCells count="4">
    <mergeCell ref="R1:W1"/>
    <mergeCell ref="X1:AC1"/>
    <mergeCell ref="L1:Q1"/>
    <mergeCell ref="E1:J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257"/>
  <sheetViews>
    <sheetView topLeftCell="A238" zoomScaleNormal="100" workbookViewId="0">
      <selection activeCell="C258" sqref="C258"/>
    </sheetView>
  </sheetViews>
  <sheetFormatPr defaultRowHeight="12.75"/>
  <cols>
    <col min="1" max="2" width="12" style="120" customWidth="1"/>
    <col min="3" max="5" width="15.42578125" style="120" customWidth="1"/>
    <col min="6" max="6" width="13.85546875" style="120" customWidth="1"/>
    <col min="7" max="7" width="38.85546875" style="120" customWidth="1"/>
    <col min="8" max="8" width="26" style="120" customWidth="1"/>
    <col min="9" max="9" width="9.140625" style="125"/>
    <col min="10" max="10" width="9.140625" style="120"/>
    <col min="11" max="11" width="9.140625" style="125"/>
    <col min="12" max="12" width="11.85546875" style="125" customWidth="1"/>
    <col min="13" max="14" width="13.140625" style="125" customWidth="1"/>
    <col min="15" max="15" width="14.140625" style="125" customWidth="1"/>
    <col min="16" max="16" width="15.5703125" style="126" customWidth="1"/>
    <col min="17" max="17" width="16" style="126" customWidth="1"/>
    <col min="18" max="18" width="13.5703125" style="120" hidden="1" customWidth="1"/>
    <col min="19" max="41" width="0" style="120" hidden="1" customWidth="1"/>
    <col min="42" max="46" width="12.7109375" style="120" bestFit="1" customWidth="1"/>
    <col min="47" max="47" width="14" style="120" bestFit="1" customWidth="1"/>
    <col min="48" max="52" width="12.7109375" style="120" bestFit="1" customWidth="1"/>
    <col min="53" max="53" width="14" style="120" bestFit="1" customWidth="1"/>
    <col min="54" max="59" width="9.140625" style="120"/>
    <col min="60" max="71" width="13.140625" style="120" bestFit="1" customWidth="1"/>
    <col min="72" max="16384" width="9.140625" style="120"/>
  </cols>
  <sheetData>
    <row r="1" spans="1:71">
      <c r="L1" s="790" t="s">
        <v>1507</v>
      </c>
      <c r="M1" s="790"/>
      <c r="N1" s="790"/>
      <c r="O1" s="790"/>
      <c r="P1" s="790"/>
      <c r="Q1" s="790"/>
      <c r="AP1" s="793" t="s">
        <v>1215</v>
      </c>
      <c r="AQ1" s="793"/>
      <c r="AR1" s="793"/>
      <c r="AS1" s="793"/>
      <c r="AT1" s="793"/>
      <c r="AU1" s="793"/>
      <c r="AV1" s="790" t="s">
        <v>1216</v>
      </c>
      <c r="AW1" s="790"/>
      <c r="AX1" s="790"/>
      <c r="AY1" s="790"/>
      <c r="AZ1" s="790"/>
      <c r="BA1" s="790"/>
      <c r="BB1" s="793" t="s">
        <v>1226</v>
      </c>
      <c r="BC1" s="793"/>
      <c r="BD1" s="793"/>
      <c r="BE1" s="793"/>
      <c r="BF1" s="793"/>
      <c r="BG1" s="793"/>
      <c r="BH1" s="120" t="s">
        <v>1509</v>
      </c>
      <c r="BN1" s="793" t="s">
        <v>1508</v>
      </c>
      <c r="BO1" s="793"/>
      <c r="BP1" s="793"/>
      <c r="BQ1" s="793"/>
      <c r="BR1" s="793"/>
      <c r="BS1" s="793"/>
    </row>
    <row r="2" spans="1:71">
      <c r="L2" s="200"/>
      <c r="M2" s="200"/>
      <c r="N2" s="200"/>
      <c r="O2" s="200"/>
      <c r="P2" s="200"/>
      <c r="Q2" s="200"/>
      <c r="AP2" s="690"/>
      <c r="AQ2" s="690"/>
      <c r="AR2" s="690"/>
      <c r="AS2" s="690"/>
      <c r="AT2" s="690"/>
      <c r="AU2" s="690"/>
      <c r="AV2" s="200"/>
      <c r="AW2" s="200"/>
      <c r="AX2" s="200"/>
      <c r="AY2" s="200"/>
      <c r="AZ2" s="200"/>
      <c r="BA2" s="200"/>
      <c r="BB2" s="298"/>
      <c r="BC2" s="298"/>
      <c r="BD2" s="298"/>
      <c r="BE2" s="298"/>
      <c r="BF2" s="298"/>
      <c r="BG2" s="298"/>
      <c r="BN2" s="298"/>
      <c r="BO2" s="298"/>
      <c r="BP2" s="298"/>
      <c r="BQ2" s="298"/>
      <c r="BR2" s="298"/>
      <c r="BS2" s="298"/>
    </row>
    <row r="3" spans="1:71">
      <c r="A3" s="114" t="s">
        <v>618</v>
      </c>
      <c r="B3" s="114">
        <v>1</v>
      </c>
      <c r="C3" s="114" t="s">
        <v>619</v>
      </c>
      <c r="D3" s="114"/>
      <c r="E3" s="114" t="s">
        <v>1171</v>
      </c>
      <c r="F3" s="115" t="s">
        <v>620</v>
      </c>
      <c r="G3" s="115" t="s">
        <v>621</v>
      </c>
      <c r="H3" s="115" t="s">
        <v>622</v>
      </c>
      <c r="I3" s="116" t="s">
        <v>623</v>
      </c>
      <c r="J3" s="115" t="s">
        <v>624</v>
      </c>
      <c r="K3" s="117" t="s">
        <v>625</v>
      </c>
      <c r="L3" s="117" t="s">
        <v>1159</v>
      </c>
      <c r="M3" s="117" t="s">
        <v>1158</v>
      </c>
      <c r="N3" s="117" t="s">
        <v>1157</v>
      </c>
      <c r="O3" s="117" t="s">
        <v>1156</v>
      </c>
      <c r="P3" s="118" t="s">
        <v>626</v>
      </c>
      <c r="Q3" s="118" t="s">
        <v>627</v>
      </c>
      <c r="R3" s="297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117" t="s">
        <v>1159</v>
      </c>
      <c r="AQ3" s="117" t="s">
        <v>1158</v>
      </c>
      <c r="AR3" s="117" t="s">
        <v>1157</v>
      </c>
      <c r="AS3" s="117" t="s">
        <v>1156</v>
      </c>
      <c r="AT3" s="118" t="s">
        <v>626</v>
      </c>
      <c r="AU3" s="118" t="s">
        <v>627</v>
      </c>
      <c r="AV3" s="117" t="s">
        <v>1159</v>
      </c>
      <c r="AW3" s="117" t="s">
        <v>1158</v>
      </c>
      <c r="AX3" s="117" t="s">
        <v>1157</v>
      </c>
      <c r="AY3" s="117" t="s">
        <v>1156</v>
      </c>
      <c r="AZ3" s="118" t="s">
        <v>626</v>
      </c>
      <c r="BA3" s="118" t="s">
        <v>627</v>
      </c>
      <c r="BB3" s="118">
        <v>2007</v>
      </c>
      <c r="BC3" s="118">
        <v>2008</v>
      </c>
      <c r="BD3" s="118">
        <v>2009</v>
      </c>
      <c r="BE3" s="118">
        <v>2010</v>
      </c>
      <c r="BF3" s="118">
        <v>2011</v>
      </c>
      <c r="BG3" s="118">
        <v>2012</v>
      </c>
      <c r="BH3" s="118">
        <v>2007</v>
      </c>
      <c r="BI3" s="118">
        <v>2008</v>
      </c>
      <c r="BJ3" s="118">
        <v>2009</v>
      </c>
      <c r="BK3" s="118">
        <v>2010</v>
      </c>
      <c r="BL3" s="118">
        <v>2011</v>
      </c>
      <c r="BM3" s="118">
        <v>2012</v>
      </c>
      <c r="BN3" s="118">
        <v>2007</v>
      </c>
      <c r="BO3" s="118">
        <v>2008</v>
      </c>
      <c r="BP3" s="118">
        <v>2009</v>
      </c>
      <c r="BQ3" s="118">
        <v>2010</v>
      </c>
      <c r="BR3" s="118">
        <v>2011</v>
      </c>
      <c r="BS3" s="118">
        <v>2012</v>
      </c>
    </row>
    <row r="4" spans="1:71" ht="15" customHeight="1">
      <c r="A4" s="114"/>
      <c r="B4" s="114"/>
      <c r="C4" s="114"/>
      <c r="D4" s="114"/>
      <c r="E4" s="114"/>
      <c r="F4" s="115"/>
      <c r="G4" s="115"/>
      <c r="H4" s="115"/>
      <c r="I4" s="116"/>
      <c r="J4" s="792" t="s">
        <v>1227</v>
      </c>
      <c r="K4" s="792"/>
      <c r="L4" s="117"/>
      <c r="M4" s="117"/>
      <c r="N4" s="117"/>
      <c r="O4" s="117"/>
      <c r="P4" s="118"/>
      <c r="Q4" s="118"/>
      <c r="R4" s="297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117">
        <v>3.6</v>
      </c>
      <c r="AQ4" s="117">
        <v>3.6</v>
      </c>
      <c r="AR4" s="117">
        <v>3.6</v>
      </c>
      <c r="AS4" s="117">
        <v>3.6</v>
      </c>
      <c r="AT4" s="117">
        <v>3.6</v>
      </c>
      <c r="AU4" s="117">
        <v>3.6</v>
      </c>
      <c r="AV4" s="680">
        <f>'graddage '!B5</f>
        <v>0.72884743504330451</v>
      </c>
      <c r="AW4" s="680">
        <f>'graddage '!C5</f>
        <v>0.88374417055296473</v>
      </c>
      <c r="AX4" s="680">
        <f>'graddage '!D5</f>
        <v>0.92005329780146572</v>
      </c>
      <c r="AY4" s="680">
        <f>'graddage '!E5</f>
        <v>1.0746169220519655</v>
      </c>
      <c r="AZ4" s="680">
        <f>'graddage '!F5</f>
        <v>0.90206528980679546</v>
      </c>
      <c r="BA4" s="680">
        <f>'graddage '!G5</f>
        <v>0.97201865423051304</v>
      </c>
      <c r="BB4" s="118">
        <f>'CO2 faktorer'!D23</f>
        <v>173.85774170235524</v>
      </c>
      <c r="BC4" s="118">
        <f>'CO2 faktorer'!E23</f>
        <v>171.4794131858103</v>
      </c>
      <c r="BD4" s="118">
        <f>'CO2 faktorer'!F23</f>
        <v>174.91355973126917</v>
      </c>
      <c r="BE4" s="118">
        <f>'CO2 faktorer'!G23</f>
        <v>181.24656545788045</v>
      </c>
      <c r="BF4" s="118">
        <f>'CO2 faktorer'!H23</f>
        <v>176.09625652152576</v>
      </c>
      <c r="BG4" s="118">
        <f>'CO2 faktorer'!I23</f>
        <v>135.80829919012132</v>
      </c>
      <c r="BH4" s="126">
        <f>'priser 240414'!C9</f>
        <v>230.4</v>
      </c>
      <c r="BI4" s="126">
        <f>'priser 240414'!D9</f>
        <v>230.4</v>
      </c>
      <c r="BJ4" s="126">
        <f>'priser 240414'!E9</f>
        <v>270</v>
      </c>
      <c r="BK4" s="126">
        <f>'priser 240414'!F9</f>
        <v>270</v>
      </c>
      <c r="BL4" s="126">
        <f>'priser 240414'!G9</f>
        <v>288</v>
      </c>
      <c r="BM4" s="126">
        <f>'priser 240414'!H9</f>
        <v>288</v>
      </c>
      <c r="BN4" s="298">
        <f>'priser 240414'!$H$9</f>
        <v>288</v>
      </c>
      <c r="BO4" s="298">
        <f>'priser 240414'!$H$9</f>
        <v>288</v>
      </c>
      <c r="BP4" s="298">
        <f>'priser 240414'!$H$9</f>
        <v>288</v>
      </c>
      <c r="BQ4" s="298">
        <f>'priser 240414'!$H$9</f>
        <v>288</v>
      </c>
      <c r="BR4" s="298">
        <f>'priser 240414'!$H$9</f>
        <v>288</v>
      </c>
      <c r="BS4" s="298">
        <f>'priser 240414'!$H$9</f>
        <v>288</v>
      </c>
    </row>
    <row r="5" spans="1:71">
      <c r="A5" s="28">
        <v>1201800</v>
      </c>
      <c r="B5" s="28">
        <v>2</v>
      </c>
      <c r="C5" s="28">
        <v>7731</v>
      </c>
      <c r="D5" s="28" t="s">
        <v>106</v>
      </c>
      <c r="E5" s="28" t="s">
        <v>1171</v>
      </c>
      <c r="F5" s="28">
        <v>1</v>
      </c>
      <c r="G5" s="28" t="s">
        <v>100</v>
      </c>
      <c r="H5" s="28" t="s">
        <v>397</v>
      </c>
      <c r="I5" s="29">
        <v>18</v>
      </c>
      <c r="J5" s="28"/>
      <c r="K5" s="29" t="s">
        <v>578</v>
      </c>
      <c r="L5" s="681">
        <v>121</v>
      </c>
      <c r="M5" s="681">
        <v>138</v>
      </c>
      <c r="N5" s="681">
        <v>161</v>
      </c>
      <c r="O5" s="681">
        <v>207</v>
      </c>
      <c r="P5" s="6">
        <v>204.73</v>
      </c>
      <c r="Q5" s="6">
        <v>198.77</v>
      </c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9">
        <f>L5/$AP$4</f>
        <v>33.611111111111107</v>
      </c>
      <c r="AQ5" s="299">
        <f>M5/$AQ$4</f>
        <v>38.333333333333336</v>
      </c>
      <c r="AR5" s="299">
        <f>N5/$AR$4</f>
        <v>44.722222222222221</v>
      </c>
      <c r="AS5" s="299">
        <f>O5/$AS$4</f>
        <v>57.5</v>
      </c>
      <c r="AT5" s="299">
        <f>P5/$AT$4</f>
        <v>56.86944444444444</v>
      </c>
      <c r="AU5" s="299">
        <f>Q5/$AU$4</f>
        <v>55.213888888888889</v>
      </c>
      <c r="AV5" s="499">
        <f>0.85*AP5/$AV$4+0.15*AP5</f>
        <v>44.239780113751763</v>
      </c>
      <c r="AW5" s="499">
        <f>0.85*AQ5/$AW$4+0.15*AQ5</f>
        <v>42.619644427691924</v>
      </c>
      <c r="AX5" s="499">
        <f>0.85*AR5/$AX$4+0.15*AR5</f>
        <v>48.025384182154639</v>
      </c>
      <c r="AY5" s="499">
        <f>0.85*AS5/$AY$4+0.15*AS5</f>
        <v>54.106323620582764</v>
      </c>
      <c r="AZ5" s="499">
        <f>0.85*AT5/$AZ$4+0.15*AT5</f>
        <v>62.117477740850148</v>
      </c>
      <c r="BA5" s="499">
        <f>0.85*AU5/$BA$4+0.15*AU5</f>
        <v>56.5649072804813</v>
      </c>
      <c r="BB5" s="300">
        <f>$BB$4*AV5/1000</f>
        <v>7.6914282639856468</v>
      </c>
      <c r="BC5" s="300">
        <f>$BC$4*AW5/1000</f>
        <v>7.3083916166485015</v>
      </c>
      <c r="BD5" s="300">
        <f>$BD$4*AX5/1000</f>
        <v>8.4002909047624552</v>
      </c>
      <c r="BE5" s="300">
        <f>$BE$4*AY5/1000</f>
        <v>9.8065853257832174</v>
      </c>
      <c r="BF5" s="300">
        <f>$BF$4*AZ5/1000</f>
        <v>10.938655294722913</v>
      </c>
      <c r="BG5" s="300">
        <f>$BG$4*BA5/1000</f>
        <v>7.6819838516090755</v>
      </c>
      <c r="BH5" s="678">
        <f>$BH$4*AV5</f>
        <v>10192.845338208406</v>
      </c>
      <c r="BI5" s="678">
        <f>$BI$4*AW5</f>
        <v>9819.5660761402196</v>
      </c>
      <c r="BJ5" s="678">
        <f>$BJ$4*AX5</f>
        <v>12966.853729181752</v>
      </c>
      <c r="BK5" s="678">
        <f>$BK$4*AY5</f>
        <v>14608.707377557346</v>
      </c>
      <c r="BL5" s="678">
        <f>$BL$4*AZ5</f>
        <v>17889.833589364844</v>
      </c>
      <c r="BM5" s="678">
        <f>$BM$4*BA5</f>
        <v>16290.693296778614</v>
      </c>
      <c r="BN5" s="679">
        <f>$BN$4*AV5</f>
        <v>12741.056672760507</v>
      </c>
      <c r="BO5" s="679">
        <f>$BO$4*AW5</f>
        <v>12274.457595175274</v>
      </c>
      <c r="BP5" s="679">
        <f>$BP$4*AX5</f>
        <v>13831.310644460536</v>
      </c>
      <c r="BQ5" s="679">
        <f>$BQ$4*AY5</f>
        <v>15582.621202727836</v>
      </c>
      <c r="BR5" s="679">
        <f>$BR$4*AZ5</f>
        <v>17889.833589364844</v>
      </c>
      <c r="BS5" s="679">
        <f>$BS$4*BA5</f>
        <v>16290.693296778614</v>
      </c>
    </row>
    <row r="6" spans="1:71">
      <c r="A6" s="28">
        <v>6200100</v>
      </c>
      <c r="B6" s="114">
        <v>3</v>
      </c>
      <c r="C6" s="28">
        <v>7750</v>
      </c>
      <c r="D6" s="28" t="s">
        <v>1160</v>
      </c>
      <c r="E6" s="28" t="s">
        <v>1171</v>
      </c>
      <c r="F6" s="28"/>
      <c r="G6" s="28" t="s">
        <v>210</v>
      </c>
      <c r="H6" s="28" t="s">
        <v>597</v>
      </c>
      <c r="I6" s="29">
        <v>1</v>
      </c>
      <c r="J6" s="28"/>
      <c r="K6" s="29" t="s">
        <v>578</v>
      </c>
      <c r="L6" s="682">
        <v>173</v>
      </c>
      <c r="M6" s="682">
        <v>200</v>
      </c>
      <c r="N6" s="682">
        <v>192</v>
      </c>
      <c r="O6" s="682">
        <v>208</v>
      </c>
      <c r="P6" s="6">
        <v>197</v>
      </c>
      <c r="Q6" s="6">
        <v>187</v>
      </c>
      <c r="R6" s="122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9">
        <f t="shared" ref="AP6:AP70" si="0">L6/$AP$4</f>
        <v>48.055555555555557</v>
      </c>
      <c r="AQ6" s="299">
        <f t="shared" ref="AQ6:AQ70" si="1">M6/$AQ$4</f>
        <v>55.555555555555557</v>
      </c>
      <c r="AR6" s="299">
        <f t="shared" ref="AR6:AR70" si="2">N6/$AR$4</f>
        <v>53.333333333333329</v>
      </c>
      <c r="AS6" s="299">
        <f t="shared" ref="AS6:AS70" si="3">O6/$AS$4</f>
        <v>57.777777777777779</v>
      </c>
      <c r="AT6" s="299">
        <f t="shared" ref="AT6:AT70" si="4">P6/$AT$4</f>
        <v>54.722222222222221</v>
      </c>
      <c r="AU6" s="299">
        <f t="shared" ref="AU6:AU70" si="5">Q6/$AU$4</f>
        <v>51.944444444444443</v>
      </c>
      <c r="AV6" s="499">
        <f t="shared" ref="AV6:AV70" si="6">0.85*AP6/$AV$4+0.15*AP6</f>
        <v>63.251917022140965</v>
      </c>
      <c r="AW6" s="499">
        <f t="shared" ref="AW6:AW70" si="7">0.85*AQ6/$AW$4+0.15*AQ6</f>
        <v>61.767600619843364</v>
      </c>
      <c r="AX6" s="499">
        <f t="shared" ref="AX6:AX70" si="8">0.85*AR6/$AX$4+0.15*AR6</f>
        <v>57.272507844557076</v>
      </c>
      <c r="AY6" s="499">
        <f t="shared" ref="AY6:AY70" si="9">0.85*AS6/$AY$4+0.15*AS6</f>
        <v>54.367706826479292</v>
      </c>
      <c r="AZ6" s="499">
        <f t="shared" ref="AZ6:AZ70" si="10">0.85*AT6/$AZ$4+0.15*AT6</f>
        <v>59.772105284752996</v>
      </c>
      <c r="BA6" s="499">
        <f t="shared" ref="BA6:BA70" si="11">0.85*AU6/$BA$4+0.15*AU6</f>
        <v>53.215463407204325</v>
      </c>
      <c r="BB6" s="300">
        <f t="shared" ref="BB6:BB70" si="12">$BB$4*AV6/1000</f>
        <v>10.996835451814192</v>
      </c>
      <c r="BC6" s="300">
        <f t="shared" ref="BC6:BC70" si="13">$BC$4*AW6/1000</f>
        <v>10.591871908186233</v>
      </c>
      <c r="BD6" s="300">
        <f t="shared" ref="BD6:BD70" si="14">$BD$4*AX6/1000</f>
        <v>10.017738221828516</v>
      </c>
      <c r="BE6" s="300">
        <f t="shared" ref="BE6:BE70" si="15">$BE$4*AY6/1000</f>
        <v>9.8539601341203316</v>
      </c>
      <c r="BF6" s="300">
        <f t="shared" ref="BF6:BF70" si="16">$BF$4*AZ6/1000</f>
        <v>10.52564398505551</v>
      </c>
      <c r="BG6" s="300">
        <f t="shared" ref="BG6:BG70" si="17">$BG$4*BA6/1000</f>
        <v>7.2271015759465582</v>
      </c>
      <c r="BH6" s="678">
        <f t="shared" ref="BH6:BH70" si="18">$BH$4*AV6</f>
        <v>14573.241681901278</v>
      </c>
      <c r="BI6" s="678">
        <f t="shared" ref="BI6:BI70" si="19">$BI$4*AW6</f>
        <v>14231.255182811912</v>
      </c>
      <c r="BJ6" s="678">
        <f t="shared" ref="BJ6:BJ70" si="20">$BJ$4*AX6</f>
        <v>15463.577118030411</v>
      </c>
      <c r="BK6" s="678">
        <f t="shared" ref="BK6:BK70" si="21">$BK$4*AY6</f>
        <v>14679.280843149409</v>
      </c>
      <c r="BL6" s="678">
        <f t="shared" ref="BL6:BL70" si="22">$BL$4*AZ6</f>
        <v>17214.366322008864</v>
      </c>
      <c r="BM6" s="678">
        <f t="shared" ref="BM6:BM70" si="23">$BM$4*BA6</f>
        <v>15326.053461274845</v>
      </c>
      <c r="BN6" s="679">
        <f t="shared" ref="BN6:BN70" si="24">$BN$4*AV6</f>
        <v>18216.552102376598</v>
      </c>
      <c r="BO6" s="679">
        <f t="shared" ref="BO6:BO70" si="25">$BO$4*AW6</f>
        <v>17789.06897851489</v>
      </c>
      <c r="BP6" s="679">
        <f t="shared" ref="BP6:BP70" si="26">$BP$4*AX6</f>
        <v>16494.482259232438</v>
      </c>
      <c r="BQ6" s="679">
        <f t="shared" ref="BQ6:BQ70" si="27">$BQ$4*AY6</f>
        <v>15657.899566026037</v>
      </c>
      <c r="BR6" s="679">
        <f t="shared" ref="BR6:BR70" si="28">$BR$4*AZ6</f>
        <v>17214.366322008864</v>
      </c>
      <c r="BS6" s="679">
        <f t="shared" ref="BS6:BS70" si="29">$BS$4*BA6</f>
        <v>15326.053461274845</v>
      </c>
    </row>
    <row r="7" spans="1:71">
      <c r="A7" s="28">
        <v>8200100</v>
      </c>
      <c r="B7" s="114"/>
      <c r="C7" s="28">
        <v>1855</v>
      </c>
      <c r="D7" s="28" t="s">
        <v>1536</v>
      </c>
      <c r="E7" s="28" t="s">
        <v>1171</v>
      </c>
      <c r="F7" s="28"/>
      <c r="G7" s="28" t="s">
        <v>1537</v>
      </c>
      <c r="H7" s="28" t="s">
        <v>406</v>
      </c>
      <c r="I7" s="29">
        <v>1</v>
      </c>
      <c r="J7" s="28"/>
      <c r="K7" s="29" t="s">
        <v>578</v>
      </c>
      <c r="L7" s="682">
        <v>626</v>
      </c>
      <c r="M7" s="682">
        <v>783</v>
      </c>
      <c r="N7" s="682">
        <v>721</v>
      </c>
      <c r="O7" s="682">
        <v>953</v>
      </c>
      <c r="P7" s="6">
        <v>997</v>
      </c>
      <c r="Q7" s="6">
        <v>1020</v>
      </c>
      <c r="R7" s="122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9">
        <f t="shared" ref="AP7" si="30">L7/$AP$4</f>
        <v>173.88888888888889</v>
      </c>
      <c r="AQ7" s="299">
        <f t="shared" ref="AQ7" si="31">M7/$AQ$4</f>
        <v>217.5</v>
      </c>
      <c r="AR7" s="299">
        <f t="shared" ref="AR7" si="32">N7/$AR$4</f>
        <v>200.27777777777777</v>
      </c>
      <c r="AS7" s="299">
        <f t="shared" ref="AS7" si="33">O7/$AS$4</f>
        <v>264.72222222222223</v>
      </c>
      <c r="AT7" s="299">
        <f t="shared" ref="AT7" si="34">P7/$AT$4</f>
        <v>276.94444444444446</v>
      </c>
      <c r="AU7" s="299">
        <f t="shared" ref="AU7" si="35">Q7/$AU$4</f>
        <v>283.33333333333331</v>
      </c>
      <c r="AV7" s="499">
        <f t="shared" ref="AV7" si="36">0.85*AP7/$AV$4+0.15*AP7</f>
        <v>228.87687893560835</v>
      </c>
      <c r="AW7" s="499">
        <f t="shared" ref="AW7" si="37">0.85*AQ7/$AW$4+0.15*AQ7</f>
        <v>241.82015642668676</v>
      </c>
      <c r="AX7" s="499">
        <f t="shared" ref="AX7" si="38">0.85*AR7/$AX$4+0.15*AR7</f>
        <v>215.07019872877945</v>
      </c>
      <c r="AY7" s="499">
        <f t="shared" ref="AY7" si="39">0.85*AS7/$AY$4+0.15*AS7</f>
        <v>249.09819521939792</v>
      </c>
      <c r="AZ7" s="499">
        <f t="shared" ref="AZ7" si="40">0.85*AT7/$AZ$4+0.15*AT7</f>
        <v>302.5014668472017</v>
      </c>
      <c r="BA7" s="499">
        <f t="shared" ref="BA7" si="41">0.85*AU7/$BA$4+0.15*AU7</f>
        <v>290.26616403929626</v>
      </c>
      <c r="BB7" s="300">
        <f t="shared" ref="BB7" si="42">$BB$4*AV7/1000</f>
        <v>39.792017299628228</v>
      </c>
      <c r="BC7" s="300">
        <f t="shared" ref="BC7" si="43">$BC$4*AW7/1000</f>
        <v>41.467178520549105</v>
      </c>
      <c r="BD7" s="300">
        <f t="shared" ref="BD7" si="44">$BD$4*AX7/1000</f>
        <v>37.61869405176229</v>
      </c>
      <c r="BE7" s="300">
        <f t="shared" ref="BE7" si="45">$BE$4*AY7/1000</f>
        <v>45.148192345272484</v>
      </c>
      <c r="BF7" s="300">
        <f t="shared" ref="BF7" si="46">$BF$4*AZ7/1000</f>
        <v>53.269375904062656</v>
      </c>
      <c r="BG7" s="300">
        <f t="shared" ref="BG7" si="47">$BG$4*BA7/1000</f>
        <v>39.420554050617582</v>
      </c>
      <c r="BH7" s="678">
        <f t="shared" ref="BH7" si="48">$BH$4*AV7</f>
        <v>52733.232906764162</v>
      </c>
      <c r="BI7" s="678">
        <f t="shared" ref="BI7" si="49">$BI$4*AW7</f>
        <v>55715.364040708635</v>
      </c>
      <c r="BJ7" s="678">
        <f t="shared" ref="BJ7" si="50">$BJ$4*AX7</f>
        <v>58068.953656770449</v>
      </c>
      <c r="BK7" s="678">
        <f t="shared" ref="BK7" si="51">$BK$4*AY7</f>
        <v>67256.512709237446</v>
      </c>
      <c r="BL7" s="678">
        <f t="shared" ref="BL7" si="52">$BL$4*AZ7</f>
        <v>87120.422451994091</v>
      </c>
      <c r="BM7" s="678">
        <f t="shared" ref="BM7" si="53">$BM$4*BA7</f>
        <v>83596.65524331732</v>
      </c>
      <c r="BN7" s="679">
        <f t="shared" ref="BN7" si="54">$BN$4*AV7</f>
        <v>65916.541133455205</v>
      </c>
      <c r="BO7" s="679">
        <f t="shared" ref="BO7" si="55">$BO$4*AW7</f>
        <v>69644.205050885794</v>
      </c>
      <c r="BP7" s="679">
        <f t="shared" ref="BP7" si="56">$BP$4*AX7</f>
        <v>61940.217233888477</v>
      </c>
      <c r="BQ7" s="679">
        <f t="shared" ref="BQ7" si="57">$BQ$4*AY7</f>
        <v>71740.280223186608</v>
      </c>
      <c r="BR7" s="679">
        <f t="shared" ref="BR7" si="58">$BR$4*AZ7</f>
        <v>87120.422451994091</v>
      </c>
      <c r="BS7" s="679">
        <f t="shared" ref="BS7" si="59">$BS$4*BA7</f>
        <v>83596.65524331732</v>
      </c>
    </row>
    <row r="8" spans="1:71">
      <c r="A8" s="28">
        <v>8200311</v>
      </c>
      <c r="B8" s="28">
        <v>4</v>
      </c>
      <c r="C8" s="28">
        <v>2484</v>
      </c>
      <c r="D8" s="28" t="s">
        <v>1161</v>
      </c>
      <c r="E8" s="28" t="s">
        <v>1171</v>
      </c>
      <c r="F8" s="28">
        <v>1</v>
      </c>
      <c r="G8" s="28" t="s">
        <v>579</v>
      </c>
      <c r="H8" s="28" t="s">
        <v>406</v>
      </c>
      <c r="I8" s="29">
        <v>3</v>
      </c>
      <c r="J8" s="28"/>
      <c r="K8" s="29" t="s">
        <v>578</v>
      </c>
      <c r="L8" s="683">
        <v>88</v>
      </c>
      <c r="M8" s="683">
        <v>92</v>
      </c>
      <c r="N8" s="683">
        <v>88</v>
      </c>
      <c r="O8" s="683">
        <v>110</v>
      </c>
      <c r="P8" s="6">
        <v>56.09</v>
      </c>
      <c r="Q8" s="6">
        <v>61.53</v>
      </c>
      <c r="R8" s="122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9">
        <f t="shared" si="0"/>
        <v>24.444444444444443</v>
      </c>
      <c r="AQ8" s="299">
        <f t="shared" si="1"/>
        <v>25.555555555555554</v>
      </c>
      <c r="AR8" s="299">
        <f t="shared" si="2"/>
        <v>24.444444444444443</v>
      </c>
      <c r="AS8" s="299">
        <f t="shared" si="3"/>
        <v>30.555555555555554</v>
      </c>
      <c r="AT8" s="299">
        <f t="shared" si="4"/>
        <v>15.580555555555556</v>
      </c>
      <c r="AU8" s="299">
        <f t="shared" si="5"/>
        <v>17.091666666666665</v>
      </c>
      <c r="AV8" s="499">
        <f t="shared" si="6"/>
        <v>32.174385537274013</v>
      </c>
      <c r="AW8" s="499">
        <f t="shared" si="7"/>
        <v>28.413096285127946</v>
      </c>
      <c r="AX8" s="499">
        <f t="shared" si="8"/>
        <v>26.249899428755327</v>
      </c>
      <c r="AY8" s="499">
        <f t="shared" si="9"/>
        <v>28.752152648618857</v>
      </c>
      <c r="AZ8" s="499">
        <f t="shared" si="10"/>
        <v>17.018362362547183</v>
      </c>
      <c r="BA8" s="499">
        <f t="shared" si="11"/>
        <v>17.509879483664609</v>
      </c>
      <c r="BB8" s="300">
        <f t="shared" si="12"/>
        <v>5.5937660101713789</v>
      </c>
      <c r="BC8" s="300">
        <f t="shared" si="13"/>
        <v>4.8722610777656667</v>
      </c>
      <c r="BD8" s="300">
        <f t="shared" si="14"/>
        <v>4.5914633516714041</v>
      </c>
      <c r="BE8" s="300">
        <f t="shared" si="15"/>
        <v>5.2112289170828685</v>
      </c>
      <c r="BF8" s="300">
        <f t="shared" si="16"/>
        <v>2.9968699041713882</v>
      </c>
      <c r="BG8" s="300">
        <f t="shared" si="17"/>
        <v>2.3779869517004899</v>
      </c>
      <c r="BH8" s="678">
        <f t="shared" si="18"/>
        <v>7412.9784277879326</v>
      </c>
      <c r="BI8" s="678">
        <f t="shared" si="19"/>
        <v>6546.3773840934791</v>
      </c>
      <c r="BJ8" s="678">
        <f t="shared" si="20"/>
        <v>7087.4728457639385</v>
      </c>
      <c r="BK8" s="678">
        <f t="shared" si="21"/>
        <v>7763.0812151270911</v>
      </c>
      <c r="BL8" s="678">
        <f t="shared" si="22"/>
        <v>4901.2883604135886</v>
      </c>
      <c r="BM8" s="678">
        <f t="shared" si="23"/>
        <v>5042.8452912954072</v>
      </c>
      <c r="BN8" s="679">
        <f t="shared" si="24"/>
        <v>9266.2230347349159</v>
      </c>
      <c r="BO8" s="679">
        <f t="shared" si="25"/>
        <v>8182.9717301168484</v>
      </c>
      <c r="BP8" s="679">
        <f t="shared" si="26"/>
        <v>7559.9710354815343</v>
      </c>
      <c r="BQ8" s="679">
        <f t="shared" si="27"/>
        <v>8280.6199628022314</v>
      </c>
      <c r="BR8" s="679">
        <f t="shared" si="28"/>
        <v>4901.2883604135886</v>
      </c>
      <c r="BS8" s="679">
        <f t="shared" si="29"/>
        <v>5042.8452912954072</v>
      </c>
    </row>
    <row r="9" spans="1:71">
      <c r="A9" s="28">
        <v>8200312</v>
      </c>
      <c r="B9" s="114">
        <v>5</v>
      </c>
      <c r="C9" s="28">
        <v>5551</v>
      </c>
      <c r="D9" s="28" t="s">
        <v>1161</v>
      </c>
      <c r="E9" s="28" t="s">
        <v>1171</v>
      </c>
      <c r="F9" s="28">
        <v>1</v>
      </c>
      <c r="G9" s="28" t="s">
        <v>579</v>
      </c>
      <c r="H9" s="28" t="s">
        <v>406</v>
      </c>
      <c r="I9" s="29">
        <v>3</v>
      </c>
      <c r="J9" s="28"/>
      <c r="K9" s="29" t="s">
        <v>578</v>
      </c>
      <c r="L9" s="683">
        <v>47.23</v>
      </c>
      <c r="M9" s="683">
        <v>43.29</v>
      </c>
      <c r="N9" s="683">
        <v>88</v>
      </c>
      <c r="O9" s="683">
        <v>101</v>
      </c>
      <c r="P9" s="6">
        <v>59.22</v>
      </c>
      <c r="Q9" s="6">
        <v>52.02</v>
      </c>
      <c r="R9" s="122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9">
        <f t="shared" si="0"/>
        <v>13.119444444444444</v>
      </c>
      <c r="AQ9" s="299">
        <f t="shared" si="1"/>
        <v>12.024999999999999</v>
      </c>
      <c r="AR9" s="299">
        <f t="shared" si="2"/>
        <v>24.444444444444443</v>
      </c>
      <c r="AS9" s="299">
        <f t="shared" si="3"/>
        <v>28.055555555555554</v>
      </c>
      <c r="AT9" s="299">
        <f t="shared" si="4"/>
        <v>16.45</v>
      </c>
      <c r="AU9" s="299">
        <f t="shared" si="5"/>
        <v>14.450000000000001</v>
      </c>
      <c r="AV9" s="499">
        <f t="shared" si="6"/>
        <v>17.268138965061951</v>
      </c>
      <c r="AW9" s="499">
        <f t="shared" si="7"/>
        <v>13.369597154165092</v>
      </c>
      <c r="AX9" s="499">
        <f t="shared" si="8"/>
        <v>26.249899428755327</v>
      </c>
      <c r="AY9" s="499">
        <f t="shared" si="9"/>
        <v>26.399703795550042</v>
      </c>
      <c r="AZ9" s="499">
        <f t="shared" si="10"/>
        <v>17.968040989660263</v>
      </c>
      <c r="BA9" s="499">
        <f t="shared" si="11"/>
        <v>14.803574366004113</v>
      </c>
      <c r="BB9" s="300">
        <f t="shared" si="12"/>
        <v>3.0021996438681167</v>
      </c>
      <c r="BC9" s="300">
        <f t="shared" si="13"/>
        <v>2.2926106745269093</v>
      </c>
      <c r="BD9" s="300">
        <f t="shared" si="14"/>
        <v>4.5914633516714041</v>
      </c>
      <c r="BE9" s="300">
        <f t="shared" si="15"/>
        <v>4.7848556420488162</v>
      </c>
      <c r="BF9" s="300">
        <f t="shared" si="16"/>
        <v>3.1641047553045034</v>
      </c>
      <c r="BG9" s="300">
        <f t="shared" si="17"/>
        <v>2.0104482565814972</v>
      </c>
      <c r="BH9" s="678">
        <f t="shared" si="18"/>
        <v>3978.5792175502734</v>
      </c>
      <c r="BI9" s="678">
        <f t="shared" si="19"/>
        <v>3080.3551843196374</v>
      </c>
      <c r="BJ9" s="678">
        <f t="shared" si="20"/>
        <v>7087.4728457639385</v>
      </c>
      <c r="BK9" s="678">
        <f t="shared" si="21"/>
        <v>7127.9200247985118</v>
      </c>
      <c r="BL9" s="678">
        <f t="shared" si="22"/>
        <v>5174.7958050221559</v>
      </c>
      <c r="BM9" s="678">
        <f t="shared" si="23"/>
        <v>4263.4294174091847</v>
      </c>
      <c r="BN9" s="679">
        <f t="shared" si="24"/>
        <v>4973.2240219378418</v>
      </c>
      <c r="BO9" s="679">
        <f t="shared" si="25"/>
        <v>3850.4439803995465</v>
      </c>
      <c r="BP9" s="679">
        <f t="shared" si="26"/>
        <v>7559.9710354815343</v>
      </c>
      <c r="BQ9" s="679">
        <f t="shared" si="27"/>
        <v>7603.1146931184121</v>
      </c>
      <c r="BR9" s="679">
        <f t="shared" si="28"/>
        <v>5174.7958050221559</v>
      </c>
      <c r="BS9" s="679">
        <f t="shared" si="29"/>
        <v>4263.4294174091847</v>
      </c>
    </row>
    <row r="10" spans="1:71">
      <c r="A10" s="28">
        <v>13701101</v>
      </c>
      <c r="B10" s="28">
        <v>6</v>
      </c>
      <c r="C10" s="28">
        <v>2778</v>
      </c>
      <c r="D10" s="28" t="s">
        <v>1161</v>
      </c>
      <c r="E10" s="28" t="s">
        <v>1171</v>
      </c>
      <c r="F10" s="28">
        <v>1</v>
      </c>
      <c r="G10" s="28" t="s">
        <v>1170</v>
      </c>
      <c r="H10" s="28" t="s">
        <v>408</v>
      </c>
      <c r="I10" s="29">
        <v>11</v>
      </c>
      <c r="J10" s="28" t="s">
        <v>580</v>
      </c>
      <c r="K10" s="29" t="s">
        <v>578</v>
      </c>
      <c r="L10" s="682">
        <v>66</v>
      </c>
      <c r="M10" s="682">
        <v>81</v>
      </c>
      <c r="N10" s="682">
        <v>84</v>
      </c>
      <c r="O10" s="682">
        <v>79</v>
      </c>
      <c r="P10" s="6">
        <v>81.819999999999993</v>
      </c>
      <c r="Q10" s="6">
        <v>86.68</v>
      </c>
      <c r="R10" s="122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9">
        <f t="shared" si="0"/>
        <v>18.333333333333332</v>
      </c>
      <c r="AQ10" s="299">
        <f t="shared" si="1"/>
        <v>22.5</v>
      </c>
      <c r="AR10" s="299">
        <f t="shared" si="2"/>
        <v>23.333333333333332</v>
      </c>
      <c r="AS10" s="299">
        <f t="shared" si="3"/>
        <v>21.944444444444443</v>
      </c>
      <c r="AT10" s="299">
        <f t="shared" si="4"/>
        <v>22.727777777777774</v>
      </c>
      <c r="AU10" s="299">
        <f t="shared" si="5"/>
        <v>24.077777777777779</v>
      </c>
      <c r="AV10" s="499">
        <f t="shared" si="6"/>
        <v>24.130789152955511</v>
      </c>
      <c r="AW10" s="499">
        <f t="shared" si="7"/>
        <v>25.015878251036561</v>
      </c>
      <c r="AX10" s="499">
        <f t="shared" si="8"/>
        <v>25.056722181993724</v>
      </c>
      <c r="AY10" s="499">
        <f t="shared" si="9"/>
        <v>20.64927326582627</v>
      </c>
      <c r="AZ10" s="499">
        <f t="shared" si="10"/>
        <v>24.82514545379944</v>
      </c>
      <c r="BA10" s="499">
        <f t="shared" si="11"/>
        <v>24.666932449927653</v>
      </c>
      <c r="BB10" s="300">
        <f t="shared" si="12"/>
        <v>4.195324507628535</v>
      </c>
      <c r="BC10" s="300">
        <f t="shared" si="13"/>
        <v>4.2897081228154237</v>
      </c>
      <c r="BD10" s="300">
        <f t="shared" si="14"/>
        <v>4.3827604720499771</v>
      </c>
      <c r="BE10" s="300">
        <f t="shared" si="15"/>
        <v>3.742609858632242</v>
      </c>
      <c r="BF10" s="300">
        <f t="shared" si="16"/>
        <v>4.3716151820164546</v>
      </c>
      <c r="BG10" s="300">
        <f t="shared" si="17"/>
        <v>3.3499741422622868</v>
      </c>
      <c r="BH10" s="678">
        <f t="shared" si="18"/>
        <v>5559.7338208409501</v>
      </c>
      <c r="BI10" s="678">
        <f t="shared" si="19"/>
        <v>5763.6583490388239</v>
      </c>
      <c r="BJ10" s="678">
        <f t="shared" si="20"/>
        <v>6765.3149891383055</v>
      </c>
      <c r="BK10" s="678">
        <f t="shared" si="21"/>
        <v>5575.3037817730929</v>
      </c>
      <c r="BL10" s="678">
        <f t="shared" si="22"/>
        <v>7149.641890694239</v>
      </c>
      <c r="BM10" s="678">
        <f t="shared" si="23"/>
        <v>7104.0765455791643</v>
      </c>
      <c r="BN10" s="679">
        <f t="shared" si="24"/>
        <v>6949.6672760511874</v>
      </c>
      <c r="BO10" s="679">
        <f t="shared" si="25"/>
        <v>7204.5729362985294</v>
      </c>
      <c r="BP10" s="679">
        <f t="shared" si="26"/>
        <v>7216.3359884141928</v>
      </c>
      <c r="BQ10" s="679">
        <f t="shared" si="27"/>
        <v>5946.9907005579662</v>
      </c>
      <c r="BR10" s="679">
        <f t="shared" si="28"/>
        <v>7149.641890694239</v>
      </c>
      <c r="BS10" s="679">
        <f t="shared" si="29"/>
        <v>7104.0765455791643</v>
      </c>
    </row>
    <row r="11" spans="1:71">
      <c r="A11" s="28">
        <v>18302600</v>
      </c>
      <c r="B11" s="114">
        <v>7</v>
      </c>
      <c r="C11" s="28">
        <v>8564</v>
      </c>
      <c r="D11" s="28" t="s">
        <v>1161</v>
      </c>
      <c r="E11" s="28" t="s">
        <v>1171</v>
      </c>
      <c r="F11" s="28"/>
      <c r="G11" s="28" t="s">
        <v>599</v>
      </c>
      <c r="H11" s="28" t="s">
        <v>598</v>
      </c>
      <c r="I11" s="29">
        <v>26</v>
      </c>
      <c r="J11" s="28"/>
      <c r="K11" s="29" t="s">
        <v>578</v>
      </c>
      <c r="L11" s="683">
        <v>1630</v>
      </c>
      <c r="M11" s="683">
        <v>1645</v>
      </c>
      <c r="N11" s="683">
        <v>1807</v>
      </c>
      <c r="O11" s="683">
        <v>1692</v>
      </c>
      <c r="P11" s="6">
        <v>1559</v>
      </c>
      <c r="Q11" s="6">
        <v>1610.8</v>
      </c>
      <c r="R11" s="122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9">
        <f t="shared" si="0"/>
        <v>452.77777777777777</v>
      </c>
      <c r="AQ11" s="299">
        <f t="shared" si="1"/>
        <v>456.94444444444446</v>
      </c>
      <c r="AR11" s="299">
        <f t="shared" si="2"/>
        <v>501.94444444444446</v>
      </c>
      <c r="AS11" s="299">
        <f t="shared" si="3"/>
        <v>470</v>
      </c>
      <c r="AT11" s="299">
        <f t="shared" si="4"/>
        <v>433.05555555555554</v>
      </c>
      <c r="AU11" s="299">
        <f t="shared" si="5"/>
        <v>447.4444444444444</v>
      </c>
      <c r="AV11" s="499">
        <f t="shared" si="6"/>
        <v>595.95736847450735</v>
      </c>
      <c r="AW11" s="499">
        <f t="shared" si="7"/>
        <v>508.03851509821169</v>
      </c>
      <c r="AX11" s="499">
        <f t="shared" si="8"/>
        <v>539.01782122455541</v>
      </c>
      <c r="AY11" s="499">
        <f t="shared" si="9"/>
        <v>442.26038437693734</v>
      </c>
      <c r="AZ11" s="499">
        <f t="shared" si="10"/>
        <v>473.0188433448219</v>
      </c>
      <c r="BA11" s="499">
        <f t="shared" si="11"/>
        <v>458.39287944558674</v>
      </c>
      <c r="BB11" s="300">
        <f t="shared" si="12"/>
        <v>103.61180223385624</v>
      </c>
      <c r="BC11" s="300">
        <f t="shared" si="13"/>
        <v>87.118146444831766</v>
      </c>
      <c r="BD11" s="300">
        <f t="shared" si="14"/>
        <v>94.281525868979841</v>
      </c>
      <c r="BE11" s="300">
        <f t="shared" si="15"/>
        <v>80.158175706401948</v>
      </c>
      <c r="BF11" s="300">
        <f t="shared" si="16"/>
        <v>83.296847577165167</v>
      </c>
      <c r="BG11" s="300">
        <f t="shared" si="17"/>
        <v>62.253557318367456</v>
      </c>
      <c r="BH11" s="678">
        <f t="shared" si="18"/>
        <v>137308.57769652651</v>
      </c>
      <c r="BI11" s="678">
        <f t="shared" si="19"/>
        <v>117052.07387862797</v>
      </c>
      <c r="BJ11" s="678">
        <f t="shared" si="20"/>
        <v>145534.81173062997</v>
      </c>
      <c r="BK11" s="678">
        <f t="shared" si="21"/>
        <v>119410.30378177308</v>
      </c>
      <c r="BL11" s="678">
        <f t="shared" si="22"/>
        <v>136229.42688330871</v>
      </c>
      <c r="BM11" s="678">
        <f t="shared" si="23"/>
        <v>132017.14928032897</v>
      </c>
      <c r="BN11" s="679">
        <f t="shared" si="24"/>
        <v>171635.72212065812</v>
      </c>
      <c r="BO11" s="679">
        <f t="shared" si="25"/>
        <v>146315.09234828496</v>
      </c>
      <c r="BP11" s="679">
        <f t="shared" si="26"/>
        <v>155237.13251267196</v>
      </c>
      <c r="BQ11" s="679">
        <f t="shared" si="27"/>
        <v>127370.99070055796</v>
      </c>
      <c r="BR11" s="679">
        <f t="shared" si="28"/>
        <v>136229.42688330871</v>
      </c>
      <c r="BS11" s="679">
        <f t="shared" si="29"/>
        <v>132017.14928032897</v>
      </c>
    </row>
    <row r="12" spans="1:71">
      <c r="A12" s="28">
        <v>18310001</v>
      </c>
      <c r="B12" s="28">
        <v>8</v>
      </c>
      <c r="C12" s="28">
        <v>1363</v>
      </c>
      <c r="D12" s="28" t="s">
        <v>1160</v>
      </c>
      <c r="E12" s="28" t="s">
        <v>1171</v>
      </c>
      <c r="F12" s="28">
        <v>1</v>
      </c>
      <c r="G12" s="28" t="s">
        <v>581</v>
      </c>
      <c r="H12" s="28" t="s">
        <v>410</v>
      </c>
      <c r="I12" s="29">
        <v>100</v>
      </c>
      <c r="J12" s="28" t="s">
        <v>580</v>
      </c>
      <c r="K12" s="29" t="s">
        <v>578</v>
      </c>
      <c r="L12" s="683">
        <v>467.71</v>
      </c>
      <c r="M12" s="683">
        <v>450.87</v>
      </c>
      <c r="N12" s="683">
        <v>492.35</v>
      </c>
      <c r="O12" s="683">
        <v>538.94000000000005</v>
      </c>
      <c r="P12" s="6">
        <v>532.07000000000005</v>
      </c>
      <c r="Q12" s="6">
        <v>573.48</v>
      </c>
      <c r="R12" s="122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9">
        <f t="shared" si="0"/>
        <v>129.91944444444442</v>
      </c>
      <c r="AQ12" s="299">
        <f t="shared" si="1"/>
        <v>125.24166666666666</v>
      </c>
      <c r="AR12" s="299">
        <f t="shared" si="2"/>
        <v>136.76388888888889</v>
      </c>
      <c r="AS12" s="299">
        <f t="shared" si="3"/>
        <v>149.70555555555558</v>
      </c>
      <c r="AT12" s="299">
        <f t="shared" si="4"/>
        <v>147.79722222222225</v>
      </c>
      <c r="AU12" s="299">
        <f t="shared" si="5"/>
        <v>159.30000000000001</v>
      </c>
      <c r="AV12" s="499">
        <f t="shared" si="6"/>
        <v>171.00320295043667</v>
      </c>
      <c r="AW12" s="499">
        <f t="shared" si="7"/>
        <v>139.24579045734387</v>
      </c>
      <c r="AX12" s="499">
        <f t="shared" si="8"/>
        <v>146.86520436076916</v>
      </c>
      <c r="AY12" s="499">
        <f t="shared" si="9"/>
        <v>140.86986498587862</v>
      </c>
      <c r="AZ12" s="499">
        <f t="shared" si="10"/>
        <v>161.43626425816512</v>
      </c>
      <c r="BA12" s="499">
        <f t="shared" si="11"/>
        <v>163.19788211103497</v>
      </c>
      <c r="BB12" s="300">
        <f t="shared" si="12"/>
        <v>29.730230688832449</v>
      </c>
      <c r="BC12" s="300">
        <f t="shared" si="13"/>
        <v>23.87778643621963</v>
      </c>
      <c r="BD12" s="300">
        <f t="shared" si="14"/>
        <v>25.68871569540245</v>
      </c>
      <c r="BE12" s="300">
        <f t="shared" si="15"/>
        <v>25.532179205205829</v>
      </c>
      <c r="BF12" s="300">
        <f t="shared" si="16"/>
        <v>28.428321802682664</v>
      </c>
      <c r="BG12" s="300">
        <f t="shared" si="17"/>
        <v>22.163626800929585</v>
      </c>
      <c r="BH12" s="678">
        <f t="shared" si="18"/>
        <v>39399.137959780608</v>
      </c>
      <c r="BI12" s="678">
        <f t="shared" si="19"/>
        <v>32082.230121372027</v>
      </c>
      <c r="BJ12" s="678">
        <f t="shared" si="20"/>
        <v>39653.60517740767</v>
      </c>
      <c r="BK12" s="678">
        <f t="shared" si="21"/>
        <v>38034.863546187225</v>
      </c>
      <c r="BL12" s="678">
        <f t="shared" si="22"/>
        <v>46493.644106351552</v>
      </c>
      <c r="BM12" s="678">
        <f t="shared" si="23"/>
        <v>47000.99004797807</v>
      </c>
      <c r="BN12" s="679">
        <f t="shared" si="24"/>
        <v>49248.92244972576</v>
      </c>
      <c r="BO12" s="679">
        <f t="shared" si="25"/>
        <v>40102.787651715036</v>
      </c>
      <c r="BP12" s="679">
        <f t="shared" si="26"/>
        <v>42297.178855901519</v>
      </c>
      <c r="BQ12" s="679">
        <f t="shared" si="27"/>
        <v>40570.521115933043</v>
      </c>
      <c r="BR12" s="679">
        <f t="shared" si="28"/>
        <v>46493.644106351552</v>
      </c>
      <c r="BS12" s="679">
        <f t="shared" si="29"/>
        <v>47000.99004797807</v>
      </c>
    </row>
    <row r="13" spans="1:71">
      <c r="A13" s="28">
        <v>22500100</v>
      </c>
      <c r="B13" s="114">
        <v>9</v>
      </c>
      <c r="C13" s="28">
        <v>6437</v>
      </c>
      <c r="D13" s="28" t="s">
        <v>1160</v>
      </c>
      <c r="E13" s="28" t="s">
        <v>1171</v>
      </c>
      <c r="F13" s="28"/>
      <c r="G13" s="28" t="s">
        <v>1208</v>
      </c>
      <c r="H13" s="28" t="s">
        <v>602</v>
      </c>
      <c r="I13" s="29">
        <v>1</v>
      </c>
      <c r="J13" s="28"/>
      <c r="K13" s="29" t="s">
        <v>578</v>
      </c>
      <c r="L13" s="683">
        <v>354.14</v>
      </c>
      <c r="M13" s="683">
        <v>408.29</v>
      </c>
      <c r="N13" s="683">
        <v>390.21</v>
      </c>
      <c r="O13" s="683">
        <v>471.11</v>
      </c>
      <c r="P13" s="6">
        <v>293.54000000000002</v>
      </c>
      <c r="Q13" s="6">
        <v>180</v>
      </c>
      <c r="R13" s="122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9">
        <f t="shared" si="0"/>
        <v>98.37222222222222</v>
      </c>
      <c r="AQ13" s="299">
        <f t="shared" si="1"/>
        <v>113.41388888888889</v>
      </c>
      <c r="AR13" s="299">
        <f t="shared" si="2"/>
        <v>108.39166666666665</v>
      </c>
      <c r="AS13" s="299">
        <f t="shared" si="3"/>
        <v>130.86388888888888</v>
      </c>
      <c r="AT13" s="299">
        <f t="shared" si="4"/>
        <v>81.538888888888891</v>
      </c>
      <c r="AU13" s="299">
        <f t="shared" si="5"/>
        <v>50</v>
      </c>
      <c r="AV13" s="499">
        <f t="shared" si="6"/>
        <v>129.47996470647976</v>
      </c>
      <c r="AW13" s="499">
        <f t="shared" si="7"/>
        <v>126.09546828537923</v>
      </c>
      <c r="AX13" s="499">
        <f t="shared" si="8"/>
        <v>116.39742336471153</v>
      </c>
      <c r="AY13" s="499">
        <f t="shared" si="9"/>
        <v>123.14024212991663</v>
      </c>
      <c r="AZ13" s="499">
        <f t="shared" si="10"/>
        <v>89.0634709913015</v>
      </c>
      <c r="BA13" s="499">
        <f t="shared" si="11"/>
        <v>51.223440712816995</v>
      </c>
      <c r="BB13" s="300">
        <f t="shared" si="12"/>
        <v>22.511094259569234</v>
      </c>
      <c r="BC13" s="300">
        <f t="shared" si="13"/>
        <v>21.622776906966784</v>
      </c>
      <c r="BD13" s="300">
        <f t="shared" si="14"/>
        <v>20.359487664269295</v>
      </c>
      <c r="BE13" s="300">
        <f t="shared" si="15"/>
        <v>22.318745955699182</v>
      </c>
      <c r="BF13" s="300">
        <f t="shared" si="16"/>
        <v>15.683743834381698</v>
      </c>
      <c r="BG13" s="300">
        <f t="shared" si="17"/>
        <v>6.9565683618736909</v>
      </c>
      <c r="BH13" s="678">
        <f t="shared" si="18"/>
        <v>29832.183868372937</v>
      </c>
      <c r="BI13" s="678">
        <f t="shared" si="19"/>
        <v>29052.395892951376</v>
      </c>
      <c r="BJ13" s="678">
        <f t="shared" si="20"/>
        <v>31427.304308472114</v>
      </c>
      <c r="BK13" s="678">
        <f t="shared" si="21"/>
        <v>33247.86537507749</v>
      </c>
      <c r="BL13" s="678">
        <f t="shared" si="22"/>
        <v>25650.279645494833</v>
      </c>
      <c r="BM13" s="678">
        <f t="shared" si="23"/>
        <v>14752.350925291295</v>
      </c>
      <c r="BN13" s="679">
        <f t="shared" si="24"/>
        <v>37290.229835466169</v>
      </c>
      <c r="BO13" s="679">
        <f t="shared" si="25"/>
        <v>36315.494866189219</v>
      </c>
      <c r="BP13" s="679">
        <f t="shared" si="26"/>
        <v>33522.457929036922</v>
      </c>
      <c r="BQ13" s="679">
        <f t="shared" si="27"/>
        <v>35464.389733415992</v>
      </c>
      <c r="BR13" s="679">
        <f t="shared" si="28"/>
        <v>25650.279645494833</v>
      </c>
      <c r="BS13" s="679">
        <f t="shared" si="29"/>
        <v>14752.350925291295</v>
      </c>
    </row>
    <row r="14" spans="1:71">
      <c r="A14" s="28">
        <v>22500100</v>
      </c>
      <c r="B14" s="28">
        <v>10</v>
      </c>
      <c r="C14" s="28">
        <v>4828</v>
      </c>
      <c r="D14" s="28" t="s">
        <v>1160</v>
      </c>
      <c r="E14" s="28" t="s">
        <v>1171</v>
      </c>
      <c r="F14" s="28"/>
      <c r="G14" s="28" t="s">
        <v>206</v>
      </c>
      <c r="H14" s="28" t="s">
        <v>602</v>
      </c>
      <c r="I14" s="29" t="s">
        <v>601</v>
      </c>
      <c r="J14" s="28" t="s">
        <v>580</v>
      </c>
      <c r="K14" s="29" t="s">
        <v>578</v>
      </c>
      <c r="L14" s="683">
        <v>384</v>
      </c>
      <c r="M14" s="683">
        <v>390</v>
      </c>
      <c r="N14" s="683">
        <v>465</v>
      </c>
      <c r="O14" s="683">
        <v>525</v>
      </c>
      <c r="P14" s="6">
        <v>490</v>
      </c>
      <c r="Q14" s="6">
        <v>506</v>
      </c>
      <c r="R14" s="122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9">
        <f t="shared" si="0"/>
        <v>106.66666666666666</v>
      </c>
      <c r="AQ14" s="299">
        <f t="shared" si="1"/>
        <v>108.33333333333333</v>
      </c>
      <c r="AR14" s="299">
        <f t="shared" si="2"/>
        <v>129.16666666666666</v>
      </c>
      <c r="AS14" s="299">
        <f t="shared" si="3"/>
        <v>145.83333333333334</v>
      </c>
      <c r="AT14" s="299">
        <f t="shared" si="4"/>
        <v>136.11111111111111</v>
      </c>
      <c r="AU14" s="299">
        <f t="shared" si="5"/>
        <v>140.55555555555554</v>
      </c>
      <c r="AV14" s="499">
        <f t="shared" si="6"/>
        <v>140.39731870810479</v>
      </c>
      <c r="AW14" s="499">
        <f t="shared" si="7"/>
        <v>120.44682120869454</v>
      </c>
      <c r="AX14" s="499">
        <f t="shared" si="8"/>
        <v>138.70685493603668</v>
      </c>
      <c r="AY14" s="499">
        <f t="shared" si="9"/>
        <v>137.22618309568094</v>
      </c>
      <c r="AZ14" s="499">
        <f t="shared" si="10"/>
        <v>148.67173395699982</v>
      </c>
      <c r="BA14" s="499">
        <f t="shared" si="11"/>
        <v>143.99478333714111</v>
      </c>
      <c r="BB14" s="300">
        <f t="shared" si="12"/>
        <v>24.409160771656932</v>
      </c>
      <c r="BC14" s="300">
        <f t="shared" si="13"/>
        <v>20.65415022096315</v>
      </c>
      <c r="BD14" s="300">
        <f t="shared" si="14"/>
        <v>24.261709755990942</v>
      </c>
      <c r="BE14" s="300">
        <f t="shared" si="15"/>
        <v>24.871774376986426</v>
      </c>
      <c r="BF14" s="300">
        <f t="shared" si="16"/>
        <v>26.180535800391869</v>
      </c>
      <c r="BG14" s="300">
        <f t="shared" si="17"/>
        <v>19.55568661726716</v>
      </c>
      <c r="BH14" s="678">
        <f t="shared" si="18"/>
        <v>32347.542230347346</v>
      </c>
      <c r="BI14" s="678">
        <f t="shared" si="19"/>
        <v>27750.947606483223</v>
      </c>
      <c r="BJ14" s="678">
        <f t="shared" si="20"/>
        <v>37450.850832729906</v>
      </c>
      <c r="BK14" s="678">
        <f t="shared" si="21"/>
        <v>37051.069435833851</v>
      </c>
      <c r="BL14" s="678">
        <f t="shared" si="22"/>
        <v>42817.459379615946</v>
      </c>
      <c r="BM14" s="678">
        <f t="shared" si="23"/>
        <v>41470.497601096642</v>
      </c>
      <c r="BN14" s="679">
        <f t="shared" si="24"/>
        <v>40434.427787934183</v>
      </c>
      <c r="BO14" s="679">
        <f t="shared" si="25"/>
        <v>34688.68450810403</v>
      </c>
      <c r="BP14" s="679">
        <f t="shared" si="26"/>
        <v>39947.574221578565</v>
      </c>
      <c r="BQ14" s="679">
        <f t="shared" si="27"/>
        <v>39521.140731556108</v>
      </c>
      <c r="BR14" s="679">
        <f t="shared" si="28"/>
        <v>42817.459379615946</v>
      </c>
      <c r="BS14" s="679">
        <f t="shared" si="29"/>
        <v>41470.497601096642</v>
      </c>
    </row>
    <row r="15" spans="1:71">
      <c r="A15" s="28">
        <v>18800200</v>
      </c>
      <c r="B15" s="114">
        <v>11</v>
      </c>
      <c r="C15" s="28">
        <v>7546</v>
      </c>
      <c r="D15" s="28" t="s">
        <v>1161</v>
      </c>
      <c r="E15" s="28" t="s">
        <v>1171</v>
      </c>
      <c r="F15" s="28"/>
      <c r="G15" s="28" t="s">
        <v>159</v>
      </c>
      <c r="H15" s="28" t="s">
        <v>600</v>
      </c>
      <c r="I15" s="29">
        <v>2</v>
      </c>
      <c r="J15" s="28"/>
      <c r="K15" s="29" t="s">
        <v>578</v>
      </c>
      <c r="L15" s="683">
        <v>287.69</v>
      </c>
      <c r="M15" s="683">
        <v>347</v>
      </c>
      <c r="N15" s="683">
        <v>377</v>
      </c>
      <c r="O15" s="683">
        <v>383</v>
      </c>
      <c r="P15" s="6">
        <v>338.83</v>
      </c>
      <c r="Q15" s="6">
        <v>336.95</v>
      </c>
      <c r="R15" s="122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9">
        <f t="shared" si="0"/>
        <v>79.913888888888891</v>
      </c>
      <c r="AQ15" s="299">
        <f t="shared" si="1"/>
        <v>96.388888888888886</v>
      </c>
      <c r="AR15" s="299">
        <f t="shared" si="2"/>
        <v>104.72222222222221</v>
      </c>
      <c r="AS15" s="299">
        <f t="shared" si="3"/>
        <v>106.38888888888889</v>
      </c>
      <c r="AT15" s="299">
        <f t="shared" si="4"/>
        <v>94.11944444444444</v>
      </c>
      <c r="AU15" s="299">
        <f t="shared" si="5"/>
        <v>93.597222222222214</v>
      </c>
      <c r="AV15" s="499">
        <f t="shared" si="6"/>
        <v>105.18464744566322</v>
      </c>
      <c r="AW15" s="499">
        <f t="shared" si="7"/>
        <v>107.16678707542823</v>
      </c>
      <c r="AX15" s="499">
        <f t="shared" si="8"/>
        <v>112.45695550728135</v>
      </c>
      <c r="AY15" s="499">
        <f t="shared" si="9"/>
        <v>100.10976785837293</v>
      </c>
      <c r="AZ15" s="499">
        <f t="shared" si="10"/>
        <v>102.80498697275561</v>
      </c>
      <c r="BA15" s="499">
        <f t="shared" si="11"/>
        <v>95.887435267687124</v>
      </c>
      <c r="BB15" s="300">
        <f t="shared" si="12"/>
        <v>18.287165266661418</v>
      </c>
      <c r="BC15" s="300">
        <f t="shared" si="13"/>
        <v>18.376897760703113</v>
      </c>
      <c r="BD15" s="300">
        <f t="shared" si="14"/>
        <v>19.670246404319535</v>
      </c>
      <c r="BE15" s="300">
        <f t="shared" si="15"/>
        <v>18.144551593115807</v>
      </c>
      <c r="BF15" s="300">
        <f t="shared" si="16"/>
        <v>18.103573357646489</v>
      </c>
      <c r="BG15" s="300">
        <f t="shared" si="17"/>
        <v>13.022309497407443</v>
      </c>
      <c r="BH15" s="678">
        <f t="shared" si="18"/>
        <v>24234.542771480807</v>
      </c>
      <c r="BI15" s="678">
        <f t="shared" si="19"/>
        <v>24691.227742178664</v>
      </c>
      <c r="BJ15" s="678">
        <f t="shared" si="20"/>
        <v>30363.377986965963</v>
      </c>
      <c r="BK15" s="678">
        <f t="shared" si="21"/>
        <v>27029.637321760692</v>
      </c>
      <c r="BL15" s="678">
        <f t="shared" si="22"/>
        <v>29607.836248153617</v>
      </c>
      <c r="BM15" s="678">
        <f t="shared" si="23"/>
        <v>27615.581357093892</v>
      </c>
      <c r="BN15" s="679">
        <f t="shared" si="24"/>
        <v>30293.178464351007</v>
      </c>
      <c r="BO15" s="679">
        <f t="shared" si="25"/>
        <v>30864.034677723332</v>
      </c>
      <c r="BP15" s="679">
        <f t="shared" si="26"/>
        <v>32387.603186097029</v>
      </c>
      <c r="BQ15" s="679">
        <f t="shared" si="27"/>
        <v>28831.613143211405</v>
      </c>
      <c r="BR15" s="679">
        <f t="shared" si="28"/>
        <v>29607.836248153617</v>
      </c>
      <c r="BS15" s="679">
        <f t="shared" si="29"/>
        <v>27615.581357093892</v>
      </c>
    </row>
    <row r="16" spans="1:71">
      <c r="A16" s="28">
        <v>18800400</v>
      </c>
      <c r="B16" s="28">
        <v>12</v>
      </c>
      <c r="C16" s="28">
        <v>3622</v>
      </c>
      <c r="D16" s="28" t="s">
        <v>1161</v>
      </c>
      <c r="E16" s="28" t="s">
        <v>1171</v>
      </c>
      <c r="F16" s="28">
        <v>2</v>
      </c>
      <c r="G16" s="28" t="s">
        <v>135</v>
      </c>
      <c r="H16" s="28" t="s">
        <v>600</v>
      </c>
      <c r="I16" s="29">
        <v>4</v>
      </c>
      <c r="J16" s="122"/>
      <c r="K16" s="29" t="s">
        <v>578</v>
      </c>
      <c r="L16" s="683">
        <v>1742</v>
      </c>
      <c r="M16" s="683">
        <v>1741</v>
      </c>
      <c r="N16" s="683">
        <v>1742</v>
      </c>
      <c r="O16" s="683">
        <v>1447</v>
      </c>
      <c r="P16" s="683">
        <v>1454.4</v>
      </c>
      <c r="Q16" s="683">
        <v>1454</v>
      </c>
      <c r="R16" s="122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9">
        <f t="shared" si="0"/>
        <v>483.88888888888886</v>
      </c>
      <c r="AQ16" s="299">
        <f t="shared" si="1"/>
        <v>483.61111111111109</v>
      </c>
      <c r="AR16" s="299">
        <f t="shared" si="2"/>
        <v>483.88888888888886</v>
      </c>
      <c r="AS16" s="299">
        <f t="shared" si="3"/>
        <v>401.94444444444446</v>
      </c>
      <c r="AT16" s="299">
        <f t="shared" si="4"/>
        <v>404</v>
      </c>
      <c r="AU16" s="299">
        <f t="shared" si="5"/>
        <v>403.88888888888886</v>
      </c>
      <c r="AV16" s="499">
        <f t="shared" si="6"/>
        <v>636.90658643103802</v>
      </c>
      <c r="AW16" s="499">
        <f t="shared" si="7"/>
        <v>537.68696339573637</v>
      </c>
      <c r="AX16" s="499">
        <f t="shared" si="8"/>
        <v>519.62869096467932</v>
      </c>
      <c r="AY16" s="499">
        <f t="shared" si="9"/>
        <v>378.22149893228629</v>
      </c>
      <c r="AZ16" s="499">
        <f t="shared" si="10"/>
        <v>441.28197932053172</v>
      </c>
      <c r="BA16" s="499">
        <f t="shared" si="11"/>
        <v>413.77157109131059</v>
      </c>
      <c r="BB16" s="300">
        <f t="shared" si="12"/>
        <v>110.73114079225621</v>
      </c>
      <c r="BC16" s="300">
        <f t="shared" si="13"/>
        <v>92.202244960761135</v>
      </c>
      <c r="BD16" s="300">
        <f t="shared" si="14"/>
        <v>90.890104075131646</v>
      </c>
      <c r="BE16" s="300">
        <f t="shared" si="15"/>
        <v>68.551347663808301</v>
      </c>
      <c r="BF16" s="300">
        <f t="shared" si="16"/>
        <v>77.708104628754981</v>
      </c>
      <c r="BG16" s="300">
        <f t="shared" si="17"/>
        <v>56.19361332313526</v>
      </c>
      <c r="BH16" s="678">
        <f t="shared" si="18"/>
        <v>146743.27751371116</v>
      </c>
      <c r="BI16" s="678">
        <f t="shared" si="19"/>
        <v>123883.07636637766</v>
      </c>
      <c r="BJ16" s="678">
        <f t="shared" si="20"/>
        <v>140299.74656046342</v>
      </c>
      <c r="BK16" s="678">
        <f t="shared" si="21"/>
        <v>102119.8047117173</v>
      </c>
      <c r="BL16" s="678">
        <f t="shared" si="22"/>
        <v>127089.21004431313</v>
      </c>
      <c r="BM16" s="678">
        <f t="shared" si="23"/>
        <v>119166.21247429746</v>
      </c>
      <c r="BN16" s="679">
        <f t="shared" si="24"/>
        <v>183429.09689213894</v>
      </c>
      <c r="BO16" s="679">
        <f t="shared" si="25"/>
        <v>154853.84545797209</v>
      </c>
      <c r="BP16" s="679">
        <f t="shared" si="26"/>
        <v>149653.06299782766</v>
      </c>
      <c r="BQ16" s="679">
        <f t="shared" si="27"/>
        <v>108927.79169249846</v>
      </c>
      <c r="BR16" s="679">
        <f t="shared" si="28"/>
        <v>127089.21004431313</v>
      </c>
      <c r="BS16" s="679">
        <f t="shared" si="29"/>
        <v>119166.21247429746</v>
      </c>
    </row>
    <row r="17" spans="1:71">
      <c r="A17" s="28">
        <v>30700500</v>
      </c>
      <c r="B17" s="114">
        <v>13</v>
      </c>
      <c r="C17" s="28">
        <v>5441</v>
      </c>
      <c r="D17" s="28" t="s">
        <v>1161</v>
      </c>
      <c r="E17" s="28" t="s">
        <v>1171</v>
      </c>
      <c r="F17" s="28">
        <v>1</v>
      </c>
      <c r="G17" s="28" t="s">
        <v>1144</v>
      </c>
      <c r="H17" s="28" t="s">
        <v>418</v>
      </c>
      <c r="I17" s="29">
        <v>5</v>
      </c>
      <c r="J17" s="28"/>
      <c r="K17" s="29" t="s">
        <v>578</v>
      </c>
      <c r="L17" s="683">
        <v>708.7</v>
      </c>
      <c r="M17" s="683">
        <v>796.1</v>
      </c>
      <c r="N17" s="683">
        <v>779.6</v>
      </c>
      <c r="O17" s="683">
        <v>844.5</v>
      </c>
      <c r="P17" s="6">
        <v>732.4</v>
      </c>
      <c r="Q17" s="6">
        <v>809.1</v>
      </c>
      <c r="R17" s="122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9">
        <f t="shared" si="0"/>
        <v>196.86111111111111</v>
      </c>
      <c r="AQ17" s="299">
        <f t="shared" si="1"/>
        <v>221.13888888888889</v>
      </c>
      <c r="AR17" s="299">
        <f t="shared" si="2"/>
        <v>216.55555555555554</v>
      </c>
      <c r="AS17" s="299">
        <f t="shared" si="3"/>
        <v>234.58333333333331</v>
      </c>
      <c r="AT17" s="299">
        <f t="shared" si="4"/>
        <v>203.44444444444443</v>
      </c>
      <c r="AU17" s="299">
        <f t="shared" si="5"/>
        <v>224.75</v>
      </c>
      <c r="AV17" s="499">
        <f t="shared" si="6"/>
        <v>259.11348898029655</v>
      </c>
      <c r="AW17" s="499">
        <f t="shared" si="7"/>
        <v>245.86593426728649</v>
      </c>
      <c r="AX17" s="499">
        <f t="shared" si="8"/>
        <v>232.55024539383695</v>
      </c>
      <c r="AY17" s="499">
        <f t="shared" si="9"/>
        <v>220.73811737962384</v>
      </c>
      <c r="AZ17" s="499">
        <f t="shared" si="10"/>
        <v>222.21873051042175</v>
      </c>
      <c r="BA17" s="499">
        <f t="shared" si="11"/>
        <v>230.2493660041124</v>
      </c>
      <c r="BB17" s="300">
        <f t="shared" si="12"/>
        <v>45.048886038732469</v>
      </c>
      <c r="BC17" s="300">
        <f t="shared" si="13"/>
        <v>42.160946130535294</v>
      </c>
      <c r="BD17" s="300">
        <f t="shared" si="14"/>
        <v>40.676191238216205</v>
      </c>
      <c r="BE17" s="300">
        <f t="shared" si="15"/>
        <v>40.008025640695287</v>
      </c>
      <c r="BF17" s="300">
        <f t="shared" si="16"/>
        <v>39.131886571851027</v>
      </c>
      <c r="BG17" s="300">
        <f t="shared" si="17"/>
        <v>31.269774786622246</v>
      </c>
      <c r="BH17" s="678">
        <f t="shared" si="18"/>
        <v>59699.747861060328</v>
      </c>
      <c r="BI17" s="678">
        <f t="shared" si="19"/>
        <v>56647.511255182806</v>
      </c>
      <c r="BJ17" s="678">
        <f t="shared" si="20"/>
        <v>62788.566256335973</v>
      </c>
      <c r="BK17" s="678">
        <f t="shared" si="21"/>
        <v>59599.291692498438</v>
      </c>
      <c r="BL17" s="678">
        <f t="shared" si="22"/>
        <v>63998.994387001461</v>
      </c>
      <c r="BM17" s="678">
        <f t="shared" si="23"/>
        <v>66311.817409184368</v>
      </c>
      <c r="BN17" s="679">
        <f t="shared" si="24"/>
        <v>74624.684826325407</v>
      </c>
      <c r="BO17" s="679">
        <f t="shared" si="25"/>
        <v>70809.389068978504</v>
      </c>
      <c r="BP17" s="679">
        <f t="shared" si="26"/>
        <v>66974.470673425036</v>
      </c>
      <c r="BQ17" s="679">
        <f t="shared" si="27"/>
        <v>63572.577805331668</v>
      </c>
      <c r="BR17" s="679">
        <f t="shared" si="28"/>
        <v>63998.994387001461</v>
      </c>
      <c r="BS17" s="679">
        <f t="shared" si="29"/>
        <v>66311.817409184368</v>
      </c>
    </row>
    <row r="18" spans="1:71">
      <c r="A18" s="28">
        <v>30700401</v>
      </c>
      <c r="B18" s="28">
        <v>14</v>
      </c>
      <c r="C18" s="28">
        <v>3778</v>
      </c>
      <c r="D18" s="28" t="s">
        <v>1161</v>
      </c>
      <c r="E18" s="28" t="s">
        <v>1171</v>
      </c>
      <c r="F18" s="28"/>
      <c r="G18" s="28" t="s">
        <v>1144</v>
      </c>
      <c r="H18" s="28" t="s">
        <v>418</v>
      </c>
      <c r="I18" s="29">
        <v>7</v>
      </c>
      <c r="J18" s="28"/>
      <c r="K18" s="29" t="s">
        <v>1145</v>
      </c>
      <c r="L18" s="6">
        <v>1634.4</v>
      </c>
      <c r="M18" s="6">
        <v>1826.6</v>
      </c>
      <c r="N18" s="6">
        <v>1969.2</v>
      </c>
      <c r="O18" s="6">
        <v>2128.1</v>
      </c>
      <c r="P18" s="6">
        <v>1930</v>
      </c>
      <c r="Q18" s="6">
        <v>1863</v>
      </c>
      <c r="R18" s="122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9">
        <f t="shared" si="0"/>
        <v>454</v>
      </c>
      <c r="AQ18" s="299">
        <f t="shared" si="1"/>
        <v>507.38888888888886</v>
      </c>
      <c r="AR18" s="299">
        <f t="shared" si="2"/>
        <v>547</v>
      </c>
      <c r="AS18" s="299">
        <f t="shared" si="3"/>
        <v>591.1388888888888</v>
      </c>
      <c r="AT18" s="299">
        <f t="shared" si="4"/>
        <v>536.11111111111109</v>
      </c>
      <c r="AU18" s="299">
        <f t="shared" si="5"/>
        <v>517.5</v>
      </c>
      <c r="AV18" s="499">
        <f t="shared" si="6"/>
        <v>597.56608775137101</v>
      </c>
      <c r="AW18" s="499">
        <f t="shared" si="7"/>
        <v>564.12349646102939</v>
      </c>
      <c r="AX18" s="499">
        <f t="shared" si="8"/>
        <v>587.40115858073852</v>
      </c>
      <c r="AY18" s="499">
        <f t="shared" si="9"/>
        <v>556.24960046841613</v>
      </c>
      <c r="AZ18" s="499">
        <f t="shared" si="10"/>
        <v>585.58458476940746</v>
      </c>
      <c r="BA18" s="499">
        <f t="shared" si="11"/>
        <v>530.16261137765594</v>
      </c>
      <c r="BB18" s="300">
        <f t="shared" si="12"/>
        <v>103.89149053436482</v>
      </c>
      <c r="BC18" s="300">
        <f t="shared" si="13"/>
        <v>96.735566137464843</v>
      </c>
      <c r="BD18" s="300">
        <f t="shared" si="14"/>
        <v>102.74442763762873</v>
      </c>
      <c r="BE18" s="300">
        <f t="shared" si="15"/>
        <v>100.81832962221863</v>
      </c>
      <c r="BF18" s="300">
        <f t="shared" si="16"/>
        <v>103.11925325460471</v>
      </c>
      <c r="BG18" s="300">
        <f t="shared" si="17"/>
        <v>72.000482545392714</v>
      </c>
      <c r="BH18" s="678">
        <f t="shared" si="18"/>
        <v>137679.22661791588</v>
      </c>
      <c r="BI18" s="678">
        <f t="shared" si="19"/>
        <v>129974.05358462117</v>
      </c>
      <c r="BJ18" s="678">
        <f t="shared" si="20"/>
        <v>158598.31281679941</v>
      </c>
      <c r="BK18" s="678">
        <f t="shared" si="21"/>
        <v>150187.39212647235</v>
      </c>
      <c r="BL18" s="678">
        <f t="shared" si="22"/>
        <v>168648.36041358934</v>
      </c>
      <c r="BM18" s="678">
        <f t="shared" si="23"/>
        <v>152686.8320767649</v>
      </c>
      <c r="BN18" s="679">
        <f t="shared" si="24"/>
        <v>172099.03327239485</v>
      </c>
      <c r="BO18" s="679">
        <f t="shared" si="25"/>
        <v>162467.56698077646</v>
      </c>
      <c r="BP18" s="679">
        <f t="shared" si="26"/>
        <v>169171.53367125269</v>
      </c>
      <c r="BQ18" s="679">
        <f t="shared" si="27"/>
        <v>160199.88493490385</v>
      </c>
      <c r="BR18" s="679">
        <f t="shared" si="28"/>
        <v>168648.36041358934</v>
      </c>
      <c r="BS18" s="679">
        <f t="shared" si="29"/>
        <v>152686.8320767649</v>
      </c>
    </row>
    <row r="19" spans="1:71">
      <c r="A19" s="28">
        <v>30704700</v>
      </c>
      <c r="B19" s="28"/>
      <c r="C19" s="28">
        <v>1463</v>
      </c>
      <c r="D19" s="28" t="s">
        <v>106</v>
      </c>
      <c r="E19" s="28" t="s">
        <v>1171</v>
      </c>
      <c r="F19" s="28"/>
      <c r="G19" s="28" t="s">
        <v>793</v>
      </c>
      <c r="H19" s="28" t="s">
        <v>418</v>
      </c>
      <c r="I19" s="29">
        <v>47</v>
      </c>
      <c r="J19" s="28"/>
      <c r="K19" s="29" t="s">
        <v>578</v>
      </c>
      <c r="L19" s="6">
        <v>111</v>
      </c>
      <c r="M19" s="6">
        <v>129</v>
      </c>
      <c r="N19" s="6">
        <f>30.6+103.49</f>
        <v>134.09</v>
      </c>
      <c r="O19" s="6">
        <v>138</v>
      </c>
      <c r="P19" s="6">
        <v>138</v>
      </c>
      <c r="Q19" s="6">
        <v>141</v>
      </c>
      <c r="R19" s="122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9">
        <f t="shared" ref="AP19" si="60">L19/$AP$4</f>
        <v>30.833333333333332</v>
      </c>
      <c r="AQ19" s="299">
        <f t="shared" ref="AQ19" si="61">M19/$AQ$4</f>
        <v>35.833333333333336</v>
      </c>
      <c r="AR19" s="299">
        <f t="shared" ref="AR19" si="62">N19/$AR$4</f>
        <v>37.24722222222222</v>
      </c>
      <c r="AS19" s="299">
        <f t="shared" ref="AS19" si="63">O19/$AS$4</f>
        <v>38.333333333333336</v>
      </c>
      <c r="AT19" s="299">
        <f t="shared" ref="AT19" si="64">P19/$AT$4</f>
        <v>38.333333333333336</v>
      </c>
      <c r="AU19" s="299">
        <f t="shared" ref="AU19" si="65">Q19/$AU$4</f>
        <v>39.166666666666664</v>
      </c>
      <c r="AV19" s="499">
        <f t="shared" ref="AV19" si="66">0.85*AP19/$AV$4+0.15*AP19</f>
        <v>40.583599939061543</v>
      </c>
      <c r="AW19" s="499">
        <f t="shared" ref="AW19" si="67">0.85*AQ19/$AW$4+0.15*AQ19</f>
        <v>39.840102399798972</v>
      </c>
      <c r="AX19" s="499">
        <f t="shared" ref="AX19" si="68">0.85*AR19/$AX$4+0.15*AR19</f>
        <v>39.998284254565931</v>
      </c>
      <c r="AY19" s="499">
        <f t="shared" ref="AY19" si="69">0.85*AS19/$AY$4+0.15*AS19</f>
        <v>36.070882413721847</v>
      </c>
      <c r="AZ19" s="499">
        <f t="shared" ref="AZ19" si="70">0.85*AT19/$AZ$4+0.15*AT19</f>
        <v>41.870814869522405</v>
      </c>
      <c r="BA19" s="499">
        <f t="shared" ref="BA19" si="71">0.85*AU19/$BA$4+0.15*AU19</f>
        <v>40.125028558373309</v>
      </c>
      <c r="BB19" s="300">
        <f t="shared" ref="BB19" si="72">$BB$4*AV19/1000</f>
        <v>7.055773035557082</v>
      </c>
      <c r="BC19" s="300">
        <f t="shared" ref="BC19" si="73">$BC$4*AW19/1000</f>
        <v>6.8317573807801208</v>
      </c>
      <c r="BD19" s="300">
        <f t="shared" ref="BD19" si="74">$BD$4*AX19/1000</f>
        <v>6.9962422821093018</v>
      </c>
      <c r="BE19" s="300">
        <f t="shared" ref="BE19" si="75">$BE$4*AY19/1000</f>
        <v>6.5377235505221449</v>
      </c>
      <c r="BF19" s="300">
        <f t="shared" ref="BF19" si="76">$BF$4*AZ19/1000</f>
        <v>7.3732937560287324</v>
      </c>
      <c r="BG19" s="300">
        <f t="shared" ref="BG19" si="77">$BG$4*BA19/1000</f>
        <v>5.4493118834677245</v>
      </c>
      <c r="BH19" s="678">
        <f t="shared" si="18"/>
        <v>9350.4614259597802</v>
      </c>
      <c r="BI19" s="678">
        <f t="shared" si="19"/>
        <v>9179.1595929136838</v>
      </c>
      <c r="BJ19" s="678">
        <f t="shared" si="20"/>
        <v>10799.536748732802</v>
      </c>
      <c r="BK19" s="678">
        <f t="shared" si="21"/>
        <v>9739.1382517048987</v>
      </c>
      <c r="BL19" s="678">
        <f t="shared" si="22"/>
        <v>12058.794682422453</v>
      </c>
      <c r="BM19" s="678">
        <f t="shared" si="23"/>
        <v>11556.008224811512</v>
      </c>
      <c r="BN19" s="679">
        <f t="shared" si="24"/>
        <v>11688.076782449723</v>
      </c>
      <c r="BO19" s="679">
        <f t="shared" si="25"/>
        <v>11473.949491142104</v>
      </c>
      <c r="BP19" s="679">
        <f t="shared" si="26"/>
        <v>11519.505865314988</v>
      </c>
      <c r="BQ19" s="679">
        <f t="shared" si="27"/>
        <v>10388.414135151892</v>
      </c>
      <c r="BR19" s="679">
        <f t="shared" si="28"/>
        <v>12058.794682422453</v>
      </c>
      <c r="BS19" s="679">
        <f t="shared" si="29"/>
        <v>11556.008224811512</v>
      </c>
    </row>
    <row r="20" spans="1:71">
      <c r="A20" s="28">
        <v>36705201</v>
      </c>
      <c r="B20" s="114">
        <v>15</v>
      </c>
      <c r="C20" s="28">
        <v>2534</v>
      </c>
      <c r="D20" s="28" t="s">
        <v>106</v>
      </c>
      <c r="E20" s="28" t="s">
        <v>1171</v>
      </c>
      <c r="F20" s="28"/>
      <c r="G20" s="28" t="s">
        <v>348</v>
      </c>
      <c r="H20" s="28" t="s">
        <v>603</v>
      </c>
      <c r="I20" s="29" t="s">
        <v>604</v>
      </c>
      <c r="J20" s="28"/>
      <c r="K20" s="29" t="s">
        <v>578</v>
      </c>
      <c r="L20" s="681">
        <v>150</v>
      </c>
      <c r="M20" s="681">
        <v>147</v>
      </c>
      <c r="N20" s="681">
        <v>161</v>
      </c>
      <c r="O20" s="681">
        <v>179</v>
      </c>
      <c r="P20" s="6">
        <v>180.5</v>
      </c>
      <c r="Q20" s="6">
        <v>198.03</v>
      </c>
      <c r="R20" s="122"/>
      <c r="S20" s="298"/>
      <c r="T20" s="301"/>
      <c r="U20" s="301"/>
      <c r="V20" s="301"/>
      <c r="W20" s="301" t="s">
        <v>347</v>
      </c>
      <c r="X20" s="301" t="s">
        <v>603</v>
      </c>
      <c r="Y20" s="301">
        <v>25</v>
      </c>
      <c r="Z20" s="301"/>
      <c r="AA20" s="301" t="s">
        <v>578</v>
      </c>
      <c r="AB20" s="301"/>
      <c r="AC20" s="301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9">
        <f t="shared" si="0"/>
        <v>41.666666666666664</v>
      </c>
      <c r="AQ20" s="299">
        <f t="shared" si="1"/>
        <v>40.833333333333336</v>
      </c>
      <c r="AR20" s="299">
        <f t="shared" si="2"/>
        <v>44.722222222222221</v>
      </c>
      <c r="AS20" s="299">
        <f t="shared" si="3"/>
        <v>49.722222222222221</v>
      </c>
      <c r="AT20" s="299">
        <f t="shared" si="4"/>
        <v>50.138888888888886</v>
      </c>
      <c r="AU20" s="299">
        <f t="shared" si="5"/>
        <v>55.008333333333333</v>
      </c>
      <c r="AV20" s="499">
        <f t="shared" si="6"/>
        <v>54.842702620353435</v>
      </c>
      <c r="AW20" s="499">
        <f t="shared" si="7"/>
        <v>45.399186455584875</v>
      </c>
      <c r="AX20" s="499">
        <f t="shared" si="8"/>
        <v>48.025384182154639</v>
      </c>
      <c r="AY20" s="499">
        <f t="shared" si="9"/>
        <v>46.787593855479777</v>
      </c>
      <c r="AZ20" s="499">
        <f t="shared" si="10"/>
        <v>54.765812202527485</v>
      </c>
      <c r="BA20" s="499">
        <f t="shared" si="11"/>
        <v>56.354322024217495</v>
      </c>
      <c r="BB20" s="300">
        <f t="shared" si="12"/>
        <v>9.5348284264284882</v>
      </c>
      <c r="BC20" s="300">
        <f t="shared" si="13"/>
        <v>7.7850258525168812</v>
      </c>
      <c r="BD20" s="300">
        <f t="shared" si="14"/>
        <v>8.4002909047624552</v>
      </c>
      <c r="BE20" s="300">
        <f t="shared" si="15"/>
        <v>8.4800906923439392</v>
      </c>
      <c r="BF20" s="300">
        <f t="shared" si="16"/>
        <v>9.644054514225985</v>
      </c>
      <c r="BG20" s="300">
        <f t="shared" si="17"/>
        <v>7.6533846261213734</v>
      </c>
      <c r="BH20" s="678">
        <f t="shared" si="18"/>
        <v>12635.758683729431</v>
      </c>
      <c r="BI20" s="678">
        <f t="shared" si="19"/>
        <v>10459.972559366755</v>
      </c>
      <c r="BJ20" s="678">
        <f t="shared" si="20"/>
        <v>12966.853729181752</v>
      </c>
      <c r="BK20" s="678">
        <f t="shared" si="21"/>
        <v>12632.65034097954</v>
      </c>
      <c r="BL20" s="678">
        <f t="shared" si="22"/>
        <v>15772.553914327917</v>
      </c>
      <c r="BM20" s="678">
        <f t="shared" si="23"/>
        <v>16230.044742974638</v>
      </c>
      <c r="BN20" s="679">
        <f t="shared" si="24"/>
        <v>15794.698354661788</v>
      </c>
      <c r="BO20" s="679">
        <f t="shared" si="25"/>
        <v>13074.965699208444</v>
      </c>
      <c r="BP20" s="679">
        <f t="shared" si="26"/>
        <v>13831.310644460536</v>
      </c>
      <c r="BQ20" s="679">
        <f t="shared" si="27"/>
        <v>13474.827030378176</v>
      </c>
      <c r="BR20" s="679">
        <f t="shared" si="28"/>
        <v>15772.553914327917</v>
      </c>
      <c r="BS20" s="679">
        <f t="shared" si="29"/>
        <v>16230.044742974638</v>
      </c>
    </row>
    <row r="21" spans="1:71">
      <c r="A21" s="28">
        <v>37602900</v>
      </c>
      <c r="B21" s="28">
        <v>16</v>
      </c>
      <c r="C21" s="28">
        <v>3122</v>
      </c>
      <c r="D21" s="28" t="s">
        <v>106</v>
      </c>
      <c r="E21" s="28" t="s">
        <v>1171</v>
      </c>
      <c r="F21" s="28">
        <v>1</v>
      </c>
      <c r="G21" s="28" t="s">
        <v>340</v>
      </c>
      <c r="H21" s="28" t="s">
        <v>429</v>
      </c>
      <c r="I21" s="29">
        <v>29</v>
      </c>
      <c r="J21" s="28"/>
      <c r="K21" s="29" t="s">
        <v>578</v>
      </c>
      <c r="L21" s="681">
        <v>176</v>
      </c>
      <c r="M21" s="681">
        <v>176</v>
      </c>
      <c r="N21" s="681">
        <v>220</v>
      </c>
      <c r="O21" s="681">
        <v>207</v>
      </c>
      <c r="P21" s="6">
        <v>186.83</v>
      </c>
      <c r="Q21" s="6">
        <v>185.81</v>
      </c>
      <c r="R21" s="122"/>
      <c r="S21" s="298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9">
        <f t="shared" si="0"/>
        <v>48.888888888888886</v>
      </c>
      <c r="AQ21" s="299">
        <f t="shared" si="1"/>
        <v>48.888888888888886</v>
      </c>
      <c r="AR21" s="299">
        <f t="shared" si="2"/>
        <v>61.111111111111107</v>
      </c>
      <c r="AS21" s="299">
        <f t="shared" si="3"/>
        <v>57.5</v>
      </c>
      <c r="AT21" s="299">
        <f t="shared" si="4"/>
        <v>51.897222222222226</v>
      </c>
      <c r="AU21" s="299">
        <f t="shared" si="5"/>
        <v>51.613888888888887</v>
      </c>
      <c r="AV21" s="499">
        <f t="shared" si="6"/>
        <v>64.348771074548026</v>
      </c>
      <c r="AW21" s="499">
        <f t="shared" si="7"/>
        <v>54.355488545462151</v>
      </c>
      <c r="AX21" s="499">
        <f t="shared" si="8"/>
        <v>65.624748571888318</v>
      </c>
      <c r="AY21" s="499">
        <f t="shared" si="9"/>
        <v>54.106323620582764</v>
      </c>
      <c r="AZ21" s="499">
        <f t="shared" si="10"/>
        <v>56.686408275890372</v>
      </c>
      <c r="BA21" s="499">
        <f t="shared" si="11"/>
        <v>52.876819549158476</v>
      </c>
      <c r="BB21" s="300">
        <f t="shared" si="12"/>
        <v>11.187532020342758</v>
      </c>
      <c r="BC21" s="300">
        <f t="shared" si="13"/>
        <v>9.3208472792038837</v>
      </c>
      <c r="BD21" s="300">
        <f t="shared" si="14"/>
        <v>11.478658379178508</v>
      </c>
      <c r="BE21" s="300">
        <f t="shared" si="15"/>
        <v>9.8065853257832174</v>
      </c>
      <c r="BF21" s="300">
        <f t="shared" si="16"/>
        <v>9.9822642930351329</v>
      </c>
      <c r="BG21" s="300">
        <f t="shared" si="17"/>
        <v>7.18111092955417</v>
      </c>
      <c r="BH21" s="678">
        <f t="shared" si="18"/>
        <v>14825.956855575865</v>
      </c>
      <c r="BI21" s="678">
        <f t="shared" si="19"/>
        <v>12523.50456087448</v>
      </c>
      <c r="BJ21" s="678">
        <f t="shared" si="20"/>
        <v>17718.682114409847</v>
      </c>
      <c r="BK21" s="678">
        <f t="shared" si="21"/>
        <v>14608.707377557346</v>
      </c>
      <c r="BL21" s="678">
        <f t="shared" si="22"/>
        <v>16325.685583456427</v>
      </c>
      <c r="BM21" s="678">
        <f t="shared" si="23"/>
        <v>15228.524030157641</v>
      </c>
      <c r="BN21" s="679">
        <f t="shared" si="24"/>
        <v>18532.446069469832</v>
      </c>
      <c r="BO21" s="679">
        <f t="shared" si="25"/>
        <v>15654.3807010931</v>
      </c>
      <c r="BP21" s="679">
        <f t="shared" si="26"/>
        <v>18899.927588703835</v>
      </c>
      <c r="BQ21" s="679">
        <f t="shared" si="27"/>
        <v>15582.621202727836</v>
      </c>
      <c r="BR21" s="679">
        <f t="shared" si="28"/>
        <v>16325.685583456427</v>
      </c>
      <c r="BS21" s="679">
        <f t="shared" si="29"/>
        <v>15228.524030157641</v>
      </c>
    </row>
    <row r="22" spans="1:71">
      <c r="A22" s="28">
        <v>45600100</v>
      </c>
      <c r="B22" s="114">
        <v>17</v>
      </c>
      <c r="C22" s="28">
        <v>8526</v>
      </c>
      <c r="D22" s="28" t="s">
        <v>106</v>
      </c>
      <c r="E22" s="28" t="s">
        <v>1171</v>
      </c>
      <c r="F22" s="28">
        <v>1</v>
      </c>
      <c r="G22" s="28" t="s">
        <v>262</v>
      </c>
      <c r="H22" s="28" t="s">
        <v>431</v>
      </c>
      <c r="I22" s="29">
        <v>1</v>
      </c>
      <c r="J22" s="28"/>
      <c r="K22" s="29" t="s">
        <v>578</v>
      </c>
      <c r="L22" s="682">
        <v>191</v>
      </c>
      <c r="M22" s="682">
        <v>244</v>
      </c>
      <c r="N22" s="6">
        <v>243</v>
      </c>
      <c r="O22" s="6">
        <v>236</v>
      </c>
      <c r="P22" s="6">
        <v>185.37</v>
      </c>
      <c r="Q22" s="6">
        <v>210.47</v>
      </c>
      <c r="R22" s="122"/>
      <c r="S22" s="298"/>
      <c r="T22" s="301"/>
      <c r="U22" s="301"/>
      <c r="V22" s="301"/>
      <c r="W22" s="301" t="s">
        <v>349</v>
      </c>
      <c r="X22" s="301" t="s">
        <v>606</v>
      </c>
      <c r="Y22" s="301" t="s">
        <v>605</v>
      </c>
      <c r="Z22" s="301"/>
      <c r="AA22" s="301" t="s">
        <v>578</v>
      </c>
      <c r="AB22" s="301"/>
      <c r="AC22" s="301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9">
        <f t="shared" si="0"/>
        <v>53.055555555555557</v>
      </c>
      <c r="AQ22" s="299">
        <f t="shared" si="1"/>
        <v>67.777777777777771</v>
      </c>
      <c r="AR22" s="299">
        <f t="shared" si="2"/>
        <v>67.5</v>
      </c>
      <c r="AS22" s="299">
        <f t="shared" si="3"/>
        <v>65.555555555555557</v>
      </c>
      <c r="AT22" s="299">
        <f t="shared" si="4"/>
        <v>51.491666666666667</v>
      </c>
      <c r="AU22" s="299">
        <f t="shared" si="5"/>
        <v>58.463888888888889</v>
      </c>
      <c r="AV22" s="499">
        <f t="shared" si="6"/>
        <v>69.833041336583378</v>
      </c>
      <c r="AW22" s="499">
        <f t="shared" si="7"/>
        <v>75.356472756208902</v>
      </c>
      <c r="AX22" s="499">
        <f t="shared" si="8"/>
        <v>72.485517740767563</v>
      </c>
      <c r="AY22" s="499">
        <f t="shared" si="9"/>
        <v>61.686436591582279</v>
      </c>
      <c r="AZ22" s="499">
        <f t="shared" si="10"/>
        <v>56.243427191038897</v>
      </c>
      <c r="BA22" s="499">
        <f t="shared" si="11"/>
        <v>59.894430926814408</v>
      </c>
      <c r="BB22" s="300">
        <f t="shared" si="12"/>
        <v>12.141014862985609</v>
      </c>
      <c r="BC22" s="300">
        <f t="shared" si="13"/>
        <v>12.922083727987204</v>
      </c>
      <c r="BD22" s="300">
        <f t="shared" si="14"/>
        <v>12.678699937001719</v>
      </c>
      <c r="BE22" s="300">
        <f t="shared" si="15"/>
        <v>11.18045476755961</v>
      </c>
      <c r="BF22" s="300">
        <f t="shared" si="16"/>
        <v>9.9042569822829432</v>
      </c>
      <c r="BG22" s="300">
        <f t="shared" si="17"/>
        <v>8.1341607951308657</v>
      </c>
      <c r="BH22" s="678">
        <f t="shared" si="18"/>
        <v>16089.532723948811</v>
      </c>
      <c r="BI22" s="678">
        <f t="shared" si="19"/>
        <v>17362.131323030531</v>
      </c>
      <c r="BJ22" s="678">
        <f t="shared" si="20"/>
        <v>19571.089790007241</v>
      </c>
      <c r="BK22" s="678">
        <f t="shared" si="21"/>
        <v>16655.337879727216</v>
      </c>
      <c r="BL22" s="678">
        <f t="shared" si="22"/>
        <v>16198.107031019203</v>
      </c>
      <c r="BM22" s="678">
        <f t="shared" si="23"/>
        <v>17249.596106922549</v>
      </c>
      <c r="BN22" s="679">
        <f t="shared" si="24"/>
        <v>20111.915904936013</v>
      </c>
      <c r="BO22" s="679">
        <f t="shared" si="25"/>
        <v>21702.664153788162</v>
      </c>
      <c r="BP22" s="679">
        <f t="shared" si="26"/>
        <v>20875.829109341059</v>
      </c>
      <c r="BQ22" s="679">
        <f t="shared" si="27"/>
        <v>17765.693738375696</v>
      </c>
      <c r="BR22" s="679">
        <f t="shared" si="28"/>
        <v>16198.107031019203</v>
      </c>
      <c r="BS22" s="679">
        <f t="shared" si="29"/>
        <v>17249.596106922549</v>
      </c>
    </row>
    <row r="23" spans="1:71">
      <c r="A23" s="28">
        <v>55204510</v>
      </c>
      <c r="B23" s="28">
        <v>18</v>
      </c>
      <c r="C23" s="28">
        <v>2235</v>
      </c>
      <c r="D23" s="28" t="s">
        <v>106</v>
      </c>
      <c r="E23" s="28" t="s">
        <v>1171</v>
      </c>
      <c r="F23" s="28">
        <v>1</v>
      </c>
      <c r="G23" s="28" t="s">
        <v>582</v>
      </c>
      <c r="H23" s="28" t="s">
        <v>437</v>
      </c>
      <c r="I23" s="29">
        <v>45</v>
      </c>
      <c r="J23" s="28" t="s">
        <v>580</v>
      </c>
      <c r="K23" s="29" t="s">
        <v>578</v>
      </c>
      <c r="L23" s="684">
        <v>121</v>
      </c>
      <c r="M23" s="684">
        <v>135</v>
      </c>
      <c r="N23" s="684">
        <v>149</v>
      </c>
      <c r="O23" s="684">
        <v>150</v>
      </c>
      <c r="P23" s="6">
        <v>121.94</v>
      </c>
      <c r="Q23" s="6">
        <v>135.02000000000001</v>
      </c>
      <c r="R23" s="122"/>
      <c r="S23" s="298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9">
        <f t="shared" si="0"/>
        <v>33.611111111111107</v>
      </c>
      <c r="AQ23" s="299">
        <f t="shared" si="1"/>
        <v>37.5</v>
      </c>
      <c r="AR23" s="299">
        <f t="shared" si="2"/>
        <v>41.388888888888886</v>
      </c>
      <c r="AS23" s="299">
        <f t="shared" si="3"/>
        <v>41.666666666666664</v>
      </c>
      <c r="AT23" s="299">
        <f t="shared" si="4"/>
        <v>33.87222222222222</v>
      </c>
      <c r="AU23" s="299">
        <f t="shared" si="5"/>
        <v>37.50555555555556</v>
      </c>
      <c r="AV23" s="499">
        <f t="shared" si="6"/>
        <v>44.239780113751763</v>
      </c>
      <c r="AW23" s="499">
        <f t="shared" si="7"/>
        <v>41.693130418394269</v>
      </c>
      <c r="AX23" s="499">
        <f t="shared" si="8"/>
        <v>44.445852441869818</v>
      </c>
      <c r="AY23" s="499">
        <f t="shared" si="9"/>
        <v>39.207480884480262</v>
      </c>
      <c r="AZ23" s="499">
        <f t="shared" si="10"/>
        <v>36.998022936156239</v>
      </c>
      <c r="BA23" s="499">
        <f t="shared" si="11"/>
        <v>38.423272028025281</v>
      </c>
      <c r="BB23" s="300">
        <f t="shared" si="12"/>
        <v>7.6914282639856468</v>
      </c>
      <c r="BC23" s="300">
        <f t="shared" si="13"/>
        <v>7.1495135380257073</v>
      </c>
      <c r="BD23" s="300">
        <f t="shared" si="14"/>
        <v>7.7741822658981716</v>
      </c>
      <c r="BE23" s="300">
        <f t="shared" si="15"/>
        <v>7.1062212505675477</v>
      </c>
      <c r="BF23" s="300">
        <f t="shared" si="16"/>
        <v>6.5152133377546626</v>
      </c>
      <c r="BG23" s="300">
        <f t="shared" si="17"/>
        <v>5.2181992234454766</v>
      </c>
      <c r="BH23" s="678">
        <f t="shared" si="18"/>
        <v>10192.845338208406</v>
      </c>
      <c r="BI23" s="678">
        <f t="shared" si="19"/>
        <v>9606.0972483980404</v>
      </c>
      <c r="BJ23" s="678">
        <f t="shared" si="20"/>
        <v>12000.38015930485</v>
      </c>
      <c r="BK23" s="678">
        <f t="shared" si="21"/>
        <v>10586.019838809671</v>
      </c>
      <c r="BL23" s="678">
        <f t="shared" si="22"/>
        <v>10655.430605612997</v>
      </c>
      <c r="BM23" s="678">
        <f t="shared" si="23"/>
        <v>11065.902344071281</v>
      </c>
      <c r="BN23" s="679">
        <f t="shared" si="24"/>
        <v>12741.056672760507</v>
      </c>
      <c r="BO23" s="679">
        <f t="shared" si="25"/>
        <v>12007.62156049755</v>
      </c>
      <c r="BP23" s="679">
        <f t="shared" si="26"/>
        <v>12800.405503258507</v>
      </c>
      <c r="BQ23" s="679">
        <f t="shared" si="27"/>
        <v>11291.754494730316</v>
      </c>
      <c r="BR23" s="679">
        <f t="shared" si="28"/>
        <v>10655.430605612997</v>
      </c>
      <c r="BS23" s="679">
        <f t="shared" si="29"/>
        <v>11065.902344071281</v>
      </c>
    </row>
    <row r="24" spans="1:71">
      <c r="A24" s="28">
        <v>56300400</v>
      </c>
      <c r="B24" s="114">
        <v>19</v>
      </c>
      <c r="C24" s="28">
        <v>7861</v>
      </c>
      <c r="D24" s="28" t="s">
        <v>1161</v>
      </c>
      <c r="E24" s="28" t="s">
        <v>1171</v>
      </c>
      <c r="F24" s="28"/>
      <c r="G24" s="28" t="s">
        <v>169</v>
      </c>
      <c r="H24" s="28" t="s">
        <v>607</v>
      </c>
      <c r="I24" s="29">
        <v>4</v>
      </c>
      <c r="J24" s="28"/>
      <c r="K24" s="29" t="s">
        <v>578</v>
      </c>
      <c r="L24" s="683">
        <v>356</v>
      </c>
      <c r="M24" s="683">
        <v>338</v>
      </c>
      <c r="N24" s="683">
        <v>327</v>
      </c>
      <c r="O24" s="683">
        <v>397</v>
      </c>
      <c r="P24" s="6">
        <v>222.92</v>
      </c>
      <c r="Q24" s="6">
        <v>390.69</v>
      </c>
      <c r="R24" s="122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9">
        <f t="shared" si="0"/>
        <v>98.888888888888886</v>
      </c>
      <c r="AQ24" s="299">
        <f t="shared" si="1"/>
        <v>93.888888888888886</v>
      </c>
      <c r="AR24" s="299">
        <f t="shared" si="2"/>
        <v>90.833333333333329</v>
      </c>
      <c r="AS24" s="299">
        <f t="shared" si="3"/>
        <v>110.27777777777777</v>
      </c>
      <c r="AT24" s="299">
        <f t="shared" si="4"/>
        <v>61.922222222222217</v>
      </c>
      <c r="AU24" s="299">
        <f t="shared" si="5"/>
        <v>108.52499999999999</v>
      </c>
      <c r="AV24" s="499">
        <f t="shared" si="6"/>
        <v>130.16001421897218</v>
      </c>
      <c r="AW24" s="499">
        <f t="shared" si="7"/>
        <v>104.38724504753527</v>
      </c>
      <c r="AX24" s="499">
        <f t="shared" si="8"/>
        <v>97.542239922761283</v>
      </c>
      <c r="AY24" s="499">
        <f t="shared" si="9"/>
        <v>103.76913274092442</v>
      </c>
      <c r="AZ24" s="499">
        <f t="shared" si="10"/>
        <v>67.636536599376328</v>
      </c>
      <c r="BA24" s="499">
        <f t="shared" si="11"/>
        <v>111.18047806716928</v>
      </c>
      <c r="BB24" s="300">
        <f t="shared" si="12"/>
        <v>22.629326132056949</v>
      </c>
      <c r="BC24" s="300">
        <f t="shared" si="13"/>
        <v>17.900263524834731</v>
      </c>
      <c r="BD24" s="300">
        <f t="shared" si="14"/>
        <v>17.061460409051694</v>
      </c>
      <c r="BE24" s="300">
        <f t="shared" si="15"/>
        <v>18.807798909835444</v>
      </c>
      <c r="BF24" s="300">
        <f t="shared" si="16"/>
        <v>11.910540899231339</v>
      </c>
      <c r="BG24" s="300">
        <f t="shared" si="17"/>
        <v>15.099231629446846</v>
      </c>
      <c r="BH24" s="678">
        <f t="shared" si="18"/>
        <v>29988.867276051191</v>
      </c>
      <c r="BI24" s="678">
        <f t="shared" si="19"/>
        <v>24050.821258952128</v>
      </c>
      <c r="BJ24" s="678">
        <f t="shared" si="20"/>
        <v>26336.404779145545</v>
      </c>
      <c r="BK24" s="678">
        <f t="shared" si="21"/>
        <v>28017.665840049594</v>
      </c>
      <c r="BL24" s="678">
        <f t="shared" si="22"/>
        <v>19479.322540620382</v>
      </c>
      <c r="BM24" s="678">
        <f t="shared" si="23"/>
        <v>32019.97768334475</v>
      </c>
      <c r="BN24" s="679">
        <f t="shared" si="24"/>
        <v>37486.08409506399</v>
      </c>
      <c r="BO24" s="679">
        <f t="shared" si="25"/>
        <v>30063.52657369016</v>
      </c>
      <c r="BP24" s="679">
        <f t="shared" si="26"/>
        <v>28092.165097755249</v>
      </c>
      <c r="BQ24" s="679">
        <f t="shared" si="27"/>
        <v>29885.510229386233</v>
      </c>
      <c r="BR24" s="679">
        <f t="shared" si="28"/>
        <v>19479.322540620382</v>
      </c>
      <c r="BS24" s="679">
        <f t="shared" si="29"/>
        <v>32019.97768334475</v>
      </c>
    </row>
    <row r="25" spans="1:71">
      <c r="A25" s="28">
        <v>58402000</v>
      </c>
      <c r="B25" s="28">
        <v>20</v>
      </c>
      <c r="C25" s="28">
        <v>3827</v>
      </c>
      <c r="D25" s="28" t="s">
        <v>1162</v>
      </c>
      <c r="E25" s="28" t="s">
        <v>1171</v>
      </c>
      <c r="F25" s="28">
        <v>1</v>
      </c>
      <c r="G25" s="28" t="s">
        <v>237</v>
      </c>
      <c r="H25" s="28" t="s">
        <v>445</v>
      </c>
      <c r="I25" s="29">
        <v>20</v>
      </c>
      <c r="J25" s="28"/>
      <c r="K25" s="29" t="s">
        <v>578</v>
      </c>
      <c r="L25" s="682">
        <v>4593</v>
      </c>
      <c r="M25" s="682">
        <v>3645</v>
      </c>
      <c r="N25" s="682">
        <v>3645</v>
      </c>
      <c r="O25" s="682">
        <v>4017</v>
      </c>
      <c r="P25" s="6">
        <v>3806.01</v>
      </c>
      <c r="Q25" s="6">
        <v>3759.13</v>
      </c>
      <c r="R25" s="122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9">
        <f t="shared" si="0"/>
        <v>1275.8333333333333</v>
      </c>
      <c r="AQ25" s="299">
        <f t="shared" si="1"/>
        <v>1012.5</v>
      </c>
      <c r="AR25" s="299">
        <f t="shared" si="2"/>
        <v>1012.5</v>
      </c>
      <c r="AS25" s="299">
        <f t="shared" si="3"/>
        <v>1115.8333333333333</v>
      </c>
      <c r="AT25" s="299">
        <f t="shared" si="4"/>
        <v>1057.2250000000001</v>
      </c>
      <c r="AU25" s="299">
        <f t="shared" si="5"/>
        <v>1044.2027777777778</v>
      </c>
      <c r="AV25" s="499">
        <f t="shared" si="6"/>
        <v>1679.2835542352223</v>
      </c>
      <c r="AW25" s="499">
        <f t="shared" si="7"/>
        <v>1125.7145212966452</v>
      </c>
      <c r="AX25" s="499">
        <f t="shared" si="8"/>
        <v>1087.2827661115134</v>
      </c>
      <c r="AY25" s="499">
        <f t="shared" si="9"/>
        <v>1049.9763380863812</v>
      </c>
      <c r="AZ25" s="499">
        <f t="shared" si="10"/>
        <v>1154.7879717503695</v>
      </c>
      <c r="BA25" s="499">
        <f t="shared" si="11"/>
        <v>1069.7531815931764</v>
      </c>
      <c r="BB25" s="300">
        <f t="shared" si="12"/>
        <v>291.95644641724033</v>
      </c>
      <c r="BC25" s="300">
        <f t="shared" si="13"/>
        <v>193.03686552669407</v>
      </c>
      <c r="BD25" s="300">
        <f t="shared" si="14"/>
        <v>190.18049905502579</v>
      </c>
      <c r="BE25" s="300">
        <f t="shared" si="15"/>
        <v>190.30460509019892</v>
      </c>
      <c r="BF25" s="300">
        <f t="shared" si="16"/>
        <v>203.3538389013255</v>
      </c>
      <c r="BG25" s="300">
        <f t="shared" si="17"/>
        <v>145.28136014539027</v>
      </c>
      <c r="BH25" s="678">
        <f t="shared" si="18"/>
        <v>386906.93089579523</v>
      </c>
      <c r="BI25" s="678">
        <f t="shared" si="19"/>
        <v>259364.62570674706</v>
      </c>
      <c r="BJ25" s="678">
        <f t="shared" si="20"/>
        <v>293566.34685010865</v>
      </c>
      <c r="BK25" s="678">
        <f t="shared" si="21"/>
        <v>283493.61128332291</v>
      </c>
      <c r="BL25" s="678">
        <f t="shared" si="22"/>
        <v>332578.9358641064</v>
      </c>
      <c r="BM25" s="678">
        <f t="shared" si="23"/>
        <v>308088.91629883478</v>
      </c>
      <c r="BN25" s="679">
        <f t="shared" si="24"/>
        <v>483633.66361974401</v>
      </c>
      <c r="BO25" s="679">
        <f t="shared" si="25"/>
        <v>324205.78213343385</v>
      </c>
      <c r="BP25" s="679">
        <f t="shared" si="26"/>
        <v>313137.43664011586</v>
      </c>
      <c r="BQ25" s="679">
        <f t="shared" si="27"/>
        <v>302393.18536887778</v>
      </c>
      <c r="BR25" s="679">
        <f t="shared" si="28"/>
        <v>332578.9358641064</v>
      </c>
      <c r="BS25" s="679">
        <f t="shared" si="29"/>
        <v>308088.91629883478</v>
      </c>
    </row>
    <row r="26" spans="1:71">
      <c r="A26" s="28">
        <v>58402001</v>
      </c>
      <c r="B26" s="114">
        <v>21</v>
      </c>
      <c r="C26" s="28">
        <v>2701</v>
      </c>
      <c r="D26" s="28" t="s">
        <v>1162</v>
      </c>
      <c r="E26" s="28" t="s">
        <v>1171</v>
      </c>
      <c r="F26" s="28">
        <v>1</v>
      </c>
      <c r="G26" s="28" t="s">
        <v>583</v>
      </c>
      <c r="H26" s="28" t="s">
        <v>445</v>
      </c>
      <c r="I26" s="29">
        <v>20</v>
      </c>
      <c r="J26" s="28"/>
      <c r="K26" s="29" t="s">
        <v>578</v>
      </c>
      <c r="L26" s="682">
        <v>172</v>
      </c>
      <c r="M26" s="682">
        <v>213</v>
      </c>
      <c r="N26" s="682">
        <v>208</v>
      </c>
      <c r="O26" s="682">
        <v>219</v>
      </c>
      <c r="P26" s="6">
        <v>173</v>
      </c>
      <c r="Q26" s="6">
        <v>191.07</v>
      </c>
      <c r="R26" s="122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9">
        <f t="shared" si="0"/>
        <v>47.777777777777779</v>
      </c>
      <c r="AQ26" s="299">
        <f t="shared" si="1"/>
        <v>59.166666666666664</v>
      </c>
      <c r="AR26" s="299">
        <f t="shared" si="2"/>
        <v>57.777777777777779</v>
      </c>
      <c r="AS26" s="299">
        <f t="shared" si="3"/>
        <v>60.833333333333329</v>
      </c>
      <c r="AT26" s="299">
        <f t="shared" si="4"/>
        <v>48.055555555555557</v>
      </c>
      <c r="AU26" s="299">
        <f t="shared" si="5"/>
        <v>53.074999999999996</v>
      </c>
      <c r="AV26" s="499">
        <f t="shared" si="6"/>
        <v>62.886299004671947</v>
      </c>
      <c r="AW26" s="499">
        <f t="shared" si="7"/>
        <v>65.782494660133182</v>
      </c>
      <c r="AX26" s="499">
        <f t="shared" si="8"/>
        <v>62.045216831603497</v>
      </c>
      <c r="AY26" s="499">
        <f t="shared" si="9"/>
        <v>57.242922091341178</v>
      </c>
      <c r="AZ26" s="499">
        <f t="shared" si="10"/>
        <v>52.490224437879533</v>
      </c>
      <c r="BA26" s="499">
        <f t="shared" si="11"/>
        <v>54.373682316655234</v>
      </c>
      <c r="BB26" s="300">
        <f t="shared" si="12"/>
        <v>10.933269928971335</v>
      </c>
      <c r="BC26" s="300">
        <f t="shared" si="13"/>
        <v>11.280343582218338</v>
      </c>
      <c r="BD26" s="300">
        <f t="shared" si="14"/>
        <v>10.852549740314226</v>
      </c>
      <c r="BE26" s="300">
        <f t="shared" si="15"/>
        <v>10.375083025828621</v>
      </c>
      <c r="BF26" s="300">
        <f t="shared" si="16"/>
        <v>9.2433320274852946</v>
      </c>
      <c r="BG26" s="300">
        <f t="shared" si="17"/>
        <v>7.3843973161289229</v>
      </c>
      <c r="BH26" s="678">
        <f t="shared" si="18"/>
        <v>14489.003290676417</v>
      </c>
      <c r="BI26" s="678">
        <f t="shared" si="19"/>
        <v>15156.286769694685</v>
      </c>
      <c r="BJ26" s="678">
        <f t="shared" si="20"/>
        <v>16752.208544532943</v>
      </c>
      <c r="BK26" s="678">
        <f t="shared" si="21"/>
        <v>15455.588964662118</v>
      </c>
      <c r="BL26" s="678">
        <f t="shared" si="22"/>
        <v>15117.184638109306</v>
      </c>
      <c r="BM26" s="678">
        <f t="shared" si="23"/>
        <v>15659.620507196707</v>
      </c>
      <c r="BN26" s="679">
        <f t="shared" si="24"/>
        <v>18111.25411334552</v>
      </c>
      <c r="BO26" s="679">
        <f t="shared" si="25"/>
        <v>18945.358462118355</v>
      </c>
      <c r="BP26" s="679">
        <f t="shared" si="26"/>
        <v>17869.022447501808</v>
      </c>
      <c r="BQ26" s="679">
        <f t="shared" si="27"/>
        <v>16485.96156230626</v>
      </c>
      <c r="BR26" s="679">
        <f t="shared" si="28"/>
        <v>15117.184638109306</v>
      </c>
      <c r="BS26" s="679">
        <f t="shared" si="29"/>
        <v>15659.620507196707</v>
      </c>
    </row>
    <row r="27" spans="1:71">
      <c r="A27" s="28">
        <v>58402200</v>
      </c>
      <c r="B27" s="28">
        <v>22</v>
      </c>
      <c r="C27" s="28">
        <v>3411</v>
      </c>
      <c r="D27" s="28" t="s">
        <v>106</v>
      </c>
      <c r="E27" s="28" t="s">
        <v>1171</v>
      </c>
      <c r="F27" s="28">
        <v>1</v>
      </c>
      <c r="G27" s="28" t="s">
        <v>260</v>
      </c>
      <c r="H27" s="28" t="s">
        <v>445</v>
      </c>
      <c r="I27" s="29">
        <v>22</v>
      </c>
      <c r="J27" s="28"/>
      <c r="K27" s="29" t="s">
        <v>578</v>
      </c>
      <c r="L27" s="681">
        <v>137</v>
      </c>
      <c r="M27" s="681">
        <v>169</v>
      </c>
      <c r="N27" s="681">
        <v>161</v>
      </c>
      <c r="O27" s="681">
        <v>178</v>
      </c>
      <c r="P27" s="6">
        <v>151.94999999999999</v>
      </c>
      <c r="Q27" s="6">
        <v>166.97</v>
      </c>
      <c r="R27" s="122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9">
        <f t="shared" si="0"/>
        <v>38.055555555555557</v>
      </c>
      <c r="AQ27" s="299">
        <f t="shared" si="1"/>
        <v>46.944444444444443</v>
      </c>
      <c r="AR27" s="299">
        <f t="shared" si="2"/>
        <v>44.722222222222221</v>
      </c>
      <c r="AS27" s="299">
        <f t="shared" si="3"/>
        <v>49.444444444444443</v>
      </c>
      <c r="AT27" s="299">
        <f t="shared" si="4"/>
        <v>42.208333333333329</v>
      </c>
      <c r="AU27" s="299">
        <f t="shared" si="5"/>
        <v>46.380555555555553</v>
      </c>
      <c r="AV27" s="499">
        <f t="shared" si="6"/>
        <v>50.08966839325614</v>
      </c>
      <c r="AW27" s="499">
        <f t="shared" si="7"/>
        <v>52.193622523767637</v>
      </c>
      <c r="AX27" s="499">
        <f t="shared" si="8"/>
        <v>48.025384182154639</v>
      </c>
      <c r="AY27" s="499">
        <f t="shared" si="9"/>
        <v>46.526210649583241</v>
      </c>
      <c r="AZ27" s="499">
        <f t="shared" si="10"/>
        <v>46.1034081117676</v>
      </c>
      <c r="BA27" s="499">
        <f t="shared" si="11"/>
        <v>47.515432754550289</v>
      </c>
      <c r="BB27" s="300">
        <f t="shared" si="12"/>
        <v>8.7084766294713543</v>
      </c>
      <c r="BC27" s="300">
        <f t="shared" si="13"/>
        <v>8.9501317624173655</v>
      </c>
      <c r="BD27" s="300">
        <f t="shared" si="14"/>
        <v>8.4002909047624552</v>
      </c>
      <c r="BE27" s="300">
        <f t="shared" si="15"/>
        <v>8.4327158840068233</v>
      </c>
      <c r="BF27" s="300">
        <f t="shared" si="16"/>
        <v>8.1186375813664196</v>
      </c>
      <c r="BG27" s="300">
        <f t="shared" si="17"/>
        <v>6.4529901076780565</v>
      </c>
      <c r="BH27" s="678">
        <f t="shared" si="18"/>
        <v>11540.659597806214</v>
      </c>
      <c r="BI27" s="678">
        <f t="shared" si="19"/>
        <v>12025.410629476064</v>
      </c>
      <c r="BJ27" s="678">
        <f t="shared" si="20"/>
        <v>12966.853729181752</v>
      </c>
      <c r="BK27" s="678">
        <f t="shared" si="21"/>
        <v>12562.076875387475</v>
      </c>
      <c r="BL27" s="678">
        <f t="shared" si="22"/>
        <v>13277.781536189068</v>
      </c>
      <c r="BM27" s="678">
        <f t="shared" si="23"/>
        <v>13684.444633310482</v>
      </c>
      <c r="BN27" s="679">
        <f t="shared" si="24"/>
        <v>14425.824497257769</v>
      </c>
      <c r="BO27" s="679">
        <f t="shared" si="25"/>
        <v>15031.76328684508</v>
      </c>
      <c r="BP27" s="679">
        <f t="shared" si="26"/>
        <v>13831.310644460536</v>
      </c>
      <c r="BQ27" s="679">
        <f t="shared" si="27"/>
        <v>13399.548667079973</v>
      </c>
      <c r="BR27" s="679">
        <f t="shared" si="28"/>
        <v>13277.781536189068</v>
      </c>
      <c r="BS27" s="679">
        <f t="shared" si="29"/>
        <v>13684.444633310482</v>
      </c>
    </row>
    <row r="28" spans="1:71">
      <c r="A28" s="28">
        <v>62903400</v>
      </c>
      <c r="B28" s="114">
        <v>23</v>
      </c>
      <c r="C28" s="28">
        <v>4283</v>
      </c>
      <c r="D28" s="28" t="s">
        <v>106</v>
      </c>
      <c r="E28" s="28" t="s">
        <v>1171</v>
      </c>
      <c r="F28" s="28">
        <v>1</v>
      </c>
      <c r="G28" s="28" t="s">
        <v>341</v>
      </c>
      <c r="H28" s="28" t="s">
        <v>584</v>
      </c>
      <c r="I28" s="29">
        <v>34</v>
      </c>
      <c r="J28" s="28"/>
      <c r="K28" s="29" t="s">
        <v>578</v>
      </c>
      <c r="L28" s="683">
        <v>211</v>
      </c>
      <c r="M28" s="683">
        <v>245</v>
      </c>
      <c r="N28" s="683">
        <v>245</v>
      </c>
      <c r="O28" s="683">
        <v>282</v>
      </c>
      <c r="P28" s="6">
        <v>248.94</v>
      </c>
      <c r="Q28" s="6">
        <v>242.71</v>
      </c>
      <c r="R28" s="122"/>
      <c r="S28" s="298"/>
      <c r="T28" s="301"/>
      <c r="U28" s="301"/>
      <c r="V28" s="301"/>
      <c r="W28" s="301" t="s">
        <v>144</v>
      </c>
      <c r="X28" s="301" t="s">
        <v>608</v>
      </c>
      <c r="Y28" s="301">
        <v>24</v>
      </c>
      <c r="Z28" s="301"/>
      <c r="AA28" s="301" t="s">
        <v>578</v>
      </c>
      <c r="AB28" s="301"/>
      <c r="AC28" s="301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9">
        <f t="shared" si="0"/>
        <v>58.611111111111107</v>
      </c>
      <c r="AQ28" s="299">
        <f t="shared" si="1"/>
        <v>68.055555555555557</v>
      </c>
      <c r="AR28" s="299">
        <f t="shared" si="2"/>
        <v>68.055555555555557</v>
      </c>
      <c r="AS28" s="299">
        <f t="shared" si="3"/>
        <v>78.333333333333329</v>
      </c>
      <c r="AT28" s="299">
        <f t="shared" si="4"/>
        <v>69.149999999999991</v>
      </c>
      <c r="AU28" s="299">
        <f t="shared" si="5"/>
        <v>67.419444444444451</v>
      </c>
      <c r="AV28" s="499">
        <f t="shared" si="6"/>
        <v>77.145401685963847</v>
      </c>
      <c r="AW28" s="499">
        <f t="shared" si="7"/>
        <v>75.665310759308113</v>
      </c>
      <c r="AX28" s="499">
        <f t="shared" si="8"/>
        <v>73.082106364148359</v>
      </c>
      <c r="AY28" s="499">
        <f t="shared" si="9"/>
        <v>73.71006406282288</v>
      </c>
      <c r="AZ28" s="499">
        <f t="shared" si="10"/>
        <v>75.531309084194973</v>
      </c>
      <c r="BA28" s="499">
        <f t="shared" si="11"/>
        <v>69.069118307821185</v>
      </c>
      <c r="BB28" s="300">
        <f t="shared" si="12"/>
        <v>13.412325319842743</v>
      </c>
      <c r="BC28" s="300">
        <f t="shared" si="13"/>
        <v>12.975043087528135</v>
      </c>
      <c r="BD28" s="300">
        <f t="shared" si="14"/>
        <v>12.783051376812431</v>
      </c>
      <c r="BE28" s="300">
        <f t="shared" si="15"/>
        <v>13.359695951066989</v>
      </c>
      <c r="BF28" s="300">
        <f t="shared" si="16"/>
        <v>13.300780779897046</v>
      </c>
      <c r="BG28" s="300">
        <f t="shared" si="17"/>
        <v>9.3801594839464659</v>
      </c>
      <c r="BH28" s="678">
        <f t="shared" si="18"/>
        <v>17774.30054844607</v>
      </c>
      <c r="BI28" s="678">
        <f t="shared" si="19"/>
        <v>17433.287598944589</v>
      </c>
      <c r="BJ28" s="678">
        <f t="shared" si="20"/>
        <v>19732.168718320056</v>
      </c>
      <c r="BK28" s="678">
        <f t="shared" si="21"/>
        <v>19901.717296962179</v>
      </c>
      <c r="BL28" s="678">
        <f t="shared" si="22"/>
        <v>21753.017016248152</v>
      </c>
      <c r="BM28" s="678">
        <f t="shared" si="23"/>
        <v>19891.906072652502</v>
      </c>
      <c r="BN28" s="679">
        <f t="shared" si="24"/>
        <v>22217.875685557588</v>
      </c>
      <c r="BO28" s="679">
        <f t="shared" si="25"/>
        <v>21791.609498680737</v>
      </c>
      <c r="BP28" s="679">
        <f t="shared" si="26"/>
        <v>21047.646632874726</v>
      </c>
      <c r="BQ28" s="679">
        <f t="shared" si="27"/>
        <v>21228.49845009299</v>
      </c>
      <c r="BR28" s="679">
        <f t="shared" si="28"/>
        <v>21753.017016248152</v>
      </c>
      <c r="BS28" s="679">
        <f t="shared" si="29"/>
        <v>19891.906072652502</v>
      </c>
    </row>
    <row r="29" spans="1:71">
      <c r="A29" s="28">
        <v>63610000</v>
      </c>
      <c r="B29" s="28">
        <v>24</v>
      </c>
      <c r="C29" s="28">
        <v>7341</v>
      </c>
      <c r="D29" s="28" t="s">
        <v>1162</v>
      </c>
      <c r="E29" s="28" t="s">
        <v>1171</v>
      </c>
      <c r="F29" s="28">
        <v>1</v>
      </c>
      <c r="G29" s="28" t="s">
        <v>98</v>
      </c>
      <c r="H29" s="28" t="s">
        <v>448</v>
      </c>
      <c r="I29" s="29">
        <v>100</v>
      </c>
      <c r="J29" s="28"/>
      <c r="K29" s="29" t="s">
        <v>578</v>
      </c>
      <c r="L29" s="682">
        <v>3173</v>
      </c>
      <c r="M29" s="682">
        <v>3908</v>
      </c>
      <c r="N29" s="682">
        <v>3629</v>
      </c>
      <c r="O29" s="682">
        <v>4048</v>
      </c>
      <c r="P29" s="6">
        <v>4031.7</v>
      </c>
      <c r="Q29" s="6">
        <v>4279.2</v>
      </c>
      <c r="R29" s="122"/>
      <c r="S29" s="298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9">
        <f t="shared" si="0"/>
        <v>881.38888888888891</v>
      </c>
      <c r="AQ29" s="299">
        <f t="shared" si="1"/>
        <v>1085.5555555555554</v>
      </c>
      <c r="AR29" s="299">
        <f t="shared" si="2"/>
        <v>1008.0555555555555</v>
      </c>
      <c r="AS29" s="299">
        <f t="shared" si="3"/>
        <v>1124.4444444444443</v>
      </c>
      <c r="AT29" s="299">
        <f t="shared" si="4"/>
        <v>1119.9166666666665</v>
      </c>
      <c r="AU29" s="299">
        <f t="shared" si="5"/>
        <v>1188.6666666666665</v>
      </c>
      <c r="AV29" s="499">
        <f t="shared" si="6"/>
        <v>1160.1059694292096</v>
      </c>
      <c r="AW29" s="499">
        <f t="shared" si="7"/>
        <v>1206.938916111739</v>
      </c>
      <c r="AX29" s="499">
        <f t="shared" si="8"/>
        <v>1082.5100571244668</v>
      </c>
      <c r="AY29" s="499">
        <f t="shared" si="9"/>
        <v>1058.079217469174</v>
      </c>
      <c r="AZ29" s="499">
        <f t="shared" si="10"/>
        <v>1223.2649587641554</v>
      </c>
      <c r="BA29" s="499">
        <f t="shared" si="11"/>
        <v>1217.751930546036</v>
      </c>
      <c r="BB29" s="300">
        <f t="shared" si="12"/>
        <v>201.69340398038395</v>
      </c>
      <c r="BC29" s="300">
        <f t="shared" si="13"/>
        <v>206.96517708595891</v>
      </c>
      <c r="BD29" s="300">
        <f t="shared" si="14"/>
        <v>189.34568753654003</v>
      </c>
      <c r="BE29" s="300">
        <f t="shared" si="15"/>
        <v>191.77322414864955</v>
      </c>
      <c r="BF29" s="300">
        <f t="shared" si="16"/>
        <v>215.41237997232633</v>
      </c>
      <c r="BG29" s="300">
        <f t="shared" si="17"/>
        <v>165.38081852294388</v>
      </c>
      <c r="BH29" s="678">
        <f t="shared" si="18"/>
        <v>267288.41535648989</v>
      </c>
      <c r="BI29" s="678">
        <f t="shared" si="19"/>
        <v>278078.72627214465</v>
      </c>
      <c r="BJ29" s="678">
        <f t="shared" si="20"/>
        <v>292277.71542360605</v>
      </c>
      <c r="BK29" s="678">
        <f t="shared" si="21"/>
        <v>285681.38871667697</v>
      </c>
      <c r="BL29" s="678">
        <f t="shared" si="22"/>
        <v>352300.30812407675</v>
      </c>
      <c r="BM29" s="678">
        <f t="shared" si="23"/>
        <v>350712.55599725834</v>
      </c>
      <c r="BN29" s="679">
        <f t="shared" si="24"/>
        <v>334110.51919561235</v>
      </c>
      <c r="BO29" s="679">
        <f t="shared" si="25"/>
        <v>347598.40784018085</v>
      </c>
      <c r="BP29" s="679">
        <f t="shared" si="26"/>
        <v>311762.89645184646</v>
      </c>
      <c r="BQ29" s="679">
        <f t="shared" si="27"/>
        <v>304726.81463112211</v>
      </c>
      <c r="BR29" s="679">
        <f t="shared" si="28"/>
        <v>352300.30812407675</v>
      </c>
      <c r="BS29" s="679">
        <f t="shared" si="29"/>
        <v>350712.55599725834</v>
      </c>
    </row>
    <row r="30" spans="1:71">
      <c r="A30" s="28">
        <v>63613000</v>
      </c>
      <c r="B30" s="114">
        <v>25</v>
      </c>
      <c r="C30" s="28">
        <v>2811</v>
      </c>
      <c r="D30" s="28" t="s">
        <v>106</v>
      </c>
      <c r="E30" s="28" t="s">
        <v>1171</v>
      </c>
      <c r="F30" s="28">
        <v>1</v>
      </c>
      <c r="G30" s="28" t="s">
        <v>92</v>
      </c>
      <c r="H30" s="28" t="s">
        <v>448</v>
      </c>
      <c r="I30" s="29">
        <v>130</v>
      </c>
      <c r="J30" s="28"/>
      <c r="K30" s="29" t="s">
        <v>578</v>
      </c>
      <c r="L30" s="683">
        <v>166</v>
      </c>
      <c r="M30" s="683">
        <v>182</v>
      </c>
      <c r="N30" s="683">
        <v>192</v>
      </c>
      <c r="O30" s="683">
        <v>214</v>
      </c>
      <c r="P30" s="6">
        <v>184.31</v>
      </c>
      <c r="Q30" s="6">
        <v>198.03</v>
      </c>
      <c r="R30" s="122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9">
        <f t="shared" si="0"/>
        <v>46.111111111111107</v>
      </c>
      <c r="AQ30" s="299">
        <f t="shared" si="1"/>
        <v>50.555555555555557</v>
      </c>
      <c r="AR30" s="299">
        <f t="shared" si="2"/>
        <v>53.333333333333329</v>
      </c>
      <c r="AS30" s="299">
        <f t="shared" si="3"/>
        <v>59.444444444444443</v>
      </c>
      <c r="AT30" s="299">
        <f t="shared" si="4"/>
        <v>51.197222222222223</v>
      </c>
      <c r="AU30" s="299">
        <f t="shared" si="5"/>
        <v>55.008333333333333</v>
      </c>
      <c r="AV30" s="499">
        <f t="shared" si="6"/>
        <v>60.692590899857805</v>
      </c>
      <c r="AW30" s="499">
        <f t="shared" si="7"/>
        <v>56.208516564057462</v>
      </c>
      <c r="AX30" s="499">
        <f t="shared" si="8"/>
        <v>57.272507844557076</v>
      </c>
      <c r="AY30" s="499">
        <f t="shared" si="9"/>
        <v>55.936006061858507</v>
      </c>
      <c r="AZ30" s="499">
        <f t="shared" si="10"/>
        <v>55.921810786968656</v>
      </c>
      <c r="BA30" s="499">
        <f t="shared" si="11"/>
        <v>56.354322024217495</v>
      </c>
      <c r="BB30" s="300">
        <f t="shared" si="12"/>
        <v>10.551876791914193</v>
      </c>
      <c r="BC30" s="300">
        <f t="shared" si="13"/>
        <v>9.6386034364494719</v>
      </c>
      <c r="BD30" s="300">
        <f t="shared" si="14"/>
        <v>10.017738221828516</v>
      </c>
      <c r="BE30" s="300">
        <f t="shared" si="15"/>
        <v>10.138208984143036</v>
      </c>
      <c r="BF30" s="300">
        <f t="shared" si="16"/>
        <v>9.8476215374902587</v>
      </c>
      <c r="BG30" s="300">
        <f t="shared" si="17"/>
        <v>7.6533846261213734</v>
      </c>
      <c r="BH30" s="678">
        <f t="shared" si="18"/>
        <v>13983.572943327239</v>
      </c>
      <c r="BI30" s="678">
        <f t="shared" si="19"/>
        <v>12950.442216358839</v>
      </c>
      <c r="BJ30" s="678">
        <f t="shared" si="20"/>
        <v>15463.577118030411</v>
      </c>
      <c r="BK30" s="678">
        <f t="shared" si="21"/>
        <v>15102.721636701797</v>
      </c>
      <c r="BL30" s="678">
        <f t="shared" si="22"/>
        <v>16105.481506646973</v>
      </c>
      <c r="BM30" s="678">
        <f t="shared" si="23"/>
        <v>16230.044742974638</v>
      </c>
      <c r="BN30" s="679">
        <f t="shared" si="24"/>
        <v>17479.466179159048</v>
      </c>
      <c r="BO30" s="679">
        <f t="shared" si="25"/>
        <v>16188.052770448548</v>
      </c>
      <c r="BP30" s="679">
        <f t="shared" si="26"/>
        <v>16494.482259232438</v>
      </c>
      <c r="BQ30" s="679">
        <f t="shared" si="27"/>
        <v>16109.56974581525</v>
      </c>
      <c r="BR30" s="679">
        <f t="shared" si="28"/>
        <v>16105.481506646973</v>
      </c>
      <c r="BS30" s="679">
        <f t="shared" si="29"/>
        <v>16230.044742974638</v>
      </c>
    </row>
    <row r="31" spans="1:71">
      <c r="A31" s="28">
        <v>82104401</v>
      </c>
      <c r="B31" s="28">
        <v>26</v>
      </c>
      <c r="C31" s="28">
        <v>6053</v>
      </c>
      <c r="D31" s="28" t="s">
        <v>1161</v>
      </c>
      <c r="E31" s="28" t="s">
        <v>1171</v>
      </c>
      <c r="F31" s="28"/>
      <c r="G31" s="81" t="s">
        <v>1147</v>
      </c>
      <c r="H31" s="81" t="s">
        <v>452</v>
      </c>
      <c r="I31" s="123">
        <v>44</v>
      </c>
      <c r="J31" s="122"/>
      <c r="K31" s="113" t="s">
        <v>578</v>
      </c>
      <c r="L31" s="685"/>
      <c r="M31" s="685"/>
      <c r="N31" s="685"/>
      <c r="O31" s="685"/>
      <c r="P31" s="6"/>
      <c r="Q31" s="6">
        <v>1701</v>
      </c>
      <c r="R31" s="122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9">
        <f t="shared" si="0"/>
        <v>0</v>
      </c>
      <c r="AQ31" s="299">
        <f t="shared" si="1"/>
        <v>0</v>
      </c>
      <c r="AR31" s="299">
        <f t="shared" si="2"/>
        <v>0</v>
      </c>
      <c r="AS31" s="299">
        <f t="shared" si="3"/>
        <v>0</v>
      </c>
      <c r="AT31" s="299">
        <f t="shared" si="4"/>
        <v>0</v>
      </c>
      <c r="AU31" s="299">
        <f t="shared" si="5"/>
        <v>472.5</v>
      </c>
      <c r="AV31" s="499">
        <f t="shared" si="6"/>
        <v>0</v>
      </c>
      <c r="AW31" s="499">
        <f t="shared" si="7"/>
        <v>0</v>
      </c>
      <c r="AX31" s="499">
        <f t="shared" si="8"/>
        <v>0</v>
      </c>
      <c r="AY31" s="499">
        <f t="shared" si="9"/>
        <v>0</v>
      </c>
      <c r="AZ31" s="499">
        <f t="shared" si="10"/>
        <v>0</v>
      </c>
      <c r="BA31" s="499">
        <f t="shared" si="11"/>
        <v>484.06151473612061</v>
      </c>
      <c r="BB31" s="300">
        <f t="shared" si="12"/>
        <v>0</v>
      </c>
      <c r="BC31" s="300">
        <f t="shared" si="13"/>
        <v>0</v>
      </c>
      <c r="BD31" s="300">
        <f t="shared" si="14"/>
        <v>0</v>
      </c>
      <c r="BE31" s="300">
        <f t="shared" si="15"/>
        <v>0</v>
      </c>
      <c r="BF31" s="300">
        <f t="shared" si="16"/>
        <v>0</v>
      </c>
      <c r="BG31" s="300">
        <f t="shared" si="17"/>
        <v>65.739571019706389</v>
      </c>
      <c r="BH31" s="678">
        <f t="shared" si="18"/>
        <v>0</v>
      </c>
      <c r="BI31" s="678">
        <f t="shared" si="19"/>
        <v>0</v>
      </c>
      <c r="BJ31" s="678">
        <f t="shared" si="20"/>
        <v>0</v>
      </c>
      <c r="BK31" s="678">
        <f t="shared" si="21"/>
        <v>0</v>
      </c>
      <c r="BL31" s="678">
        <f t="shared" si="22"/>
        <v>0</v>
      </c>
      <c r="BM31" s="678">
        <f t="shared" si="23"/>
        <v>139409.71624400275</v>
      </c>
      <c r="BN31" s="679">
        <f t="shared" si="24"/>
        <v>0</v>
      </c>
      <c r="BO31" s="679">
        <f t="shared" si="25"/>
        <v>0</v>
      </c>
      <c r="BP31" s="679">
        <f t="shared" si="26"/>
        <v>0</v>
      </c>
      <c r="BQ31" s="679">
        <f t="shared" si="27"/>
        <v>0</v>
      </c>
      <c r="BR31" s="679">
        <f t="shared" si="28"/>
        <v>0</v>
      </c>
      <c r="BS31" s="679">
        <f t="shared" si="29"/>
        <v>139409.71624400275</v>
      </c>
    </row>
    <row r="32" spans="1:71">
      <c r="A32" s="28">
        <v>81901903</v>
      </c>
      <c r="B32" s="114">
        <v>27</v>
      </c>
      <c r="C32" s="28">
        <v>2776</v>
      </c>
      <c r="D32" s="28" t="s">
        <v>1160</v>
      </c>
      <c r="E32" s="28" t="s">
        <v>1171</v>
      </c>
      <c r="F32" s="28" t="s">
        <v>1183</v>
      </c>
      <c r="G32" s="28" t="s">
        <v>192</v>
      </c>
      <c r="H32" s="28" t="s">
        <v>610</v>
      </c>
      <c r="I32" s="29" t="s">
        <v>609</v>
      </c>
      <c r="J32" s="124"/>
      <c r="K32" s="29" t="s">
        <v>578</v>
      </c>
      <c r="L32" s="682"/>
      <c r="M32" s="682"/>
      <c r="N32" s="682"/>
      <c r="O32" s="682"/>
      <c r="P32" s="6">
        <v>53.09</v>
      </c>
      <c r="Q32" s="6">
        <v>168.48</v>
      </c>
      <c r="R32" s="122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9">
        <f t="shared" si="0"/>
        <v>0</v>
      </c>
      <c r="AQ32" s="299">
        <f t="shared" si="1"/>
        <v>0</v>
      </c>
      <c r="AR32" s="299">
        <f t="shared" si="2"/>
        <v>0</v>
      </c>
      <c r="AS32" s="299">
        <f t="shared" si="3"/>
        <v>0</v>
      </c>
      <c r="AT32" s="299">
        <f t="shared" si="4"/>
        <v>14.747222222222224</v>
      </c>
      <c r="AU32" s="299">
        <f t="shared" si="5"/>
        <v>46.8</v>
      </c>
      <c r="AV32" s="499">
        <f t="shared" si="6"/>
        <v>0</v>
      </c>
      <c r="AW32" s="499">
        <f t="shared" si="7"/>
        <v>0</v>
      </c>
      <c r="AX32" s="499">
        <f t="shared" si="8"/>
        <v>0</v>
      </c>
      <c r="AY32" s="499">
        <f t="shared" si="9"/>
        <v>0</v>
      </c>
      <c r="AZ32" s="499">
        <f t="shared" si="10"/>
        <v>16.108127256688004</v>
      </c>
      <c r="BA32" s="499">
        <f t="shared" si="11"/>
        <v>47.945140507196697</v>
      </c>
      <c r="BB32" s="300">
        <f t="shared" si="12"/>
        <v>0</v>
      </c>
      <c r="BC32" s="300">
        <f t="shared" si="13"/>
        <v>0</v>
      </c>
      <c r="BD32" s="300">
        <f t="shared" si="14"/>
        <v>0</v>
      </c>
      <c r="BE32" s="300">
        <f t="shared" si="15"/>
        <v>0</v>
      </c>
      <c r="BF32" s="300">
        <f t="shared" si="16"/>
        <v>2.8365809094751118</v>
      </c>
      <c r="BG32" s="300">
        <f t="shared" si="17"/>
        <v>6.5113479867137736</v>
      </c>
      <c r="BH32" s="678">
        <f t="shared" si="18"/>
        <v>0</v>
      </c>
      <c r="BI32" s="678">
        <f t="shared" si="19"/>
        <v>0</v>
      </c>
      <c r="BJ32" s="678">
        <f t="shared" si="20"/>
        <v>0</v>
      </c>
      <c r="BK32" s="678">
        <f t="shared" si="21"/>
        <v>0</v>
      </c>
      <c r="BL32" s="678">
        <f t="shared" si="22"/>
        <v>4639.1406499261448</v>
      </c>
      <c r="BM32" s="678">
        <f t="shared" si="23"/>
        <v>13808.200466072649</v>
      </c>
      <c r="BN32" s="679">
        <f t="shared" si="24"/>
        <v>0</v>
      </c>
      <c r="BO32" s="679">
        <f t="shared" si="25"/>
        <v>0</v>
      </c>
      <c r="BP32" s="679">
        <f t="shared" si="26"/>
        <v>0</v>
      </c>
      <c r="BQ32" s="679">
        <f t="shared" si="27"/>
        <v>0</v>
      </c>
      <c r="BR32" s="679">
        <f t="shared" si="28"/>
        <v>4639.1406499261448</v>
      </c>
      <c r="BS32" s="679">
        <f t="shared" si="29"/>
        <v>13808.200466072649</v>
      </c>
    </row>
    <row r="33" spans="1:71">
      <c r="A33" s="28">
        <v>89200300</v>
      </c>
      <c r="B33" s="28">
        <v>28</v>
      </c>
      <c r="C33" s="28">
        <v>4434</v>
      </c>
      <c r="D33" s="28" t="s">
        <v>1162</v>
      </c>
      <c r="E33" s="28" t="s">
        <v>1171</v>
      </c>
      <c r="F33" s="28">
        <v>1</v>
      </c>
      <c r="G33" s="28" t="s">
        <v>101</v>
      </c>
      <c r="H33" s="28" t="s">
        <v>375</v>
      </c>
      <c r="I33" s="29">
        <v>3</v>
      </c>
      <c r="J33" s="28"/>
      <c r="K33" s="29" t="s">
        <v>578</v>
      </c>
      <c r="L33" s="682">
        <v>3684</v>
      </c>
      <c r="M33" s="682">
        <v>4016</v>
      </c>
      <c r="N33" s="682">
        <v>4470</v>
      </c>
      <c r="O33" s="682">
        <v>4772</v>
      </c>
      <c r="P33" s="6">
        <v>4046</v>
      </c>
      <c r="Q33" s="6">
        <v>4524</v>
      </c>
      <c r="R33" s="122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9">
        <f t="shared" si="0"/>
        <v>1023.3333333333333</v>
      </c>
      <c r="AQ33" s="299">
        <f t="shared" si="1"/>
        <v>1115.5555555555554</v>
      </c>
      <c r="AR33" s="299">
        <f t="shared" si="2"/>
        <v>1241.6666666666667</v>
      </c>
      <c r="AS33" s="299">
        <f t="shared" si="3"/>
        <v>1325.5555555555554</v>
      </c>
      <c r="AT33" s="299">
        <f t="shared" si="4"/>
        <v>1123.8888888888889</v>
      </c>
      <c r="AU33" s="299">
        <f t="shared" si="5"/>
        <v>1256.6666666666667</v>
      </c>
      <c r="AV33" s="499">
        <f t="shared" si="6"/>
        <v>1346.9367763558803</v>
      </c>
      <c r="AW33" s="499">
        <f t="shared" si="7"/>
        <v>1240.2934204464545</v>
      </c>
      <c r="AX33" s="499">
        <f t="shared" si="8"/>
        <v>1333.3755732560946</v>
      </c>
      <c r="AY33" s="499">
        <f t="shared" si="9"/>
        <v>1247.3206585382652</v>
      </c>
      <c r="AZ33" s="499">
        <f t="shared" si="10"/>
        <v>1227.6037461020842</v>
      </c>
      <c r="BA33" s="499">
        <f t="shared" si="11"/>
        <v>1287.4158099154672</v>
      </c>
      <c r="BB33" s="300">
        <f t="shared" si="12"/>
        <v>234.17538615308368</v>
      </c>
      <c r="BC33" s="300">
        <f t="shared" si="13"/>
        <v>212.68478791637952</v>
      </c>
      <c r="BD33" s="300">
        <f t="shared" si="14"/>
        <v>233.2254679769452</v>
      </c>
      <c r="BE33" s="300">
        <f t="shared" si="15"/>
        <v>226.07258538472226</v>
      </c>
      <c r="BF33" s="300">
        <f t="shared" si="16"/>
        <v>216.17642418037858</v>
      </c>
      <c r="BG33" s="300">
        <f t="shared" si="17"/>
        <v>174.84175149509213</v>
      </c>
      <c r="BH33" s="678">
        <f t="shared" si="18"/>
        <v>310334.23327239481</v>
      </c>
      <c r="BI33" s="678">
        <f t="shared" si="19"/>
        <v>285763.60407086316</v>
      </c>
      <c r="BJ33" s="678">
        <f t="shared" si="20"/>
        <v>360011.40477914555</v>
      </c>
      <c r="BK33" s="678">
        <f t="shared" si="21"/>
        <v>336776.57780533162</v>
      </c>
      <c r="BL33" s="678">
        <f t="shared" si="22"/>
        <v>353549.87887740025</v>
      </c>
      <c r="BM33" s="678">
        <f t="shared" si="23"/>
        <v>370775.75325565453</v>
      </c>
      <c r="BN33" s="679">
        <f t="shared" si="24"/>
        <v>387917.79159049352</v>
      </c>
      <c r="BO33" s="679">
        <f t="shared" si="25"/>
        <v>357204.50508857891</v>
      </c>
      <c r="BP33" s="679">
        <f t="shared" si="26"/>
        <v>384012.16509775526</v>
      </c>
      <c r="BQ33" s="679">
        <f t="shared" si="27"/>
        <v>359228.34965902037</v>
      </c>
      <c r="BR33" s="679">
        <f t="shared" si="28"/>
        <v>353549.87887740025</v>
      </c>
      <c r="BS33" s="679">
        <f t="shared" si="29"/>
        <v>370775.75325565453</v>
      </c>
    </row>
    <row r="34" spans="1:71">
      <c r="A34" s="28">
        <v>89902400</v>
      </c>
      <c r="B34" s="114">
        <v>29</v>
      </c>
      <c r="C34" s="28">
        <v>2172</v>
      </c>
      <c r="D34" s="28" t="s">
        <v>1160</v>
      </c>
      <c r="E34" s="28" t="s">
        <v>1171</v>
      </c>
      <c r="F34" s="28">
        <v>1</v>
      </c>
      <c r="G34" s="28" t="s">
        <v>90</v>
      </c>
      <c r="H34" s="28" t="s">
        <v>459</v>
      </c>
      <c r="I34" s="29">
        <v>24</v>
      </c>
      <c r="J34" s="28"/>
      <c r="K34" s="29" t="s">
        <v>578</v>
      </c>
      <c r="L34" s="686">
        <v>272</v>
      </c>
      <c r="M34" s="686">
        <v>319</v>
      </c>
      <c r="N34" s="686">
        <v>317</v>
      </c>
      <c r="O34" s="686">
        <v>356</v>
      </c>
      <c r="P34" s="6">
        <v>297.38</v>
      </c>
      <c r="Q34" s="6">
        <v>295.22000000000003</v>
      </c>
      <c r="R34" s="122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9">
        <f t="shared" si="0"/>
        <v>75.555555555555557</v>
      </c>
      <c r="AQ34" s="299">
        <f t="shared" si="1"/>
        <v>88.611111111111114</v>
      </c>
      <c r="AR34" s="299">
        <f t="shared" si="2"/>
        <v>88.055555555555557</v>
      </c>
      <c r="AS34" s="299">
        <f t="shared" si="3"/>
        <v>98.888888888888886</v>
      </c>
      <c r="AT34" s="299">
        <f t="shared" si="4"/>
        <v>82.605555555555554</v>
      </c>
      <c r="AU34" s="299">
        <f t="shared" si="5"/>
        <v>82.00555555555556</v>
      </c>
      <c r="AV34" s="499">
        <f t="shared" si="6"/>
        <v>99.448100751574245</v>
      </c>
      <c r="AW34" s="499">
        <f t="shared" si="7"/>
        <v>98.51932298865016</v>
      </c>
      <c r="AX34" s="499">
        <f t="shared" si="8"/>
        <v>94.559296805857272</v>
      </c>
      <c r="AY34" s="499">
        <f t="shared" si="9"/>
        <v>93.052421299166483</v>
      </c>
      <c r="AZ34" s="499">
        <f t="shared" si="10"/>
        <v>90.228571926801251</v>
      </c>
      <c r="BA34" s="499">
        <f t="shared" si="11"/>
        <v>84.012134262432411</v>
      </c>
      <c r="BB34" s="300">
        <f t="shared" si="12"/>
        <v>17.289822213256993</v>
      </c>
      <c r="BC34" s="300">
        <f t="shared" si="13"/>
        <v>16.89403569355704</v>
      </c>
      <c r="BD34" s="300">
        <f t="shared" si="14"/>
        <v>16.539703209998127</v>
      </c>
      <c r="BE34" s="300">
        <f t="shared" si="15"/>
        <v>16.865431768013647</v>
      </c>
      <c r="BF34" s="300">
        <f t="shared" si="16"/>
        <v>15.88891374759293</v>
      </c>
      <c r="BG34" s="300">
        <f t="shared" si="17"/>
        <v>11.409545065513063</v>
      </c>
      <c r="BH34" s="678">
        <f t="shared" si="18"/>
        <v>22912.842413162707</v>
      </c>
      <c r="BI34" s="678">
        <f t="shared" si="19"/>
        <v>22698.852016584999</v>
      </c>
      <c r="BJ34" s="678">
        <f t="shared" si="20"/>
        <v>25531.010137581463</v>
      </c>
      <c r="BK34" s="678">
        <f t="shared" si="21"/>
        <v>25124.153750774949</v>
      </c>
      <c r="BL34" s="678">
        <f t="shared" si="22"/>
        <v>25985.82871491876</v>
      </c>
      <c r="BM34" s="678">
        <f t="shared" si="23"/>
        <v>24195.494667580533</v>
      </c>
      <c r="BN34" s="679">
        <f t="shared" si="24"/>
        <v>28641.053016453381</v>
      </c>
      <c r="BO34" s="679">
        <f t="shared" si="25"/>
        <v>28373.565020731246</v>
      </c>
      <c r="BP34" s="679">
        <f t="shared" si="26"/>
        <v>27233.077480086893</v>
      </c>
      <c r="BQ34" s="679">
        <f t="shared" si="27"/>
        <v>26799.097334159946</v>
      </c>
      <c r="BR34" s="679">
        <f t="shared" si="28"/>
        <v>25985.82871491876</v>
      </c>
      <c r="BS34" s="679">
        <f t="shared" si="29"/>
        <v>24195.494667580533</v>
      </c>
    </row>
    <row r="35" spans="1:71">
      <c r="A35" s="28">
        <v>89902600</v>
      </c>
      <c r="B35" s="28">
        <v>30</v>
      </c>
      <c r="C35" s="28">
        <v>7145</v>
      </c>
      <c r="D35" s="28" t="s">
        <v>1160</v>
      </c>
      <c r="E35" s="28" t="s">
        <v>1171</v>
      </c>
      <c r="F35" s="28">
        <v>1</v>
      </c>
      <c r="G35" s="28" t="s">
        <v>90</v>
      </c>
      <c r="H35" s="28" t="s">
        <v>459</v>
      </c>
      <c r="I35" s="29">
        <v>24</v>
      </c>
      <c r="J35" s="28" t="s">
        <v>585</v>
      </c>
      <c r="K35" s="29" t="s">
        <v>578</v>
      </c>
      <c r="L35" s="683">
        <v>254.76</v>
      </c>
      <c r="M35" s="683">
        <v>299.14</v>
      </c>
      <c r="N35" s="683">
        <v>317.86</v>
      </c>
      <c r="O35" s="683">
        <v>341.47</v>
      </c>
      <c r="P35" s="6">
        <v>295.77</v>
      </c>
      <c r="Q35" s="6">
        <v>309.02</v>
      </c>
      <c r="R35" s="122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9">
        <f t="shared" si="0"/>
        <v>70.766666666666666</v>
      </c>
      <c r="AQ35" s="299">
        <f t="shared" si="1"/>
        <v>83.094444444444434</v>
      </c>
      <c r="AR35" s="299">
        <f t="shared" si="2"/>
        <v>88.294444444444451</v>
      </c>
      <c r="AS35" s="299">
        <f t="shared" si="3"/>
        <v>94.852777777777789</v>
      </c>
      <c r="AT35" s="299">
        <f t="shared" si="4"/>
        <v>82.158333333333331</v>
      </c>
      <c r="AU35" s="299">
        <f t="shared" si="5"/>
        <v>85.838888888888889</v>
      </c>
      <c r="AV35" s="499">
        <f t="shared" si="6"/>
        <v>93.144846130408268</v>
      </c>
      <c r="AW35" s="499">
        <f t="shared" si="7"/>
        <v>92.385800247099709</v>
      </c>
      <c r="AX35" s="499">
        <f t="shared" si="8"/>
        <v>94.815829913911017</v>
      </c>
      <c r="AY35" s="499">
        <f t="shared" si="9"/>
        <v>89.254523317489841</v>
      </c>
      <c r="AZ35" s="499">
        <f t="shared" si="10"/>
        <v>89.74007908665682</v>
      </c>
      <c r="BA35" s="499">
        <f t="shared" si="11"/>
        <v>87.939264717081713</v>
      </c>
      <c r="BB35" s="300">
        <f t="shared" si="12"/>
        <v>16.193952599446142</v>
      </c>
      <c r="BC35" s="300">
        <f t="shared" si="13"/>
        <v>15.842262813074147</v>
      </c>
      <c r="BD35" s="300">
        <f t="shared" si="14"/>
        <v>16.584574329116734</v>
      </c>
      <c r="BE35" s="300">
        <f t="shared" si="15"/>
        <v>16.17707580287534</v>
      </c>
      <c r="BF35" s="300">
        <f t="shared" si="16"/>
        <v>15.802891987105928</v>
      </c>
      <c r="BG35" s="300">
        <f t="shared" si="17"/>
        <v>11.942881973256712</v>
      </c>
      <c r="BH35" s="678">
        <f t="shared" si="18"/>
        <v>21460.572548446067</v>
      </c>
      <c r="BI35" s="678">
        <f t="shared" si="19"/>
        <v>21285.688376931772</v>
      </c>
      <c r="BJ35" s="678">
        <f t="shared" si="20"/>
        <v>25600.274076755974</v>
      </c>
      <c r="BK35" s="678">
        <f t="shared" si="21"/>
        <v>24098.721295722258</v>
      </c>
      <c r="BL35" s="678">
        <f t="shared" si="22"/>
        <v>25845.142776957164</v>
      </c>
      <c r="BM35" s="678">
        <f t="shared" si="23"/>
        <v>25326.508238519535</v>
      </c>
      <c r="BN35" s="679">
        <f t="shared" si="24"/>
        <v>26825.715685557581</v>
      </c>
      <c r="BO35" s="679">
        <f t="shared" si="25"/>
        <v>26607.110471164717</v>
      </c>
      <c r="BP35" s="679">
        <f t="shared" si="26"/>
        <v>27306.959015206372</v>
      </c>
      <c r="BQ35" s="679">
        <f t="shared" si="27"/>
        <v>25705.302715437076</v>
      </c>
      <c r="BR35" s="679">
        <f t="shared" si="28"/>
        <v>25845.142776957164</v>
      </c>
      <c r="BS35" s="679">
        <f t="shared" si="29"/>
        <v>25326.508238519535</v>
      </c>
    </row>
    <row r="36" spans="1:71">
      <c r="A36" s="28">
        <v>93300900</v>
      </c>
      <c r="B36" s="114">
        <v>31</v>
      </c>
      <c r="C36" s="28">
        <v>3725</v>
      </c>
      <c r="D36" s="28" t="s">
        <v>1160</v>
      </c>
      <c r="E36" s="28" t="s">
        <v>1171</v>
      </c>
      <c r="F36" s="28">
        <v>1</v>
      </c>
      <c r="G36" s="28" t="s">
        <v>1345</v>
      </c>
      <c r="H36" s="28" t="s">
        <v>470</v>
      </c>
      <c r="I36" s="29">
        <v>9</v>
      </c>
      <c r="J36" s="28"/>
      <c r="K36" s="29" t="s">
        <v>578</v>
      </c>
      <c r="L36" s="6">
        <v>974.2</v>
      </c>
      <c r="M36" s="6">
        <v>1045.2</v>
      </c>
      <c r="N36" s="6">
        <v>1099.5</v>
      </c>
      <c r="O36" s="6">
        <v>1248.7</v>
      </c>
      <c r="P36" s="6">
        <v>1066.3</v>
      </c>
      <c r="Q36" s="6">
        <v>1070.8</v>
      </c>
      <c r="R36" s="122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9">
        <f t="shared" si="0"/>
        <v>270.61111111111114</v>
      </c>
      <c r="AQ36" s="299">
        <f t="shared" si="1"/>
        <v>290.33333333333331</v>
      </c>
      <c r="AR36" s="299">
        <f t="shared" si="2"/>
        <v>305.41666666666669</v>
      </c>
      <c r="AS36" s="299">
        <f t="shared" si="3"/>
        <v>346.86111111111114</v>
      </c>
      <c r="AT36" s="299">
        <f t="shared" si="4"/>
        <v>296.1944444444444</v>
      </c>
      <c r="AU36" s="299">
        <f t="shared" si="5"/>
        <v>297.4444444444444</v>
      </c>
      <c r="AV36" s="499">
        <f t="shared" si="6"/>
        <v>356.18507261832224</v>
      </c>
      <c r="AW36" s="499">
        <f t="shared" si="7"/>
        <v>322.79748083930139</v>
      </c>
      <c r="AX36" s="499">
        <f t="shared" si="8"/>
        <v>327.97459570359644</v>
      </c>
      <c r="AY36" s="499">
        <f t="shared" si="9"/>
        <v>326.38920920300336</v>
      </c>
      <c r="AZ36" s="499">
        <f t="shared" si="10"/>
        <v>323.5278977925488</v>
      </c>
      <c r="BA36" s="499">
        <f t="shared" si="11"/>
        <v>304.72255730713573</v>
      </c>
      <c r="BB36" s="300">
        <f t="shared" si="12"/>
        <v>61.92553235351091</v>
      </c>
      <c r="BC36" s="300">
        <f t="shared" si="13"/>
        <v>55.353122592181244</v>
      </c>
      <c r="BD36" s="300">
        <f t="shared" si="14"/>
        <v>57.367204035939878</v>
      </c>
      <c r="BE36" s="300">
        <f t="shared" si="15"/>
        <v>59.156923170557988</v>
      </c>
      <c r="BF36" s="300">
        <f t="shared" si="16"/>
        <v>56.972051681546638</v>
      </c>
      <c r="BG36" s="300">
        <f t="shared" si="17"/>
        <v>41.383852232746378</v>
      </c>
      <c r="BH36" s="678">
        <f t="shared" si="18"/>
        <v>82065.040731261441</v>
      </c>
      <c r="BI36" s="678">
        <f t="shared" si="19"/>
        <v>74372.539585375038</v>
      </c>
      <c r="BJ36" s="678">
        <f t="shared" si="20"/>
        <v>88553.140839971034</v>
      </c>
      <c r="BK36" s="678">
        <f t="shared" si="21"/>
        <v>88125.086484810905</v>
      </c>
      <c r="BL36" s="678">
        <f t="shared" si="22"/>
        <v>93176.034564254049</v>
      </c>
      <c r="BM36" s="678">
        <f t="shared" si="23"/>
        <v>87760.096504455083</v>
      </c>
      <c r="BN36" s="679">
        <f t="shared" si="24"/>
        <v>102581.3009140768</v>
      </c>
      <c r="BO36" s="679">
        <f t="shared" si="25"/>
        <v>92965.674481718801</v>
      </c>
      <c r="BP36" s="679">
        <f t="shared" si="26"/>
        <v>94456.683562635779</v>
      </c>
      <c r="BQ36" s="679">
        <f t="shared" si="27"/>
        <v>94000.092250464964</v>
      </c>
      <c r="BR36" s="679">
        <f t="shared" si="28"/>
        <v>93176.034564254049</v>
      </c>
      <c r="BS36" s="679">
        <f t="shared" si="29"/>
        <v>87760.096504455083</v>
      </c>
    </row>
    <row r="37" spans="1:71">
      <c r="A37" s="28">
        <v>101602100</v>
      </c>
      <c r="B37" s="114">
        <v>33</v>
      </c>
      <c r="C37" s="28">
        <v>6865</v>
      </c>
      <c r="D37" s="28" t="s">
        <v>1160</v>
      </c>
      <c r="E37" s="28" t="s">
        <v>1171</v>
      </c>
      <c r="F37" s="28">
        <v>1</v>
      </c>
      <c r="G37" s="28" t="s">
        <v>586</v>
      </c>
      <c r="H37" s="28" t="s">
        <v>381</v>
      </c>
      <c r="I37" s="29">
        <v>19</v>
      </c>
      <c r="J37" s="28"/>
      <c r="K37" s="29" t="s">
        <v>578</v>
      </c>
      <c r="L37" s="683">
        <v>1341.2</v>
      </c>
      <c r="M37" s="683">
        <v>1322.1</v>
      </c>
      <c r="N37" s="683">
        <v>1307.3</v>
      </c>
      <c r="O37" s="683">
        <v>1513.7</v>
      </c>
      <c r="P37" s="6">
        <v>1120.4000000000001</v>
      </c>
      <c r="Q37" s="6">
        <v>1120.2</v>
      </c>
      <c r="R37" s="122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9">
        <f t="shared" si="0"/>
        <v>372.55555555555554</v>
      </c>
      <c r="AQ37" s="299">
        <f t="shared" si="1"/>
        <v>367.24999999999994</v>
      </c>
      <c r="AR37" s="299">
        <f t="shared" si="2"/>
        <v>363.13888888888886</v>
      </c>
      <c r="AS37" s="299">
        <f t="shared" si="3"/>
        <v>420.47222222222223</v>
      </c>
      <c r="AT37" s="299">
        <f t="shared" si="4"/>
        <v>311.22222222222223</v>
      </c>
      <c r="AU37" s="299">
        <f t="shared" si="5"/>
        <v>311.16666666666669</v>
      </c>
      <c r="AV37" s="499">
        <f t="shared" si="6"/>
        <v>490.36688502945356</v>
      </c>
      <c r="AW37" s="499">
        <f t="shared" si="7"/>
        <v>408.31472389747449</v>
      </c>
      <c r="AX37" s="499">
        <f t="shared" si="8"/>
        <v>389.96015367286174</v>
      </c>
      <c r="AY37" s="499">
        <f t="shared" si="9"/>
        <v>395.65575876558518</v>
      </c>
      <c r="AZ37" s="499">
        <f t="shared" si="10"/>
        <v>339.94247086820945</v>
      </c>
      <c r="BA37" s="499">
        <f t="shared" si="11"/>
        <v>318.7805460360978</v>
      </c>
      <c r="BB37" s="300">
        <f t="shared" si="12"/>
        <v>85.254079236839274</v>
      </c>
      <c r="BC37" s="300">
        <f t="shared" si="13"/>
        <v>70.01756924906509</v>
      </c>
      <c r="BD37" s="300">
        <f t="shared" si="14"/>
        <v>68.209318632273011</v>
      </c>
      <c r="BE37" s="300">
        <f t="shared" si="15"/>
        <v>71.71124737989399</v>
      </c>
      <c r="BF37" s="300">
        <f t="shared" si="16"/>
        <v>59.862596552569507</v>
      </c>
      <c r="BG37" s="300">
        <f t="shared" si="17"/>
        <v>43.293043772060614</v>
      </c>
      <c r="BH37" s="678">
        <f t="shared" si="18"/>
        <v>112980.5303107861</v>
      </c>
      <c r="BI37" s="678">
        <f t="shared" si="19"/>
        <v>94075.712385978128</v>
      </c>
      <c r="BJ37" s="678">
        <f t="shared" si="20"/>
        <v>105289.24149167267</v>
      </c>
      <c r="BK37" s="678">
        <f t="shared" si="21"/>
        <v>106827.054866708</v>
      </c>
      <c r="BL37" s="678">
        <f t="shared" si="22"/>
        <v>97903.431610044325</v>
      </c>
      <c r="BM37" s="678">
        <f t="shared" si="23"/>
        <v>91808.797258396167</v>
      </c>
      <c r="BN37" s="679">
        <f t="shared" si="24"/>
        <v>141225.66288848262</v>
      </c>
      <c r="BO37" s="679">
        <f t="shared" si="25"/>
        <v>117594.64048247265</v>
      </c>
      <c r="BP37" s="679">
        <f t="shared" si="26"/>
        <v>112308.52425778419</v>
      </c>
      <c r="BQ37" s="679">
        <f t="shared" si="27"/>
        <v>113948.85852448853</v>
      </c>
      <c r="BR37" s="679">
        <f t="shared" si="28"/>
        <v>97903.431610044325</v>
      </c>
      <c r="BS37" s="679">
        <f t="shared" si="29"/>
        <v>91808.797258396167</v>
      </c>
    </row>
    <row r="38" spans="1:71">
      <c r="A38" s="28">
        <v>101603500</v>
      </c>
      <c r="B38" s="28">
        <v>34</v>
      </c>
      <c r="C38" s="28">
        <v>7341</v>
      </c>
      <c r="D38" s="28" t="s">
        <v>1162</v>
      </c>
      <c r="E38" s="28" t="s">
        <v>1171</v>
      </c>
      <c r="F38" s="28">
        <v>1</v>
      </c>
      <c r="G38" s="28" t="s">
        <v>587</v>
      </c>
      <c r="H38" s="28" t="s">
        <v>381</v>
      </c>
      <c r="I38" s="29">
        <v>35</v>
      </c>
      <c r="J38" s="28"/>
      <c r="K38" s="29" t="s">
        <v>578</v>
      </c>
      <c r="L38" s="682">
        <v>2785</v>
      </c>
      <c r="M38" s="682">
        <v>3326</v>
      </c>
      <c r="N38" s="682">
        <v>3548</v>
      </c>
      <c r="O38" s="682">
        <v>3691</v>
      </c>
      <c r="P38" s="6">
        <v>2942.8</v>
      </c>
      <c r="Q38" s="6">
        <v>3048.7</v>
      </c>
      <c r="R38" s="122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9">
        <f t="shared" si="0"/>
        <v>773.61111111111109</v>
      </c>
      <c r="AQ38" s="299">
        <f t="shared" si="1"/>
        <v>923.88888888888891</v>
      </c>
      <c r="AR38" s="299">
        <f t="shared" si="2"/>
        <v>985.55555555555554</v>
      </c>
      <c r="AS38" s="299">
        <f t="shared" si="3"/>
        <v>1025.2777777777778</v>
      </c>
      <c r="AT38" s="299">
        <f t="shared" si="4"/>
        <v>817.44444444444446</v>
      </c>
      <c r="AU38" s="299">
        <f t="shared" si="5"/>
        <v>846.86111111111109</v>
      </c>
      <c r="AV38" s="499">
        <f t="shared" si="6"/>
        <v>1018.2461786512289</v>
      </c>
      <c r="AW38" s="499">
        <f t="shared" si="7"/>
        <v>1027.195198307995</v>
      </c>
      <c r="AX38" s="499">
        <f t="shared" si="8"/>
        <v>1058.3482178775444</v>
      </c>
      <c r="AY38" s="499">
        <f t="shared" si="9"/>
        <v>964.76541296411085</v>
      </c>
      <c r="AZ38" s="499">
        <f t="shared" si="10"/>
        <v>892.87995650746757</v>
      </c>
      <c r="BA38" s="499">
        <f t="shared" si="11"/>
        <v>867.58279833980646</v>
      </c>
      <c r="BB38" s="300">
        <f t="shared" si="12"/>
        <v>177.02998111735562</v>
      </c>
      <c r="BC38" s="300">
        <f t="shared" si="13"/>
        <v>176.14282983313706</v>
      </c>
      <c r="BD38" s="300">
        <f t="shared" si="14"/>
        <v>185.11945422420612</v>
      </c>
      <c r="BE38" s="300">
        <f t="shared" si="15"/>
        <v>174.86041757229879</v>
      </c>
      <c r="BF38" s="300">
        <f t="shared" si="16"/>
        <v>157.23281786406775</v>
      </c>
      <c r="BG38" s="300">
        <f t="shared" si="17"/>
        <v>117.82494424913513</v>
      </c>
      <c r="BH38" s="678">
        <f t="shared" si="18"/>
        <v>234603.91956124315</v>
      </c>
      <c r="BI38" s="678">
        <f t="shared" si="19"/>
        <v>236665.77369016205</v>
      </c>
      <c r="BJ38" s="678">
        <f t="shared" si="20"/>
        <v>285754.01882693695</v>
      </c>
      <c r="BK38" s="678">
        <f t="shared" si="21"/>
        <v>260486.66150030994</v>
      </c>
      <c r="BL38" s="678">
        <f t="shared" si="22"/>
        <v>257149.42747415067</v>
      </c>
      <c r="BM38" s="678">
        <f t="shared" si="23"/>
        <v>249863.84592186427</v>
      </c>
      <c r="BN38" s="679">
        <f t="shared" si="24"/>
        <v>293254.89945155394</v>
      </c>
      <c r="BO38" s="679">
        <f t="shared" si="25"/>
        <v>295832.21711270255</v>
      </c>
      <c r="BP38" s="679">
        <f t="shared" si="26"/>
        <v>304804.28674873279</v>
      </c>
      <c r="BQ38" s="679">
        <f t="shared" si="27"/>
        <v>277852.43893366394</v>
      </c>
      <c r="BR38" s="679">
        <f t="shared" si="28"/>
        <v>257149.42747415067</v>
      </c>
      <c r="BS38" s="679">
        <f t="shared" si="29"/>
        <v>249863.84592186427</v>
      </c>
    </row>
    <row r="39" spans="1:71">
      <c r="A39" s="28">
        <v>106201700</v>
      </c>
      <c r="B39" s="114">
        <v>35</v>
      </c>
      <c r="C39" s="28">
        <v>2265</v>
      </c>
      <c r="D39" s="28" t="s">
        <v>1344</v>
      </c>
      <c r="E39" s="28" t="s">
        <v>1171</v>
      </c>
      <c r="F39" s="28">
        <v>1</v>
      </c>
      <c r="G39" s="28" t="s">
        <v>1343</v>
      </c>
      <c r="H39" s="28" t="s">
        <v>482</v>
      </c>
      <c r="I39" s="29">
        <v>17</v>
      </c>
      <c r="J39" s="28"/>
      <c r="K39" s="29" t="s">
        <v>578</v>
      </c>
      <c r="L39" s="683">
        <v>313.54000000000002</v>
      </c>
      <c r="M39" s="683">
        <v>328.13</v>
      </c>
      <c r="N39" s="6">
        <v>304.39999999999998</v>
      </c>
      <c r="O39" s="683">
        <v>328.63</v>
      </c>
      <c r="P39" s="6">
        <v>305.52</v>
      </c>
      <c r="Q39" s="6">
        <v>275.62</v>
      </c>
      <c r="R39" s="122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9">
        <f t="shared" si="0"/>
        <v>87.094444444444449</v>
      </c>
      <c r="AQ39" s="299">
        <f t="shared" si="1"/>
        <v>91.147222222222226</v>
      </c>
      <c r="AR39" s="299">
        <f t="shared" si="2"/>
        <v>84.555555555555543</v>
      </c>
      <c r="AS39" s="299">
        <f t="shared" si="3"/>
        <v>91.286111111111111</v>
      </c>
      <c r="AT39" s="299">
        <f t="shared" si="4"/>
        <v>84.86666666666666</v>
      </c>
      <c r="AU39" s="299">
        <f t="shared" si="5"/>
        <v>76.561111111111117</v>
      </c>
      <c r="AV39" s="499">
        <f t="shared" si="6"/>
        <v>114.63587319723746</v>
      </c>
      <c r="AW39" s="499">
        <f t="shared" si="7"/>
        <v>101.33901395694602</v>
      </c>
      <c r="AX39" s="499">
        <f t="shared" si="8"/>
        <v>90.800788478558189</v>
      </c>
      <c r="AY39" s="499">
        <f t="shared" si="9"/>
        <v>85.898362953778317</v>
      </c>
      <c r="AZ39" s="499">
        <f t="shared" si="10"/>
        <v>92.698343180699155</v>
      </c>
      <c r="BA39" s="499">
        <f t="shared" si="11"/>
        <v>78.434470718147892</v>
      </c>
      <c r="BB39" s="300">
        <f t="shared" si="12"/>
        <v>19.930334032149258</v>
      </c>
      <c r="BC39" s="300">
        <f t="shared" si="13"/>
        <v>17.377554646165745</v>
      </c>
      <c r="BD39" s="300">
        <f t="shared" si="14"/>
        <v>15.882289139190625</v>
      </c>
      <c r="BE39" s="300">
        <f t="shared" si="15"/>
        <v>15.568783263826756</v>
      </c>
      <c r="BF39" s="300">
        <f t="shared" si="16"/>
        <v>16.323831219868826</v>
      </c>
      <c r="BG39" s="300">
        <f t="shared" si="17"/>
        <v>10.652052066109039</v>
      </c>
      <c r="BH39" s="678">
        <f t="shared" si="18"/>
        <v>26412.105184643511</v>
      </c>
      <c r="BI39" s="678">
        <f t="shared" si="19"/>
        <v>23348.508815680365</v>
      </c>
      <c r="BJ39" s="678">
        <f t="shared" si="20"/>
        <v>24516.21288921071</v>
      </c>
      <c r="BK39" s="678">
        <f t="shared" si="21"/>
        <v>23192.557997520147</v>
      </c>
      <c r="BL39" s="678">
        <f t="shared" si="22"/>
        <v>26697.122836041355</v>
      </c>
      <c r="BM39" s="678">
        <f t="shared" si="23"/>
        <v>22589.127566826592</v>
      </c>
      <c r="BN39" s="679">
        <f t="shared" si="24"/>
        <v>33015.13148080439</v>
      </c>
      <c r="BO39" s="679">
        <f t="shared" si="25"/>
        <v>29185.636019600453</v>
      </c>
      <c r="BP39" s="679">
        <f t="shared" si="26"/>
        <v>26150.627081824758</v>
      </c>
      <c r="BQ39" s="679">
        <f t="shared" si="27"/>
        <v>24738.728530688157</v>
      </c>
      <c r="BR39" s="679">
        <f t="shared" si="28"/>
        <v>26697.122836041355</v>
      </c>
      <c r="BS39" s="679">
        <f t="shared" si="29"/>
        <v>22589.127566826592</v>
      </c>
    </row>
    <row r="40" spans="1:71">
      <c r="A40" s="28">
        <v>112900700</v>
      </c>
      <c r="B40" s="28">
        <v>36</v>
      </c>
      <c r="C40" s="28">
        <v>4388</v>
      </c>
      <c r="D40" s="28" t="s">
        <v>1160</v>
      </c>
      <c r="E40" s="28" t="s">
        <v>1171</v>
      </c>
      <c r="F40" s="28">
        <v>1</v>
      </c>
      <c r="G40" s="28" t="s">
        <v>90</v>
      </c>
      <c r="H40" s="28" t="s">
        <v>485</v>
      </c>
      <c r="I40" s="29">
        <v>7</v>
      </c>
      <c r="J40" s="28"/>
      <c r="K40" s="29" t="s">
        <v>578</v>
      </c>
      <c r="L40" s="683">
        <v>921</v>
      </c>
      <c r="M40" s="683">
        <v>977</v>
      </c>
      <c r="N40" s="683">
        <v>970</v>
      </c>
      <c r="O40" s="683">
        <v>1081</v>
      </c>
      <c r="P40" s="6">
        <v>1043</v>
      </c>
      <c r="Q40" s="6">
        <v>1092.9000000000001</v>
      </c>
      <c r="R40" s="122"/>
      <c r="S40" s="298"/>
      <c r="T40" s="301"/>
      <c r="U40" s="301"/>
      <c r="V40" s="301"/>
      <c r="W40" s="301" t="s">
        <v>183</v>
      </c>
      <c r="X40" s="301" t="s">
        <v>611</v>
      </c>
      <c r="Y40" s="301">
        <v>48</v>
      </c>
      <c r="Z40" s="298"/>
      <c r="AA40" s="301" t="s">
        <v>578</v>
      </c>
      <c r="AB40" s="301"/>
      <c r="AC40" s="301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9">
        <f t="shared" si="0"/>
        <v>255.83333333333331</v>
      </c>
      <c r="AQ40" s="299">
        <f t="shared" si="1"/>
        <v>271.38888888888886</v>
      </c>
      <c r="AR40" s="299">
        <f t="shared" si="2"/>
        <v>269.44444444444446</v>
      </c>
      <c r="AS40" s="299">
        <f t="shared" si="3"/>
        <v>300.27777777777777</v>
      </c>
      <c r="AT40" s="299">
        <f t="shared" si="4"/>
        <v>289.72222222222223</v>
      </c>
      <c r="AU40" s="299">
        <f t="shared" si="5"/>
        <v>303.58333333333337</v>
      </c>
      <c r="AV40" s="499">
        <f t="shared" si="6"/>
        <v>336.73419408897007</v>
      </c>
      <c r="AW40" s="499">
        <f t="shared" si="7"/>
        <v>301.73472902793475</v>
      </c>
      <c r="AX40" s="499">
        <f t="shared" si="8"/>
        <v>289.34548233968945</v>
      </c>
      <c r="AY40" s="499">
        <f t="shared" si="9"/>
        <v>282.55524557415441</v>
      </c>
      <c r="AZ40" s="499">
        <f t="shared" si="10"/>
        <v>316.45840513704246</v>
      </c>
      <c r="BA40" s="499">
        <f t="shared" si="11"/>
        <v>311.01165752798721</v>
      </c>
      <c r="BB40" s="300">
        <f t="shared" si="12"/>
        <v>58.54384653827092</v>
      </c>
      <c r="BC40" s="300">
        <f t="shared" si="13"/>
        <v>51.741294271489728</v>
      </c>
      <c r="BD40" s="300">
        <f t="shared" si="14"/>
        <v>50.610448308196162</v>
      </c>
      <c r="BE40" s="300">
        <f t="shared" si="15"/>
        <v>51.212167812423459</v>
      </c>
      <c r="BF40" s="300">
        <f t="shared" si="16"/>
        <v>55.727140489405549</v>
      </c>
      <c r="BG40" s="300">
        <f t="shared" si="17"/>
        <v>42.237964237176435</v>
      </c>
      <c r="BH40" s="678">
        <f t="shared" si="18"/>
        <v>77583.558318098701</v>
      </c>
      <c r="BI40" s="678">
        <f t="shared" si="19"/>
        <v>69519.681568036161</v>
      </c>
      <c r="BJ40" s="678">
        <f t="shared" si="20"/>
        <v>78123.280231716155</v>
      </c>
      <c r="BK40" s="678">
        <f t="shared" si="21"/>
        <v>76289.916305021688</v>
      </c>
      <c r="BL40" s="678">
        <f t="shared" si="22"/>
        <v>91140.020679468231</v>
      </c>
      <c r="BM40" s="678">
        <f t="shared" si="23"/>
        <v>89571.357368060315</v>
      </c>
      <c r="BN40" s="679">
        <f t="shared" si="24"/>
        <v>96979.44789762338</v>
      </c>
      <c r="BO40" s="679">
        <f t="shared" si="25"/>
        <v>86899.601960045213</v>
      </c>
      <c r="BP40" s="679">
        <f t="shared" si="26"/>
        <v>83331.498913830568</v>
      </c>
      <c r="BQ40" s="679">
        <f t="shared" si="27"/>
        <v>81375.910725356473</v>
      </c>
      <c r="BR40" s="679">
        <f t="shared" si="28"/>
        <v>91140.020679468231</v>
      </c>
      <c r="BS40" s="679">
        <f t="shared" si="29"/>
        <v>89571.357368060315</v>
      </c>
    </row>
    <row r="41" spans="1:71">
      <c r="A41" s="28">
        <v>121300100</v>
      </c>
      <c r="B41" s="114">
        <v>37</v>
      </c>
      <c r="C41" s="28">
        <v>1378</v>
      </c>
      <c r="D41" s="28" t="s">
        <v>1160</v>
      </c>
      <c r="E41" s="28" t="s">
        <v>1171</v>
      </c>
      <c r="F41" s="28">
        <v>1</v>
      </c>
      <c r="G41" s="28" t="s">
        <v>588</v>
      </c>
      <c r="H41" s="28" t="s">
        <v>589</v>
      </c>
      <c r="I41" s="29">
        <v>1</v>
      </c>
      <c r="J41" s="28"/>
      <c r="K41" s="29" t="s">
        <v>578</v>
      </c>
      <c r="L41" s="683">
        <v>587.45000000000005</v>
      </c>
      <c r="M41" s="683">
        <v>649.30999999999995</v>
      </c>
      <c r="N41" s="683">
        <v>721.12</v>
      </c>
      <c r="O41" s="683">
        <v>787.82</v>
      </c>
      <c r="P41" s="6">
        <v>718.23</v>
      </c>
      <c r="Q41" s="6">
        <v>684.05</v>
      </c>
      <c r="R41" s="122"/>
      <c r="S41" s="298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9">
        <f t="shared" si="0"/>
        <v>163.18055555555557</v>
      </c>
      <c r="AQ41" s="299">
        <f t="shared" si="1"/>
        <v>180.36388888888888</v>
      </c>
      <c r="AR41" s="299">
        <f t="shared" si="2"/>
        <v>200.3111111111111</v>
      </c>
      <c r="AS41" s="299">
        <f t="shared" si="3"/>
        <v>218.8388888888889</v>
      </c>
      <c r="AT41" s="299">
        <f t="shared" si="4"/>
        <v>199.50833333333333</v>
      </c>
      <c r="AU41" s="299">
        <f t="shared" si="5"/>
        <v>190.01388888888889</v>
      </c>
      <c r="AV41" s="499">
        <f t="shared" si="6"/>
        <v>214.78230436217754</v>
      </c>
      <c r="AW41" s="499">
        <f t="shared" si="7"/>
        <v>200.53160379235246</v>
      </c>
      <c r="AX41" s="499">
        <f t="shared" si="8"/>
        <v>215.10599404618227</v>
      </c>
      <c r="AY41" s="499">
        <f t="shared" si="9"/>
        <v>205.92291726940829</v>
      </c>
      <c r="AZ41" s="499">
        <f t="shared" si="10"/>
        <v>217.9193866937469</v>
      </c>
      <c r="BA41" s="499">
        <f t="shared" si="11"/>
        <v>194.66330344223593</v>
      </c>
      <c r="BB41" s="300">
        <f t="shared" si="12"/>
        <v>37.341566394036114</v>
      </c>
      <c r="BC41" s="300">
        <f t="shared" si="13"/>
        <v>34.387041743522005</v>
      </c>
      <c r="BD41" s="300">
        <f t="shared" si="14"/>
        <v>37.624955138150938</v>
      </c>
      <c r="BE41" s="300">
        <f t="shared" si="15"/>
        <v>37.322821504147512</v>
      </c>
      <c r="BF41" s="300">
        <f t="shared" si="16"/>
        <v>38.374788220235622</v>
      </c>
      <c r="BG41" s="300">
        <f t="shared" si="17"/>
        <v>26.436892155220551</v>
      </c>
      <c r="BH41" s="678">
        <f t="shared" si="18"/>
        <v>49485.842925045705</v>
      </c>
      <c r="BI41" s="678">
        <f t="shared" si="19"/>
        <v>46202.481513758008</v>
      </c>
      <c r="BJ41" s="678">
        <f t="shared" si="20"/>
        <v>58078.618392469216</v>
      </c>
      <c r="BK41" s="678">
        <f t="shared" si="21"/>
        <v>55599.187662740238</v>
      </c>
      <c r="BL41" s="678">
        <f t="shared" si="22"/>
        <v>62760.783367799108</v>
      </c>
      <c r="BM41" s="678">
        <f t="shared" si="23"/>
        <v>56063.031391363947</v>
      </c>
      <c r="BN41" s="679">
        <f t="shared" si="24"/>
        <v>61857.303656307129</v>
      </c>
      <c r="BO41" s="679">
        <f t="shared" si="25"/>
        <v>57753.101892197505</v>
      </c>
      <c r="BP41" s="679">
        <f t="shared" si="26"/>
        <v>61950.526285300497</v>
      </c>
      <c r="BQ41" s="679">
        <f t="shared" si="27"/>
        <v>59305.800173589589</v>
      </c>
      <c r="BR41" s="679">
        <f t="shared" si="28"/>
        <v>62760.783367799108</v>
      </c>
      <c r="BS41" s="679">
        <f t="shared" si="29"/>
        <v>56063.031391363947</v>
      </c>
    </row>
    <row r="42" spans="1:71">
      <c r="A42" s="28">
        <v>134307600</v>
      </c>
      <c r="B42" s="28">
        <v>38</v>
      </c>
      <c r="C42" s="28">
        <v>5636</v>
      </c>
      <c r="D42" s="28" t="s">
        <v>106</v>
      </c>
      <c r="E42" s="28" t="s">
        <v>1171</v>
      </c>
      <c r="F42" s="28">
        <v>1</v>
      </c>
      <c r="G42" s="28" t="s">
        <v>590</v>
      </c>
      <c r="H42" s="28" t="s">
        <v>501</v>
      </c>
      <c r="I42" s="29">
        <v>76</v>
      </c>
      <c r="J42" s="28"/>
      <c r="K42" s="29" t="s">
        <v>578</v>
      </c>
      <c r="L42" s="683">
        <v>291</v>
      </c>
      <c r="M42" s="683">
        <v>320</v>
      </c>
      <c r="N42" s="683">
        <v>357</v>
      </c>
      <c r="O42" s="683">
        <v>388</v>
      </c>
      <c r="P42" s="6">
        <v>366.26</v>
      </c>
      <c r="Q42" s="6">
        <v>346.65</v>
      </c>
      <c r="R42" s="122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9">
        <f t="shared" si="0"/>
        <v>80.833333333333329</v>
      </c>
      <c r="AQ42" s="299">
        <f t="shared" si="1"/>
        <v>88.888888888888886</v>
      </c>
      <c r="AR42" s="299">
        <f t="shared" si="2"/>
        <v>99.166666666666657</v>
      </c>
      <c r="AS42" s="299">
        <f t="shared" si="3"/>
        <v>107.77777777777777</v>
      </c>
      <c r="AT42" s="299">
        <f t="shared" si="4"/>
        <v>101.73888888888888</v>
      </c>
      <c r="AU42" s="299">
        <f t="shared" si="5"/>
        <v>96.291666666666657</v>
      </c>
      <c r="AV42" s="499">
        <f t="shared" si="6"/>
        <v>106.39484308348567</v>
      </c>
      <c r="AW42" s="499">
        <f t="shared" si="7"/>
        <v>98.828160991749371</v>
      </c>
      <c r="AX42" s="499">
        <f t="shared" si="8"/>
        <v>106.49106927347331</v>
      </c>
      <c r="AY42" s="499">
        <f t="shared" si="9"/>
        <v>101.41668388785558</v>
      </c>
      <c r="AZ42" s="499">
        <f t="shared" si="10"/>
        <v>111.12756995732806</v>
      </c>
      <c r="BA42" s="499">
        <f t="shared" si="11"/>
        <v>98.647809572766718</v>
      </c>
      <c r="BB42" s="300">
        <f t="shared" si="12"/>
        <v>18.497567147271269</v>
      </c>
      <c r="BC42" s="300">
        <f t="shared" si="13"/>
        <v>16.946995053097968</v>
      </c>
      <c r="BD42" s="300">
        <f t="shared" si="14"/>
        <v>18.626732006212396</v>
      </c>
      <c r="BE42" s="300">
        <f t="shared" si="15"/>
        <v>18.381425634801388</v>
      </c>
      <c r="BF42" s="300">
        <f t="shared" si="16"/>
        <v>19.569149065819442</v>
      </c>
      <c r="BG42" s="300">
        <f t="shared" si="17"/>
        <v>13.397191236908416</v>
      </c>
      <c r="BH42" s="678">
        <f t="shared" si="18"/>
        <v>24513.371846435097</v>
      </c>
      <c r="BI42" s="678">
        <f t="shared" si="19"/>
        <v>22770.008292499057</v>
      </c>
      <c r="BJ42" s="678">
        <f t="shared" si="20"/>
        <v>28752.588703837795</v>
      </c>
      <c r="BK42" s="678">
        <f t="shared" si="21"/>
        <v>27382.504649721006</v>
      </c>
      <c r="BL42" s="678">
        <f t="shared" si="22"/>
        <v>32004.740147710483</v>
      </c>
      <c r="BM42" s="678">
        <f t="shared" si="23"/>
        <v>28410.569156956815</v>
      </c>
      <c r="BN42" s="679">
        <f t="shared" si="24"/>
        <v>30641.714808043871</v>
      </c>
      <c r="BO42" s="679">
        <f t="shared" si="25"/>
        <v>28462.510365623821</v>
      </c>
      <c r="BP42" s="679">
        <f t="shared" si="26"/>
        <v>30669.427950760313</v>
      </c>
      <c r="BQ42" s="679">
        <f t="shared" si="27"/>
        <v>29208.004959702408</v>
      </c>
      <c r="BR42" s="679">
        <f t="shared" si="28"/>
        <v>32004.740147710483</v>
      </c>
      <c r="BS42" s="679">
        <f t="shared" si="29"/>
        <v>28410.569156956815</v>
      </c>
    </row>
    <row r="43" spans="1:71">
      <c r="A43" s="28">
        <v>137001000</v>
      </c>
      <c r="B43" s="114">
        <v>39</v>
      </c>
      <c r="C43" s="28">
        <v>1765</v>
      </c>
      <c r="D43" s="28" t="s">
        <v>1161</v>
      </c>
      <c r="E43" s="28" t="s">
        <v>1171</v>
      </c>
      <c r="F43" s="28">
        <v>1</v>
      </c>
      <c r="G43" s="28" t="s">
        <v>1163</v>
      </c>
      <c r="H43" s="28" t="s">
        <v>502</v>
      </c>
      <c r="I43" s="29">
        <v>10</v>
      </c>
      <c r="J43" s="28"/>
      <c r="K43" s="29" t="s">
        <v>578</v>
      </c>
      <c r="L43" s="683">
        <v>2107.1</v>
      </c>
      <c r="M43" s="683">
        <v>2061</v>
      </c>
      <c r="N43" s="683">
        <v>1921.8</v>
      </c>
      <c r="O43" s="683">
        <v>1837.1</v>
      </c>
      <c r="P43" s="6">
        <v>1505.4</v>
      </c>
      <c r="Q43" s="6">
        <v>1617.6</v>
      </c>
      <c r="R43" s="122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9">
        <f t="shared" si="0"/>
        <v>585.30555555555554</v>
      </c>
      <c r="AQ43" s="299">
        <f t="shared" si="1"/>
        <v>572.5</v>
      </c>
      <c r="AR43" s="299">
        <f t="shared" si="2"/>
        <v>533.83333333333326</v>
      </c>
      <c r="AS43" s="299">
        <f t="shared" si="3"/>
        <v>510.30555555555554</v>
      </c>
      <c r="AT43" s="299">
        <f t="shared" si="4"/>
        <v>418.16666666666669</v>
      </c>
      <c r="AU43" s="299">
        <f t="shared" si="5"/>
        <v>449.33333333333331</v>
      </c>
      <c r="AV43" s="499">
        <f t="shared" si="6"/>
        <v>770.39372460897823</v>
      </c>
      <c r="AW43" s="499">
        <f t="shared" si="7"/>
        <v>636.5151243874858</v>
      </c>
      <c r="AX43" s="499">
        <f t="shared" si="8"/>
        <v>573.26200820661347</v>
      </c>
      <c r="AY43" s="499">
        <f t="shared" si="9"/>
        <v>480.18708755252459</v>
      </c>
      <c r="AZ43" s="499">
        <f t="shared" si="10"/>
        <v>456.75597612013786</v>
      </c>
      <c r="BA43" s="499">
        <f t="shared" si="11"/>
        <v>460.32798720584867</v>
      </c>
      <c r="BB43" s="300">
        <f t="shared" si="12"/>
        <v>133.93891318218314</v>
      </c>
      <c r="BC43" s="300">
        <f t="shared" si="13"/>
        <v>109.14924001385911</v>
      </c>
      <c r="BD43" s="300">
        <f t="shared" si="14"/>
        <v>100.2712985141148</v>
      </c>
      <c r="BE43" s="300">
        <f t="shared" si="15"/>
        <v>87.032260396117621</v>
      </c>
      <c r="BF43" s="300">
        <f t="shared" si="16"/>
        <v>80.433017538591699</v>
      </c>
      <c r="BG43" s="300">
        <f t="shared" si="17"/>
        <v>62.516361012038239</v>
      </c>
      <c r="BH43" s="678">
        <f t="shared" si="18"/>
        <v>177498.7141499086</v>
      </c>
      <c r="BI43" s="678">
        <f t="shared" si="19"/>
        <v>146653.08465887673</v>
      </c>
      <c r="BJ43" s="678">
        <f t="shared" si="20"/>
        <v>154780.74221578563</v>
      </c>
      <c r="BK43" s="678">
        <f t="shared" si="21"/>
        <v>129650.51363918163</v>
      </c>
      <c r="BL43" s="678">
        <f t="shared" si="22"/>
        <v>131545.7211225997</v>
      </c>
      <c r="BM43" s="678">
        <f t="shared" si="23"/>
        <v>132574.46031528441</v>
      </c>
      <c r="BN43" s="679">
        <f t="shared" si="24"/>
        <v>221873.39268738573</v>
      </c>
      <c r="BO43" s="679">
        <f t="shared" si="25"/>
        <v>183316.35582359592</v>
      </c>
      <c r="BP43" s="679">
        <f t="shared" si="26"/>
        <v>165099.45836350467</v>
      </c>
      <c r="BQ43" s="679">
        <f t="shared" si="27"/>
        <v>138293.88121512707</v>
      </c>
      <c r="BR43" s="679">
        <f t="shared" si="28"/>
        <v>131545.7211225997</v>
      </c>
      <c r="BS43" s="679">
        <f t="shared" si="29"/>
        <v>132574.46031528441</v>
      </c>
    </row>
    <row r="44" spans="1:71">
      <c r="A44" s="28">
        <v>137001400</v>
      </c>
      <c r="B44" s="28">
        <v>40</v>
      </c>
      <c r="C44" s="28">
        <v>2244</v>
      </c>
      <c r="D44" s="28" t="s">
        <v>106</v>
      </c>
      <c r="E44" s="28" t="s">
        <v>1171</v>
      </c>
      <c r="F44" s="28">
        <v>1</v>
      </c>
      <c r="G44" s="28" t="s">
        <v>95</v>
      </c>
      <c r="H44" s="28" t="s">
        <v>502</v>
      </c>
      <c r="I44" s="29">
        <v>14</v>
      </c>
      <c r="J44" s="28"/>
      <c r="K44" s="29" t="s">
        <v>578</v>
      </c>
      <c r="L44" s="6">
        <v>98</v>
      </c>
      <c r="M44" s="6">
        <v>119</v>
      </c>
      <c r="N44" s="6">
        <v>120</v>
      </c>
      <c r="O44" s="6">
        <v>125</v>
      </c>
      <c r="P44" s="6">
        <v>107.61</v>
      </c>
      <c r="Q44" s="6">
        <v>110.43</v>
      </c>
      <c r="R44" s="122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9">
        <f t="shared" si="0"/>
        <v>27.222222222222221</v>
      </c>
      <c r="AQ44" s="299">
        <f t="shared" si="1"/>
        <v>33.055555555555557</v>
      </c>
      <c r="AR44" s="299">
        <f t="shared" si="2"/>
        <v>33.333333333333336</v>
      </c>
      <c r="AS44" s="299">
        <f t="shared" si="3"/>
        <v>34.722222222222221</v>
      </c>
      <c r="AT44" s="299">
        <f t="shared" si="4"/>
        <v>29.891666666666666</v>
      </c>
      <c r="AU44" s="299">
        <f t="shared" si="5"/>
        <v>30.675000000000001</v>
      </c>
      <c r="AV44" s="499">
        <f t="shared" si="6"/>
        <v>35.830565711964248</v>
      </c>
      <c r="AW44" s="499">
        <f t="shared" si="7"/>
        <v>36.751722368806803</v>
      </c>
      <c r="AX44" s="499">
        <f t="shared" si="8"/>
        <v>35.795317402848184</v>
      </c>
      <c r="AY44" s="499">
        <f t="shared" si="9"/>
        <v>32.672900737066882</v>
      </c>
      <c r="AZ44" s="499">
        <f t="shared" si="10"/>
        <v>32.650133247168881</v>
      </c>
      <c r="BA44" s="499">
        <f t="shared" si="11"/>
        <v>31.425580877313227</v>
      </c>
      <c r="BB44" s="300">
        <f t="shared" si="12"/>
        <v>6.2294212385999463</v>
      </c>
      <c r="BC44" s="300">
        <f t="shared" si="13"/>
        <v>6.3021637853708086</v>
      </c>
      <c r="BD44" s="300">
        <f t="shared" si="14"/>
        <v>6.2610863886428252</v>
      </c>
      <c r="BE44" s="300">
        <f t="shared" si="15"/>
        <v>5.9218510421396235</v>
      </c>
      <c r="BF44" s="300">
        <f t="shared" si="16"/>
        <v>5.7495662397554481</v>
      </c>
      <c r="BG44" s="300">
        <f t="shared" si="17"/>
        <v>4.2678546900095098</v>
      </c>
      <c r="BH44" s="678">
        <f t="shared" si="18"/>
        <v>8255.3623400365632</v>
      </c>
      <c r="BI44" s="678">
        <f t="shared" si="19"/>
        <v>8467.5968337730883</v>
      </c>
      <c r="BJ44" s="678">
        <f t="shared" si="20"/>
        <v>9664.7356987690091</v>
      </c>
      <c r="BK44" s="678">
        <f t="shared" si="21"/>
        <v>8821.6831990080591</v>
      </c>
      <c r="BL44" s="678">
        <f t="shared" si="22"/>
        <v>9403.2383751846373</v>
      </c>
      <c r="BM44" s="678">
        <f t="shared" si="23"/>
        <v>9050.5672926662101</v>
      </c>
      <c r="BN44" s="679">
        <f t="shared" si="24"/>
        <v>10319.202925045704</v>
      </c>
      <c r="BO44" s="679">
        <f t="shared" si="25"/>
        <v>10584.496042216359</v>
      </c>
      <c r="BP44" s="679">
        <f t="shared" si="26"/>
        <v>10309.051412020277</v>
      </c>
      <c r="BQ44" s="679">
        <f t="shared" si="27"/>
        <v>9409.7954122752617</v>
      </c>
      <c r="BR44" s="679">
        <f t="shared" si="28"/>
        <v>9403.2383751846373</v>
      </c>
      <c r="BS44" s="679">
        <f t="shared" si="29"/>
        <v>9050.5672926662101</v>
      </c>
    </row>
    <row r="45" spans="1:71">
      <c r="A45" s="28">
        <v>155005400</v>
      </c>
      <c r="B45" s="114">
        <v>41</v>
      </c>
      <c r="C45" s="28">
        <v>3782</v>
      </c>
      <c r="D45" s="28" t="s">
        <v>106</v>
      </c>
      <c r="E45" s="28" t="s">
        <v>1171</v>
      </c>
      <c r="F45" s="28">
        <v>2</v>
      </c>
      <c r="G45" s="28" t="s">
        <v>96</v>
      </c>
      <c r="H45" s="28" t="s">
        <v>509</v>
      </c>
      <c r="I45" s="29">
        <v>54</v>
      </c>
      <c r="J45" s="28"/>
      <c r="K45" s="29" t="s">
        <v>578</v>
      </c>
      <c r="L45" s="6">
        <v>151</v>
      </c>
      <c r="M45" s="6">
        <v>163</v>
      </c>
      <c r="N45" s="6">
        <v>169</v>
      </c>
      <c r="O45" s="6">
        <v>195</v>
      </c>
      <c r="P45" s="6">
        <v>177.1</v>
      </c>
      <c r="Q45" s="6">
        <v>162.54</v>
      </c>
      <c r="R45" s="122"/>
      <c r="S45" s="298"/>
      <c r="T45" s="301"/>
      <c r="U45" s="301"/>
      <c r="V45" s="301"/>
      <c r="W45" s="301" t="s">
        <v>335</v>
      </c>
      <c r="X45" s="301" t="s">
        <v>612</v>
      </c>
      <c r="Y45" s="301">
        <v>1</v>
      </c>
      <c r="Z45" s="301"/>
      <c r="AA45" s="301" t="s">
        <v>578</v>
      </c>
      <c r="AB45" s="301"/>
      <c r="AC45" s="301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9">
        <f t="shared" si="0"/>
        <v>41.944444444444443</v>
      </c>
      <c r="AQ45" s="299">
        <f t="shared" si="1"/>
        <v>45.277777777777779</v>
      </c>
      <c r="AR45" s="299">
        <f t="shared" si="2"/>
        <v>46.944444444444443</v>
      </c>
      <c r="AS45" s="299">
        <f t="shared" si="3"/>
        <v>54.166666666666664</v>
      </c>
      <c r="AT45" s="299">
        <f t="shared" si="4"/>
        <v>49.194444444444443</v>
      </c>
      <c r="AU45" s="299">
        <f t="shared" si="5"/>
        <v>45.15</v>
      </c>
      <c r="AV45" s="499">
        <f t="shared" si="6"/>
        <v>55.20832063782246</v>
      </c>
      <c r="AW45" s="499">
        <f t="shared" si="7"/>
        <v>50.340594505172341</v>
      </c>
      <c r="AX45" s="499">
        <f t="shared" si="8"/>
        <v>50.411738675677846</v>
      </c>
      <c r="AY45" s="499">
        <f t="shared" si="9"/>
        <v>50.969725149824335</v>
      </c>
      <c r="AZ45" s="499">
        <f t="shared" si="10"/>
        <v>53.734212415887072</v>
      </c>
      <c r="BA45" s="499">
        <f t="shared" si="11"/>
        <v>46.254766963673745</v>
      </c>
      <c r="BB45" s="300">
        <f t="shared" si="12"/>
        <v>9.5983939492713457</v>
      </c>
      <c r="BC45" s="300">
        <f t="shared" si="13"/>
        <v>8.632375605171779</v>
      </c>
      <c r="BD45" s="300">
        <f t="shared" si="14"/>
        <v>8.8176966640053092</v>
      </c>
      <c r="BE45" s="300">
        <f t="shared" si="15"/>
        <v>9.2380876257378119</v>
      </c>
      <c r="BF45" s="300">
        <f t="shared" si="16"/>
        <v>9.4623936535702047</v>
      </c>
      <c r="BG45" s="300">
        <f t="shared" si="17"/>
        <v>6.2817812307719434</v>
      </c>
      <c r="BH45" s="678">
        <f t="shared" si="18"/>
        <v>12719.997074954295</v>
      </c>
      <c r="BI45" s="678">
        <f t="shared" si="19"/>
        <v>11598.472973991707</v>
      </c>
      <c r="BJ45" s="678">
        <f t="shared" si="20"/>
        <v>13611.169442433018</v>
      </c>
      <c r="BK45" s="678">
        <f t="shared" si="21"/>
        <v>13761.825790452571</v>
      </c>
      <c r="BL45" s="678">
        <f t="shared" si="22"/>
        <v>15475.453175775478</v>
      </c>
      <c r="BM45" s="678">
        <f t="shared" si="23"/>
        <v>13321.37288553804</v>
      </c>
      <c r="BN45" s="679">
        <f t="shared" si="24"/>
        <v>15899.996343692868</v>
      </c>
      <c r="BO45" s="679">
        <f t="shared" si="25"/>
        <v>14498.091217489635</v>
      </c>
      <c r="BP45" s="679">
        <f t="shared" si="26"/>
        <v>14518.580738595219</v>
      </c>
      <c r="BQ45" s="679">
        <f t="shared" si="27"/>
        <v>14679.280843149409</v>
      </c>
      <c r="BR45" s="679">
        <f t="shared" si="28"/>
        <v>15475.453175775478</v>
      </c>
      <c r="BS45" s="679">
        <f t="shared" si="29"/>
        <v>13321.37288553804</v>
      </c>
    </row>
    <row r="46" spans="1:71">
      <c r="A46" s="28">
        <v>159600400</v>
      </c>
      <c r="B46" s="28">
        <v>42</v>
      </c>
      <c r="C46" s="28">
        <v>5432</v>
      </c>
      <c r="D46" s="28" t="s">
        <v>106</v>
      </c>
      <c r="E46" s="28" t="s">
        <v>1171</v>
      </c>
      <c r="F46" s="28">
        <v>1</v>
      </c>
      <c r="G46" s="28" t="s">
        <v>269</v>
      </c>
      <c r="H46" s="28" t="s">
        <v>518</v>
      </c>
      <c r="I46" s="29">
        <v>4</v>
      </c>
      <c r="J46" s="28"/>
      <c r="K46" s="29" t="s">
        <v>578</v>
      </c>
      <c r="L46" s="6">
        <v>192.67</v>
      </c>
      <c r="M46" s="6">
        <v>252.73</v>
      </c>
      <c r="N46" s="6">
        <v>192.41</v>
      </c>
      <c r="O46" s="6">
        <v>196.46</v>
      </c>
      <c r="P46" s="6">
        <v>171.1</v>
      </c>
      <c r="Q46" s="6">
        <v>169.44</v>
      </c>
      <c r="R46" s="122"/>
      <c r="S46" s="298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9">
        <f t="shared" si="0"/>
        <v>53.519444444444439</v>
      </c>
      <c r="AQ46" s="299">
        <f t="shared" si="1"/>
        <v>70.202777777777769</v>
      </c>
      <c r="AR46" s="299">
        <f t="shared" si="2"/>
        <v>53.447222222222223</v>
      </c>
      <c r="AS46" s="299">
        <f t="shared" si="3"/>
        <v>54.572222222222223</v>
      </c>
      <c r="AT46" s="299">
        <f t="shared" si="4"/>
        <v>47.527777777777779</v>
      </c>
      <c r="AU46" s="299">
        <f t="shared" si="5"/>
        <v>47.066666666666663</v>
      </c>
      <c r="AV46" s="499">
        <f t="shared" si="6"/>
        <v>70.443623425756641</v>
      </c>
      <c r="AW46" s="499">
        <f t="shared" si="7"/>
        <v>78.052628523265057</v>
      </c>
      <c r="AX46" s="499">
        <f t="shared" si="8"/>
        <v>57.394808512350146</v>
      </c>
      <c r="AY46" s="499">
        <f t="shared" si="9"/>
        <v>51.351344630433282</v>
      </c>
      <c r="AZ46" s="499">
        <f t="shared" si="10"/>
        <v>51.913742204168713</v>
      </c>
      <c r="BA46" s="499">
        <f t="shared" si="11"/>
        <v>48.218332190998396</v>
      </c>
      <c r="BB46" s="300">
        <f t="shared" si="12"/>
        <v>12.247169286133179</v>
      </c>
      <c r="BC46" s="300">
        <f t="shared" si="13"/>
        <v>13.384418936779532</v>
      </c>
      <c r="BD46" s="300">
        <f t="shared" si="14"/>
        <v>10.039130266989714</v>
      </c>
      <c r="BE46" s="300">
        <f t="shared" si="15"/>
        <v>9.3072548459100037</v>
      </c>
      <c r="BF46" s="300">
        <f t="shared" si="16"/>
        <v>9.1418156641776509</v>
      </c>
      <c r="BG46" s="300">
        <f t="shared" si="17"/>
        <v>6.5484496846437681</v>
      </c>
      <c r="BH46" s="678">
        <f t="shared" si="18"/>
        <v>16230.210837294331</v>
      </c>
      <c r="BI46" s="678">
        <f t="shared" si="19"/>
        <v>17983.325611760269</v>
      </c>
      <c r="BJ46" s="678">
        <f t="shared" si="20"/>
        <v>15496.59829833454</v>
      </c>
      <c r="BK46" s="678">
        <f t="shared" si="21"/>
        <v>13864.863050216985</v>
      </c>
      <c r="BL46" s="678">
        <f t="shared" si="22"/>
        <v>14951.15775480059</v>
      </c>
      <c r="BM46" s="678">
        <f t="shared" si="23"/>
        <v>13886.879671007538</v>
      </c>
      <c r="BN46" s="679">
        <f t="shared" si="24"/>
        <v>20287.763546617913</v>
      </c>
      <c r="BO46" s="679">
        <f t="shared" si="25"/>
        <v>22479.157014700337</v>
      </c>
      <c r="BP46" s="679">
        <f t="shared" si="26"/>
        <v>16529.704851556842</v>
      </c>
      <c r="BQ46" s="679">
        <f t="shared" si="27"/>
        <v>14789.187253564785</v>
      </c>
      <c r="BR46" s="679">
        <f t="shared" si="28"/>
        <v>14951.15775480059</v>
      </c>
      <c r="BS46" s="679">
        <f t="shared" si="29"/>
        <v>13886.879671007538</v>
      </c>
    </row>
    <row r="47" spans="1:71">
      <c r="A47" s="28"/>
      <c r="B47" s="114">
        <v>43</v>
      </c>
      <c r="C47" s="28"/>
      <c r="D47" s="28" t="s">
        <v>106</v>
      </c>
      <c r="E47" s="28" t="s">
        <v>1171</v>
      </c>
      <c r="F47" s="28"/>
      <c r="G47" s="28" t="s">
        <v>1181</v>
      </c>
      <c r="H47" s="28" t="s">
        <v>1180</v>
      </c>
      <c r="I47" s="29">
        <v>4</v>
      </c>
      <c r="J47" s="28"/>
      <c r="K47" s="29" t="s">
        <v>1145</v>
      </c>
      <c r="L47" s="683">
        <v>140.78</v>
      </c>
      <c r="M47" s="683">
        <v>180.6</v>
      </c>
      <c r="N47" s="683">
        <v>140.78</v>
      </c>
      <c r="O47" s="683">
        <v>180.6</v>
      </c>
      <c r="P47" s="6"/>
      <c r="Q47" s="6"/>
      <c r="R47" s="122"/>
      <c r="S47" s="298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9">
        <f t="shared" si="0"/>
        <v>39.105555555555554</v>
      </c>
      <c r="AQ47" s="299">
        <f t="shared" si="1"/>
        <v>50.166666666666664</v>
      </c>
      <c r="AR47" s="299">
        <f t="shared" si="2"/>
        <v>39.105555555555554</v>
      </c>
      <c r="AS47" s="299">
        <f t="shared" si="3"/>
        <v>50.166666666666664</v>
      </c>
      <c r="AT47" s="299">
        <f t="shared" si="4"/>
        <v>0</v>
      </c>
      <c r="AU47" s="299">
        <f t="shared" si="5"/>
        <v>0</v>
      </c>
      <c r="AV47" s="499">
        <f t="shared" si="6"/>
        <v>51.471704499289046</v>
      </c>
      <c r="AW47" s="499">
        <f t="shared" si="7"/>
        <v>55.776143359718553</v>
      </c>
      <c r="AX47" s="499">
        <f t="shared" si="8"/>
        <v>41.993873199774718</v>
      </c>
      <c r="AY47" s="499">
        <f t="shared" si="9"/>
        <v>47.205806984914233</v>
      </c>
      <c r="AZ47" s="499">
        <f t="shared" si="10"/>
        <v>0</v>
      </c>
      <c r="BA47" s="499">
        <f t="shared" si="11"/>
        <v>0</v>
      </c>
      <c r="BB47" s="300">
        <f t="shared" si="12"/>
        <v>8.9487543058173511</v>
      </c>
      <c r="BC47" s="300">
        <f t="shared" si="13"/>
        <v>9.5644603330921676</v>
      </c>
      <c r="BD47" s="300">
        <f t="shared" si="14"/>
        <v>7.3452978482761395</v>
      </c>
      <c r="BE47" s="300">
        <f t="shared" si="15"/>
        <v>8.5558903856833268</v>
      </c>
      <c r="BF47" s="300">
        <f t="shared" si="16"/>
        <v>0</v>
      </c>
      <c r="BG47" s="300">
        <f t="shared" si="17"/>
        <v>0</v>
      </c>
      <c r="BH47" s="678">
        <f t="shared" si="18"/>
        <v>11859.080716636197</v>
      </c>
      <c r="BI47" s="678">
        <f t="shared" si="19"/>
        <v>12850.823430079156</v>
      </c>
      <c r="BJ47" s="678">
        <f t="shared" si="20"/>
        <v>11338.345763939175</v>
      </c>
      <c r="BK47" s="678">
        <f t="shared" si="21"/>
        <v>12745.567885926843</v>
      </c>
      <c r="BL47" s="678">
        <f t="shared" si="22"/>
        <v>0</v>
      </c>
      <c r="BM47" s="678">
        <f t="shared" si="23"/>
        <v>0</v>
      </c>
      <c r="BN47" s="679">
        <f t="shared" si="24"/>
        <v>14823.850895795245</v>
      </c>
      <c r="BO47" s="679">
        <f t="shared" si="25"/>
        <v>16063.529287598943</v>
      </c>
      <c r="BP47" s="679">
        <f t="shared" si="26"/>
        <v>12094.235481535119</v>
      </c>
      <c r="BQ47" s="679">
        <f t="shared" si="27"/>
        <v>13595.2724116553</v>
      </c>
      <c r="BR47" s="679">
        <f t="shared" si="28"/>
        <v>0</v>
      </c>
      <c r="BS47" s="679">
        <f t="shared" si="29"/>
        <v>0</v>
      </c>
    </row>
    <row r="48" spans="1:71">
      <c r="A48" s="28">
        <v>166903000</v>
      </c>
      <c r="B48" s="28">
        <v>44</v>
      </c>
      <c r="C48" s="28">
        <v>8013</v>
      </c>
      <c r="D48" s="28" t="s">
        <v>1160</v>
      </c>
      <c r="E48" s="28" t="s">
        <v>1171</v>
      </c>
      <c r="F48" s="28">
        <v>1</v>
      </c>
      <c r="G48" s="28" t="s">
        <v>1164</v>
      </c>
      <c r="H48" s="28" t="s">
        <v>368</v>
      </c>
      <c r="I48" s="29">
        <v>30</v>
      </c>
      <c r="J48" s="28"/>
      <c r="K48" s="29" t="s">
        <v>578</v>
      </c>
      <c r="L48" s="683">
        <v>347</v>
      </c>
      <c r="M48" s="683">
        <v>417</v>
      </c>
      <c r="N48" s="683">
        <v>199</v>
      </c>
      <c r="O48" s="683">
        <v>222</v>
      </c>
      <c r="P48" s="6">
        <v>45.69</v>
      </c>
      <c r="Q48" s="6">
        <v>45.93</v>
      </c>
      <c r="R48" s="122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9">
        <f t="shared" si="0"/>
        <v>96.388888888888886</v>
      </c>
      <c r="AQ48" s="299">
        <f t="shared" si="1"/>
        <v>115.83333333333333</v>
      </c>
      <c r="AR48" s="299">
        <f t="shared" si="2"/>
        <v>55.277777777777779</v>
      </c>
      <c r="AS48" s="299">
        <f t="shared" si="3"/>
        <v>61.666666666666664</v>
      </c>
      <c r="AT48" s="299">
        <f t="shared" si="4"/>
        <v>12.691666666666666</v>
      </c>
      <c r="AU48" s="299">
        <f t="shared" si="5"/>
        <v>12.758333333333333</v>
      </c>
      <c r="AV48" s="499">
        <f t="shared" si="6"/>
        <v>126.86945206175095</v>
      </c>
      <c r="AW48" s="499">
        <f t="shared" si="7"/>
        <v>128.78544729237342</v>
      </c>
      <c r="AX48" s="499">
        <f t="shared" si="8"/>
        <v>59.360568026389885</v>
      </c>
      <c r="AY48" s="499">
        <f t="shared" si="9"/>
        <v>58.027071709030785</v>
      </c>
      <c r="AZ48" s="499">
        <f t="shared" si="10"/>
        <v>13.862880662235352</v>
      </c>
      <c r="BA48" s="499">
        <f t="shared" si="11"/>
        <v>13.070514621887137</v>
      </c>
      <c r="BB48" s="300">
        <f t="shared" si="12"/>
        <v>22.057236426471238</v>
      </c>
      <c r="BC48" s="300">
        <f t="shared" si="13"/>
        <v>22.084052928568298</v>
      </c>
      <c r="BD48" s="300">
        <f t="shared" si="14"/>
        <v>10.382968261166013</v>
      </c>
      <c r="BE48" s="300">
        <f t="shared" si="15"/>
        <v>10.517207450839971</v>
      </c>
      <c r="BF48" s="300">
        <f t="shared" si="16"/>
        <v>2.4412013892242954</v>
      </c>
      <c r="BG48" s="300">
        <f t="shared" si="17"/>
        <v>1.7750843603381037</v>
      </c>
      <c r="BH48" s="678">
        <f t="shared" si="18"/>
        <v>29230.721755027418</v>
      </c>
      <c r="BI48" s="678">
        <f t="shared" si="19"/>
        <v>29672.167056162838</v>
      </c>
      <c r="BJ48" s="678">
        <f t="shared" si="20"/>
        <v>16027.353367125268</v>
      </c>
      <c r="BK48" s="678">
        <f t="shared" si="21"/>
        <v>15667.309361438312</v>
      </c>
      <c r="BL48" s="678">
        <f t="shared" si="22"/>
        <v>3992.5096307237814</v>
      </c>
      <c r="BM48" s="678">
        <f t="shared" si="23"/>
        <v>3764.3082111034955</v>
      </c>
      <c r="BN48" s="679">
        <f t="shared" si="24"/>
        <v>36538.40219378427</v>
      </c>
      <c r="BO48" s="679">
        <f t="shared" si="25"/>
        <v>37090.208820203545</v>
      </c>
      <c r="BP48" s="679">
        <f t="shared" si="26"/>
        <v>17095.843591600285</v>
      </c>
      <c r="BQ48" s="679">
        <f t="shared" si="27"/>
        <v>16711.796652200865</v>
      </c>
      <c r="BR48" s="679">
        <f t="shared" si="28"/>
        <v>3992.5096307237814</v>
      </c>
      <c r="BS48" s="679">
        <f t="shared" si="29"/>
        <v>3764.3082111034955</v>
      </c>
    </row>
    <row r="49" spans="1:71">
      <c r="A49" s="28">
        <v>166903001</v>
      </c>
      <c r="B49" s="114">
        <v>45</v>
      </c>
      <c r="C49" s="28">
        <v>2578</v>
      </c>
      <c r="D49" s="28" t="s">
        <v>1160</v>
      </c>
      <c r="E49" s="28" t="s">
        <v>1171</v>
      </c>
      <c r="F49" s="28">
        <v>1</v>
      </c>
      <c r="G49" s="28" t="s">
        <v>1164</v>
      </c>
      <c r="H49" s="28" t="s">
        <v>368</v>
      </c>
      <c r="I49" s="29">
        <v>30</v>
      </c>
      <c r="J49" s="28"/>
      <c r="K49" s="29" t="s">
        <v>578</v>
      </c>
      <c r="L49" s="682"/>
      <c r="M49" s="682"/>
      <c r="N49" s="682"/>
      <c r="O49" s="682"/>
      <c r="P49" s="6">
        <v>103.49</v>
      </c>
      <c r="Q49" s="6">
        <v>95.81</v>
      </c>
      <c r="R49" s="122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9">
        <f t="shared" si="0"/>
        <v>0</v>
      </c>
      <c r="AQ49" s="299">
        <f t="shared" si="1"/>
        <v>0</v>
      </c>
      <c r="AR49" s="299">
        <f t="shared" si="2"/>
        <v>0</v>
      </c>
      <c r="AS49" s="299">
        <f t="shared" si="3"/>
        <v>0</v>
      </c>
      <c r="AT49" s="299">
        <f t="shared" si="4"/>
        <v>28.74722222222222</v>
      </c>
      <c r="AU49" s="299">
        <f t="shared" si="5"/>
        <v>26.613888888888887</v>
      </c>
      <c r="AV49" s="499">
        <f t="shared" si="6"/>
        <v>0</v>
      </c>
      <c r="AW49" s="499">
        <f t="shared" si="7"/>
        <v>0</v>
      </c>
      <c r="AX49" s="499">
        <f t="shared" si="8"/>
        <v>0</v>
      </c>
      <c r="AY49" s="499">
        <f t="shared" si="9"/>
        <v>0</v>
      </c>
      <c r="AZ49" s="499">
        <f t="shared" si="10"/>
        <v>31.400077035122269</v>
      </c>
      <c r="BA49" s="499">
        <f t="shared" si="11"/>
        <v>27.265099192749979</v>
      </c>
      <c r="BB49" s="300">
        <f t="shared" si="12"/>
        <v>0</v>
      </c>
      <c r="BC49" s="300">
        <f t="shared" si="13"/>
        <v>0</v>
      </c>
      <c r="BD49" s="300">
        <f t="shared" si="14"/>
        <v>0</v>
      </c>
      <c r="BE49" s="300">
        <f t="shared" si="15"/>
        <v>0</v>
      </c>
      <c r="BF49" s="300">
        <f t="shared" si="16"/>
        <v>5.529436020372561</v>
      </c>
      <c r="BG49" s="300">
        <f t="shared" si="17"/>
        <v>3.7028267486173245</v>
      </c>
      <c r="BH49" s="678">
        <f t="shared" si="18"/>
        <v>0</v>
      </c>
      <c r="BI49" s="678">
        <f t="shared" si="19"/>
        <v>0</v>
      </c>
      <c r="BJ49" s="678">
        <f t="shared" si="20"/>
        <v>0</v>
      </c>
      <c r="BK49" s="678">
        <f t="shared" si="21"/>
        <v>0</v>
      </c>
      <c r="BL49" s="678">
        <f t="shared" si="22"/>
        <v>9043.2221861152138</v>
      </c>
      <c r="BM49" s="678">
        <f t="shared" si="23"/>
        <v>7852.3485675119937</v>
      </c>
      <c r="BN49" s="679">
        <f t="shared" si="24"/>
        <v>0</v>
      </c>
      <c r="BO49" s="679">
        <f t="shared" si="25"/>
        <v>0</v>
      </c>
      <c r="BP49" s="679">
        <f t="shared" si="26"/>
        <v>0</v>
      </c>
      <c r="BQ49" s="679">
        <f t="shared" si="27"/>
        <v>0</v>
      </c>
      <c r="BR49" s="679">
        <f t="shared" si="28"/>
        <v>9043.2221861152138</v>
      </c>
      <c r="BS49" s="679">
        <f t="shared" si="29"/>
        <v>7852.3485675119937</v>
      </c>
    </row>
    <row r="50" spans="1:71" ht="15">
      <c r="A50" s="28">
        <v>167600000</v>
      </c>
      <c r="B50" s="28">
        <v>46</v>
      </c>
      <c r="C50" s="28">
        <v>3674</v>
      </c>
      <c r="D50" s="28" t="s">
        <v>1160</v>
      </c>
      <c r="E50" s="28"/>
      <c r="F50" s="28"/>
      <c r="G50" s="189" t="s">
        <v>1206</v>
      </c>
      <c r="H50" s="190" t="s">
        <v>1207</v>
      </c>
      <c r="I50" s="191">
        <v>2</v>
      </c>
      <c r="J50" s="28"/>
      <c r="K50" s="29" t="s">
        <v>578</v>
      </c>
      <c r="L50" s="687">
        <v>394.66</v>
      </c>
      <c r="M50" s="687">
        <v>466.36</v>
      </c>
      <c r="N50" s="687">
        <v>467.65</v>
      </c>
      <c r="O50" s="687">
        <v>492.89</v>
      </c>
      <c r="P50" s="6">
        <v>471</v>
      </c>
      <c r="Q50" s="6">
        <v>644</v>
      </c>
      <c r="R50" s="122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9">
        <f t="shared" si="0"/>
        <v>109.62777777777778</v>
      </c>
      <c r="AQ50" s="299">
        <f t="shared" si="1"/>
        <v>129.54444444444445</v>
      </c>
      <c r="AR50" s="299">
        <f t="shared" si="2"/>
        <v>129.90277777777777</v>
      </c>
      <c r="AS50" s="299">
        <f t="shared" si="3"/>
        <v>136.91388888888889</v>
      </c>
      <c r="AT50" s="299">
        <f t="shared" si="4"/>
        <v>130.83333333333334</v>
      </c>
      <c r="AU50" s="299">
        <f t="shared" si="5"/>
        <v>178.88888888888889</v>
      </c>
      <c r="AV50" s="499">
        <f t="shared" si="6"/>
        <v>144.29480677432457</v>
      </c>
      <c r="AW50" s="499">
        <f t="shared" si="7"/>
        <v>144.02969112535075</v>
      </c>
      <c r="AX50" s="499">
        <f t="shared" si="8"/>
        <v>139.49733486201626</v>
      </c>
      <c r="AY50" s="499">
        <f t="shared" si="9"/>
        <v>128.83316835434317</v>
      </c>
      <c r="AZ50" s="499">
        <f t="shared" si="10"/>
        <v>142.90691161989167</v>
      </c>
      <c r="BA50" s="499">
        <f t="shared" si="11"/>
        <v>183.26608788363413</v>
      </c>
      <c r="BB50" s="300">
        <f t="shared" si="12"/>
        <v>25.086769245161779</v>
      </c>
      <c r="BC50" s="300">
        <f t="shared" si="13"/>
        <v>24.698126915508656</v>
      </c>
      <c r="BD50" s="300">
        <f t="shared" si="14"/>
        <v>24.39997541374014</v>
      </c>
      <c r="BE50" s="300">
        <f t="shared" si="15"/>
        <v>23.35056928128159</v>
      </c>
      <c r="BF50" s="300">
        <f t="shared" si="16"/>
        <v>25.165372167315454</v>
      </c>
      <c r="BG50" s="300">
        <f t="shared" si="17"/>
        <v>24.88905569470365</v>
      </c>
      <c r="BH50" s="678">
        <f t="shared" si="18"/>
        <v>33245.523480804382</v>
      </c>
      <c r="BI50" s="678">
        <f t="shared" si="19"/>
        <v>33184.440835280817</v>
      </c>
      <c r="BJ50" s="678">
        <f t="shared" si="20"/>
        <v>37664.280412744389</v>
      </c>
      <c r="BK50" s="678">
        <f t="shared" si="21"/>
        <v>34784.955455672658</v>
      </c>
      <c r="BL50" s="678">
        <f t="shared" si="22"/>
        <v>41157.1905465288</v>
      </c>
      <c r="BM50" s="678">
        <f t="shared" si="23"/>
        <v>52780.633310486628</v>
      </c>
      <c r="BN50" s="679">
        <f t="shared" si="24"/>
        <v>41556.904351005476</v>
      </c>
      <c r="BO50" s="679">
        <f t="shared" si="25"/>
        <v>41480.551044101019</v>
      </c>
      <c r="BP50" s="679">
        <f t="shared" si="26"/>
        <v>40175.232440260683</v>
      </c>
      <c r="BQ50" s="679">
        <f t="shared" si="27"/>
        <v>37103.952486050832</v>
      </c>
      <c r="BR50" s="679">
        <f t="shared" si="28"/>
        <v>41157.1905465288</v>
      </c>
      <c r="BS50" s="679">
        <f t="shared" si="29"/>
        <v>52780.633310486628</v>
      </c>
    </row>
    <row r="51" spans="1:71">
      <c r="A51" s="28">
        <v>172400000</v>
      </c>
      <c r="B51" s="114">
        <v>47</v>
      </c>
      <c r="C51" s="28">
        <v>3832</v>
      </c>
      <c r="D51" s="28" t="s">
        <v>1160</v>
      </c>
      <c r="E51" s="28" t="s">
        <v>1171</v>
      </c>
      <c r="F51" s="28">
        <v>1</v>
      </c>
      <c r="G51" s="28" t="s">
        <v>90</v>
      </c>
      <c r="H51" s="28" t="s">
        <v>526</v>
      </c>
      <c r="I51" s="29">
        <v>10</v>
      </c>
      <c r="J51" s="28"/>
      <c r="K51" s="29" t="s">
        <v>578</v>
      </c>
      <c r="L51" s="683">
        <v>1292.9000000000001</v>
      </c>
      <c r="M51" s="683">
        <v>1351.1</v>
      </c>
      <c r="N51" s="683">
        <v>1342.9</v>
      </c>
      <c r="O51" s="683">
        <v>1518.1</v>
      </c>
      <c r="P51" s="6">
        <v>1219.5</v>
      </c>
      <c r="Q51" s="6">
        <v>1282.0999999999999</v>
      </c>
      <c r="R51" s="122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9">
        <f t="shared" si="0"/>
        <v>359.13888888888891</v>
      </c>
      <c r="AQ51" s="299">
        <f t="shared" si="1"/>
        <v>375.30555555555554</v>
      </c>
      <c r="AR51" s="299">
        <f t="shared" si="2"/>
        <v>373.02777777777777</v>
      </c>
      <c r="AS51" s="299">
        <f t="shared" si="3"/>
        <v>421.6944444444444</v>
      </c>
      <c r="AT51" s="299">
        <f t="shared" si="4"/>
        <v>338.75</v>
      </c>
      <c r="AU51" s="299">
        <f t="shared" si="5"/>
        <v>356.13888888888886</v>
      </c>
      <c r="AV51" s="499">
        <f t="shared" si="6"/>
        <v>472.70753478569981</v>
      </c>
      <c r="AW51" s="499">
        <f t="shared" si="7"/>
        <v>417.27102598735183</v>
      </c>
      <c r="AX51" s="499">
        <f t="shared" si="8"/>
        <v>400.57943116904011</v>
      </c>
      <c r="AY51" s="499">
        <f t="shared" si="9"/>
        <v>396.80584487152987</v>
      </c>
      <c r="AZ51" s="499">
        <f t="shared" si="10"/>
        <v>370.01057053175776</v>
      </c>
      <c r="BA51" s="499">
        <f t="shared" si="11"/>
        <v>364.85318521057036</v>
      </c>
      <c r="BB51" s="300">
        <f t="shared" si="12"/>
        <v>82.183864483529305</v>
      </c>
      <c r="BC51" s="300">
        <f t="shared" si="13"/>
        <v>71.553390675752084</v>
      </c>
      <c r="BD51" s="300">
        <f t="shared" si="14"/>
        <v>70.066774260903728</v>
      </c>
      <c r="BE51" s="300">
        <f t="shared" si="15"/>
        <v>71.919696536577291</v>
      </c>
      <c r="BF51" s="300">
        <f t="shared" si="16"/>
        <v>65.15747634403651</v>
      </c>
      <c r="BG51" s="300">
        <f t="shared" si="17"/>
        <v>49.550090537545884</v>
      </c>
      <c r="BH51" s="678">
        <f t="shared" si="18"/>
        <v>108911.81601462523</v>
      </c>
      <c r="BI51" s="678">
        <f t="shared" si="19"/>
        <v>96139.244387485858</v>
      </c>
      <c r="BJ51" s="678">
        <f t="shared" si="20"/>
        <v>108156.44641564084</v>
      </c>
      <c r="BK51" s="678">
        <f t="shared" si="21"/>
        <v>107137.57811531307</v>
      </c>
      <c r="BL51" s="678">
        <f t="shared" si="22"/>
        <v>106563.04431314624</v>
      </c>
      <c r="BM51" s="678">
        <f t="shared" si="23"/>
        <v>105077.71734064426</v>
      </c>
      <c r="BN51" s="679">
        <f t="shared" si="24"/>
        <v>136139.77001828153</v>
      </c>
      <c r="BO51" s="679">
        <f t="shared" si="25"/>
        <v>120174.05548435733</v>
      </c>
      <c r="BP51" s="679">
        <f t="shared" si="26"/>
        <v>115366.87617668355</v>
      </c>
      <c r="BQ51" s="679">
        <f t="shared" si="27"/>
        <v>114280.08332300061</v>
      </c>
      <c r="BR51" s="679">
        <f t="shared" si="28"/>
        <v>106563.04431314624</v>
      </c>
      <c r="BS51" s="679">
        <f t="shared" si="29"/>
        <v>105077.71734064426</v>
      </c>
    </row>
    <row r="52" spans="1:71">
      <c r="A52" s="28">
        <v>172400700</v>
      </c>
      <c r="B52" s="28">
        <v>48</v>
      </c>
      <c r="C52" s="28">
        <v>7712</v>
      </c>
      <c r="D52" s="28" t="s">
        <v>1160</v>
      </c>
      <c r="E52" s="28" t="s">
        <v>1171</v>
      </c>
      <c r="F52" s="28">
        <v>1</v>
      </c>
      <c r="G52" s="28" t="s">
        <v>591</v>
      </c>
      <c r="H52" s="28" t="s">
        <v>526</v>
      </c>
      <c r="I52" s="29">
        <v>7</v>
      </c>
      <c r="J52" s="28"/>
      <c r="K52" s="29" t="s">
        <v>578</v>
      </c>
      <c r="L52" s="682">
        <v>115</v>
      </c>
      <c r="M52" s="682">
        <v>226</v>
      </c>
      <c r="N52" s="683">
        <v>125.6</v>
      </c>
      <c r="O52" s="683">
        <v>153.02000000000001</v>
      </c>
      <c r="P52" s="6">
        <v>161.44999999999999</v>
      </c>
      <c r="Q52" s="6">
        <v>158.38</v>
      </c>
      <c r="R52" s="122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9">
        <f t="shared" si="0"/>
        <v>31.944444444444443</v>
      </c>
      <c r="AQ52" s="299">
        <f t="shared" si="1"/>
        <v>62.777777777777779</v>
      </c>
      <c r="AR52" s="299">
        <f t="shared" si="2"/>
        <v>34.888888888888886</v>
      </c>
      <c r="AS52" s="299">
        <f t="shared" si="3"/>
        <v>42.50555555555556</v>
      </c>
      <c r="AT52" s="299">
        <f t="shared" si="4"/>
        <v>44.847222222222221</v>
      </c>
      <c r="AU52" s="299">
        <f t="shared" si="5"/>
        <v>43.99444444444444</v>
      </c>
      <c r="AV52" s="499">
        <f t="shared" si="6"/>
        <v>42.046072008937628</v>
      </c>
      <c r="AW52" s="499">
        <f t="shared" si="7"/>
        <v>69.797388700422999</v>
      </c>
      <c r="AX52" s="499">
        <f t="shared" si="8"/>
        <v>37.465765548314423</v>
      </c>
      <c r="AY52" s="499">
        <f t="shared" si="9"/>
        <v>39.996858166287801</v>
      </c>
      <c r="AZ52" s="499">
        <f t="shared" si="10"/>
        <v>48.985819280321678</v>
      </c>
      <c r="BA52" s="499">
        <f t="shared" si="11"/>
        <v>45.070936333866413</v>
      </c>
      <c r="BB52" s="300">
        <f t="shared" si="12"/>
        <v>7.3100351269285069</v>
      </c>
      <c r="BC52" s="300">
        <f t="shared" si="13"/>
        <v>11.968815256250442</v>
      </c>
      <c r="BD52" s="300">
        <f t="shared" si="14"/>
        <v>6.5532704201128213</v>
      </c>
      <c r="BE52" s="300">
        <f t="shared" si="15"/>
        <v>7.2492931717456424</v>
      </c>
      <c r="BF52" s="300">
        <f t="shared" si="16"/>
        <v>8.6262193979046273</v>
      </c>
      <c r="BG52" s="300">
        <f t="shared" si="17"/>
        <v>6.12100720640864</v>
      </c>
      <c r="BH52" s="678">
        <f t="shared" si="18"/>
        <v>9687.4149908592299</v>
      </c>
      <c r="BI52" s="678">
        <f t="shared" si="19"/>
        <v>16081.31835657746</v>
      </c>
      <c r="BJ52" s="678">
        <f t="shared" si="20"/>
        <v>10115.756698044894</v>
      </c>
      <c r="BK52" s="678">
        <f t="shared" si="21"/>
        <v>10799.151704897706</v>
      </c>
      <c r="BL52" s="678">
        <f t="shared" si="22"/>
        <v>14107.915952732643</v>
      </c>
      <c r="BM52" s="678">
        <f t="shared" si="23"/>
        <v>12980.429664153527</v>
      </c>
      <c r="BN52" s="679">
        <f t="shared" si="24"/>
        <v>12109.268738574037</v>
      </c>
      <c r="BO52" s="679">
        <f t="shared" si="25"/>
        <v>20101.647945721823</v>
      </c>
      <c r="BP52" s="679">
        <f t="shared" si="26"/>
        <v>10790.140477914554</v>
      </c>
      <c r="BQ52" s="679">
        <f t="shared" si="27"/>
        <v>11519.095151890886</v>
      </c>
      <c r="BR52" s="679">
        <f t="shared" si="28"/>
        <v>14107.915952732643</v>
      </c>
      <c r="BS52" s="679">
        <f t="shared" si="29"/>
        <v>12980.429664153527</v>
      </c>
    </row>
    <row r="53" spans="1:71">
      <c r="A53" s="28">
        <v>172600101</v>
      </c>
      <c r="B53" s="114">
        <v>49</v>
      </c>
      <c r="C53" s="28">
        <v>6275</v>
      </c>
      <c r="D53" s="28" t="s">
        <v>106</v>
      </c>
      <c r="E53" s="28" t="s">
        <v>1171</v>
      </c>
      <c r="F53" s="28">
        <v>2</v>
      </c>
      <c r="G53" s="28" t="s">
        <v>592</v>
      </c>
      <c r="H53" s="28" t="s">
        <v>531</v>
      </c>
      <c r="I53" s="29">
        <v>1</v>
      </c>
      <c r="J53" s="28" t="s">
        <v>580</v>
      </c>
      <c r="K53" s="29" t="s">
        <v>578</v>
      </c>
      <c r="L53" s="6">
        <v>192</v>
      </c>
      <c r="M53" s="6">
        <v>207</v>
      </c>
      <c r="N53" s="6">
        <v>170</v>
      </c>
      <c r="O53" s="6">
        <v>167</v>
      </c>
      <c r="P53" s="6">
        <v>160.76</v>
      </c>
      <c r="Q53" s="6">
        <v>185.18</v>
      </c>
      <c r="R53" s="122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9">
        <f t="shared" si="0"/>
        <v>53.333333333333329</v>
      </c>
      <c r="AQ53" s="299">
        <f t="shared" si="1"/>
        <v>57.5</v>
      </c>
      <c r="AR53" s="299">
        <f t="shared" si="2"/>
        <v>47.222222222222221</v>
      </c>
      <c r="AS53" s="299">
        <f t="shared" si="3"/>
        <v>46.388888888888886</v>
      </c>
      <c r="AT53" s="299">
        <f t="shared" si="4"/>
        <v>44.655555555555551</v>
      </c>
      <c r="AU53" s="299">
        <f t="shared" si="5"/>
        <v>51.43888888888889</v>
      </c>
      <c r="AV53" s="499">
        <f t="shared" si="6"/>
        <v>70.198659354052396</v>
      </c>
      <c r="AW53" s="499">
        <f t="shared" si="7"/>
        <v>63.929466641537879</v>
      </c>
      <c r="AX53" s="499">
        <f t="shared" si="8"/>
        <v>50.710032987368251</v>
      </c>
      <c r="AY53" s="499">
        <f t="shared" si="9"/>
        <v>43.650995384721355</v>
      </c>
      <c r="AZ53" s="499">
        <f t="shared" si="10"/>
        <v>48.776465205974063</v>
      </c>
      <c r="BA53" s="499">
        <f t="shared" si="11"/>
        <v>52.697537506663622</v>
      </c>
      <c r="BB53" s="300">
        <f t="shared" si="12"/>
        <v>12.204580385828466</v>
      </c>
      <c r="BC53" s="300">
        <f t="shared" si="13"/>
        <v>10.96258742497275</v>
      </c>
      <c r="BD53" s="300">
        <f t="shared" si="14"/>
        <v>8.8698723839106659</v>
      </c>
      <c r="BE53" s="300">
        <f t="shared" si="15"/>
        <v>7.9115929922985373</v>
      </c>
      <c r="BF53" s="300">
        <f t="shared" si="16"/>
        <v>8.5893529291244857</v>
      </c>
      <c r="BG53" s="300">
        <f t="shared" si="17"/>
        <v>7.1567629402876127</v>
      </c>
      <c r="BH53" s="678">
        <f t="shared" si="18"/>
        <v>16173.771115173673</v>
      </c>
      <c r="BI53" s="678">
        <f t="shared" si="19"/>
        <v>14729.349114210327</v>
      </c>
      <c r="BJ53" s="678">
        <f t="shared" si="20"/>
        <v>13691.708906589427</v>
      </c>
      <c r="BK53" s="678">
        <f t="shared" si="21"/>
        <v>11785.768753874765</v>
      </c>
      <c r="BL53" s="678">
        <f t="shared" si="22"/>
        <v>14047.621979320531</v>
      </c>
      <c r="BM53" s="678">
        <f t="shared" si="23"/>
        <v>15176.890801919122</v>
      </c>
      <c r="BN53" s="679">
        <f t="shared" si="24"/>
        <v>20217.213893967091</v>
      </c>
      <c r="BO53" s="679">
        <f t="shared" si="25"/>
        <v>18411.686392762909</v>
      </c>
      <c r="BP53" s="679">
        <f t="shared" si="26"/>
        <v>14604.489500362057</v>
      </c>
      <c r="BQ53" s="679">
        <f t="shared" si="27"/>
        <v>12571.48667079975</v>
      </c>
      <c r="BR53" s="679">
        <f t="shared" si="28"/>
        <v>14047.621979320531</v>
      </c>
      <c r="BS53" s="679">
        <f t="shared" si="29"/>
        <v>15176.890801919122</v>
      </c>
    </row>
    <row r="54" spans="1:71">
      <c r="A54" s="28">
        <v>184900201</v>
      </c>
      <c r="B54" s="28">
        <v>50</v>
      </c>
      <c r="C54" s="28">
        <v>2778</v>
      </c>
      <c r="D54" s="28" t="s">
        <v>1160</v>
      </c>
      <c r="E54" s="28" t="s">
        <v>1171</v>
      </c>
      <c r="F54" s="28">
        <v>1</v>
      </c>
      <c r="G54" s="28" t="s">
        <v>593</v>
      </c>
      <c r="H54" s="28" t="s">
        <v>52</v>
      </c>
      <c r="I54" s="29">
        <v>2</v>
      </c>
      <c r="J54" s="28" t="s">
        <v>580</v>
      </c>
      <c r="K54" s="29" t="s">
        <v>578</v>
      </c>
      <c r="L54" s="683">
        <v>1591</v>
      </c>
      <c r="M54" s="683">
        <v>1623</v>
      </c>
      <c r="N54" s="683">
        <v>1591</v>
      </c>
      <c r="O54" s="683">
        <v>1623</v>
      </c>
      <c r="P54" s="6">
        <v>1525.6</v>
      </c>
      <c r="Q54" s="6">
        <v>1504.3</v>
      </c>
      <c r="R54" s="122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9">
        <f t="shared" si="0"/>
        <v>441.94444444444446</v>
      </c>
      <c r="AQ54" s="299">
        <f t="shared" si="1"/>
        <v>450.83333333333331</v>
      </c>
      <c r="AR54" s="299">
        <f t="shared" si="2"/>
        <v>441.94444444444446</v>
      </c>
      <c r="AS54" s="299">
        <f t="shared" si="3"/>
        <v>450.83333333333331</v>
      </c>
      <c r="AT54" s="299">
        <f t="shared" si="4"/>
        <v>423.77777777777771</v>
      </c>
      <c r="AU54" s="299">
        <f t="shared" si="5"/>
        <v>417.86111111111109</v>
      </c>
      <c r="AV54" s="499">
        <f t="shared" si="6"/>
        <v>581.69826579321546</v>
      </c>
      <c r="AW54" s="499">
        <f t="shared" si="7"/>
        <v>501.24407903002884</v>
      </c>
      <c r="AX54" s="499">
        <f t="shared" si="8"/>
        <v>474.58624989942876</v>
      </c>
      <c r="AY54" s="499">
        <f t="shared" si="9"/>
        <v>424.22494317007641</v>
      </c>
      <c r="AZ54" s="499">
        <f t="shared" si="10"/>
        <v>462.88489249958963</v>
      </c>
      <c r="BA54" s="499">
        <f t="shared" si="11"/>
        <v>428.08567702383669</v>
      </c>
      <c r="BB54" s="300">
        <f t="shared" si="12"/>
        <v>101.13274684298484</v>
      </c>
      <c r="BC54" s="300">
        <f t="shared" si="13"/>
        <v>85.953040534931262</v>
      </c>
      <c r="BD54" s="300">
        <f t="shared" si="14"/>
        <v>83.01157036942277</v>
      </c>
      <c r="BE54" s="300">
        <f t="shared" si="15"/>
        <v>76.889313931140876</v>
      </c>
      <c r="BF54" s="300">
        <f t="shared" si="16"/>
        <v>81.512296769546609</v>
      </c>
      <c r="BG54" s="300">
        <f t="shared" si="17"/>
        <v>58.137587704258856</v>
      </c>
      <c r="BH54" s="678">
        <f t="shared" si="18"/>
        <v>134023.28043875683</v>
      </c>
      <c r="BI54" s="678">
        <f t="shared" si="19"/>
        <v>115486.63580851865</v>
      </c>
      <c r="BJ54" s="678">
        <f t="shared" si="20"/>
        <v>128138.28747284577</v>
      </c>
      <c r="BK54" s="678">
        <f t="shared" si="21"/>
        <v>114540.73465592063</v>
      </c>
      <c r="BL54" s="678">
        <f t="shared" si="22"/>
        <v>133310.84903988181</v>
      </c>
      <c r="BM54" s="678">
        <f t="shared" si="23"/>
        <v>123288.67498286496</v>
      </c>
      <c r="BN54" s="679">
        <f t="shared" si="24"/>
        <v>167529.10054844606</v>
      </c>
      <c r="BO54" s="679">
        <f t="shared" si="25"/>
        <v>144358.29476064831</v>
      </c>
      <c r="BP54" s="679">
        <f t="shared" si="26"/>
        <v>136680.83997103549</v>
      </c>
      <c r="BQ54" s="679">
        <f t="shared" si="27"/>
        <v>122176.78363298201</v>
      </c>
      <c r="BR54" s="679">
        <f t="shared" si="28"/>
        <v>133310.84903988181</v>
      </c>
      <c r="BS54" s="679">
        <f t="shared" si="29"/>
        <v>123288.67498286496</v>
      </c>
    </row>
    <row r="55" spans="1:71">
      <c r="A55" s="28">
        <v>184901600</v>
      </c>
      <c r="B55" s="114">
        <v>51</v>
      </c>
      <c r="C55" s="28">
        <v>6185</v>
      </c>
      <c r="D55" s="28" t="s">
        <v>1160</v>
      </c>
      <c r="E55" s="28" t="s">
        <v>1171</v>
      </c>
      <c r="F55" s="28">
        <v>2</v>
      </c>
      <c r="G55" s="28" t="s">
        <v>1165</v>
      </c>
      <c r="H55" s="28" t="s">
        <v>52</v>
      </c>
      <c r="I55" s="29">
        <v>16</v>
      </c>
      <c r="J55" s="28"/>
      <c r="K55" s="29" t="s">
        <v>578</v>
      </c>
      <c r="L55" s="6">
        <v>802.54</v>
      </c>
      <c r="M55" s="6">
        <v>741.31</v>
      </c>
      <c r="N55" s="6">
        <v>1276.4000000000001</v>
      </c>
      <c r="O55" s="6">
        <v>1034.51</v>
      </c>
      <c r="P55" s="6">
        <v>455.24</v>
      </c>
      <c r="Q55" s="6">
        <v>469.42</v>
      </c>
      <c r="R55" s="122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9">
        <f t="shared" si="0"/>
        <v>222.92777777777775</v>
      </c>
      <c r="AQ55" s="299">
        <f t="shared" si="1"/>
        <v>205.91944444444442</v>
      </c>
      <c r="AR55" s="299">
        <f t="shared" si="2"/>
        <v>354.5555555555556</v>
      </c>
      <c r="AS55" s="299">
        <f t="shared" si="3"/>
        <v>287.36388888888888</v>
      </c>
      <c r="AT55" s="299">
        <f t="shared" si="4"/>
        <v>126.45555555555555</v>
      </c>
      <c r="AU55" s="299">
        <f t="shared" si="5"/>
        <v>130.39444444444445</v>
      </c>
      <c r="AV55" s="499">
        <f t="shared" si="6"/>
        <v>293.42308373958963</v>
      </c>
      <c r="AW55" s="499">
        <f t="shared" si="7"/>
        <v>228.94470007748038</v>
      </c>
      <c r="AX55" s="499">
        <f t="shared" si="8"/>
        <v>380.74285944162847</v>
      </c>
      <c r="AY55" s="499">
        <f t="shared" si="9"/>
        <v>270.40354033202448</v>
      </c>
      <c r="AZ55" s="499">
        <f t="shared" si="10"/>
        <v>138.12514319711141</v>
      </c>
      <c r="BA55" s="499">
        <f t="shared" si="11"/>
        <v>133.58504188561417</v>
      </c>
      <c r="BB55" s="300">
        <f t="shared" si="12"/>
        <v>51.013874702306126</v>
      </c>
      <c r="BC55" s="300">
        <f t="shared" si="13"/>
        <v>39.259302821287676</v>
      </c>
      <c r="BD55" s="300">
        <f t="shared" si="14"/>
        <v>66.597088887197501</v>
      </c>
      <c r="BE55" s="300">
        <f t="shared" si="15"/>
        <v>49.009712972830897</v>
      </c>
      <c r="BF55" s="300">
        <f t="shared" si="16"/>
        <v>24.323320648511011</v>
      </c>
      <c r="BG55" s="300">
        <f t="shared" si="17"/>
        <v>18.141957335726378</v>
      </c>
      <c r="BH55" s="678">
        <f t="shared" si="18"/>
        <v>67604.678493601459</v>
      </c>
      <c r="BI55" s="678">
        <f t="shared" si="19"/>
        <v>52748.858897851482</v>
      </c>
      <c r="BJ55" s="678">
        <f t="shared" si="20"/>
        <v>102800.57204923968</v>
      </c>
      <c r="BK55" s="678">
        <f t="shared" si="21"/>
        <v>73008.955889646604</v>
      </c>
      <c r="BL55" s="678">
        <f t="shared" si="22"/>
        <v>39780.041240768085</v>
      </c>
      <c r="BM55" s="678">
        <f t="shared" si="23"/>
        <v>38472.492063056881</v>
      </c>
      <c r="BN55" s="679">
        <f t="shared" si="24"/>
        <v>84505.84811700182</v>
      </c>
      <c r="BO55" s="679">
        <f t="shared" si="25"/>
        <v>65936.073622314347</v>
      </c>
      <c r="BP55" s="679">
        <f t="shared" si="26"/>
        <v>109653.94351918899</v>
      </c>
      <c r="BQ55" s="679">
        <f t="shared" si="27"/>
        <v>77876.219615623049</v>
      </c>
      <c r="BR55" s="679">
        <f t="shared" si="28"/>
        <v>39780.041240768085</v>
      </c>
      <c r="BS55" s="679">
        <f t="shared" si="29"/>
        <v>38472.492063056881</v>
      </c>
    </row>
    <row r="56" spans="1:71">
      <c r="A56" s="122">
        <v>184900400</v>
      </c>
      <c r="B56" s="28">
        <v>52</v>
      </c>
      <c r="C56" s="122">
        <v>8518</v>
      </c>
      <c r="D56" s="122" t="s">
        <v>1160</v>
      </c>
      <c r="E56" s="28" t="s">
        <v>1171</v>
      </c>
      <c r="F56" s="122"/>
      <c r="G56" s="28" t="s">
        <v>191</v>
      </c>
      <c r="H56" s="28" t="s">
        <v>613</v>
      </c>
      <c r="I56" s="29">
        <v>4</v>
      </c>
      <c r="J56" s="122"/>
      <c r="K56" s="29" t="s">
        <v>578</v>
      </c>
      <c r="L56" s="682">
        <v>140</v>
      </c>
      <c r="M56" s="682">
        <v>177</v>
      </c>
      <c r="N56" s="682">
        <v>204</v>
      </c>
      <c r="O56" s="682">
        <v>208</v>
      </c>
      <c r="P56" s="683">
        <v>136.09</v>
      </c>
      <c r="Q56" s="683">
        <v>149.28</v>
      </c>
      <c r="R56" s="122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9">
        <f t="shared" si="0"/>
        <v>38.888888888888886</v>
      </c>
      <c r="AQ56" s="299">
        <f t="shared" si="1"/>
        <v>49.166666666666664</v>
      </c>
      <c r="AR56" s="299">
        <f t="shared" si="2"/>
        <v>56.666666666666664</v>
      </c>
      <c r="AS56" s="299">
        <f t="shared" si="3"/>
        <v>57.777777777777779</v>
      </c>
      <c r="AT56" s="299">
        <f t="shared" si="4"/>
        <v>37.802777777777777</v>
      </c>
      <c r="AU56" s="299">
        <f t="shared" si="5"/>
        <v>41.466666666666669</v>
      </c>
      <c r="AV56" s="499">
        <f t="shared" si="6"/>
        <v>51.186522445663208</v>
      </c>
      <c r="AW56" s="499">
        <f t="shared" si="7"/>
        <v>54.66432654856137</v>
      </c>
      <c r="AX56" s="499">
        <f t="shared" si="8"/>
        <v>60.852039584841897</v>
      </c>
      <c r="AY56" s="499">
        <f t="shared" si="9"/>
        <v>54.367706826479292</v>
      </c>
      <c r="AZ56" s="499">
        <f t="shared" si="10"/>
        <v>41.291298518792054</v>
      </c>
      <c r="BA56" s="499">
        <f t="shared" si="11"/>
        <v>42.481306831162897</v>
      </c>
      <c r="BB56" s="300">
        <f t="shared" si="12"/>
        <v>8.8991731979999216</v>
      </c>
      <c r="BC56" s="300">
        <f t="shared" si="13"/>
        <v>9.3738066387448136</v>
      </c>
      <c r="BD56" s="300">
        <f t="shared" si="14"/>
        <v>10.643846860692801</v>
      </c>
      <c r="BE56" s="300">
        <f t="shared" si="15"/>
        <v>9.8539601341203316</v>
      </c>
      <c r="BF56" s="300">
        <f t="shared" si="16"/>
        <v>7.2712430960721024</v>
      </c>
      <c r="BG56" s="300">
        <f t="shared" si="17"/>
        <v>5.7693140281139152</v>
      </c>
      <c r="BH56" s="678">
        <f t="shared" si="18"/>
        <v>11793.374771480803</v>
      </c>
      <c r="BI56" s="678">
        <f t="shared" si="19"/>
        <v>12594.66083678854</v>
      </c>
      <c r="BJ56" s="678">
        <f t="shared" si="20"/>
        <v>16430.050687907311</v>
      </c>
      <c r="BK56" s="678">
        <f t="shared" si="21"/>
        <v>14679.280843149409</v>
      </c>
      <c r="BL56" s="678">
        <f t="shared" si="22"/>
        <v>11891.893973412112</v>
      </c>
      <c r="BM56" s="678">
        <f t="shared" si="23"/>
        <v>12234.616367374914</v>
      </c>
      <c r="BN56" s="679">
        <f t="shared" si="24"/>
        <v>14741.718464351005</v>
      </c>
      <c r="BO56" s="679">
        <f t="shared" si="25"/>
        <v>15743.326045985674</v>
      </c>
      <c r="BP56" s="679">
        <f t="shared" si="26"/>
        <v>17525.387400434465</v>
      </c>
      <c r="BQ56" s="679">
        <f t="shared" si="27"/>
        <v>15657.899566026037</v>
      </c>
      <c r="BR56" s="679">
        <f t="shared" si="28"/>
        <v>11891.893973412112</v>
      </c>
      <c r="BS56" s="679">
        <f t="shared" si="29"/>
        <v>12234.616367374914</v>
      </c>
    </row>
    <row r="57" spans="1:71">
      <c r="A57" s="122">
        <v>197800900</v>
      </c>
      <c r="B57" s="114">
        <v>53</v>
      </c>
      <c r="C57" s="122">
        <v>3587</v>
      </c>
      <c r="D57" s="122" t="s">
        <v>1161</v>
      </c>
      <c r="E57" s="28" t="s">
        <v>1171</v>
      </c>
      <c r="F57" s="122"/>
      <c r="G57" s="28" t="s">
        <v>173</v>
      </c>
      <c r="H57" s="28" t="s">
        <v>615</v>
      </c>
      <c r="I57" s="29">
        <v>9</v>
      </c>
      <c r="J57" s="122"/>
      <c r="K57" s="29" t="s">
        <v>578</v>
      </c>
      <c r="L57" s="683">
        <v>546</v>
      </c>
      <c r="M57" s="683">
        <v>696</v>
      </c>
      <c r="N57" s="683">
        <v>671</v>
      </c>
      <c r="O57" s="683">
        <v>725</v>
      </c>
      <c r="P57" s="683">
        <v>680.96</v>
      </c>
      <c r="Q57" s="683">
        <v>738.59</v>
      </c>
      <c r="R57" s="122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9">
        <f t="shared" si="0"/>
        <v>151.66666666666666</v>
      </c>
      <c r="AQ57" s="299">
        <f t="shared" si="1"/>
        <v>193.33333333333331</v>
      </c>
      <c r="AR57" s="299">
        <f t="shared" si="2"/>
        <v>186.38888888888889</v>
      </c>
      <c r="AS57" s="299">
        <f t="shared" si="3"/>
        <v>201.38888888888889</v>
      </c>
      <c r="AT57" s="299">
        <f t="shared" si="4"/>
        <v>189.15555555555557</v>
      </c>
      <c r="AU57" s="299">
        <f t="shared" si="5"/>
        <v>205.16388888888889</v>
      </c>
      <c r="AV57" s="499">
        <f t="shared" si="6"/>
        <v>199.6274375380865</v>
      </c>
      <c r="AW57" s="499">
        <f t="shared" si="7"/>
        <v>214.95125015705489</v>
      </c>
      <c r="AX57" s="499">
        <f t="shared" si="8"/>
        <v>200.15548314425939</v>
      </c>
      <c r="AY57" s="499">
        <f t="shared" si="9"/>
        <v>189.50282427498792</v>
      </c>
      <c r="AZ57" s="499">
        <f t="shared" si="10"/>
        <v>206.61123256195637</v>
      </c>
      <c r="BA57" s="499">
        <f t="shared" si="11"/>
        <v>210.18400597821949</v>
      </c>
      <c r="BB57" s="300">
        <f t="shared" si="12"/>
        <v>34.706775472199695</v>
      </c>
      <c r="BC57" s="300">
        <f t="shared" si="13"/>
        <v>36.859714240488088</v>
      </c>
      <c r="BD57" s="300">
        <f t="shared" si="14"/>
        <v>35.009908056494453</v>
      </c>
      <c r="BE57" s="300">
        <f t="shared" si="15"/>
        <v>34.346736044409816</v>
      </c>
      <c r="BF57" s="300">
        <f t="shared" si="16"/>
        <v>36.383464609458883</v>
      </c>
      <c r="BG57" s="300">
        <f t="shared" si="17"/>
        <v>28.544732368868281</v>
      </c>
      <c r="BH57" s="678">
        <f t="shared" si="18"/>
        <v>45994.161608775132</v>
      </c>
      <c r="BI57" s="678">
        <f t="shared" si="19"/>
        <v>49524.768036185444</v>
      </c>
      <c r="BJ57" s="678">
        <f t="shared" si="20"/>
        <v>54041.980448950038</v>
      </c>
      <c r="BK57" s="678">
        <f t="shared" si="21"/>
        <v>51165.762554246736</v>
      </c>
      <c r="BL57" s="678">
        <f t="shared" si="22"/>
        <v>59504.034977843432</v>
      </c>
      <c r="BM57" s="678">
        <f t="shared" si="23"/>
        <v>60532.993721727209</v>
      </c>
      <c r="BN57" s="679">
        <f t="shared" si="24"/>
        <v>57492.702010968911</v>
      </c>
      <c r="BO57" s="679">
        <f t="shared" si="25"/>
        <v>61905.960045231805</v>
      </c>
      <c r="BP57" s="679">
        <f t="shared" si="26"/>
        <v>57644.779145546709</v>
      </c>
      <c r="BQ57" s="679">
        <f t="shared" si="27"/>
        <v>54576.81339119652</v>
      </c>
      <c r="BR57" s="679">
        <f t="shared" si="28"/>
        <v>59504.034977843432</v>
      </c>
      <c r="BS57" s="679">
        <f t="shared" si="29"/>
        <v>60532.993721727209</v>
      </c>
    </row>
    <row r="58" spans="1:71">
      <c r="A58" s="122">
        <v>314200100</v>
      </c>
      <c r="B58" s="28">
        <v>54</v>
      </c>
      <c r="C58" s="122">
        <v>1542</v>
      </c>
      <c r="D58" s="122" t="s">
        <v>1160</v>
      </c>
      <c r="E58" s="28" t="s">
        <v>1171</v>
      </c>
      <c r="F58" s="122"/>
      <c r="G58" s="28" t="s">
        <v>628</v>
      </c>
      <c r="H58" s="28" t="s">
        <v>629</v>
      </c>
      <c r="I58" s="29">
        <v>1</v>
      </c>
      <c r="J58" s="122"/>
      <c r="K58" s="29" t="s">
        <v>578</v>
      </c>
      <c r="L58" s="682">
        <v>4676</v>
      </c>
      <c r="M58" s="682">
        <v>5329</v>
      </c>
      <c r="N58" s="682">
        <v>5051</v>
      </c>
      <c r="O58" s="682">
        <v>6335</v>
      </c>
      <c r="P58" s="683">
        <v>5353.21</v>
      </c>
      <c r="Q58" s="683">
        <v>5179.3900000000003</v>
      </c>
      <c r="R58" s="122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9">
        <f t="shared" si="0"/>
        <v>1298.8888888888889</v>
      </c>
      <c r="AQ58" s="299">
        <f t="shared" si="1"/>
        <v>1480.2777777777778</v>
      </c>
      <c r="AR58" s="299">
        <f t="shared" si="2"/>
        <v>1403.0555555555554</v>
      </c>
      <c r="AS58" s="299">
        <f t="shared" si="3"/>
        <v>1759.7222222222222</v>
      </c>
      <c r="AT58" s="299">
        <f t="shared" si="4"/>
        <v>1487.0027777777777</v>
      </c>
      <c r="AU58" s="299">
        <f t="shared" si="5"/>
        <v>1438.7194444444444</v>
      </c>
      <c r="AV58" s="499">
        <f t="shared" si="6"/>
        <v>1709.6298496851514</v>
      </c>
      <c r="AW58" s="499">
        <f t="shared" si="7"/>
        <v>1645.7977185157265</v>
      </c>
      <c r="AX58" s="499">
        <f t="shared" si="8"/>
        <v>1506.6845683482177</v>
      </c>
      <c r="AY58" s="499">
        <f t="shared" si="9"/>
        <v>1655.8626093545497</v>
      </c>
      <c r="AZ58" s="499">
        <f t="shared" si="10"/>
        <v>1624.2265570121451</v>
      </c>
      <c r="BA58" s="499">
        <f t="shared" si="11"/>
        <v>1473.9232032975401</v>
      </c>
      <c r="BB58" s="300">
        <f t="shared" si="12"/>
        <v>297.23238481319748</v>
      </c>
      <c r="BC58" s="300">
        <f t="shared" si="13"/>
        <v>282.22042699362214</v>
      </c>
      <c r="BD58" s="300">
        <f t="shared" si="14"/>
        <v>263.53956124195747</v>
      </c>
      <c r="BE58" s="300">
        <f t="shared" si="15"/>
        <v>300.11941081563612</v>
      </c>
      <c r="BF58" s="300">
        <f t="shared" si="16"/>
        <v>286.02021643268529</v>
      </c>
      <c r="BG58" s="300">
        <f t="shared" si="17"/>
        <v>200.17100337669433</v>
      </c>
      <c r="BH58" s="678">
        <f t="shared" si="18"/>
        <v>393898.71736745891</v>
      </c>
      <c r="BI58" s="678">
        <f t="shared" si="19"/>
        <v>379191.79434602341</v>
      </c>
      <c r="BJ58" s="678">
        <f t="shared" si="20"/>
        <v>406804.83345401875</v>
      </c>
      <c r="BK58" s="678">
        <f t="shared" si="21"/>
        <v>447082.90452572843</v>
      </c>
      <c r="BL58" s="678">
        <f t="shared" si="22"/>
        <v>467777.2484194978</v>
      </c>
      <c r="BM58" s="678">
        <f t="shared" si="23"/>
        <v>424489.88254969154</v>
      </c>
      <c r="BN58" s="679">
        <f t="shared" si="24"/>
        <v>492373.39670932363</v>
      </c>
      <c r="BO58" s="679">
        <f t="shared" si="25"/>
        <v>473989.74293252925</v>
      </c>
      <c r="BP58" s="679">
        <f t="shared" si="26"/>
        <v>433925.15568428667</v>
      </c>
      <c r="BQ58" s="679">
        <f t="shared" si="27"/>
        <v>476888.43149411032</v>
      </c>
      <c r="BR58" s="679">
        <f t="shared" si="28"/>
        <v>467777.2484194978</v>
      </c>
      <c r="BS58" s="679">
        <f t="shared" si="29"/>
        <v>424489.88254969154</v>
      </c>
    </row>
    <row r="59" spans="1:71">
      <c r="A59" s="122">
        <v>314200300</v>
      </c>
      <c r="B59" s="114">
        <v>55</v>
      </c>
      <c r="C59" s="122">
        <v>1401</v>
      </c>
      <c r="D59" s="122" t="s">
        <v>1162</v>
      </c>
      <c r="E59" s="28" t="s">
        <v>1171</v>
      </c>
      <c r="F59" s="122"/>
      <c r="G59" s="28" t="s">
        <v>630</v>
      </c>
      <c r="H59" s="28" t="s">
        <v>631</v>
      </c>
      <c r="I59" s="29">
        <v>3</v>
      </c>
      <c r="J59" s="122"/>
      <c r="K59" s="29" t="s">
        <v>578</v>
      </c>
      <c r="L59" s="682">
        <v>3213</v>
      </c>
      <c r="M59" s="682">
        <v>3474</v>
      </c>
      <c r="N59" s="682">
        <v>3536</v>
      </c>
      <c r="O59" s="682">
        <v>3758</v>
      </c>
      <c r="P59" s="683">
        <v>442.7</v>
      </c>
      <c r="Q59" s="683">
        <v>508</v>
      </c>
      <c r="R59" s="122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9">
        <f t="shared" si="0"/>
        <v>892.5</v>
      </c>
      <c r="AQ59" s="299">
        <f t="shared" si="1"/>
        <v>965</v>
      </c>
      <c r="AR59" s="299">
        <f t="shared" si="2"/>
        <v>982.22222222222217</v>
      </c>
      <c r="AS59" s="299">
        <f t="shared" si="3"/>
        <v>1043.8888888888889</v>
      </c>
      <c r="AT59" s="299">
        <f t="shared" si="4"/>
        <v>122.97222222222221</v>
      </c>
      <c r="AU59" s="299">
        <f t="shared" si="5"/>
        <v>141.11111111111111</v>
      </c>
      <c r="AV59" s="499">
        <f t="shared" si="6"/>
        <v>1174.7306901279708</v>
      </c>
      <c r="AW59" s="499">
        <f t="shared" si="7"/>
        <v>1072.9032227666792</v>
      </c>
      <c r="AX59" s="499">
        <f t="shared" si="8"/>
        <v>1054.7686861372595</v>
      </c>
      <c r="AY59" s="499">
        <f t="shared" si="9"/>
        <v>982.27808775917879</v>
      </c>
      <c r="AZ59" s="499">
        <f t="shared" si="10"/>
        <v>134.32036045462004</v>
      </c>
      <c r="BA59" s="499">
        <f t="shared" si="11"/>
        <v>144.56393267839462</v>
      </c>
      <c r="BB59" s="300">
        <f t="shared" si="12"/>
        <v>204.23602489409825</v>
      </c>
      <c r="BC59" s="300">
        <f t="shared" si="13"/>
        <v>183.98081504519484</v>
      </c>
      <c r="BD59" s="300">
        <f t="shared" si="14"/>
        <v>184.49334558534181</v>
      </c>
      <c r="BE59" s="300">
        <f t="shared" si="15"/>
        <v>178.03452973088565</v>
      </c>
      <c r="BF59" s="300">
        <f t="shared" si="16"/>
        <v>23.653312650680576</v>
      </c>
      <c r="BG59" s="300">
        <f t="shared" si="17"/>
        <v>19.632981821287974</v>
      </c>
      <c r="BH59" s="678">
        <f t="shared" si="18"/>
        <v>270657.9510054845</v>
      </c>
      <c r="BI59" s="678">
        <f t="shared" si="19"/>
        <v>247196.90252544289</v>
      </c>
      <c r="BJ59" s="678">
        <f t="shared" si="20"/>
        <v>284787.54525706003</v>
      </c>
      <c r="BK59" s="678">
        <f t="shared" si="21"/>
        <v>265215.08369497827</v>
      </c>
      <c r="BL59" s="678">
        <f t="shared" si="22"/>
        <v>38684.26381093057</v>
      </c>
      <c r="BM59" s="678">
        <f t="shared" si="23"/>
        <v>41634.412611377651</v>
      </c>
      <c r="BN59" s="679">
        <f t="shared" si="24"/>
        <v>338322.43875685555</v>
      </c>
      <c r="BO59" s="679">
        <f t="shared" si="25"/>
        <v>308996.12815680361</v>
      </c>
      <c r="BP59" s="679">
        <f t="shared" si="26"/>
        <v>303773.38160753075</v>
      </c>
      <c r="BQ59" s="679">
        <f t="shared" si="27"/>
        <v>282896.08927464351</v>
      </c>
      <c r="BR59" s="679">
        <f t="shared" si="28"/>
        <v>38684.26381093057</v>
      </c>
      <c r="BS59" s="679">
        <f t="shared" si="29"/>
        <v>41634.412611377651</v>
      </c>
    </row>
    <row r="60" spans="1:71">
      <c r="A60" s="122">
        <v>314200301</v>
      </c>
      <c r="B60" s="28">
        <v>56</v>
      </c>
      <c r="C60" s="122">
        <v>3478</v>
      </c>
      <c r="D60" s="122" t="s">
        <v>1162</v>
      </c>
      <c r="E60" s="28" t="s">
        <v>1171</v>
      </c>
      <c r="F60" s="122"/>
      <c r="G60" s="28" t="s">
        <v>632</v>
      </c>
      <c r="H60" s="28" t="s">
        <v>631</v>
      </c>
      <c r="I60" s="29">
        <v>3</v>
      </c>
      <c r="J60" s="122"/>
      <c r="K60" s="29" t="s">
        <v>578</v>
      </c>
      <c r="L60" s="682"/>
      <c r="M60" s="682"/>
      <c r="N60" s="682"/>
      <c r="O60" s="682"/>
      <c r="P60" s="683">
        <v>488.5</v>
      </c>
      <c r="Q60" s="683">
        <v>542</v>
      </c>
      <c r="R60" s="122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9">
        <f t="shared" si="0"/>
        <v>0</v>
      </c>
      <c r="AQ60" s="299">
        <f t="shared" si="1"/>
        <v>0</v>
      </c>
      <c r="AR60" s="299">
        <f t="shared" si="2"/>
        <v>0</v>
      </c>
      <c r="AS60" s="299">
        <f t="shared" si="3"/>
        <v>0</v>
      </c>
      <c r="AT60" s="299">
        <f t="shared" si="4"/>
        <v>135.69444444444443</v>
      </c>
      <c r="AU60" s="299">
        <f t="shared" si="5"/>
        <v>150.55555555555554</v>
      </c>
      <c r="AV60" s="499">
        <f t="shared" si="6"/>
        <v>0</v>
      </c>
      <c r="AW60" s="499">
        <f t="shared" si="7"/>
        <v>0</v>
      </c>
      <c r="AX60" s="499">
        <f t="shared" si="8"/>
        <v>0</v>
      </c>
      <c r="AY60" s="499">
        <f t="shared" si="9"/>
        <v>0</v>
      </c>
      <c r="AZ60" s="499">
        <f t="shared" si="10"/>
        <v>148.21661640407021</v>
      </c>
      <c r="BA60" s="499">
        <f t="shared" si="11"/>
        <v>154.23947147970452</v>
      </c>
      <c r="BB60" s="300">
        <f t="shared" si="12"/>
        <v>0</v>
      </c>
      <c r="BC60" s="300">
        <f t="shared" si="13"/>
        <v>0</v>
      </c>
      <c r="BD60" s="300">
        <f t="shared" si="14"/>
        <v>0</v>
      </c>
      <c r="BE60" s="300">
        <f t="shared" si="15"/>
        <v>0</v>
      </c>
      <c r="BF60" s="300">
        <f t="shared" si="16"/>
        <v>26.100391303043729</v>
      </c>
      <c r="BG60" s="300">
        <f t="shared" si="17"/>
        <v>20.947000289641895</v>
      </c>
      <c r="BH60" s="678">
        <f t="shared" si="18"/>
        <v>0</v>
      </c>
      <c r="BI60" s="678">
        <f t="shared" si="19"/>
        <v>0</v>
      </c>
      <c r="BJ60" s="678">
        <f t="shared" si="20"/>
        <v>0</v>
      </c>
      <c r="BK60" s="678">
        <f t="shared" si="21"/>
        <v>0</v>
      </c>
      <c r="BL60" s="678">
        <f t="shared" si="22"/>
        <v>42686.385524372221</v>
      </c>
      <c r="BM60" s="678">
        <f t="shared" si="23"/>
        <v>44420.967786154899</v>
      </c>
      <c r="BN60" s="679">
        <f t="shared" si="24"/>
        <v>0</v>
      </c>
      <c r="BO60" s="679">
        <f t="shared" si="25"/>
        <v>0</v>
      </c>
      <c r="BP60" s="679">
        <f t="shared" si="26"/>
        <v>0</v>
      </c>
      <c r="BQ60" s="679">
        <f t="shared" si="27"/>
        <v>0</v>
      </c>
      <c r="BR60" s="679">
        <f t="shared" si="28"/>
        <v>42686.385524372221</v>
      </c>
      <c r="BS60" s="679">
        <f t="shared" si="29"/>
        <v>44420.967786154899</v>
      </c>
    </row>
    <row r="61" spans="1:71">
      <c r="A61" s="122">
        <v>314200302</v>
      </c>
      <c r="B61" s="114">
        <v>57</v>
      </c>
      <c r="C61" s="122">
        <v>8132</v>
      </c>
      <c r="D61" s="122" t="s">
        <v>1162</v>
      </c>
      <c r="E61" s="28" t="s">
        <v>1171</v>
      </c>
      <c r="F61" s="122"/>
      <c r="G61" s="28" t="s">
        <v>633</v>
      </c>
      <c r="H61" s="28" t="s">
        <v>634</v>
      </c>
      <c r="I61" s="29">
        <v>3</v>
      </c>
      <c r="J61" s="122"/>
      <c r="K61" s="29" t="s">
        <v>578</v>
      </c>
      <c r="L61" s="682"/>
      <c r="M61" s="682"/>
      <c r="N61" s="682"/>
      <c r="O61" s="682"/>
      <c r="P61" s="683">
        <v>408.7</v>
      </c>
      <c r="Q61" s="683">
        <v>447.3</v>
      </c>
      <c r="R61" s="122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9">
        <f t="shared" si="0"/>
        <v>0</v>
      </c>
      <c r="AQ61" s="299">
        <f t="shared" si="1"/>
        <v>0</v>
      </c>
      <c r="AR61" s="299">
        <f t="shared" si="2"/>
        <v>0</v>
      </c>
      <c r="AS61" s="299">
        <f t="shared" si="3"/>
        <v>0</v>
      </c>
      <c r="AT61" s="299">
        <f t="shared" si="4"/>
        <v>113.52777777777777</v>
      </c>
      <c r="AU61" s="299">
        <f t="shared" si="5"/>
        <v>124.25</v>
      </c>
      <c r="AV61" s="499">
        <f t="shared" si="6"/>
        <v>0</v>
      </c>
      <c r="AW61" s="499">
        <f t="shared" si="7"/>
        <v>0</v>
      </c>
      <c r="AX61" s="499">
        <f t="shared" si="8"/>
        <v>0</v>
      </c>
      <c r="AY61" s="499">
        <f t="shared" si="9"/>
        <v>0</v>
      </c>
      <c r="AZ61" s="499">
        <f t="shared" si="10"/>
        <v>124.00436258821598</v>
      </c>
      <c r="BA61" s="499">
        <f t="shared" si="11"/>
        <v>127.29025017135024</v>
      </c>
      <c r="BB61" s="300">
        <f t="shared" si="12"/>
        <v>0</v>
      </c>
      <c r="BC61" s="300">
        <f t="shared" si="13"/>
        <v>0</v>
      </c>
      <c r="BD61" s="300">
        <f t="shared" si="14"/>
        <v>0</v>
      </c>
      <c r="BE61" s="300">
        <f t="shared" si="15"/>
        <v>0</v>
      </c>
      <c r="BF61" s="300">
        <f t="shared" si="16"/>
        <v>21.836704044122772</v>
      </c>
      <c r="BG61" s="300">
        <f t="shared" si="17"/>
        <v>17.287072379256127</v>
      </c>
      <c r="BH61" s="678">
        <f t="shared" si="18"/>
        <v>0</v>
      </c>
      <c r="BI61" s="678">
        <f t="shared" si="19"/>
        <v>0</v>
      </c>
      <c r="BJ61" s="678">
        <f t="shared" si="20"/>
        <v>0</v>
      </c>
      <c r="BK61" s="678">
        <f t="shared" si="21"/>
        <v>0</v>
      </c>
      <c r="BL61" s="678">
        <f t="shared" si="22"/>
        <v>35713.256425406202</v>
      </c>
      <c r="BM61" s="678">
        <f t="shared" si="23"/>
        <v>36659.592049348867</v>
      </c>
      <c r="BN61" s="679">
        <f t="shared" si="24"/>
        <v>0</v>
      </c>
      <c r="BO61" s="679">
        <f t="shared" si="25"/>
        <v>0</v>
      </c>
      <c r="BP61" s="679">
        <f t="shared" si="26"/>
        <v>0</v>
      </c>
      <c r="BQ61" s="679">
        <f t="shared" si="27"/>
        <v>0</v>
      </c>
      <c r="BR61" s="679">
        <f t="shared" si="28"/>
        <v>35713.256425406202</v>
      </c>
      <c r="BS61" s="679">
        <f t="shared" si="29"/>
        <v>36659.592049348867</v>
      </c>
    </row>
    <row r="62" spans="1:71">
      <c r="A62" s="122">
        <v>314200303</v>
      </c>
      <c r="B62" s="28">
        <v>58</v>
      </c>
      <c r="C62" s="122">
        <v>5323</v>
      </c>
      <c r="D62" s="122" t="s">
        <v>1162</v>
      </c>
      <c r="E62" s="28" t="s">
        <v>1171</v>
      </c>
      <c r="F62" s="122"/>
      <c r="G62" s="28" t="s">
        <v>635</v>
      </c>
      <c r="H62" s="28" t="s">
        <v>634</v>
      </c>
      <c r="I62" s="29">
        <v>3</v>
      </c>
      <c r="J62" s="122"/>
      <c r="K62" s="29" t="s">
        <v>578</v>
      </c>
      <c r="L62" s="682"/>
      <c r="M62" s="682"/>
      <c r="N62" s="682"/>
      <c r="O62" s="682"/>
      <c r="P62" s="683">
        <v>457.2</v>
      </c>
      <c r="Q62" s="683">
        <v>680.2</v>
      </c>
      <c r="R62" s="122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9">
        <f t="shared" si="0"/>
        <v>0</v>
      </c>
      <c r="AQ62" s="299">
        <f t="shared" si="1"/>
        <v>0</v>
      </c>
      <c r="AR62" s="299">
        <f t="shared" si="2"/>
        <v>0</v>
      </c>
      <c r="AS62" s="299">
        <f t="shared" si="3"/>
        <v>0</v>
      </c>
      <c r="AT62" s="299">
        <f t="shared" si="4"/>
        <v>127</v>
      </c>
      <c r="AU62" s="299">
        <f t="shared" si="5"/>
        <v>188.94444444444446</v>
      </c>
      <c r="AV62" s="499">
        <f t="shared" si="6"/>
        <v>0</v>
      </c>
      <c r="AW62" s="499">
        <f t="shared" si="7"/>
        <v>0</v>
      </c>
      <c r="AX62" s="499">
        <f t="shared" si="8"/>
        <v>0</v>
      </c>
      <c r="AY62" s="499">
        <f t="shared" si="9"/>
        <v>0</v>
      </c>
      <c r="AZ62" s="499">
        <f t="shared" si="10"/>
        <v>138.71983013293945</v>
      </c>
      <c r="BA62" s="499">
        <f t="shared" si="11"/>
        <v>193.56769096032289</v>
      </c>
      <c r="BB62" s="300">
        <f t="shared" si="12"/>
        <v>0</v>
      </c>
      <c r="BC62" s="300">
        <f t="shared" si="13"/>
        <v>0</v>
      </c>
      <c r="BD62" s="300">
        <f t="shared" si="14"/>
        <v>0</v>
      </c>
      <c r="BE62" s="300">
        <f t="shared" si="15"/>
        <v>0</v>
      </c>
      <c r="BF62" s="300">
        <f t="shared" si="16"/>
        <v>24.428042791712585</v>
      </c>
      <c r="BG62" s="300">
        <f t="shared" si="17"/>
        <v>26.288098887480473</v>
      </c>
      <c r="BH62" s="678">
        <f t="shared" si="18"/>
        <v>0</v>
      </c>
      <c r="BI62" s="678">
        <f t="shared" si="19"/>
        <v>0</v>
      </c>
      <c r="BJ62" s="678">
        <f t="shared" si="20"/>
        <v>0</v>
      </c>
      <c r="BK62" s="678">
        <f t="shared" si="21"/>
        <v>0</v>
      </c>
      <c r="BL62" s="678">
        <f t="shared" si="22"/>
        <v>39951.311078286562</v>
      </c>
      <c r="BM62" s="678">
        <f t="shared" si="23"/>
        <v>55747.49499657299</v>
      </c>
      <c r="BN62" s="679">
        <f t="shared" si="24"/>
        <v>0</v>
      </c>
      <c r="BO62" s="679">
        <f t="shared" si="25"/>
        <v>0</v>
      </c>
      <c r="BP62" s="679">
        <f t="shared" si="26"/>
        <v>0</v>
      </c>
      <c r="BQ62" s="679">
        <f t="shared" si="27"/>
        <v>0</v>
      </c>
      <c r="BR62" s="679">
        <f t="shared" si="28"/>
        <v>39951.311078286562</v>
      </c>
      <c r="BS62" s="679">
        <f t="shared" si="29"/>
        <v>55747.49499657299</v>
      </c>
    </row>
    <row r="63" spans="1:71" ht="14.25" customHeight="1">
      <c r="A63" s="122">
        <v>314200305</v>
      </c>
      <c r="B63" s="114">
        <v>59</v>
      </c>
      <c r="C63" s="122">
        <v>7005</v>
      </c>
      <c r="D63" s="122" t="s">
        <v>1162</v>
      </c>
      <c r="E63" s="28" t="s">
        <v>1171</v>
      </c>
      <c r="F63" s="122"/>
      <c r="G63" s="28" t="s">
        <v>636</v>
      </c>
      <c r="H63" s="28" t="s">
        <v>634</v>
      </c>
      <c r="I63" s="29">
        <v>3</v>
      </c>
      <c r="J63" s="122"/>
      <c r="K63" s="29" t="s">
        <v>578</v>
      </c>
      <c r="L63" s="682"/>
      <c r="M63" s="682"/>
      <c r="N63" s="682"/>
      <c r="O63" s="682"/>
      <c r="P63" s="683">
        <v>1167</v>
      </c>
      <c r="Q63" s="683">
        <v>1362</v>
      </c>
      <c r="R63" s="122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9">
        <f t="shared" si="0"/>
        <v>0</v>
      </c>
      <c r="AQ63" s="299">
        <f t="shared" si="1"/>
        <v>0</v>
      </c>
      <c r="AR63" s="299">
        <f t="shared" si="2"/>
        <v>0</v>
      </c>
      <c r="AS63" s="299">
        <f t="shared" si="3"/>
        <v>0</v>
      </c>
      <c r="AT63" s="299">
        <f t="shared" si="4"/>
        <v>324.16666666666669</v>
      </c>
      <c r="AU63" s="299">
        <f t="shared" si="5"/>
        <v>378.33333333333331</v>
      </c>
      <c r="AV63" s="499">
        <f t="shared" si="6"/>
        <v>0</v>
      </c>
      <c r="AW63" s="499">
        <f t="shared" si="7"/>
        <v>0</v>
      </c>
      <c r="AX63" s="499">
        <f t="shared" si="8"/>
        <v>0</v>
      </c>
      <c r="AY63" s="499">
        <f t="shared" si="9"/>
        <v>0</v>
      </c>
      <c r="AZ63" s="499">
        <f t="shared" si="10"/>
        <v>354.08145617922207</v>
      </c>
      <c r="BA63" s="499">
        <f t="shared" si="11"/>
        <v>387.5907013936486</v>
      </c>
      <c r="BB63" s="300">
        <f t="shared" si="12"/>
        <v>0</v>
      </c>
      <c r="BC63" s="300">
        <f t="shared" si="13"/>
        <v>0</v>
      </c>
      <c r="BD63" s="300">
        <f t="shared" si="14"/>
        <v>0</v>
      </c>
      <c r="BE63" s="300">
        <f t="shared" si="15"/>
        <v>0</v>
      </c>
      <c r="BF63" s="300">
        <f t="shared" si="16"/>
        <v>62.352418936851677</v>
      </c>
      <c r="BG63" s="300">
        <f t="shared" si="17"/>
        <v>52.6380339381776</v>
      </c>
      <c r="BH63" s="678">
        <f t="shared" si="18"/>
        <v>0</v>
      </c>
      <c r="BI63" s="678">
        <f t="shared" si="19"/>
        <v>0</v>
      </c>
      <c r="BJ63" s="678">
        <f t="shared" si="20"/>
        <v>0</v>
      </c>
      <c r="BK63" s="678">
        <f t="shared" si="21"/>
        <v>0</v>
      </c>
      <c r="BL63" s="678">
        <f t="shared" si="22"/>
        <v>101975.45937961596</v>
      </c>
      <c r="BM63" s="678">
        <f t="shared" si="23"/>
        <v>111626.12200137079</v>
      </c>
      <c r="BN63" s="679">
        <f t="shared" si="24"/>
        <v>0</v>
      </c>
      <c r="BO63" s="679">
        <f t="shared" si="25"/>
        <v>0</v>
      </c>
      <c r="BP63" s="679">
        <f t="shared" si="26"/>
        <v>0</v>
      </c>
      <c r="BQ63" s="679">
        <f t="shared" si="27"/>
        <v>0</v>
      </c>
      <c r="BR63" s="679">
        <f t="shared" si="28"/>
        <v>101975.45937961596</v>
      </c>
      <c r="BS63" s="679">
        <f t="shared" si="29"/>
        <v>111626.12200137079</v>
      </c>
    </row>
    <row r="64" spans="1:71">
      <c r="A64" s="122">
        <v>314200500</v>
      </c>
      <c r="B64" s="28">
        <v>60</v>
      </c>
      <c r="C64" s="122">
        <v>1576</v>
      </c>
      <c r="D64" s="122" t="s">
        <v>1160</v>
      </c>
      <c r="E64" s="28" t="s">
        <v>1171</v>
      </c>
      <c r="F64" s="122"/>
      <c r="G64" s="28" t="s">
        <v>1184</v>
      </c>
      <c r="H64" s="28" t="s">
        <v>637</v>
      </c>
      <c r="I64" s="29">
        <v>5</v>
      </c>
      <c r="J64" s="122"/>
      <c r="K64" s="29" t="s">
        <v>578</v>
      </c>
      <c r="L64" s="682"/>
      <c r="M64" s="682"/>
      <c r="N64" s="682"/>
      <c r="O64" s="682"/>
      <c r="P64" s="683"/>
      <c r="Q64" s="683"/>
      <c r="R64" s="122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9">
        <f t="shared" si="0"/>
        <v>0</v>
      </c>
      <c r="AQ64" s="299">
        <f t="shared" si="1"/>
        <v>0</v>
      </c>
      <c r="AR64" s="299">
        <f t="shared" si="2"/>
        <v>0</v>
      </c>
      <c r="AS64" s="299">
        <f t="shared" si="3"/>
        <v>0</v>
      </c>
      <c r="AT64" s="299">
        <f t="shared" si="4"/>
        <v>0</v>
      </c>
      <c r="AU64" s="299">
        <f t="shared" si="5"/>
        <v>0</v>
      </c>
      <c r="AV64" s="499">
        <f t="shared" si="6"/>
        <v>0</v>
      </c>
      <c r="AW64" s="499">
        <f t="shared" si="7"/>
        <v>0</v>
      </c>
      <c r="AX64" s="499">
        <f t="shared" si="8"/>
        <v>0</v>
      </c>
      <c r="AY64" s="499">
        <f t="shared" si="9"/>
        <v>0</v>
      </c>
      <c r="AZ64" s="499">
        <f t="shared" si="10"/>
        <v>0</v>
      </c>
      <c r="BA64" s="499">
        <f t="shared" si="11"/>
        <v>0</v>
      </c>
      <c r="BB64" s="300">
        <f t="shared" si="12"/>
        <v>0</v>
      </c>
      <c r="BC64" s="300">
        <f t="shared" si="13"/>
        <v>0</v>
      </c>
      <c r="BD64" s="300">
        <f t="shared" si="14"/>
        <v>0</v>
      </c>
      <c r="BE64" s="300">
        <f t="shared" si="15"/>
        <v>0</v>
      </c>
      <c r="BF64" s="300">
        <f t="shared" si="16"/>
        <v>0</v>
      </c>
      <c r="BG64" s="300">
        <f t="shared" si="17"/>
        <v>0</v>
      </c>
      <c r="BH64" s="678">
        <f t="shared" si="18"/>
        <v>0</v>
      </c>
      <c r="BI64" s="678">
        <f t="shared" si="19"/>
        <v>0</v>
      </c>
      <c r="BJ64" s="678">
        <f t="shared" si="20"/>
        <v>0</v>
      </c>
      <c r="BK64" s="678">
        <f t="shared" si="21"/>
        <v>0</v>
      </c>
      <c r="BL64" s="678">
        <f t="shared" si="22"/>
        <v>0</v>
      </c>
      <c r="BM64" s="678">
        <f t="shared" si="23"/>
        <v>0</v>
      </c>
      <c r="BN64" s="679">
        <f t="shared" si="24"/>
        <v>0</v>
      </c>
      <c r="BO64" s="679">
        <f t="shared" si="25"/>
        <v>0</v>
      </c>
      <c r="BP64" s="679">
        <f t="shared" si="26"/>
        <v>0</v>
      </c>
      <c r="BQ64" s="679">
        <f t="shared" si="27"/>
        <v>0</v>
      </c>
      <c r="BR64" s="679">
        <f t="shared" si="28"/>
        <v>0</v>
      </c>
      <c r="BS64" s="679">
        <f t="shared" si="29"/>
        <v>0</v>
      </c>
    </row>
    <row r="65" spans="1:71">
      <c r="A65" s="122">
        <v>314200700</v>
      </c>
      <c r="B65" s="114">
        <v>61</v>
      </c>
      <c r="C65" s="122">
        <v>1663</v>
      </c>
      <c r="D65" s="122" t="s">
        <v>106</v>
      </c>
      <c r="E65" s="28" t="s">
        <v>1171</v>
      </c>
      <c r="F65" s="122"/>
      <c r="G65" s="28" t="s">
        <v>1185</v>
      </c>
      <c r="H65" s="28" t="s">
        <v>614</v>
      </c>
      <c r="I65" s="29">
        <v>7</v>
      </c>
      <c r="J65" s="122"/>
      <c r="K65" s="29" t="s">
        <v>578</v>
      </c>
      <c r="L65" s="682"/>
      <c r="M65" s="682"/>
      <c r="N65" s="682"/>
      <c r="O65" s="682">
        <v>89</v>
      </c>
      <c r="P65" s="683">
        <v>268.81</v>
      </c>
      <c r="Q65" s="683">
        <v>263.43</v>
      </c>
      <c r="R65" s="122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9">
        <f t="shared" si="0"/>
        <v>0</v>
      </c>
      <c r="AQ65" s="299">
        <f t="shared" si="1"/>
        <v>0</v>
      </c>
      <c r="AR65" s="299">
        <f t="shared" si="2"/>
        <v>0</v>
      </c>
      <c r="AS65" s="299">
        <f t="shared" si="3"/>
        <v>24.722222222222221</v>
      </c>
      <c r="AT65" s="299">
        <f t="shared" si="4"/>
        <v>74.669444444444437</v>
      </c>
      <c r="AU65" s="299">
        <f t="shared" si="5"/>
        <v>73.174999999999997</v>
      </c>
      <c r="AV65" s="499">
        <f t="shared" si="6"/>
        <v>0</v>
      </c>
      <c r="AW65" s="499">
        <f t="shared" si="7"/>
        <v>0</v>
      </c>
      <c r="AX65" s="499">
        <f t="shared" si="8"/>
        <v>0</v>
      </c>
      <c r="AY65" s="499">
        <f t="shared" si="9"/>
        <v>23.263105324791621</v>
      </c>
      <c r="AZ65" s="499">
        <f t="shared" si="10"/>
        <v>81.560099602002296</v>
      </c>
      <c r="BA65" s="499">
        <f t="shared" si="11"/>
        <v>74.965505483207664</v>
      </c>
      <c r="BB65" s="300">
        <f t="shared" si="12"/>
        <v>0</v>
      </c>
      <c r="BC65" s="300">
        <f t="shared" si="13"/>
        <v>0</v>
      </c>
      <c r="BD65" s="300">
        <f t="shared" si="14"/>
        <v>0</v>
      </c>
      <c r="BE65" s="300">
        <f t="shared" si="15"/>
        <v>4.2163579420034116</v>
      </c>
      <c r="BF65" s="300">
        <f t="shared" si="16"/>
        <v>14.362428221435389</v>
      </c>
      <c r="BG65" s="300">
        <f t="shared" si="17"/>
        <v>10.180937797602146</v>
      </c>
      <c r="BH65" s="678">
        <f t="shared" si="18"/>
        <v>0</v>
      </c>
      <c r="BI65" s="678">
        <f t="shared" si="19"/>
        <v>0</v>
      </c>
      <c r="BJ65" s="678">
        <f t="shared" si="20"/>
        <v>0</v>
      </c>
      <c r="BK65" s="678">
        <f t="shared" si="21"/>
        <v>6281.0384376937373</v>
      </c>
      <c r="BL65" s="678">
        <f t="shared" si="22"/>
        <v>23489.308685376662</v>
      </c>
      <c r="BM65" s="678">
        <f t="shared" si="23"/>
        <v>21590.065579163806</v>
      </c>
      <c r="BN65" s="679">
        <f t="shared" si="24"/>
        <v>0</v>
      </c>
      <c r="BO65" s="679">
        <f t="shared" si="25"/>
        <v>0</v>
      </c>
      <c r="BP65" s="679">
        <f t="shared" si="26"/>
        <v>0</v>
      </c>
      <c r="BQ65" s="679">
        <f t="shared" si="27"/>
        <v>6699.7743335399864</v>
      </c>
      <c r="BR65" s="679">
        <f t="shared" si="28"/>
        <v>23489.308685376662</v>
      </c>
      <c r="BS65" s="679">
        <f t="shared" si="29"/>
        <v>21590.065579163806</v>
      </c>
    </row>
    <row r="66" spans="1:71">
      <c r="A66" s="28">
        <v>205307202</v>
      </c>
      <c r="B66" s="28">
        <v>62</v>
      </c>
      <c r="C66" s="28">
        <v>5227</v>
      </c>
      <c r="D66" s="28" t="s">
        <v>106</v>
      </c>
      <c r="E66" s="28" t="s">
        <v>1171</v>
      </c>
      <c r="F66" s="28">
        <v>1</v>
      </c>
      <c r="G66" s="28" t="s">
        <v>594</v>
      </c>
      <c r="H66" s="28" t="s">
        <v>595</v>
      </c>
      <c r="I66" s="29">
        <v>72</v>
      </c>
      <c r="J66" s="28" t="s">
        <v>585</v>
      </c>
      <c r="K66" s="29" t="s">
        <v>578</v>
      </c>
      <c r="L66" s="683">
        <v>66</v>
      </c>
      <c r="M66" s="6">
        <v>66</v>
      </c>
      <c r="N66" s="6">
        <v>67</v>
      </c>
      <c r="O66" s="6">
        <v>74</v>
      </c>
      <c r="P66" s="6">
        <v>70.400000000000006</v>
      </c>
      <c r="Q66" s="6">
        <v>72.33</v>
      </c>
      <c r="R66" s="122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9">
        <f t="shared" si="0"/>
        <v>18.333333333333332</v>
      </c>
      <c r="AQ66" s="299">
        <f t="shared" si="1"/>
        <v>18.333333333333332</v>
      </c>
      <c r="AR66" s="299">
        <f t="shared" si="2"/>
        <v>18.611111111111111</v>
      </c>
      <c r="AS66" s="299">
        <f t="shared" si="3"/>
        <v>20.555555555555554</v>
      </c>
      <c r="AT66" s="299">
        <f t="shared" si="4"/>
        <v>19.555555555555557</v>
      </c>
      <c r="AU66" s="299">
        <f t="shared" si="5"/>
        <v>20.091666666666665</v>
      </c>
      <c r="AV66" s="499">
        <f t="shared" si="6"/>
        <v>24.130789152955511</v>
      </c>
      <c r="AW66" s="499">
        <f t="shared" si="7"/>
        <v>20.383308204548307</v>
      </c>
      <c r="AX66" s="499">
        <f t="shared" si="8"/>
        <v>19.985718883256897</v>
      </c>
      <c r="AY66" s="499">
        <f t="shared" si="9"/>
        <v>19.342357236343595</v>
      </c>
      <c r="AZ66" s="499">
        <f t="shared" si="10"/>
        <v>21.360183817495489</v>
      </c>
      <c r="BA66" s="499">
        <f t="shared" si="11"/>
        <v>20.583285926433625</v>
      </c>
      <c r="BB66" s="300">
        <f t="shared" si="12"/>
        <v>4.195324507628535</v>
      </c>
      <c r="BC66" s="300">
        <f t="shared" si="13"/>
        <v>3.4953177297014562</v>
      </c>
      <c r="BD66" s="300">
        <f t="shared" si="14"/>
        <v>3.4957732336589098</v>
      </c>
      <c r="BE66" s="300">
        <f t="shared" si="15"/>
        <v>3.505735816946657</v>
      </c>
      <c r="BF66" s="300">
        <f t="shared" si="16"/>
        <v>3.7614484088726288</v>
      </c>
      <c r="BG66" s="300">
        <f t="shared" si="17"/>
        <v>2.7953810534129113</v>
      </c>
      <c r="BH66" s="678">
        <f t="shared" si="18"/>
        <v>5559.7338208409501</v>
      </c>
      <c r="BI66" s="678">
        <f t="shared" si="19"/>
        <v>4696.3142103279297</v>
      </c>
      <c r="BJ66" s="678">
        <f t="shared" si="20"/>
        <v>5396.1440984793626</v>
      </c>
      <c r="BK66" s="678">
        <f t="shared" si="21"/>
        <v>5222.4364538127711</v>
      </c>
      <c r="BL66" s="678">
        <f t="shared" si="22"/>
        <v>6151.7329394387007</v>
      </c>
      <c r="BM66" s="678">
        <f t="shared" si="23"/>
        <v>5927.9863468128842</v>
      </c>
      <c r="BN66" s="679">
        <f t="shared" si="24"/>
        <v>6949.6672760511874</v>
      </c>
      <c r="BO66" s="679">
        <f t="shared" si="25"/>
        <v>5870.3927629099126</v>
      </c>
      <c r="BP66" s="679">
        <f t="shared" si="26"/>
        <v>5755.8870383779868</v>
      </c>
      <c r="BQ66" s="679">
        <f t="shared" si="27"/>
        <v>5570.5988840669552</v>
      </c>
      <c r="BR66" s="679">
        <f t="shared" si="28"/>
        <v>6151.7329394387007</v>
      </c>
      <c r="BS66" s="679">
        <f t="shared" si="29"/>
        <v>5927.9863468128842</v>
      </c>
    </row>
    <row r="67" spans="1:71">
      <c r="A67" s="28">
        <v>205307400</v>
      </c>
      <c r="B67" s="114">
        <v>63</v>
      </c>
      <c r="C67" s="28">
        <v>5316</v>
      </c>
      <c r="D67" s="28" t="s">
        <v>1162</v>
      </c>
      <c r="E67" s="28" t="s">
        <v>1171</v>
      </c>
      <c r="F67" s="28">
        <v>2</v>
      </c>
      <c r="G67" s="28" t="s">
        <v>1342</v>
      </c>
      <c r="H67" s="28" t="s">
        <v>595</v>
      </c>
      <c r="I67" s="29">
        <v>74</v>
      </c>
      <c r="J67" s="28"/>
      <c r="K67" s="29" t="s">
        <v>578</v>
      </c>
      <c r="L67" s="6">
        <v>4478.8999999999996</v>
      </c>
      <c r="M67" s="6">
        <v>4063.1</v>
      </c>
      <c r="N67" s="6">
        <v>4458.8</v>
      </c>
      <c r="O67" s="6">
        <v>5840.4</v>
      </c>
      <c r="P67" s="6">
        <v>3988.6</v>
      </c>
      <c r="Q67" s="6">
        <v>3949.4</v>
      </c>
      <c r="R67" s="122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9">
        <f t="shared" si="0"/>
        <v>1244.1388888888887</v>
      </c>
      <c r="AQ67" s="299">
        <f t="shared" si="1"/>
        <v>1128.6388888888889</v>
      </c>
      <c r="AR67" s="299">
        <f t="shared" si="2"/>
        <v>1238.5555555555557</v>
      </c>
      <c r="AS67" s="299">
        <f t="shared" si="3"/>
        <v>1622.3333333333333</v>
      </c>
      <c r="AT67" s="299">
        <f t="shared" si="4"/>
        <v>1107.9444444444443</v>
      </c>
      <c r="AU67" s="299">
        <f t="shared" si="5"/>
        <v>1097.0555555555557</v>
      </c>
      <c r="AV67" s="499">
        <f t="shared" si="6"/>
        <v>1637.5665384420065</v>
      </c>
      <c r="AW67" s="499">
        <f t="shared" si="7"/>
        <v>1254.8396903924279</v>
      </c>
      <c r="AX67" s="499">
        <f t="shared" si="8"/>
        <v>1330.0346769651621</v>
      </c>
      <c r="AY67" s="499">
        <f t="shared" si="9"/>
        <v>1526.5824757181231</v>
      </c>
      <c r="AZ67" s="499">
        <f t="shared" si="10"/>
        <v>1210.1879144099785</v>
      </c>
      <c r="BA67" s="499">
        <f t="shared" si="11"/>
        <v>1123.8992041733302</v>
      </c>
      <c r="BB67" s="300">
        <f t="shared" si="12"/>
        <v>284.70362026087037</v>
      </c>
      <c r="BC67" s="300">
        <f t="shared" si="13"/>
        <v>215.17917375075743</v>
      </c>
      <c r="BD67" s="300">
        <f t="shared" si="14"/>
        <v>232.6410999140052</v>
      </c>
      <c r="BE67" s="300">
        <f t="shared" si="15"/>
        <v>276.68783061209797</v>
      </c>
      <c r="BF67" s="300">
        <f t="shared" si="16"/>
        <v>213.10956141518983</v>
      </c>
      <c r="BG67" s="300">
        <f t="shared" si="17"/>
        <v>152.63483937991089</v>
      </c>
      <c r="BH67" s="678">
        <f t="shared" si="18"/>
        <v>377295.3304570383</v>
      </c>
      <c r="BI67" s="678">
        <f t="shared" si="19"/>
        <v>289115.06466641539</v>
      </c>
      <c r="BJ67" s="678">
        <f t="shared" si="20"/>
        <v>359109.3627805938</v>
      </c>
      <c r="BK67" s="678">
        <f t="shared" si="21"/>
        <v>412177.26844389323</v>
      </c>
      <c r="BL67" s="678">
        <f t="shared" si="22"/>
        <v>348534.1193500738</v>
      </c>
      <c r="BM67" s="678">
        <f t="shared" si="23"/>
        <v>323682.97080191912</v>
      </c>
      <c r="BN67" s="679">
        <f t="shared" si="24"/>
        <v>471619.16307129787</v>
      </c>
      <c r="BO67" s="679">
        <f t="shared" si="25"/>
        <v>361393.83083301922</v>
      </c>
      <c r="BP67" s="679">
        <f t="shared" si="26"/>
        <v>383049.9869659667</v>
      </c>
      <c r="BQ67" s="679">
        <f t="shared" si="27"/>
        <v>439655.75300681946</v>
      </c>
      <c r="BR67" s="679">
        <f t="shared" si="28"/>
        <v>348534.1193500738</v>
      </c>
      <c r="BS67" s="679">
        <f t="shared" si="29"/>
        <v>323682.97080191912</v>
      </c>
    </row>
    <row r="68" spans="1:71">
      <c r="A68" s="28">
        <v>213200000</v>
      </c>
      <c r="B68" s="28">
        <v>64</v>
      </c>
      <c r="C68" s="28">
        <v>3557</v>
      </c>
      <c r="D68" s="28" t="s">
        <v>1161</v>
      </c>
      <c r="E68" s="28" t="s">
        <v>1171</v>
      </c>
      <c r="F68" s="28">
        <v>1</v>
      </c>
      <c r="G68" s="28" t="s">
        <v>90</v>
      </c>
      <c r="H68" s="28" t="s">
        <v>555</v>
      </c>
      <c r="I68" s="29">
        <v>10</v>
      </c>
      <c r="J68" s="28"/>
      <c r="K68" s="29" t="s">
        <v>578</v>
      </c>
      <c r="L68" s="683">
        <v>1722.6</v>
      </c>
      <c r="M68" s="683">
        <v>1907.1</v>
      </c>
      <c r="N68" s="683">
        <v>1813.5</v>
      </c>
      <c r="O68" s="683">
        <v>1923.3</v>
      </c>
      <c r="P68" s="6">
        <v>1541.6</v>
      </c>
      <c r="Q68" s="6">
        <v>1541.9</v>
      </c>
      <c r="R68" s="122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9">
        <f t="shared" si="0"/>
        <v>478.49999999999994</v>
      </c>
      <c r="AQ68" s="299">
        <f t="shared" si="1"/>
        <v>529.75</v>
      </c>
      <c r="AR68" s="299">
        <f t="shared" si="2"/>
        <v>503.75</v>
      </c>
      <c r="AS68" s="299">
        <f t="shared" si="3"/>
        <v>534.25</v>
      </c>
      <c r="AT68" s="299">
        <f t="shared" si="4"/>
        <v>428.22222222222217</v>
      </c>
      <c r="AU68" s="299">
        <f t="shared" si="5"/>
        <v>428.30555555555554</v>
      </c>
      <c r="AV68" s="499">
        <f t="shared" si="6"/>
        <v>629.81359689213878</v>
      </c>
      <c r="AW68" s="499">
        <f t="shared" si="7"/>
        <v>588.98495571051637</v>
      </c>
      <c r="AX68" s="499">
        <f t="shared" si="8"/>
        <v>540.95673425054315</v>
      </c>
      <c r="AY68" s="499">
        <f t="shared" si="9"/>
        <v>502.71831990080591</v>
      </c>
      <c r="AZ68" s="499">
        <f t="shared" si="10"/>
        <v>467.73947973083864</v>
      </c>
      <c r="BA68" s="499">
        <f t="shared" si="11"/>
        <v>438.78568463940292</v>
      </c>
      <c r="BB68" s="300">
        <f t="shared" si="12"/>
        <v>109.49796964910475</v>
      </c>
      <c r="BC68" s="300">
        <f t="shared" si="13"/>
        <v>100.99879458050981</v>
      </c>
      <c r="BD68" s="300">
        <f t="shared" si="14"/>
        <v>94.620668048364678</v>
      </c>
      <c r="BE68" s="300">
        <f t="shared" si="15"/>
        <v>91.115968874777096</v>
      </c>
      <c r="BF68" s="300">
        <f t="shared" si="16"/>
        <v>82.367171407926762</v>
      </c>
      <c r="BG68" s="300">
        <f t="shared" si="17"/>
        <v>59.590737539850245</v>
      </c>
      <c r="BH68" s="678">
        <f t="shared" si="18"/>
        <v>145109.05272394879</v>
      </c>
      <c r="BI68" s="678">
        <f t="shared" si="19"/>
        <v>135702.13379570298</v>
      </c>
      <c r="BJ68" s="678">
        <f t="shared" si="20"/>
        <v>146058.31824764665</v>
      </c>
      <c r="BK68" s="678">
        <f t="shared" si="21"/>
        <v>135733.94637321759</v>
      </c>
      <c r="BL68" s="678">
        <f t="shared" si="22"/>
        <v>134708.97016248154</v>
      </c>
      <c r="BM68" s="678">
        <f t="shared" si="23"/>
        <v>126370.27717614804</v>
      </c>
      <c r="BN68" s="679">
        <f t="shared" si="24"/>
        <v>181386.31590493597</v>
      </c>
      <c r="BO68" s="679">
        <f t="shared" si="25"/>
        <v>169627.66724462871</v>
      </c>
      <c r="BP68" s="679">
        <f t="shared" si="26"/>
        <v>155795.53946415643</v>
      </c>
      <c r="BQ68" s="679">
        <f t="shared" si="27"/>
        <v>144782.8761314321</v>
      </c>
      <c r="BR68" s="679">
        <f t="shared" si="28"/>
        <v>134708.97016248154</v>
      </c>
      <c r="BS68" s="679">
        <f t="shared" si="29"/>
        <v>126370.27717614804</v>
      </c>
    </row>
    <row r="69" spans="1:71">
      <c r="A69" s="28">
        <v>213200001</v>
      </c>
      <c r="B69" s="114">
        <v>65</v>
      </c>
      <c r="C69" s="28">
        <v>7022</v>
      </c>
      <c r="D69" s="28" t="s">
        <v>1161</v>
      </c>
      <c r="E69" s="28" t="s">
        <v>1171</v>
      </c>
      <c r="F69" s="28">
        <v>1</v>
      </c>
      <c r="G69" s="28" t="s">
        <v>99</v>
      </c>
      <c r="H69" s="28" t="s">
        <v>555</v>
      </c>
      <c r="I69" s="29">
        <v>10</v>
      </c>
      <c r="J69" s="28"/>
      <c r="K69" s="29" t="s">
        <v>578</v>
      </c>
      <c r="L69" s="683">
        <v>697.4</v>
      </c>
      <c r="M69" s="683">
        <v>828.3</v>
      </c>
      <c r="N69" s="683">
        <v>796.9</v>
      </c>
      <c r="O69" s="683">
        <v>748.9</v>
      </c>
      <c r="P69" s="6">
        <v>769</v>
      </c>
      <c r="Q69" s="6">
        <v>696.3</v>
      </c>
      <c r="R69" s="122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9">
        <f t="shared" si="0"/>
        <v>193.7222222222222</v>
      </c>
      <c r="AQ69" s="299">
        <f t="shared" si="1"/>
        <v>230.08333333333331</v>
      </c>
      <c r="AR69" s="299">
        <f t="shared" si="2"/>
        <v>221.36111111111109</v>
      </c>
      <c r="AS69" s="299">
        <f t="shared" si="3"/>
        <v>208.02777777777777</v>
      </c>
      <c r="AT69" s="299">
        <f t="shared" si="4"/>
        <v>213.61111111111111</v>
      </c>
      <c r="AU69" s="299">
        <f t="shared" si="5"/>
        <v>193.41666666666666</v>
      </c>
      <c r="AV69" s="499">
        <f t="shared" si="6"/>
        <v>254.98200538289657</v>
      </c>
      <c r="AW69" s="499">
        <f t="shared" si="7"/>
        <v>255.81051796708127</v>
      </c>
      <c r="AX69" s="499">
        <f t="shared" si="8"/>
        <v>237.71073698608089</v>
      </c>
      <c r="AY69" s="499">
        <f t="shared" si="9"/>
        <v>195.74988289591511</v>
      </c>
      <c r="AZ69" s="499">
        <f t="shared" si="10"/>
        <v>233.32359880190381</v>
      </c>
      <c r="BA69" s="499">
        <f t="shared" si="11"/>
        <v>198.14934315741371</v>
      </c>
      <c r="BB69" s="300">
        <f t="shared" si="12"/>
        <v>44.330595630608187</v>
      </c>
      <c r="BC69" s="300">
        <f t="shared" si="13"/>
        <v>43.866237507753276</v>
      </c>
      <c r="BD69" s="300">
        <f t="shared" si="14"/>
        <v>41.578831192578875</v>
      </c>
      <c r="BE69" s="300">
        <f t="shared" si="15"/>
        <v>35.478993963666909</v>
      </c>
      <c r="BF69" s="300">
        <f t="shared" si="16"/>
        <v>41.087412307145613</v>
      </c>
      <c r="BG69" s="300">
        <f t="shared" si="17"/>
        <v>26.91032527984806</v>
      </c>
      <c r="BH69" s="678">
        <f t="shared" si="18"/>
        <v>58747.854040219368</v>
      </c>
      <c r="BI69" s="678">
        <f t="shared" si="19"/>
        <v>58938.743339615525</v>
      </c>
      <c r="BJ69" s="678">
        <f t="shared" si="20"/>
        <v>64181.898986241838</v>
      </c>
      <c r="BK69" s="678">
        <f t="shared" si="21"/>
        <v>52852.468381897081</v>
      </c>
      <c r="BL69" s="678">
        <f t="shared" si="22"/>
        <v>67197.196454948295</v>
      </c>
      <c r="BM69" s="678">
        <f t="shared" si="23"/>
        <v>57067.010829335151</v>
      </c>
      <c r="BN69" s="679">
        <f t="shared" si="24"/>
        <v>73434.817550274209</v>
      </c>
      <c r="BO69" s="679">
        <f t="shared" si="25"/>
        <v>73673.429174519406</v>
      </c>
      <c r="BP69" s="679">
        <f t="shared" si="26"/>
        <v>68460.692251991291</v>
      </c>
      <c r="BQ69" s="679">
        <f t="shared" si="27"/>
        <v>56375.966274023551</v>
      </c>
      <c r="BR69" s="679">
        <f t="shared" si="28"/>
        <v>67197.196454948295</v>
      </c>
      <c r="BS69" s="679">
        <f t="shared" si="29"/>
        <v>57067.010829335151</v>
      </c>
    </row>
    <row r="70" spans="1:71">
      <c r="A70" s="28">
        <v>213200002</v>
      </c>
      <c r="B70" s="28">
        <v>66</v>
      </c>
      <c r="C70" s="28">
        <v>3243</v>
      </c>
      <c r="D70" s="28" t="s">
        <v>1161</v>
      </c>
      <c r="E70" s="28" t="s">
        <v>1171</v>
      </c>
      <c r="F70" s="28">
        <v>1</v>
      </c>
      <c r="G70" s="28" t="s">
        <v>99</v>
      </c>
      <c r="H70" s="28" t="s">
        <v>555</v>
      </c>
      <c r="I70" s="29">
        <v>10</v>
      </c>
      <c r="J70" s="28"/>
      <c r="K70" s="29" t="s">
        <v>578</v>
      </c>
      <c r="L70" s="683">
        <v>537.4</v>
      </c>
      <c r="M70" s="683">
        <v>604.4</v>
      </c>
      <c r="N70" s="683">
        <v>569</v>
      </c>
      <c r="O70" s="683">
        <v>607</v>
      </c>
      <c r="P70" s="6">
        <v>558</v>
      </c>
      <c r="Q70" s="6">
        <v>579.99</v>
      </c>
      <c r="R70" s="122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9">
        <f t="shared" si="0"/>
        <v>149.27777777777777</v>
      </c>
      <c r="AQ70" s="299">
        <f t="shared" si="1"/>
        <v>167.88888888888889</v>
      </c>
      <c r="AR70" s="299">
        <f t="shared" si="2"/>
        <v>158.05555555555554</v>
      </c>
      <c r="AS70" s="299">
        <f t="shared" si="3"/>
        <v>168.61111111111111</v>
      </c>
      <c r="AT70" s="299">
        <f t="shared" si="4"/>
        <v>155</v>
      </c>
      <c r="AU70" s="299">
        <f t="shared" si="5"/>
        <v>161.10833333333332</v>
      </c>
      <c r="AV70" s="499">
        <f t="shared" si="6"/>
        <v>196.4831225878529</v>
      </c>
      <c r="AW70" s="499">
        <f t="shared" si="7"/>
        <v>186.66168907316663</v>
      </c>
      <c r="AX70" s="499">
        <f t="shared" si="8"/>
        <v>169.72946335183843</v>
      </c>
      <c r="AY70" s="499">
        <f t="shared" si="9"/>
        <v>158.65960597919678</v>
      </c>
      <c r="AZ70" s="499">
        <f t="shared" si="10"/>
        <v>169.30372968980797</v>
      </c>
      <c r="BA70" s="499">
        <f t="shared" si="11"/>
        <v>165.05046321681516</v>
      </c>
      <c r="BB70" s="300">
        <f t="shared" si="12"/>
        <v>34.160111975751136</v>
      </c>
      <c r="BC70" s="300">
        <f t="shared" si="13"/>
        <v>32.00863690653879</v>
      </c>
      <c r="BD70" s="300">
        <f t="shared" si="14"/>
        <v>29.687984626148051</v>
      </c>
      <c r="BE70" s="300">
        <f t="shared" si="15"/>
        <v>28.756508660630011</v>
      </c>
      <c r="BF70" s="300">
        <f t="shared" si="16"/>
        <v>29.81375301350748</v>
      </c>
      <c r="BG70" s="300">
        <f t="shared" si="17"/>
        <v>22.415222690017348</v>
      </c>
      <c r="BH70" s="678">
        <f t="shared" si="18"/>
        <v>45269.711444241308</v>
      </c>
      <c r="BI70" s="678">
        <f t="shared" si="19"/>
        <v>43006.853162457592</v>
      </c>
      <c r="BJ70" s="678">
        <f t="shared" si="20"/>
        <v>45826.955104996377</v>
      </c>
      <c r="BK70" s="678">
        <f t="shared" si="21"/>
        <v>42838.093614383135</v>
      </c>
      <c r="BL70" s="678">
        <f t="shared" si="22"/>
        <v>48759.474150664697</v>
      </c>
      <c r="BM70" s="678">
        <f t="shared" si="23"/>
        <v>47534.533406442766</v>
      </c>
      <c r="BN70" s="679">
        <f t="shared" si="24"/>
        <v>56587.139305301636</v>
      </c>
      <c r="BO70" s="679">
        <f t="shared" si="25"/>
        <v>53758.566453071988</v>
      </c>
      <c r="BP70" s="679">
        <f t="shared" si="26"/>
        <v>48882.085445329467</v>
      </c>
      <c r="BQ70" s="679">
        <f t="shared" si="27"/>
        <v>45693.966522008675</v>
      </c>
      <c r="BR70" s="679">
        <f t="shared" si="28"/>
        <v>48759.474150664697</v>
      </c>
      <c r="BS70" s="679">
        <f t="shared" si="29"/>
        <v>47534.533406442766</v>
      </c>
    </row>
    <row r="71" spans="1:71">
      <c r="A71" s="28">
        <v>229706600</v>
      </c>
      <c r="B71" s="114">
        <v>67</v>
      </c>
      <c r="C71" s="28">
        <v>1018</v>
      </c>
      <c r="D71" s="28" t="s">
        <v>106</v>
      </c>
      <c r="E71" s="28" t="s">
        <v>1171</v>
      </c>
      <c r="F71" s="28">
        <v>1</v>
      </c>
      <c r="G71" s="28" t="s">
        <v>596</v>
      </c>
      <c r="H71" s="28" t="s">
        <v>568</v>
      </c>
      <c r="I71" s="29">
        <v>66</v>
      </c>
      <c r="J71" s="28"/>
      <c r="K71" s="29" t="s">
        <v>578</v>
      </c>
      <c r="L71" s="683">
        <v>122.91</v>
      </c>
      <c r="M71" s="683">
        <v>141.97999999999999</v>
      </c>
      <c r="N71" s="6">
        <v>152.62</v>
      </c>
      <c r="O71" s="683">
        <v>167.72</v>
      </c>
      <c r="P71" s="6">
        <v>141.4</v>
      </c>
      <c r="Q71" s="6">
        <v>148.94</v>
      </c>
      <c r="R71" s="122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9">
        <f t="shared" ref="AP71:AP73" si="78">L71/$AP$4</f>
        <v>34.141666666666666</v>
      </c>
      <c r="AQ71" s="299">
        <f t="shared" ref="AQ71:AQ73" si="79">M71/$AQ$4</f>
        <v>39.438888888888883</v>
      </c>
      <c r="AR71" s="299">
        <f t="shared" ref="AR71:AR73" si="80">N71/$AR$4</f>
        <v>42.394444444444446</v>
      </c>
      <c r="AS71" s="299">
        <f t="shared" ref="AS71:AS73" si="81">O71/$AS$4</f>
        <v>46.588888888888889</v>
      </c>
      <c r="AT71" s="299">
        <f t="shared" ref="AT71:AT73" si="82">P71/$AT$4</f>
        <v>39.277777777777779</v>
      </c>
      <c r="AU71" s="299">
        <f t="shared" ref="AU71:AU73" si="83">Q71/$AU$4</f>
        <v>41.37222222222222</v>
      </c>
      <c r="AV71" s="499">
        <f t="shared" ref="AV71:AV73" si="84">0.85*AP71/$AV$4+0.15*AP71</f>
        <v>44.938110527117601</v>
      </c>
      <c r="AW71" s="499">
        <f t="shared" ref="AW71:AW73" si="85">0.85*AQ71/$AW$4+0.15*AQ71</f>
        <v>43.848819680026793</v>
      </c>
      <c r="AX71" s="499">
        <f t="shared" ref="AX71:AX73" si="86">0.85*AR71/$AX$4+0.15*AR71</f>
        <v>45.525677850189076</v>
      </c>
      <c r="AY71" s="499">
        <f t="shared" ref="AY71:AY73" si="87">0.85*AS71/$AY$4+0.15*AS71</f>
        <v>43.839191292966859</v>
      </c>
      <c r="AZ71" s="499">
        <f t="shared" ref="AZ71:AZ73" si="88">0.85*AT71/$AZ$4+0.15*AT71</f>
        <v>42.902414656162811</v>
      </c>
      <c r="BA71" s="499">
        <f t="shared" ref="BA71:BA73" si="89">0.85*AU71/$BA$4+0.15*AU71</f>
        <v>42.384551443149796</v>
      </c>
      <c r="BB71" s="300">
        <f t="shared" ref="BB71:BB73" si="90">$BB$4*AV71/1000</f>
        <v>7.8128384126155028</v>
      </c>
      <c r="BC71" s="300">
        <f t="shared" ref="BC71:BC73" si="91">$BC$4*AW71/1000</f>
        <v>7.5191698676214047</v>
      </c>
      <c r="BD71" s="300">
        <f t="shared" ref="BD71:BD73" si="92">$BD$4*AX71/1000</f>
        <v>7.9630583719555652</v>
      </c>
      <c r="BE71" s="300">
        <f t="shared" ref="BE71:BE73" si="93">$BE$4*AY71/1000</f>
        <v>7.9457028543012607</v>
      </c>
      <c r="BF71" s="300">
        <f t="shared" ref="BF71:BF73" si="94">$BF$4*AZ71/1000</f>
        <v>7.5549546166845127</v>
      </c>
      <c r="BG71" s="300">
        <f t="shared" ref="BG71:BG73" si="95">$BG$4*BA71/1000</f>
        <v>5.7561738434303757</v>
      </c>
      <c r="BH71" s="678">
        <f t="shared" ref="BH71:BH73" si="96">$BH$4*AV71</f>
        <v>10353.740665447896</v>
      </c>
      <c r="BI71" s="678">
        <f t="shared" ref="BI71:BI73" si="97">$BI$4*AW71</f>
        <v>10102.768054278173</v>
      </c>
      <c r="BJ71" s="678">
        <f t="shared" ref="BJ71:BJ73" si="98">$BJ$4*AX71</f>
        <v>12291.93301955105</v>
      </c>
      <c r="BK71" s="678">
        <f t="shared" ref="BK71:BK73" si="99">$BK$4*AY71</f>
        <v>11836.581649101052</v>
      </c>
      <c r="BL71" s="678">
        <f t="shared" ref="BL71:BL73" si="100">$BL$4*AZ71</f>
        <v>12355.89542097489</v>
      </c>
      <c r="BM71" s="678">
        <f t="shared" ref="BM71:BM73" si="101">$BM$4*BA71</f>
        <v>12206.750815627141</v>
      </c>
      <c r="BN71" s="679">
        <f t="shared" ref="BN71:BN73" si="102">$BN$4*AV71</f>
        <v>12942.175831809869</v>
      </c>
      <c r="BO71" s="679">
        <f t="shared" ref="BO71:BO73" si="103">$BO$4*AW71</f>
        <v>12628.460067847716</v>
      </c>
      <c r="BP71" s="679">
        <f t="shared" ref="BP71:BP73" si="104">$BP$4*AX71</f>
        <v>13111.395220854454</v>
      </c>
      <c r="BQ71" s="679">
        <f t="shared" ref="BQ71:BQ73" si="105">$BQ$4*AY71</f>
        <v>12625.687092374455</v>
      </c>
      <c r="BR71" s="679">
        <f t="shared" ref="BR71:BR73" si="106">$BR$4*AZ71</f>
        <v>12355.89542097489</v>
      </c>
      <c r="BS71" s="679">
        <f t="shared" ref="BS71:BS73" si="107">$BS$4*BA71</f>
        <v>12206.750815627141</v>
      </c>
    </row>
    <row r="72" spans="1:71">
      <c r="A72" s="287">
        <v>243001000</v>
      </c>
      <c r="B72" s="287">
        <v>68</v>
      </c>
      <c r="C72" s="287">
        <v>5603</v>
      </c>
      <c r="D72" s="287" t="s">
        <v>1160</v>
      </c>
      <c r="E72" s="287" t="s">
        <v>1171</v>
      </c>
      <c r="F72" s="287"/>
      <c r="G72" s="287" t="s">
        <v>616</v>
      </c>
      <c r="H72" s="287" t="s">
        <v>617</v>
      </c>
      <c r="I72" s="288">
        <v>10</v>
      </c>
      <c r="J72" s="287"/>
      <c r="K72" s="288" t="s">
        <v>578</v>
      </c>
      <c r="L72" s="688">
        <v>409</v>
      </c>
      <c r="M72" s="688">
        <v>449</v>
      </c>
      <c r="N72" s="688">
        <v>495</v>
      </c>
      <c r="O72" s="688">
        <v>648</v>
      </c>
      <c r="P72" s="689">
        <v>586.08000000000004</v>
      </c>
      <c r="Q72" s="689">
        <v>806.06</v>
      </c>
      <c r="R72" s="302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9">
        <f t="shared" si="78"/>
        <v>113.61111111111111</v>
      </c>
      <c r="AQ72" s="299">
        <f t="shared" si="79"/>
        <v>124.72222222222221</v>
      </c>
      <c r="AR72" s="299">
        <f t="shared" si="80"/>
        <v>137.5</v>
      </c>
      <c r="AS72" s="299">
        <f t="shared" si="81"/>
        <v>180</v>
      </c>
      <c r="AT72" s="299">
        <f t="shared" si="82"/>
        <v>162.80000000000001</v>
      </c>
      <c r="AU72" s="299">
        <f t="shared" si="83"/>
        <v>223.90555555555554</v>
      </c>
      <c r="AV72" s="499">
        <f t="shared" si="84"/>
        <v>149.53776914483038</v>
      </c>
      <c r="AW72" s="499">
        <f t="shared" si="85"/>
        <v>138.66826339154835</v>
      </c>
      <c r="AX72" s="499">
        <f t="shared" si="86"/>
        <v>147.65568428674874</v>
      </c>
      <c r="AY72" s="499">
        <f t="shared" si="87"/>
        <v>169.37631742095473</v>
      </c>
      <c r="AZ72" s="499">
        <f t="shared" si="88"/>
        <v>177.82353028064995</v>
      </c>
      <c r="BA72" s="499">
        <f t="shared" si="89"/>
        <v>229.38425900540699</v>
      </c>
      <c r="BB72" s="300">
        <f t="shared" si="90"/>
        <v>25.998298842728349</v>
      </c>
      <c r="BC72" s="300">
        <f t="shared" si="91"/>
        <v>23.778752433878093</v>
      </c>
      <c r="BD72" s="300">
        <f t="shared" si="92"/>
        <v>25.826981353151648</v>
      </c>
      <c r="BE72" s="300">
        <f t="shared" si="93"/>
        <v>30.698875802451809</v>
      </c>
      <c r="BF72" s="300">
        <f t="shared" si="94"/>
        <v>31.314058003864638</v>
      </c>
      <c r="BG72" s="300">
        <f t="shared" si="95"/>
        <v>31.152286076510595</v>
      </c>
      <c r="BH72" s="678">
        <f t="shared" si="96"/>
        <v>34453.502010968921</v>
      </c>
      <c r="BI72" s="678">
        <f t="shared" si="97"/>
        <v>31949.167885412742</v>
      </c>
      <c r="BJ72" s="678">
        <f t="shared" si="98"/>
        <v>39867.03475742216</v>
      </c>
      <c r="BK72" s="678">
        <f t="shared" si="99"/>
        <v>45731.605703657777</v>
      </c>
      <c r="BL72" s="678">
        <f t="shared" si="100"/>
        <v>51213.176720827185</v>
      </c>
      <c r="BM72" s="678">
        <f t="shared" si="101"/>
        <v>66062.666593557209</v>
      </c>
      <c r="BN72" s="679">
        <f t="shared" si="102"/>
        <v>43066.877513711152</v>
      </c>
      <c r="BO72" s="679">
        <f t="shared" si="103"/>
        <v>39936.459856765927</v>
      </c>
      <c r="BP72" s="679">
        <f t="shared" si="104"/>
        <v>42524.837074583636</v>
      </c>
      <c r="BQ72" s="679">
        <f t="shared" si="105"/>
        <v>48780.379417234966</v>
      </c>
      <c r="BR72" s="679">
        <f t="shared" si="106"/>
        <v>51213.176720827185</v>
      </c>
      <c r="BS72" s="679">
        <f t="shared" si="107"/>
        <v>66062.666593557209</v>
      </c>
    </row>
    <row r="73" spans="1:71">
      <c r="A73" s="287"/>
      <c r="B73" s="485"/>
      <c r="C73" s="287"/>
      <c r="D73" s="287" t="s">
        <v>1160</v>
      </c>
      <c r="E73" s="287" t="s">
        <v>1171</v>
      </c>
      <c r="F73" s="287"/>
      <c r="G73" s="287" t="s">
        <v>1354</v>
      </c>
      <c r="H73" s="287" t="s">
        <v>1353</v>
      </c>
      <c r="I73" s="288">
        <v>5</v>
      </c>
      <c r="J73" s="287"/>
      <c r="K73" s="288" t="s">
        <v>578</v>
      </c>
      <c r="L73" s="688">
        <v>2656</v>
      </c>
      <c r="M73" s="688">
        <v>2656</v>
      </c>
      <c r="N73" s="688">
        <v>2656</v>
      </c>
      <c r="O73" s="688">
        <v>3175</v>
      </c>
      <c r="P73" s="689">
        <v>2765</v>
      </c>
      <c r="Q73" s="689">
        <v>2808</v>
      </c>
      <c r="R73" s="302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9">
        <f t="shared" si="78"/>
        <v>737.77777777777771</v>
      </c>
      <c r="AQ73" s="299">
        <f t="shared" si="79"/>
        <v>737.77777777777771</v>
      </c>
      <c r="AR73" s="299">
        <f t="shared" si="80"/>
        <v>737.77777777777771</v>
      </c>
      <c r="AS73" s="299">
        <f t="shared" si="81"/>
        <v>881.94444444444446</v>
      </c>
      <c r="AT73" s="299">
        <f t="shared" si="82"/>
        <v>768.05555555555554</v>
      </c>
      <c r="AU73" s="299">
        <f t="shared" si="83"/>
        <v>780</v>
      </c>
      <c r="AV73" s="499">
        <f t="shared" si="84"/>
        <v>971.08145439772488</v>
      </c>
      <c r="AW73" s="499">
        <f t="shared" si="85"/>
        <v>820.27373623151982</v>
      </c>
      <c r="AX73" s="499">
        <f t="shared" si="86"/>
        <v>792.26969184970619</v>
      </c>
      <c r="AY73" s="499">
        <f t="shared" si="87"/>
        <v>829.89167872149881</v>
      </c>
      <c r="AZ73" s="499">
        <f t="shared" si="88"/>
        <v>838.93335590021331</v>
      </c>
      <c r="BA73" s="499">
        <f t="shared" si="89"/>
        <v>799.08567511994511</v>
      </c>
      <c r="BB73" s="300">
        <f t="shared" si="90"/>
        <v>168.83002867062709</v>
      </c>
      <c r="BC73" s="300">
        <f t="shared" si="91"/>
        <v>140.66005894071316</v>
      </c>
      <c r="BD73" s="300">
        <f t="shared" si="92"/>
        <v>138.57871206862779</v>
      </c>
      <c r="BE73" s="300">
        <f t="shared" si="93"/>
        <v>150.41501647034642</v>
      </c>
      <c r="BF73" s="300">
        <f t="shared" si="94"/>
        <v>147.73302344506843</v>
      </c>
      <c r="BG73" s="300">
        <f t="shared" si="95"/>
        <v>108.52246644522958</v>
      </c>
      <c r="BH73" s="678">
        <f t="shared" si="96"/>
        <v>223737.16709323582</v>
      </c>
      <c r="BI73" s="678">
        <f t="shared" si="97"/>
        <v>188991.06882774216</v>
      </c>
      <c r="BJ73" s="678">
        <f t="shared" si="98"/>
        <v>213912.81679942066</v>
      </c>
      <c r="BK73" s="678">
        <f t="shared" si="99"/>
        <v>224070.75325480467</v>
      </c>
      <c r="BL73" s="678">
        <f t="shared" si="100"/>
        <v>241612.80649926144</v>
      </c>
      <c r="BM73" s="678">
        <f t="shared" si="101"/>
        <v>230136.6744345442</v>
      </c>
      <c r="BN73" s="679">
        <f t="shared" si="102"/>
        <v>279671.45886654477</v>
      </c>
      <c r="BO73" s="679">
        <f t="shared" si="103"/>
        <v>236238.83603467772</v>
      </c>
      <c r="BP73" s="679">
        <f t="shared" si="104"/>
        <v>228173.67125271537</v>
      </c>
      <c r="BQ73" s="679">
        <f t="shared" si="105"/>
        <v>239008.80347179165</v>
      </c>
      <c r="BR73" s="679">
        <f t="shared" si="106"/>
        <v>241612.80649926144</v>
      </c>
      <c r="BS73" s="679">
        <f t="shared" si="107"/>
        <v>230136.6744345442</v>
      </c>
    </row>
    <row r="74" spans="1:71" s="295" customFormat="1" ht="13.5" thickBot="1">
      <c r="A74" s="291"/>
      <c r="B74" s="290">
        <v>69</v>
      </c>
      <c r="C74" s="291"/>
      <c r="D74" s="291"/>
      <c r="E74" s="291"/>
      <c r="F74" s="291"/>
      <c r="G74" s="291"/>
      <c r="H74" s="291"/>
      <c r="I74" s="292"/>
      <c r="J74" s="291"/>
      <c r="K74" s="292"/>
      <c r="L74" s="292"/>
      <c r="M74" s="292"/>
      <c r="N74" s="292"/>
      <c r="O74" s="292"/>
      <c r="P74" s="293"/>
      <c r="Q74" s="293"/>
      <c r="R74" s="294"/>
      <c r="AP74" s="296">
        <f t="shared" ref="AP74:BF74" si="108">SUM(AP5:AP73)</f>
        <v>15555.800000000001</v>
      </c>
      <c r="AQ74" s="296">
        <f t="shared" si="108"/>
        <v>16465.280555555553</v>
      </c>
      <c r="AR74" s="296">
        <f t="shared" si="108"/>
        <v>16741.663888888888</v>
      </c>
      <c r="AS74" s="296">
        <f t="shared" si="108"/>
        <v>18473.602777777771</v>
      </c>
      <c r="AT74" s="296">
        <f t="shared" si="108"/>
        <v>15760.975</v>
      </c>
      <c r="AU74" s="296">
        <f t="shared" si="108"/>
        <v>16831.205555555556</v>
      </c>
      <c r="AV74" s="296">
        <f t="shared" si="108"/>
        <v>20474.930722120651</v>
      </c>
      <c r="AW74" s="296">
        <f t="shared" si="108"/>
        <v>18306.375722086104</v>
      </c>
      <c r="AX74" s="296">
        <f t="shared" si="108"/>
        <v>17978.195182637388</v>
      </c>
      <c r="AY74" s="296">
        <f t="shared" si="108"/>
        <v>17383.282266652892</v>
      </c>
      <c r="AZ74" s="296">
        <f t="shared" si="108"/>
        <v>17215.431297082716</v>
      </c>
      <c r="BA74" s="296">
        <f t="shared" si="108"/>
        <v>17243.045198004722</v>
      </c>
      <c r="BB74" s="296">
        <f t="shared" si="108"/>
        <v>3559.7252168600703</v>
      </c>
      <c r="BC74" s="296">
        <f t="shared" si="108"/>
        <v>3139.1665663822905</v>
      </c>
      <c r="BD74" s="296">
        <f t="shared" si="108"/>
        <v>3144.6301169386588</v>
      </c>
      <c r="BE74" s="296">
        <f t="shared" si="108"/>
        <v>3150.6602072157152</v>
      </c>
      <c r="BF74" s="296">
        <f t="shared" si="108"/>
        <v>3031.5730058197805</v>
      </c>
      <c r="BG74" s="296">
        <f>SUM(BG5:BG73)</f>
        <v>2341.7486411994096</v>
      </c>
      <c r="BH74" s="296">
        <f t="shared" ref="BH74:BM74" si="109">SUM(BH5:BH73)</f>
        <v>4717424.0383765996</v>
      </c>
      <c r="BI74" s="296">
        <f t="shared" si="109"/>
        <v>4217788.966368638</v>
      </c>
      <c r="BJ74" s="296">
        <f t="shared" si="109"/>
        <v>4854112.6993120927</v>
      </c>
      <c r="BK74" s="296">
        <f t="shared" si="109"/>
        <v>4693486.2119962787</v>
      </c>
      <c r="BL74" s="296">
        <f t="shared" si="109"/>
        <v>4958044.213559824</v>
      </c>
      <c r="BM74" s="296">
        <f t="shared" si="109"/>
        <v>4965997.0170253599</v>
      </c>
      <c r="BN74" s="296">
        <f t="shared" ref="BN74" si="110">SUM(BN5:BN73)</f>
        <v>5896780.0479707476</v>
      </c>
      <c r="BO74" s="296">
        <f t="shared" ref="BO74" si="111">SUM(BO5:BO73)</f>
        <v>5272236.2079607993</v>
      </c>
      <c r="BP74" s="296">
        <f t="shared" ref="BP74" si="112">SUM(BP5:BP73)</f>
        <v>5177720.2125995653</v>
      </c>
      <c r="BQ74" s="296">
        <f t="shared" ref="BQ74" si="113">SUM(BQ5:BQ73)</f>
        <v>5006385.2927960316</v>
      </c>
      <c r="BR74" s="296">
        <f t="shared" ref="BR74" si="114">SUM(BR5:BR73)</f>
        <v>4958044.213559824</v>
      </c>
      <c r="BS74" s="296">
        <f t="shared" ref="BS74" si="115">SUM(BS5:BS73)</f>
        <v>4965997.0170253599</v>
      </c>
    </row>
    <row r="75" spans="1:71" s="121" customFormat="1" ht="13.5" thickTop="1">
      <c r="A75" s="127" t="s">
        <v>719</v>
      </c>
      <c r="B75" s="328">
        <v>70</v>
      </c>
      <c r="C75" s="89"/>
      <c r="D75" s="89"/>
      <c r="E75" s="89"/>
      <c r="F75" s="11"/>
      <c r="G75" s="11"/>
      <c r="H75" s="11"/>
      <c r="I75" s="59"/>
      <c r="J75" s="11"/>
      <c r="K75" s="59"/>
      <c r="L75" s="59"/>
      <c r="M75" s="59"/>
      <c r="N75" s="59"/>
      <c r="O75" s="59"/>
      <c r="P75" s="90"/>
      <c r="Q75" s="90"/>
      <c r="AP75" s="43"/>
      <c r="AQ75" s="43"/>
      <c r="AR75" s="43"/>
      <c r="AS75" s="43"/>
      <c r="AT75" s="43"/>
      <c r="AU75" s="43"/>
      <c r="AV75" s="43"/>
      <c r="AW75" s="43"/>
    </row>
    <row r="76" spans="1:71">
      <c r="A76" s="128" t="s">
        <v>718</v>
      </c>
      <c r="B76" s="127">
        <v>71</v>
      </c>
      <c r="C76" s="129" t="s">
        <v>717</v>
      </c>
      <c r="D76" s="129"/>
      <c r="E76" s="129" t="s">
        <v>1172</v>
      </c>
      <c r="F76" s="128"/>
      <c r="G76" s="130" t="s">
        <v>716</v>
      </c>
      <c r="H76" s="130" t="s">
        <v>354</v>
      </c>
      <c r="I76" s="131" t="s">
        <v>715</v>
      </c>
      <c r="J76" s="131" t="s">
        <v>1133</v>
      </c>
      <c r="K76" s="131" t="s">
        <v>714</v>
      </c>
      <c r="L76" s="303" t="s">
        <v>1159</v>
      </c>
      <c r="M76" s="303" t="s">
        <v>1158</v>
      </c>
      <c r="N76" s="303" t="s">
        <v>1157</v>
      </c>
      <c r="O76" s="303" t="s">
        <v>1156</v>
      </c>
      <c r="P76" s="304" t="s">
        <v>626</v>
      </c>
      <c r="Q76" s="304" t="s">
        <v>627</v>
      </c>
      <c r="R76" s="305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3" t="s">
        <v>1159</v>
      </c>
      <c r="AQ76" s="303" t="s">
        <v>1158</v>
      </c>
      <c r="AR76" s="303" t="s">
        <v>1157</v>
      </c>
      <c r="AS76" s="303" t="s">
        <v>1156</v>
      </c>
      <c r="AT76" s="304" t="s">
        <v>626</v>
      </c>
      <c r="AU76" s="304" t="s">
        <v>627</v>
      </c>
      <c r="AV76" s="303" t="s">
        <v>1159</v>
      </c>
      <c r="AW76" s="303" t="s">
        <v>1158</v>
      </c>
      <c r="AX76" s="303" t="s">
        <v>1157</v>
      </c>
      <c r="AY76" s="303" t="s">
        <v>1156</v>
      </c>
      <c r="AZ76" s="304" t="s">
        <v>626</v>
      </c>
      <c r="BA76" s="304" t="s">
        <v>627</v>
      </c>
      <c r="BB76" s="304">
        <v>2007</v>
      </c>
      <c r="BC76" s="304">
        <v>2008</v>
      </c>
      <c r="BD76" s="304">
        <v>2009</v>
      </c>
      <c r="BE76" s="304">
        <v>2010</v>
      </c>
      <c r="BF76" s="304">
        <v>2011</v>
      </c>
      <c r="BG76" s="304">
        <v>2012</v>
      </c>
      <c r="BH76" s="304">
        <v>2007</v>
      </c>
      <c r="BI76" s="304">
        <v>2008</v>
      </c>
      <c r="BJ76" s="304">
        <v>2009</v>
      </c>
      <c r="BK76" s="304">
        <v>2010</v>
      </c>
      <c r="BL76" s="304">
        <v>2011</v>
      </c>
      <c r="BM76" s="304">
        <v>2012</v>
      </c>
      <c r="BN76" s="304">
        <v>2007</v>
      </c>
      <c r="BO76" s="304">
        <v>2008</v>
      </c>
      <c r="BP76" s="304">
        <v>2009</v>
      </c>
      <c r="BQ76" s="304">
        <v>2010</v>
      </c>
      <c r="BR76" s="304">
        <v>2011</v>
      </c>
      <c r="BS76" s="304">
        <v>2012</v>
      </c>
    </row>
    <row r="77" spans="1:71">
      <c r="A77" s="128"/>
      <c r="B77" s="127"/>
      <c r="C77" s="129"/>
      <c r="D77" s="129"/>
      <c r="E77" s="129"/>
      <c r="F77" s="128"/>
      <c r="G77" s="130"/>
      <c r="H77" s="130"/>
      <c r="I77" s="131"/>
      <c r="J77" s="131"/>
      <c r="K77" s="131"/>
      <c r="L77" s="303"/>
      <c r="M77" s="303"/>
      <c r="N77" s="303"/>
      <c r="O77" s="303"/>
      <c r="P77" s="304"/>
      <c r="Q77" s="304"/>
      <c r="R77" s="305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3">
        <v>1</v>
      </c>
      <c r="AQ77" s="303">
        <v>1</v>
      </c>
      <c r="AR77" s="303">
        <v>1</v>
      </c>
      <c r="AS77" s="303">
        <v>1</v>
      </c>
      <c r="AT77" s="304">
        <v>1</v>
      </c>
      <c r="AU77" s="304">
        <v>1</v>
      </c>
      <c r="AV77" s="307">
        <f>'graddage '!B3</f>
        <v>0.85642904730179881</v>
      </c>
      <c r="AW77" s="307">
        <f>'graddage '!C3</f>
        <v>0.86842105263157898</v>
      </c>
      <c r="AX77" s="307">
        <f>'graddage '!D3</f>
        <v>0.95169886742171883</v>
      </c>
      <c r="AY77" s="307">
        <f>'graddage '!E3</f>
        <v>1.1625582944703532</v>
      </c>
      <c r="AZ77" s="307">
        <f>'graddage '!F3</f>
        <v>0.90206528980679546</v>
      </c>
      <c r="BA77" s="307">
        <f>'graddage '!G3</f>
        <v>0.97201865423051304</v>
      </c>
      <c r="BB77" s="304">
        <f>'CO2 faktorer'!D25</f>
        <v>234.61183067476952</v>
      </c>
      <c r="BC77" s="304">
        <f>'CO2 faktorer'!E25</f>
        <v>218.41799694511852</v>
      </c>
      <c r="BD77" s="304">
        <f>'CO2 faktorer'!F25</f>
        <v>243.28458975432974</v>
      </c>
      <c r="BE77" s="304">
        <f>'CO2 faktorer'!G25</f>
        <v>235.3073055391786</v>
      </c>
      <c r="BF77" s="304">
        <f>'CO2 faktorer'!H25</f>
        <v>233.63834400000005</v>
      </c>
      <c r="BG77" s="304">
        <f>'CO2 faktorer'!I25</f>
        <v>244.76785442908781</v>
      </c>
      <c r="BH77" s="120">
        <f>'priser 240414'!C13</f>
        <v>340</v>
      </c>
      <c r="BI77" s="120">
        <f>'priser 240414'!D13</f>
        <v>358</v>
      </c>
      <c r="BJ77" s="120">
        <f>'priser 240414'!E13</f>
        <v>390</v>
      </c>
      <c r="BK77" s="120">
        <f>'priser 240414'!F13</f>
        <v>530</v>
      </c>
      <c r="BL77" s="120">
        <f>'priser 240414'!G13</f>
        <v>475</v>
      </c>
      <c r="BM77" s="120">
        <f>'priser 240414'!H13</f>
        <v>475</v>
      </c>
      <c r="BN77" s="306">
        <f>'priser 240414'!$H$13</f>
        <v>475</v>
      </c>
      <c r="BO77" s="306">
        <f>'priser 240414'!$H$13</f>
        <v>475</v>
      </c>
      <c r="BP77" s="306">
        <f>'priser 240414'!$H$13</f>
        <v>475</v>
      </c>
      <c r="BQ77" s="306">
        <f>'priser 240414'!$H$13</f>
        <v>475</v>
      </c>
      <c r="BR77" s="306">
        <f>'priser 240414'!$H$13</f>
        <v>475</v>
      </c>
      <c r="BS77" s="306">
        <f>'priser 240414'!$H$13</f>
        <v>475</v>
      </c>
    </row>
    <row r="78" spans="1:71">
      <c r="A78" s="132">
        <v>5813999</v>
      </c>
      <c r="B78" s="133">
        <v>72</v>
      </c>
      <c r="C78" s="132">
        <v>8574</v>
      </c>
      <c r="D78" s="132" t="s">
        <v>1160</v>
      </c>
      <c r="E78" s="132" t="s">
        <v>1172</v>
      </c>
      <c r="F78" s="132"/>
      <c r="G78" s="33" t="s">
        <v>713</v>
      </c>
      <c r="H78" s="33" t="s">
        <v>399</v>
      </c>
      <c r="I78" s="34">
        <v>4</v>
      </c>
      <c r="J78" s="35">
        <v>6300</v>
      </c>
      <c r="K78" s="36" t="s">
        <v>705</v>
      </c>
      <c r="L78" s="103">
        <v>336.98</v>
      </c>
      <c r="M78" s="103">
        <v>309.43</v>
      </c>
      <c r="N78" s="103">
        <v>293.58999999999997</v>
      </c>
      <c r="O78" s="103">
        <v>429.86</v>
      </c>
      <c r="P78" s="172">
        <v>325.2</v>
      </c>
      <c r="Q78" s="103">
        <v>345.67</v>
      </c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8">
        <f>L78</f>
        <v>336.98</v>
      </c>
      <c r="AQ78" s="308">
        <f t="shared" ref="AQ78:AU78" si="116">M78</f>
        <v>309.43</v>
      </c>
      <c r="AR78" s="308">
        <f t="shared" si="116"/>
        <v>293.58999999999997</v>
      </c>
      <c r="AS78" s="308">
        <f t="shared" si="116"/>
        <v>429.86</v>
      </c>
      <c r="AT78" s="308">
        <f t="shared" si="116"/>
        <v>325.2</v>
      </c>
      <c r="AU78" s="308">
        <f t="shared" si="116"/>
        <v>345.67</v>
      </c>
      <c r="AV78" s="308">
        <f>0.85*AP78/$AV$77+0.15*AP78</f>
        <v>384.99735628160249</v>
      </c>
      <c r="AW78" s="308">
        <f>0.85*AQ78/$AW$77+0.15*AQ78</f>
        <v>349.28083333333325</v>
      </c>
      <c r="AX78" s="308">
        <f>0.85*AR78/$AX$77+0.15*AR78</f>
        <v>306.25537189359466</v>
      </c>
      <c r="AY78" s="308">
        <f>0.85*AS78/$AY$77+0.15*AS78</f>
        <v>378.76947621776503</v>
      </c>
      <c r="AZ78" s="308">
        <f>0.85*AT78/$AZ$77+0.15*AT78</f>
        <v>355.21014771048738</v>
      </c>
      <c r="BA78" s="308">
        <f>0.85*AU78/$BA$77+0.15*AU78</f>
        <v>354.12813502398905</v>
      </c>
      <c r="BB78" s="309">
        <f>$BB$77*AV78/1000</f>
        <v>90.32493456217324</v>
      </c>
      <c r="BC78" s="309">
        <f>$BC$77*AW78/1000</f>
        <v>76.289219987988432</v>
      </c>
      <c r="BD78" s="309">
        <f>$BD$77*AX78/1000</f>
        <v>74.507212511192861</v>
      </c>
      <c r="BE78" s="309">
        <f>$BE$77*AY78/1000</f>
        <v>89.127224869288284</v>
      </c>
      <c r="BF78" s="309">
        <f>$BF$77*AZ78/1000</f>
        <v>82.990710683073672</v>
      </c>
      <c r="BG78" s="309">
        <f>$BG$77*BA78/1000</f>
        <v>86.679183802796103</v>
      </c>
      <c r="BH78" s="678">
        <f>$BH$77*AV78</f>
        <v>130899.10113574484</v>
      </c>
      <c r="BI78" s="678">
        <f>$BI$77*AW78</f>
        <v>125042.5383333333</v>
      </c>
      <c r="BJ78" s="678">
        <f>$BJ$77*AX78</f>
        <v>119439.59503850191</v>
      </c>
      <c r="BK78" s="678">
        <f>$BK$77*AY78</f>
        <v>200747.82239541545</v>
      </c>
      <c r="BL78" s="678">
        <f>$BL$77*AZ78</f>
        <v>168724.82016248151</v>
      </c>
      <c r="BM78" s="678">
        <f>$BM$77*BA78</f>
        <v>168210.86413639478</v>
      </c>
      <c r="BN78" s="691">
        <f>$BN$77*AV78</f>
        <v>182873.74423376119</v>
      </c>
      <c r="BO78" s="691">
        <f>$BO$77*AW78</f>
        <v>165908.39583333328</v>
      </c>
      <c r="BP78" s="691">
        <f>$BP$77*AX78</f>
        <v>145471.30164945745</v>
      </c>
      <c r="BQ78" s="691">
        <f>$BQ$77*AY78</f>
        <v>179915.50120343838</v>
      </c>
      <c r="BR78" s="691">
        <f>$BR$77*AZ78</f>
        <v>168724.82016248151</v>
      </c>
      <c r="BS78" s="691">
        <f>$BS$77*BA78</f>
        <v>168210.86413639478</v>
      </c>
    </row>
    <row r="79" spans="1:71">
      <c r="A79" s="132">
        <v>5813964</v>
      </c>
      <c r="B79" s="127">
        <v>73</v>
      </c>
      <c r="C79" s="132">
        <v>1835</v>
      </c>
      <c r="D79" s="132" t="s">
        <v>1160</v>
      </c>
      <c r="E79" s="132" t="s">
        <v>1172</v>
      </c>
      <c r="F79" s="132"/>
      <c r="G79" s="33" t="s">
        <v>712</v>
      </c>
      <c r="H79" s="33" t="s">
        <v>395</v>
      </c>
      <c r="I79" s="34">
        <v>12</v>
      </c>
      <c r="J79" s="35">
        <v>6300</v>
      </c>
      <c r="K79" s="36" t="s">
        <v>705</v>
      </c>
      <c r="L79" s="103">
        <f>34530/1000</f>
        <v>34.53</v>
      </c>
      <c r="M79" s="103">
        <f>37182/1000</f>
        <v>37.182000000000002</v>
      </c>
      <c r="N79" s="103">
        <f>49377/1000</f>
        <v>49.377000000000002</v>
      </c>
      <c r="O79" s="103">
        <v>62.313000000000002</v>
      </c>
      <c r="P79" s="172">
        <v>55.466000000000001</v>
      </c>
      <c r="Q79" s="103">
        <v>52.593000000000004</v>
      </c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8">
        <f t="shared" ref="AP79:AP92" si="117">L79</f>
        <v>34.53</v>
      </c>
      <c r="AQ79" s="308">
        <f t="shared" ref="AQ79:AQ92" si="118">M79</f>
        <v>37.182000000000002</v>
      </c>
      <c r="AR79" s="308">
        <f t="shared" ref="AR79:AR92" si="119">N79</f>
        <v>49.377000000000002</v>
      </c>
      <c r="AS79" s="308">
        <f t="shared" ref="AS79:AS92" si="120">O79</f>
        <v>62.313000000000002</v>
      </c>
      <c r="AT79" s="308">
        <f t="shared" ref="AT79:AT92" si="121">P79</f>
        <v>55.466000000000001</v>
      </c>
      <c r="AU79" s="308">
        <f t="shared" ref="AU79:AU92" si="122">Q79</f>
        <v>52.593000000000004</v>
      </c>
      <c r="AV79" s="308">
        <f t="shared" ref="AV79:AV92" si="123">0.85*AP79/$AV$77+0.15*AP79</f>
        <v>39.450289964994163</v>
      </c>
      <c r="AW79" s="308">
        <f t="shared" ref="AW79:AW92" si="124">0.85*AQ79/$AW$77+0.15*AQ79</f>
        <v>41.970590909090909</v>
      </c>
      <c r="AX79" s="308">
        <f t="shared" ref="AX79:AX92" si="125">0.85*AR79/$AX$77+0.15*AR79</f>
        <v>51.507106842842148</v>
      </c>
      <c r="AY79" s="308">
        <f t="shared" ref="AY79:AY92" si="126">0.85*AS79/$AY$77+0.15*AS79</f>
        <v>54.906858911174787</v>
      </c>
      <c r="AZ79" s="308">
        <f t="shared" ref="AZ79:AZ92" si="127">0.85*AT79/$AZ$77+0.15*AT79</f>
        <v>60.584520457902514</v>
      </c>
      <c r="BA79" s="308">
        <f t="shared" ref="BA79:BA92" si="128">0.85*AU79/$BA$77+0.15*AU79</f>
        <v>53.879888348183691</v>
      </c>
      <c r="BB79" s="309">
        <f t="shared" ref="BB79:BB92" si="129">$BB$77*AV79/1000</f>
        <v>9.2555047493377689</v>
      </c>
      <c r="BC79" s="309">
        <f t="shared" ref="BC79:BC92" si="130">$BC$77*AW79/1000</f>
        <v>9.1671323969666378</v>
      </c>
      <c r="BD79" s="309">
        <f t="shared" ref="BD79:BD92" si="131">$BD$77*AX79/1000</f>
        <v>12.530885357693281</v>
      </c>
      <c r="BE79" s="309">
        <f t="shared" ref="BE79:BE92" si="132">$BE$77*AY79/1000</f>
        <v>12.919985026008376</v>
      </c>
      <c r="BF79" s="309">
        <f t="shared" ref="BF79:BF92" si="133">$BF$77*AZ79/1000</f>
        <v>14.154867031818469</v>
      </c>
      <c r="BG79" s="309">
        <f t="shared" ref="BG79:BG92" si="134">$BG$77*BA79/1000</f>
        <v>13.188064667863729</v>
      </c>
      <c r="BH79" s="678">
        <f>$BH$77*AV79</f>
        <v>13413.098588098015</v>
      </c>
      <c r="BI79" s="678">
        <f>$BI$77*AW79</f>
        <v>15025.471545454546</v>
      </c>
      <c r="BJ79" s="678">
        <f>$BJ$77*AX79</f>
        <v>20087.771668708439</v>
      </c>
      <c r="BK79" s="678">
        <f>$BK$77*AY79</f>
        <v>29100.635222922636</v>
      </c>
      <c r="BL79" s="678">
        <f>$BL$77*AZ79</f>
        <v>28777.647217503694</v>
      </c>
      <c r="BM79" s="678">
        <f>$BM$77*BA79</f>
        <v>25592.946965387255</v>
      </c>
      <c r="BN79" s="691">
        <f>$BN$77*AV79</f>
        <v>18738.887733372227</v>
      </c>
      <c r="BO79" s="691">
        <f>$BO$77*AW79</f>
        <v>19936.030681818182</v>
      </c>
      <c r="BP79" s="691">
        <f>$BP$77*AX79</f>
        <v>24465.87575035002</v>
      </c>
      <c r="BQ79" s="691">
        <f>$BQ$77*AY79</f>
        <v>26080.757982808023</v>
      </c>
      <c r="BR79" s="691">
        <f>$BR$77*AZ79</f>
        <v>28777.647217503694</v>
      </c>
      <c r="BS79" s="691">
        <f>$BS$77*BA79</f>
        <v>25592.946965387255</v>
      </c>
    </row>
    <row r="80" spans="1:71">
      <c r="A80" s="132">
        <v>5817870</v>
      </c>
      <c r="B80" s="133">
        <v>74</v>
      </c>
      <c r="C80" s="132">
        <v>5672</v>
      </c>
      <c r="D80" s="132" t="s">
        <v>1160</v>
      </c>
      <c r="E80" s="132" t="s">
        <v>1172</v>
      </c>
      <c r="F80" s="132"/>
      <c r="G80" s="33" t="s">
        <v>711</v>
      </c>
      <c r="H80" s="33" t="s">
        <v>432</v>
      </c>
      <c r="I80" s="34">
        <v>4</v>
      </c>
      <c r="J80" s="35">
        <v>6300</v>
      </c>
      <c r="K80" s="36" t="s">
        <v>705</v>
      </c>
      <c r="L80" s="103">
        <f>54452/1000</f>
        <v>54.451999999999998</v>
      </c>
      <c r="M80" s="103">
        <f>68783/1000</f>
        <v>68.783000000000001</v>
      </c>
      <c r="N80" s="103">
        <f>56398/1000</f>
        <v>56.398000000000003</v>
      </c>
      <c r="O80" s="103">
        <v>75.942999999999998</v>
      </c>
      <c r="P80" s="172">
        <v>64.768000000000001</v>
      </c>
      <c r="Q80" s="103">
        <v>53.137999999999998</v>
      </c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8">
        <f t="shared" si="117"/>
        <v>54.451999999999998</v>
      </c>
      <c r="AQ80" s="308">
        <f t="shared" si="118"/>
        <v>68.783000000000001</v>
      </c>
      <c r="AR80" s="308">
        <f t="shared" si="119"/>
        <v>56.398000000000003</v>
      </c>
      <c r="AS80" s="308">
        <f t="shared" si="120"/>
        <v>75.942999999999998</v>
      </c>
      <c r="AT80" s="308">
        <f t="shared" si="121"/>
        <v>64.768000000000001</v>
      </c>
      <c r="AU80" s="308">
        <f t="shared" si="122"/>
        <v>53.137999999999998</v>
      </c>
      <c r="AV80" s="308">
        <f t="shared" si="123"/>
        <v>62.211039362115905</v>
      </c>
      <c r="AW80" s="308">
        <f t="shared" si="124"/>
        <v>77.641416666666657</v>
      </c>
      <c r="AX80" s="308">
        <f t="shared" si="125"/>
        <v>58.83099037451872</v>
      </c>
      <c r="AY80" s="308">
        <f t="shared" si="126"/>
        <v>66.916880687679068</v>
      </c>
      <c r="AZ80" s="308">
        <f t="shared" si="127"/>
        <v>70.744928803545051</v>
      </c>
      <c r="BA80" s="308">
        <f t="shared" si="128"/>
        <v>54.438223851953389</v>
      </c>
      <c r="BB80" s="309">
        <f t="shared" si="129"/>
        <v>14.595445832926158</v>
      </c>
      <c r="BC80" s="309">
        <f t="shared" si="130"/>
        <v>16.958282708314673</v>
      </c>
      <c r="BD80" s="309">
        <f t="shared" si="131"/>
        <v>14.312673358105709</v>
      </c>
      <c r="BE80" s="309">
        <f t="shared" si="132"/>
        <v>15.746030889704459</v>
      </c>
      <c r="BF80" s="309">
        <f t="shared" si="133"/>
        <v>16.528728012058171</v>
      </c>
      <c r="BG80" s="309">
        <f t="shared" si="134"/>
        <v>13.324727251173023</v>
      </c>
      <c r="BH80" s="678">
        <f t="shared" ref="BH80:BH93" si="135">$BH$77*AV80</f>
        <v>21151.753383119409</v>
      </c>
      <c r="BI80" s="678">
        <f t="shared" ref="BI80:BI93" si="136">$BI$77*AW80</f>
        <v>27795.627166666662</v>
      </c>
      <c r="BJ80" s="678">
        <f t="shared" ref="BJ80:BJ93" si="137">$BJ$77*AX80</f>
        <v>22944.086246062299</v>
      </c>
      <c r="BK80" s="678">
        <f t="shared" ref="BK80:BK93" si="138">$BK$77*AY80</f>
        <v>35465.946764469903</v>
      </c>
      <c r="BL80" s="678">
        <f t="shared" ref="BL80:BL93" si="139">$BL$77*AZ80</f>
        <v>33603.8411816839</v>
      </c>
      <c r="BM80" s="678">
        <f t="shared" ref="BM80:BM93" si="140">$BM$77*BA80</f>
        <v>25858.156329677859</v>
      </c>
      <c r="BN80" s="691">
        <f t="shared" ref="BN80:BN93" si="141">$BN$77*AV80</f>
        <v>29550.243697005055</v>
      </c>
      <c r="BO80" s="691">
        <f t="shared" ref="BO80:BO93" si="142">$BO$77*AW80</f>
        <v>36879.672916666663</v>
      </c>
      <c r="BP80" s="691">
        <f t="shared" ref="BP80:BP93" si="143">$BP$77*AX80</f>
        <v>27944.720427896391</v>
      </c>
      <c r="BQ80" s="691">
        <f t="shared" ref="BQ80:BQ93" si="144">$BQ$77*AY80</f>
        <v>31785.518326647558</v>
      </c>
      <c r="BR80" s="691">
        <f t="shared" ref="BR80:BR93" si="145">$BR$77*AZ80</f>
        <v>33603.8411816839</v>
      </c>
      <c r="BS80" s="691">
        <f t="shared" ref="BS80:BS93" si="146">$BS$77*BA80</f>
        <v>25858.156329677859</v>
      </c>
    </row>
    <row r="81" spans="1:71">
      <c r="BH81" s="678">
        <f t="shared" si="135"/>
        <v>0</v>
      </c>
      <c r="BI81" s="678">
        <f t="shared" si="136"/>
        <v>0</v>
      </c>
      <c r="BJ81" s="678">
        <f t="shared" si="137"/>
        <v>0</v>
      </c>
      <c r="BK81" s="678">
        <f t="shared" si="138"/>
        <v>0</v>
      </c>
      <c r="BL81" s="678">
        <f t="shared" si="139"/>
        <v>0</v>
      </c>
      <c r="BM81" s="678">
        <f t="shared" si="140"/>
        <v>0</v>
      </c>
      <c r="BN81" s="691">
        <f t="shared" si="141"/>
        <v>0</v>
      </c>
      <c r="BO81" s="691">
        <f t="shared" si="142"/>
        <v>0</v>
      </c>
      <c r="BP81" s="691">
        <f t="shared" si="143"/>
        <v>0</v>
      </c>
      <c r="BQ81" s="691">
        <f t="shared" si="144"/>
        <v>0</v>
      </c>
      <c r="BR81" s="691">
        <f t="shared" si="145"/>
        <v>0</v>
      </c>
      <c r="BS81" s="691">
        <f t="shared" si="146"/>
        <v>0</v>
      </c>
    </row>
    <row r="82" spans="1:71">
      <c r="A82" s="132">
        <v>5826853</v>
      </c>
      <c r="B82" s="127">
        <v>75</v>
      </c>
      <c r="C82" s="132">
        <v>5741</v>
      </c>
      <c r="D82" s="132" t="s">
        <v>106</v>
      </c>
      <c r="E82" s="132" t="s">
        <v>1172</v>
      </c>
      <c r="F82" s="132"/>
      <c r="G82" s="33" t="s">
        <v>1182</v>
      </c>
      <c r="H82" s="33" t="s">
        <v>549</v>
      </c>
      <c r="I82" s="34">
        <v>63</v>
      </c>
      <c r="J82" s="35">
        <v>6300</v>
      </c>
      <c r="K82" s="36" t="s">
        <v>705</v>
      </c>
      <c r="L82" s="103">
        <f>31687/1000</f>
        <v>31.687000000000001</v>
      </c>
      <c r="M82" s="103">
        <f>45019/1000</f>
        <v>45.018999999999998</v>
      </c>
      <c r="N82" s="103">
        <f>45087/1000</f>
        <v>45.087000000000003</v>
      </c>
      <c r="O82" s="103">
        <v>52.363999999999997</v>
      </c>
      <c r="P82" s="172">
        <v>18.672000000000001</v>
      </c>
      <c r="Q82" s="103">
        <v>58.34</v>
      </c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8">
        <f t="shared" si="117"/>
        <v>31.687000000000001</v>
      </c>
      <c r="AQ82" s="308">
        <f t="shared" si="118"/>
        <v>45.018999999999998</v>
      </c>
      <c r="AR82" s="308">
        <f t="shared" si="119"/>
        <v>45.087000000000003</v>
      </c>
      <c r="AS82" s="308">
        <f t="shared" si="120"/>
        <v>52.363999999999997</v>
      </c>
      <c r="AT82" s="308">
        <f t="shared" si="121"/>
        <v>18.672000000000001</v>
      </c>
      <c r="AU82" s="308">
        <f t="shared" si="122"/>
        <v>58.34</v>
      </c>
      <c r="AV82" s="308">
        <f t="shared" si="123"/>
        <v>36.202181816413848</v>
      </c>
      <c r="AW82" s="308">
        <f t="shared" si="124"/>
        <v>50.816901515151514</v>
      </c>
      <c r="AX82" s="308">
        <f t="shared" si="125"/>
        <v>47.032037714385723</v>
      </c>
      <c r="AY82" s="308">
        <f t="shared" si="126"/>
        <v>46.140336045845267</v>
      </c>
      <c r="AZ82" s="308">
        <f t="shared" si="127"/>
        <v>20.395091875923189</v>
      </c>
      <c r="BA82" s="308">
        <f t="shared" si="128"/>
        <v>59.76751062371487</v>
      </c>
      <c r="BB82" s="309">
        <f t="shared" si="129"/>
        <v>8.4934601503697049</v>
      </c>
      <c r="BC82" s="309">
        <f t="shared" si="130"/>
        <v>11.099325839896752</v>
      </c>
      <c r="BD82" s="309">
        <f t="shared" si="131"/>
        <v>11.442170000654494</v>
      </c>
      <c r="BE82" s="309">
        <f t="shared" si="132"/>
        <v>10.857158151620087</v>
      </c>
      <c r="BF82" s="309">
        <f t="shared" si="133"/>
        <v>4.765075491618548</v>
      </c>
      <c r="BG82" s="309">
        <f t="shared" si="134"/>
        <v>14.629165339934399</v>
      </c>
      <c r="BH82" s="678">
        <f t="shared" si="135"/>
        <v>12308.741817580709</v>
      </c>
      <c r="BI82" s="678">
        <f t="shared" si="136"/>
        <v>18192.450742424244</v>
      </c>
      <c r="BJ82" s="678">
        <f t="shared" si="137"/>
        <v>18342.494708610433</v>
      </c>
      <c r="BK82" s="678">
        <f t="shared" si="138"/>
        <v>24454.37810429799</v>
      </c>
      <c r="BL82" s="678">
        <f t="shared" si="139"/>
        <v>9687.6686410635139</v>
      </c>
      <c r="BM82" s="678">
        <f t="shared" si="140"/>
        <v>28389.567546264563</v>
      </c>
      <c r="BN82" s="691">
        <f t="shared" si="141"/>
        <v>17196.036362796578</v>
      </c>
      <c r="BO82" s="691">
        <f t="shared" si="142"/>
        <v>24138.028219696967</v>
      </c>
      <c r="BP82" s="691">
        <f t="shared" si="143"/>
        <v>22340.217914333218</v>
      </c>
      <c r="BQ82" s="691">
        <f t="shared" si="144"/>
        <v>21916.6596217765</v>
      </c>
      <c r="BR82" s="691">
        <f t="shared" si="145"/>
        <v>9687.6686410635139</v>
      </c>
      <c r="BS82" s="691">
        <f t="shared" si="146"/>
        <v>28389.567546264563</v>
      </c>
    </row>
    <row r="83" spans="1:71">
      <c r="A83" s="132">
        <v>5823137</v>
      </c>
      <c r="B83" s="133">
        <v>76</v>
      </c>
      <c r="C83" s="132">
        <v>7758</v>
      </c>
      <c r="D83" s="132" t="s">
        <v>106</v>
      </c>
      <c r="E83" s="132" t="s">
        <v>1172</v>
      </c>
      <c r="F83" s="132"/>
      <c r="G83" s="33" t="s">
        <v>710</v>
      </c>
      <c r="H83" s="33" t="s">
        <v>522</v>
      </c>
      <c r="I83" s="34">
        <v>12</v>
      </c>
      <c r="J83" s="35">
        <v>6300</v>
      </c>
      <c r="K83" s="36" t="s">
        <v>705</v>
      </c>
      <c r="L83" s="103">
        <v>20</v>
      </c>
      <c r="M83" s="103">
        <v>27</v>
      </c>
      <c r="N83" s="103">
        <v>19</v>
      </c>
      <c r="O83" s="103">
        <v>23</v>
      </c>
      <c r="P83" s="172">
        <v>22.297000000000001</v>
      </c>
      <c r="Q83" s="103">
        <v>60.651000000000003</v>
      </c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8">
        <f t="shared" si="117"/>
        <v>20</v>
      </c>
      <c r="AQ83" s="308">
        <f t="shared" si="118"/>
        <v>27</v>
      </c>
      <c r="AR83" s="308">
        <f t="shared" si="119"/>
        <v>19</v>
      </c>
      <c r="AS83" s="308">
        <f t="shared" si="120"/>
        <v>23</v>
      </c>
      <c r="AT83" s="308">
        <f t="shared" si="121"/>
        <v>22.297000000000001</v>
      </c>
      <c r="AU83" s="308">
        <f t="shared" si="122"/>
        <v>60.651000000000003</v>
      </c>
      <c r="AV83" s="308">
        <f t="shared" si="123"/>
        <v>22.849863866199922</v>
      </c>
      <c r="AW83" s="308">
        <f t="shared" si="124"/>
        <v>30.477272727272727</v>
      </c>
      <c r="AX83" s="308">
        <f t="shared" si="125"/>
        <v>19.819653482674134</v>
      </c>
      <c r="AY83" s="308">
        <f t="shared" si="126"/>
        <v>20.266361031518624</v>
      </c>
      <c r="AZ83" s="308">
        <f t="shared" si="127"/>
        <v>24.354614586410634</v>
      </c>
      <c r="BA83" s="308">
        <f t="shared" si="128"/>
        <v>62.135058053461279</v>
      </c>
      <c r="BB83" s="309">
        <f t="shared" si="129"/>
        <v>5.36084839231843</v>
      </c>
      <c r="BC83" s="309">
        <f t="shared" si="130"/>
        <v>6.6567848614409986</v>
      </c>
      <c r="BD83" s="309">
        <f t="shared" si="131"/>
        <v>4.8218162666053495</v>
      </c>
      <c r="BE83" s="309">
        <f t="shared" si="132"/>
        <v>4.7688228074108556</v>
      </c>
      <c r="BF83" s="309">
        <f t="shared" si="133"/>
        <v>5.690171820727226</v>
      </c>
      <c r="BG83" s="309">
        <f t="shared" si="134"/>
        <v>15.20866484457253</v>
      </c>
      <c r="BH83" s="678">
        <f t="shared" si="135"/>
        <v>7768.953714507973</v>
      </c>
      <c r="BI83" s="678">
        <f t="shared" si="136"/>
        <v>10910.863636363636</v>
      </c>
      <c r="BJ83" s="678">
        <f t="shared" si="137"/>
        <v>7729.6648582429125</v>
      </c>
      <c r="BK83" s="678">
        <f t="shared" si="138"/>
        <v>10741.17134670487</v>
      </c>
      <c r="BL83" s="678">
        <f t="shared" si="139"/>
        <v>11568.441928545051</v>
      </c>
      <c r="BM83" s="678">
        <f t="shared" si="140"/>
        <v>29514.152575394106</v>
      </c>
      <c r="BN83" s="691">
        <f t="shared" si="141"/>
        <v>10853.685336444963</v>
      </c>
      <c r="BO83" s="691">
        <f t="shared" si="142"/>
        <v>14476.704545454546</v>
      </c>
      <c r="BP83" s="691">
        <f t="shared" si="143"/>
        <v>9414.335404270214</v>
      </c>
      <c r="BQ83" s="691">
        <f t="shared" si="144"/>
        <v>9626.5214899713465</v>
      </c>
      <c r="BR83" s="691">
        <f t="shared" si="145"/>
        <v>11568.441928545051</v>
      </c>
      <c r="BS83" s="691">
        <f t="shared" si="146"/>
        <v>29514.152575394106</v>
      </c>
    </row>
    <row r="84" spans="1:71">
      <c r="A84" s="132">
        <v>5817889</v>
      </c>
      <c r="B84" s="127">
        <v>77</v>
      </c>
      <c r="C84" s="132">
        <v>3035</v>
      </c>
      <c r="D84" s="132" t="s">
        <v>106</v>
      </c>
      <c r="E84" s="132" t="s">
        <v>1172</v>
      </c>
      <c r="F84" s="132"/>
      <c r="G84" s="33" t="s">
        <v>1339</v>
      </c>
      <c r="H84" s="33" t="s">
        <v>432</v>
      </c>
      <c r="I84" s="34">
        <v>6</v>
      </c>
      <c r="J84" s="35">
        <v>6300</v>
      </c>
      <c r="K84" s="36" t="s">
        <v>705</v>
      </c>
      <c r="L84" s="103">
        <f>69983/1000</f>
        <v>69.983000000000004</v>
      </c>
      <c r="M84" s="103">
        <f>54485/1000</f>
        <v>54.484999999999999</v>
      </c>
      <c r="N84" s="103">
        <f>61842/1000</f>
        <v>61.841999999999999</v>
      </c>
      <c r="O84" s="103">
        <v>74.316999999999993</v>
      </c>
      <c r="P84" s="172">
        <v>42.16</v>
      </c>
      <c r="Q84" s="103">
        <v>32.517000000000003</v>
      </c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8">
        <f t="shared" si="117"/>
        <v>69.983000000000004</v>
      </c>
      <c r="AQ84" s="308">
        <f t="shared" si="118"/>
        <v>54.484999999999999</v>
      </c>
      <c r="AR84" s="308">
        <f t="shared" si="119"/>
        <v>61.841999999999999</v>
      </c>
      <c r="AS84" s="308">
        <f t="shared" si="120"/>
        <v>74.316999999999993</v>
      </c>
      <c r="AT84" s="308">
        <f t="shared" si="121"/>
        <v>42.16</v>
      </c>
      <c r="AU84" s="308">
        <f t="shared" si="122"/>
        <v>32.517000000000003</v>
      </c>
      <c r="AV84" s="308">
        <f t="shared" si="123"/>
        <v>79.955101147413458</v>
      </c>
      <c r="AW84" s="308">
        <f t="shared" si="124"/>
        <v>61.502007575757574</v>
      </c>
      <c r="AX84" s="308">
        <f t="shared" si="125"/>
        <v>64.509842667133356</v>
      </c>
      <c r="AY84" s="308">
        <f t="shared" si="126"/>
        <v>65.484137077363883</v>
      </c>
      <c r="AZ84" s="308">
        <f t="shared" si="127"/>
        <v>46.050614475627768</v>
      </c>
      <c r="BA84" s="308">
        <f t="shared" si="128"/>
        <v>33.312652433173405</v>
      </c>
      <c r="BB84" s="309">
        <f t="shared" si="129"/>
        <v>18.75841265198104</v>
      </c>
      <c r="BC84" s="309">
        <f t="shared" si="130"/>
        <v>13.433145302800474</v>
      </c>
      <c r="BD84" s="309">
        <f t="shared" si="131"/>
        <v>15.694250608389895</v>
      </c>
      <c r="BE84" s="309">
        <f t="shared" si="132"/>
        <v>15.408895851232717</v>
      </c>
      <c r="BF84" s="309">
        <f t="shared" si="133"/>
        <v>10.759189306268103</v>
      </c>
      <c r="BG84" s="309">
        <f t="shared" si="134"/>
        <v>8.1538664614097858</v>
      </c>
      <c r="BH84" s="678">
        <f t="shared" si="135"/>
        <v>27184.734390120575</v>
      </c>
      <c r="BI84" s="678">
        <f t="shared" si="136"/>
        <v>22017.718712121212</v>
      </c>
      <c r="BJ84" s="678">
        <f t="shared" si="137"/>
        <v>25158.83864018201</v>
      </c>
      <c r="BK84" s="678">
        <f t="shared" si="138"/>
        <v>34706.592651002858</v>
      </c>
      <c r="BL84" s="678">
        <f t="shared" si="139"/>
        <v>21874.041875923191</v>
      </c>
      <c r="BM84" s="678">
        <f t="shared" si="140"/>
        <v>15823.509905757368</v>
      </c>
      <c r="BN84" s="691">
        <f t="shared" si="141"/>
        <v>37978.673045021395</v>
      </c>
      <c r="BO84" s="691">
        <f t="shared" si="142"/>
        <v>29213.453598484848</v>
      </c>
      <c r="BP84" s="691">
        <f t="shared" si="143"/>
        <v>30642.175266888346</v>
      </c>
      <c r="BQ84" s="691">
        <f t="shared" si="144"/>
        <v>31104.965111747846</v>
      </c>
      <c r="BR84" s="691">
        <f t="shared" si="145"/>
        <v>21874.041875923191</v>
      </c>
      <c r="BS84" s="691">
        <f t="shared" si="146"/>
        <v>15823.509905757368</v>
      </c>
    </row>
    <row r="85" spans="1:71">
      <c r="A85" s="132">
        <v>5821320</v>
      </c>
      <c r="B85" s="133">
        <v>78</v>
      </c>
      <c r="C85" s="132">
        <v>8367</v>
      </c>
      <c r="D85" s="132" t="s">
        <v>1161</v>
      </c>
      <c r="E85" s="132" t="s">
        <v>1172</v>
      </c>
      <c r="F85" s="132"/>
      <c r="G85" s="33" t="s">
        <v>93</v>
      </c>
      <c r="H85" s="33" t="s">
        <v>1152</v>
      </c>
      <c r="I85" s="34">
        <v>1</v>
      </c>
      <c r="J85" s="35">
        <v>6300</v>
      </c>
      <c r="K85" s="36" t="s">
        <v>705</v>
      </c>
      <c r="L85" s="103">
        <v>373</v>
      </c>
      <c r="M85" s="103">
        <v>338</v>
      </c>
      <c r="N85" s="103">
        <v>339</v>
      </c>
      <c r="O85" s="103">
        <v>404</v>
      </c>
      <c r="P85" s="172">
        <v>297.928</v>
      </c>
      <c r="Q85" s="103">
        <v>297.76799999999997</v>
      </c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8">
        <f t="shared" si="117"/>
        <v>373</v>
      </c>
      <c r="AQ85" s="308">
        <f t="shared" si="118"/>
        <v>338</v>
      </c>
      <c r="AR85" s="308">
        <f t="shared" si="119"/>
        <v>339</v>
      </c>
      <c r="AS85" s="308">
        <f t="shared" si="120"/>
        <v>404</v>
      </c>
      <c r="AT85" s="308">
        <f t="shared" si="121"/>
        <v>297.928</v>
      </c>
      <c r="AU85" s="308">
        <f t="shared" si="122"/>
        <v>297.76799999999997</v>
      </c>
      <c r="AV85" s="308">
        <f t="shared" si="123"/>
        <v>426.14996110462857</v>
      </c>
      <c r="AW85" s="308">
        <f t="shared" si="124"/>
        <v>381.530303030303</v>
      </c>
      <c r="AX85" s="308">
        <f t="shared" si="125"/>
        <v>353.62434371718587</v>
      </c>
      <c r="AY85" s="308">
        <f t="shared" si="126"/>
        <v>355.9830372492836</v>
      </c>
      <c r="AZ85" s="308">
        <f t="shared" si="127"/>
        <v>325.42142954209748</v>
      </c>
      <c r="BA85" s="308">
        <f t="shared" si="128"/>
        <v>305.05402988348175</v>
      </c>
      <c r="BB85" s="309">
        <f t="shared" si="129"/>
        <v>99.979822516738736</v>
      </c>
      <c r="BC85" s="309">
        <f t="shared" si="130"/>
        <v>83.333084561742851</v>
      </c>
      <c r="BD85" s="309">
        <f t="shared" si="131"/>
        <v>86.031353388379657</v>
      </c>
      <c r="BE85" s="309">
        <f t="shared" si="132"/>
        <v>83.765409312781969</v>
      </c>
      <c r="BF85" s="309">
        <f t="shared" si="133"/>
        <v>76.030923900328347</v>
      </c>
      <c r="BG85" s="309">
        <f t="shared" si="134"/>
        <v>74.667420379526661</v>
      </c>
      <c r="BH85" s="678">
        <f t="shared" si="135"/>
        <v>144890.98677557372</v>
      </c>
      <c r="BI85" s="678">
        <f t="shared" si="136"/>
        <v>136587.84848484848</v>
      </c>
      <c r="BJ85" s="678">
        <f t="shared" si="137"/>
        <v>137913.49404970248</v>
      </c>
      <c r="BK85" s="678">
        <f t="shared" si="138"/>
        <v>188671.00974212031</v>
      </c>
      <c r="BL85" s="678">
        <f t="shared" si="139"/>
        <v>154575.17903249629</v>
      </c>
      <c r="BM85" s="678">
        <f t="shared" si="140"/>
        <v>144900.66419465383</v>
      </c>
      <c r="BN85" s="691">
        <f t="shared" si="141"/>
        <v>202421.23152469858</v>
      </c>
      <c r="BO85" s="691">
        <f t="shared" si="142"/>
        <v>181226.89393939392</v>
      </c>
      <c r="BP85" s="691">
        <f t="shared" si="143"/>
        <v>167971.56326566328</v>
      </c>
      <c r="BQ85" s="691">
        <f t="shared" si="144"/>
        <v>169091.94269340971</v>
      </c>
      <c r="BR85" s="691">
        <f t="shared" si="145"/>
        <v>154575.17903249629</v>
      </c>
      <c r="BS85" s="691">
        <f t="shared" si="146"/>
        <v>144900.66419465383</v>
      </c>
    </row>
    <row r="86" spans="1:71">
      <c r="A86" s="132">
        <v>5821347</v>
      </c>
      <c r="B86" s="127">
        <v>79</v>
      </c>
      <c r="C86" s="132">
        <v>3102</v>
      </c>
      <c r="D86" s="132" t="s">
        <v>1161</v>
      </c>
      <c r="E86" s="132" t="s">
        <v>1172</v>
      </c>
      <c r="F86" s="132"/>
      <c r="G86" s="33" t="s">
        <v>93</v>
      </c>
      <c r="H86" s="33" t="s">
        <v>1153</v>
      </c>
      <c r="I86" s="34">
        <v>1</v>
      </c>
      <c r="J86" s="35">
        <v>6300</v>
      </c>
      <c r="K86" s="36" t="s">
        <v>705</v>
      </c>
      <c r="L86" s="173"/>
      <c r="M86" s="173"/>
      <c r="N86" s="173"/>
      <c r="O86" s="173"/>
      <c r="P86" s="172">
        <v>46.87</v>
      </c>
      <c r="Q86" s="104">
        <v>52.13</v>
      </c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8">
        <f t="shared" si="117"/>
        <v>0</v>
      </c>
      <c r="AQ86" s="308">
        <f t="shared" si="118"/>
        <v>0</v>
      </c>
      <c r="AR86" s="308">
        <f t="shared" si="119"/>
        <v>0</v>
      </c>
      <c r="AS86" s="308">
        <f t="shared" si="120"/>
        <v>0</v>
      </c>
      <c r="AT86" s="308">
        <f t="shared" si="121"/>
        <v>46.87</v>
      </c>
      <c r="AU86" s="308">
        <f t="shared" si="122"/>
        <v>52.13</v>
      </c>
      <c r="AV86" s="308">
        <f t="shared" si="123"/>
        <v>0</v>
      </c>
      <c r="AW86" s="308">
        <f t="shared" si="124"/>
        <v>0</v>
      </c>
      <c r="AX86" s="308">
        <f t="shared" si="125"/>
        <v>0</v>
      </c>
      <c r="AY86" s="308">
        <f t="shared" si="126"/>
        <v>0</v>
      </c>
      <c r="AZ86" s="308">
        <f t="shared" si="127"/>
        <v>51.19526329394386</v>
      </c>
      <c r="BA86" s="308">
        <f t="shared" si="128"/>
        <v>53.405559287182996</v>
      </c>
      <c r="BB86" s="309">
        <f t="shared" si="129"/>
        <v>0</v>
      </c>
      <c r="BC86" s="309">
        <f t="shared" si="130"/>
        <v>0</v>
      </c>
      <c r="BD86" s="309">
        <f t="shared" si="131"/>
        <v>0</v>
      </c>
      <c r="BE86" s="309">
        <f t="shared" si="132"/>
        <v>0</v>
      </c>
      <c r="BF86" s="309">
        <f t="shared" si="133"/>
        <v>11.96117653664103</v>
      </c>
      <c r="BG86" s="309">
        <f t="shared" si="134"/>
        <v>13.071964161309227</v>
      </c>
      <c r="BH86" s="678">
        <f t="shared" si="135"/>
        <v>0</v>
      </c>
      <c r="BI86" s="678">
        <f t="shared" si="136"/>
        <v>0</v>
      </c>
      <c r="BJ86" s="678">
        <f t="shared" si="137"/>
        <v>0</v>
      </c>
      <c r="BK86" s="678">
        <f t="shared" si="138"/>
        <v>0</v>
      </c>
      <c r="BL86" s="678">
        <f t="shared" si="139"/>
        <v>24317.750064623335</v>
      </c>
      <c r="BM86" s="678">
        <f t="shared" si="140"/>
        <v>25367.640661411922</v>
      </c>
      <c r="BN86" s="691">
        <f t="shared" si="141"/>
        <v>0</v>
      </c>
      <c r="BO86" s="691">
        <f t="shared" si="142"/>
        <v>0</v>
      </c>
      <c r="BP86" s="691">
        <f t="shared" si="143"/>
        <v>0</v>
      </c>
      <c r="BQ86" s="691">
        <f t="shared" si="144"/>
        <v>0</v>
      </c>
      <c r="BR86" s="691">
        <f t="shared" si="145"/>
        <v>24317.750064623335</v>
      </c>
      <c r="BS86" s="691">
        <f t="shared" si="146"/>
        <v>25367.640661411922</v>
      </c>
    </row>
    <row r="87" spans="1:71">
      <c r="A87" s="132">
        <v>5815258</v>
      </c>
      <c r="B87" s="133">
        <v>80</v>
      </c>
      <c r="C87" s="132">
        <v>4101</v>
      </c>
      <c r="D87" s="132" t="s">
        <v>1162</v>
      </c>
      <c r="E87" s="132" t="s">
        <v>1172</v>
      </c>
      <c r="F87" s="132"/>
      <c r="G87" s="33" t="s">
        <v>94</v>
      </c>
      <c r="H87" s="33" t="s">
        <v>420</v>
      </c>
      <c r="I87" s="34">
        <v>2</v>
      </c>
      <c r="J87" s="35">
        <v>6300</v>
      </c>
      <c r="K87" s="36" t="s">
        <v>705</v>
      </c>
      <c r="L87" s="103">
        <v>1007</v>
      </c>
      <c r="M87" s="103">
        <v>1305</v>
      </c>
      <c r="N87" s="104">
        <v>1359</v>
      </c>
      <c r="O87" s="103">
        <v>1359</v>
      </c>
      <c r="P87" s="172">
        <v>1052.44</v>
      </c>
      <c r="Q87" s="103">
        <v>142.88</v>
      </c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8">
        <f t="shared" si="117"/>
        <v>1007</v>
      </c>
      <c r="AQ87" s="308">
        <f t="shared" si="118"/>
        <v>1305</v>
      </c>
      <c r="AR87" s="308">
        <f t="shared" si="119"/>
        <v>1359</v>
      </c>
      <c r="AS87" s="308">
        <f t="shared" si="120"/>
        <v>1359</v>
      </c>
      <c r="AT87" s="308">
        <f t="shared" si="121"/>
        <v>1052.44</v>
      </c>
      <c r="AU87" s="308">
        <f t="shared" si="122"/>
        <v>142.88</v>
      </c>
      <c r="AV87" s="308">
        <f t="shared" si="123"/>
        <v>1150.4906456631661</v>
      </c>
      <c r="AW87" s="308">
        <f t="shared" si="124"/>
        <v>1473.0681818181818</v>
      </c>
      <c r="AX87" s="308">
        <f t="shared" si="125"/>
        <v>1417.6267938396918</v>
      </c>
      <c r="AY87" s="308">
        <f t="shared" si="126"/>
        <v>1197.4775931232089</v>
      </c>
      <c r="AZ87" s="308">
        <f t="shared" si="127"/>
        <v>1149.5614017725261</v>
      </c>
      <c r="BA87" s="308">
        <f t="shared" si="128"/>
        <v>146.37610418094584</v>
      </c>
      <c r="BB87" s="309">
        <f t="shared" si="129"/>
        <v>269.91871655323297</v>
      </c>
      <c r="BC87" s="309">
        <f t="shared" si="130"/>
        <v>321.74460163631494</v>
      </c>
      <c r="BD87" s="309">
        <f t="shared" si="131"/>
        <v>344.88675296403522</v>
      </c>
      <c r="BE87" s="309">
        <f t="shared" si="132"/>
        <v>281.7752258813631</v>
      </c>
      <c r="BF87" s="309">
        <f t="shared" si="133"/>
        <v>268.58162223645172</v>
      </c>
      <c r="BG87" s="309">
        <f t="shared" si="134"/>
        <v>35.828164960058743</v>
      </c>
      <c r="BH87" s="678">
        <f t="shared" si="135"/>
        <v>391166.81952547649</v>
      </c>
      <c r="BI87" s="678">
        <f t="shared" si="136"/>
        <v>527358.40909090906</v>
      </c>
      <c r="BJ87" s="678">
        <f t="shared" si="137"/>
        <v>552874.44959747978</v>
      </c>
      <c r="BK87" s="678">
        <f t="shared" si="138"/>
        <v>634663.12435530068</v>
      </c>
      <c r="BL87" s="678">
        <f t="shared" si="139"/>
        <v>546041.66584194987</v>
      </c>
      <c r="BM87" s="678">
        <f t="shared" si="140"/>
        <v>69528.649485949281</v>
      </c>
      <c r="BN87" s="691">
        <f t="shared" si="141"/>
        <v>546483.05669000396</v>
      </c>
      <c r="BO87" s="691">
        <f t="shared" si="142"/>
        <v>699707.38636363635</v>
      </c>
      <c r="BP87" s="691">
        <f t="shared" si="143"/>
        <v>673372.7270738536</v>
      </c>
      <c r="BQ87" s="691">
        <f t="shared" si="144"/>
        <v>568801.85673352424</v>
      </c>
      <c r="BR87" s="691">
        <f t="shared" si="145"/>
        <v>546041.66584194987</v>
      </c>
      <c r="BS87" s="691">
        <f t="shared" si="146"/>
        <v>69528.649485949281</v>
      </c>
    </row>
    <row r="88" spans="1:71">
      <c r="A88" s="132">
        <v>5815266</v>
      </c>
      <c r="B88" s="127">
        <v>81</v>
      </c>
      <c r="C88" s="132">
        <v>4081</v>
      </c>
      <c r="D88" s="132" t="s">
        <v>1162</v>
      </c>
      <c r="E88" s="132" t="s">
        <v>1172</v>
      </c>
      <c r="F88" s="132"/>
      <c r="G88" s="33" t="s">
        <v>94</v>
      </c>
      <c r="H88" s="33" t="s">
        <v>420</v>
      </c>
      <c r="I88" s="34">
        <v>2</v>
      </c>
      <c r="J88" s="35">
        <v>6300</v>
      </c>
      <c r="K88" s="36" t="s">
        <v>705</v>
      </c>
      <c r="L88" s="173"/>
      <c r="M88" s="173"/>
      <c r="N88" s="173"/>
      <c r="O88" s="173"/>
      <c r="P88" s="172"/>
      <c r="Q88" s="103">
        <v>471.85</v>
      </c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8">
        <f t="shared" si="117"/>
        <v>0</v>
      </c>
      <c r="AQ88" s="308">
        <f t="shared" si="118"/>
        <v>0</v>
      </c>
      <c r="AR88" s="308">
        <f t="shared" si="119"/>
        <v>0</v>
      </c>
      <c r="AS88" s="308">
        <f t="shared" si="120"/>
        <v>0</v>
      </c>
      <c r="AT88" s="308">
        <f t="shared" si="121"/>
        <v>0</v>
      </c>
      <c r="AU88" s="308">
        <f t="shared" si="122"/>
        <v>471.85</v>
      </c>
      <c r="AV88" s="308">
        <f t="shared" si="123"/>
        <v>0</v>
      </c>
      <c r="AW88" s="308">
        <f t="shared" si="124"/>
        <v>0</v>
      </c>
      <c r="AX88" s="308">
        <f t="shared" si="125"/>
        <v>0</v>
      </c>
      <c r="AY88" s="308">
        <f t="shared" si="126"/>
        <v>0</v>
      </c>
      <c r="AZ88" s="308">
        <f t="shared" si="127"/>
        <v>0</v>
      </c>
      <c r="BA88" s="308">
        <f t="shared" si="128"/>
        <v>483.39561000685399</v>
      </c>
      <c r="BB88" s="309">
        <f t="shared" si="129"/>
        <v>0</v>
      </c>
      <c r="BC88" s="309">
        <f t="shared" si="130"/>
        <v>0</v>
      </c>
      <c r="BD88" s="309">
        <f t="shared" si="131"/>
        <v>0</v>
      </c>
      <c r="BE88" s="309">
        <f t="shared" si="132"/>
        <v>0</v>
      </c>
      <c r="BF88" s="309">
        <f t="shared" si="133"/>
        <v>0</v>
      </c>
      <c r="BG88" s="309">
        <f t="shared" si="134"/>
        <v>118.31970630181775</v>
      </c>
      <c r="BH88" s="678">
        <f t="shared" si="135"/>
        <v>0</v>
      </c>
      <c r="BI88" s="678">
        <f t="shared" si="136"/>
        <v>0</v>
      </c>
      <c r="BJ88" s="678">
        <f t="shared" si="137"/>
        <v>0</v>
      </c>
      <c r="BK88" s="678">
        <f t="shared" si="138"/>
        <v>0</v>
      </c>
      <c r="BL88" s="678">
        <f t="shared" si="139"/>
        <v>0</v>
      </c>
      <c r="BM88" s="678">
        <f t="shared" si="140"/>
        <v>229612.91475325564</v>
      </c>
      <c r="BN88" s="691">
        <f t="shared" si="141"/>
        <v>0</v>
      </c>
      <c r="BO88" s="691">
        <f t="shared" si="142"/>
        <v>0</v>
      </c>
      <c r="BP88" s="691">
        <f t="shared" si="143"/>
        <v>0</v>
      </c>
      <c r="BQ88" s="691">
        <f t="shared" si="144"/>
        <v>0</v>
      </c>
      <c r="BR88" s="691">
        <f t="shared" si="145"/>
        <v>0</v>
      </c>
      <c r="BS88" s="691">
        <f t="shared" si="146"/>
        <v>229612.91475325564</v>
      </c>
    </row>
    <row r="89" spans="1:71">
      <c r="A89" s="132">
        <v>5815274</v>
      </c>
      <c r="B89" s="133">
        <v>82</v>
      </c>
      <c r="C89" s="132">
        <v>5788</v>
      </c>
      <c r="D89" s="132" t="s">
        <v>1162</v>
      </c>
      <c r="E89" s="132" t="s">
        <v>1172</v>
      </c>
      <c r="F89" s="132"/>
      <c r="G89" s="33" t="s">
        <v>94</v>
      </c>
      <c r="H89" s="33" t="s">
        <v>420</v>
      </c>
      <c r="I89" s="34">
        <v>2</v>
      </c>
      <c r="J89" s="35">
        <v>6300</v>
      </c>
      <c r="K89" s="36" t="s">
        <v>705</v>
      </c>
      <c r="L89" s="173"/>
      <c r="M89" s="173"/>
      <c r="N89" s="173"/>
      <c r="O89" s="173"/>
      <c r="P89" s="172"/>
      <c r="Q89" s="103">
        <v>401.39</v>
      </c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8">
        <f t="shared" si="117"/>
        <v>0</v>
      </c>
      <c r="AQ89" s="308">
        <f t="shared" si="118"/>
        <v>0</v>
      </c>
      <c r="AR89" s="308">
        <f t="shared" si="119"/>
        <v>0</v>
      </c>
      <c r="AS89" s="308">
        <f t="shared" si="120"/>
        <v>0</v>
      </c>
      <c r="AT89" s="308">
        <f t="shared" si="121"/>
        <v>0</v>
      </c>
      <c r="AU89" s="308">
        <f t="shared" si="122"/>
        <v>401.39</v>
      </c>
      <c r="AV89" s="308">
        <f t="shared" si="123"/>
        <v>0</v>
      </c>
      <c r="AW89" s="308">
        <f t="shared" si="124"/>
        <v>0</v>
      </c>
      <c r="AX89" s="308">
        <f t="shared" si="125"/>
        <v>0</v>
      </c>
      <c r="AY89" s="308">
        <f t="shared" si="126"/>
        <v>0</v>
      </c>
      <c r="AZ89" s="308">
        <f t="shared" si="127"/>
        <v>0</v>
      </c>
      <c r="BA89" s="308">
        <f t="shared" si="128"/>
        <v>411.21153735435229</v>
      </c>
      <c r="BB89" s="309">
        <f t="shared" si="129"/>
        <v>0</v>
      </c>
      <c r="BC89" s="309">
        <f t="shared" si="130"/>
        <v>0</v>
      </c>
      <c r="BD89" s="309">
        <f t="shared" si="131"/>
        <v>0</v>
      </c>
      <c r="BE89" s="309">
        <f t="shared" si="132"/>
        <v>0</v>
      </c>
      <c r="BF89" s="309">
        <f t="shared" si="133"/>
        <v>0</v>
      </c>
      <c r="BG89" s="309">
        <f t="shared" si="134"/>
        <v>100.6513657147115</v>
      </c>
      <c r="BH89" s="678">
        <f t="shared" si="135"/>
        <v>0</v>
      </c>
      <c r="BI89" s="678">
        <f t="shared" si="136"/>
        <v>0</v>
      </c>
      <c r="BJ89" s="678">
        <f t="shared" si="137"/>
        <v>0</v>
      </c>
      <c r="BK89" s="678">
        <f t="shared" si="138"/>
        <v>0</v>
      </c>
      <c r="BL89" s="678">
        <f t="shared" si="139"/>
        <v>0</v>
      </c>
      <c r="BM89" s="678">
        <f t="shared" si="140"/>
        <v>195325.48024331735</v>
      </c>
      <c r="BN89" s="691">
        <f t="shared" si="141"/>
        <v>0</v>
      </c>
      <c r="BO89" s="691">
        <f t="shared" si="142"/>
        <v>0</v>
      </c>
      <c r="BP89" s="691">
        <f t="shared" si="143"/>
        <v>0</v>
      </c>
      <c r="BQ89" s="691">
        <f t="shared" si="144"/>
        <v>0</v>
      </c>
      <c r="BR89" s="691">
        <f t="shared" si="145"/>
        <v>0</v>
      </c>
      <c r="BS89" s="691">
        <f t="shared" si="146"/>
        <v>195325.48024331735</v>
      </c>
    </row>
    <row r="90" spans="1:71">
      <c r="A90" s="132">
        <v>5826993</v>
      </c>
      <c r="B90" s="127">
        <v>83</v>
      </c>
      <c r="C90" s="132">
        <v>3030</v>
      </c>
      <c r="D90" s="132" t="s">
        <v>1160</v>
      </c>
      <c r="E90" s="132" t="s">
        <v>1172</v>
      </c>
      <c r="F90" s="132"/>
      <c r="G90" s="133" t="s">
        <v>1350</v>
      </c>
      <c r="H90" s="33" t="s">
        <v>378</v>
      </c>
      <c r="I90" s="34">
        <v>8</v>
      </c>
      <c r="J90" s="35">
        <v>6300</v>
      </c>
      <c r="K90" s="36" t="s">
        <v>705</v>
      </c>
      <c r="L90" s="103">
        <v>98.33</v>
      </c>
      <c r="M90" s="103">
        <v>106.48</v>
      </c>
      <c r="N90" s="103">
        <v>105.53400000000001</v>
      </c>
      <c r="O90" s="103">
        <v>125.087</v>
      </c>
      <c r="P90" s="172">
        <v>106.899</v>
      </c>
      <c r="Q90" s="103">
        <v>124.52500000000001</v>
      </c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8">
        <f t="shared" si="117"/>
        <v>98.33</v>
      </c>
      <c r="AQ90" s="308">
        <f t="shared" si="118"/>
        <v>106.48</v>
      </c>
      <c r="AR90" s="308">
        <f t="shared" si="119"/>
        <v>105.53400000000001</v>
      </c>
      <c r="AS90" s="308">
        <f t="shared" si="120"/>
        <v>125.087</v>
      </c>
      <c r="AT90" s="308">
        <f t="shared" si="121"/>
        <v>106.899</v>
      </c>
      <c r="AU90" s="308">
        <f t="shared" si="122"/>
        <v>124.52500000000001</v>
      </c>
      <c r="AV90" s="308">
        <f t="shared" si="123"/>
        <v>112.34135569817191</v>
      </c>
      <c r="AW90" s="308">
        <f t="shared" si="124"/>
        <v>120.19333333333331</v>
      </c>
      <c r="AX90" s="308">
        <f t="shared" si="125"/>
        <v>110.08670056002801</v>
      </c>
      <c r="AY90" s="308">
        <f t="shared" si="126"/>
        <v>110.21992618911173</v>
      </c>
      <c r="AZ90" s="308">
        <f t="shared" si="127"/>
        <v>116.76386709748891</v>
      </c>
      <c r="BA90" s="308">
        <f t="shared" si="128"/>
        <v>127.57197909527073</v>
      </c>
      <c r="BB90" s="309">
        <f t="shared" si="129"/>
        <v>26.356611120833559</v>
      </c>
      <c r="BC90" s="309">
        <f t="shared" si="130"/>
        <v>26.252387112823605</v>
      </c>
      <c r="BD90" s="309">
        <f t="shared" si="131"/>
        <v>26.782397783154156</v>
      </c>
      <c r="BE90" s="309">
        <f t="shared" si="132"/>
        <v>25.935553848287029</v>
      </c>
      <c r="BF90" s="309">
        <f t="shared" si="133"/>
        <v>27.280516547693402</v>
      </c>
      <c r="BG90" s="309">
        <f t="shared" si="134"/>
        <v>31.225519608421859</v>
      </c>
      <c r="BH90" s="678">
        <f t="shared" si="135"/>
        <v>38196.060937378446</v>
      </c>
      <c r="BI90" s="678">
        <f t="shared" si="136"/>
        <v>43029.213333333326</v>
      </c>
      <c r="BJ90" s="678">
        <f t="shared" si="137"/>
        <v>42933.81321841092</v>
      </c>
      <c r="BK90" s="678">
        <f t="shared" si="138"/>
        <v>58416.560880229219</v>
      </c>
      <c r="BL90" s="678">
        <f t="shared" si="139"/>
        <v>55462.836871307234</v>
      </c>
      <c r="BM90" s="678">
        <f t="shared" si="140"/>
        <v>60596.6900702536</v>
      </c>
      <c r="BN90" s="691">
        <f t="shared" si="141"/>
        <v>53362.143956631655</v>
      </c>
      <c r="BO90" s="691">
        <f t="shared" si="142"/>
        <v>57091.833333333321</v>
      </c>
      <c r="BP90" s="691">
        <f t="shared" si="143"/>
        <v>52291.182766013306</v>
      </c>
      <c r="BQ90" s="691">
        <f t="shared" si="144"/>
        <v>52354.464939828074</v>
      </c>
      <c r="BR90" s="691">
        <f t="shared" si="145"/>
        <v>55462.836871307234</v>
      </c>
      <c r="BS90" s="691">
        <f t="shared" si="146"/>
        <v>60596.6900702536</v>
      </c>
    </row>
    <row r="91" spans="1:71">
      <c r="A91" s="132">
        <v>5819814</v>
      </c>
      <c r="B91" s="133">
        <v>84</v>
      </c>
      <c r="C91" s="132">
        <v>1113</v>
      </c>
      <c r="D91" s="132" t="s">
        <v>1161</v>
      </c>
      <c r="E91" s="132" t="s">
        <v>1172</v>
      </c>
      <c r="F91" s="132"/>
      <c r="G91" s="33" t="s">
        <v>709</v>
      </c>
      <c r="H91" s="33" t="s">
        <v>422</v>
      </c>
      <c r="I91" s="34">
        <v>12</v>
      </c>
      <c r="J91" s="133">
        <v>6300</v>
      </c>
      <c r="K91" s="36" t="s">
        <v>705</v>
      </c>
      <c r="L91" s="103">
        <v>24</v>
      </c>
      <c r="M91" s="103">
        <v>35</v>
      </c>
      <c r="N91" s="103">
        <v>9</v>
      </c>
      <c r="O91" s="103">
        <v>24</v>
      </c>
      <c r="P91" s="172">
        <v>7.093</v>
      </c>
      <c r="Q91" s="103">
        <v>14.446</v>
      </c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8">
        <f t="shared" si="117"/>
        <v>24</v>
      </c>
      <c r="AQ91" s="308">
        <f t="shared" si="118"/>
        <v>35</v>
      </c>
      <c r="AR91" s="308">
        <f t="shared" si="119"/>
        <v>9</v>
      </c>
      <c r="AS91" s="308">
        <f t="shared" si="120"/>
        <v>24</v>
      </c>
      <c r="AT91" s="308">
        <f t="shared" si="121"/>
        <v>7.093</v>
      </c>
      <c r="AU91" s="308">
        <f t="shared" si="122"/>
        <v>14.446</v>
      </c>
      <c r="AV91" s="308">
        <f t="shared" si="123"/>
        <v>27.419836639439907</v>
      </c>
      <c r="AW91" s="308">
        <f t="shared" si="124"/>
        <v>39.507575757575758</v>
      </c>
      <c r="AX91" s="308">
        <f t="shared" si="125"/>
        <v>9.388256912845641</v>
      </c>
      <c r="AY91" s="308">
        <f t="shared" si="126"/>
        <v>21.14750716332378</v>
      </c>
      <c r="AZ91" s="308">
        <f t="shared" si="127"/>
        <v>7.7475571270310191</v>
      </c>
      <c r="BA91" s="308">
        <f t="shared" si="128"/>
        <v>14.799476490747086</v>
      </c>
      <c r="BB91" s="309">
        <f t="shared" si="129"/>
        <v>6.4330180707821176</v>
      </c>
      <c r="BC91" s="309">
        <f t="shared" si="130"/>
        <v>8.6291655611272198</v>
      </c>
      <c r="BD91" s="309">
        <f t="shared" si="131"/>
        <v>2.284018231549902</v>
      </c>
      <c r="BE91" s="309">
        <f t="shared" si="132"/>
        <v>4.9761629294721974</v>
      </c>
      <c r="BF91" s="309">
        <f t="shared" si="133"/>
        <v>1.8101264172049252</v>
      </c>
      <c r="BG91" s="309">
        <f t="shared" si="134"/>
        <v>3.6224361073138898</v>
      </c>
      <c r="BH91" s="678">
        <f t="shared" si="135"/>
        <v>9322.744457409568</v>
      </c>
      <c r="BI91" s="678">
        <f t="shared" si="136"/>
        <v>14143.712121212122</v>
      </c>
      <c r="BJ91" s="678">
        <f t="shared" si="137"/>
        <v>3661.4201960097998</v>
      </c>
      <c r="BK91" s="678">
        <f t="shared" si="138"/>
        <v>11208.178796561604</v>
      </c>
      <c r="BL91" s="678">
        <f t="shared" si="139"/>
        <v>3680.0896353397338</v>
      </c>
      <c r="BM91" s="678">
        <f t="shared" si="140"/>
        <v>7029.7513331048658</v>
      </c>
      <c r="BN91" s="691">
        <f t="shared" si="141"/>
        <v>13024.422403733955</v>
      </c>
      <c r="BO91" s="691">
        <f t="shared" si="142"/>
        <v>18766.098484848484</v>
      </c>
      <c r="BP91" s="691">
        <f t="shared" si="143"/>
        <v>4459.4220336016797</v>
      </c>
      <c r="BQ91" s="691">
        <f t="shared" si="144"/>
        <v>10045.065902578795</v>
      </c>
      <c r="BR91" s="691">
        <f t="shared" si="145"/>
        <v>3680.0896353397338</v>
      </c>
      <c r="BS91" s="691">
        <f t="shared" si="146"/>
        <v>7029.7513331048658</v>
      </c>
    </row>
    <row r="92" spans="1:71">
      <c r="A92" s="132">
        <v>5819822</v>
      </c>
      <c r="B92" s="127">
        <v>85</v>
      </c>
      <c r="C92" s="132">
        <v>1642</v>
      </c>
      <c r="D92" s="132" t="s">
        <v>1161</v>
      </c>
      <c r="E92" s="132" t="s">
        <v>1172</v>
      </c>
      <c r="F92" s="132"/>
      <c r="G92" s="33" t="s">
        <v>708</v>
      </c>
      <c r="H92" s="33" t="s">
        <v>422</v>
      </c>
      <c r="I92" s="34">
        <v>14</v>
      </c>
      <c r="J92" s="133">
        <v>6300</v>
      </c>
      <c r="K92" s="36" t="s">
        <v>705</v>
      </c>
      <c r="L92" s="103">
        <f>27053/1000</f>
        <v>27.053000000000001</v>
      </c>
      <c r="M92" s="103">
        <f>37694/1000</f>
        <v>37.694000000000003</v>
      </c>
      <c r="N92" s="103">
        <f>47119/1000</f>
        <v>47.119</v>
      </c>
      <c r="O92" s="103">
        <v>19.803999999999998</v>
      </c>
      <c r="P92" s="172">
        <v>40.862000000000002</v>
      </c>
      <c r="Q92" s="103">
        <v>47.381</v>
      </c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8">
        <f t="shared" si="117"/>
        <v>27.053000000000001</v>
      </c>
      <c r="AQ92" s="308">
        <f t="shared" si="118"/>
        <v>37.694000000000003</v>
      </c>
      <c r="AR92" s="308">
        <f t="shared" si="119"/>
        <v>47.119</v>
      </c>
      <c r="AS92" s="308">
        <f t="shared" si="120"/>
        <v>19.803999999999998</v>
      </c>
      <c r="AT92" s="308">
        <f t="shared" si="121"/>
        <v>40.862000000000002</v>
      </c>
      <c r="AU92" s="308">
        <f t="shared" si="122"/>
        <v>47.381</v>
      </c>
      <c r="AV92" s="308">
        <f t="shared" si="123"/>
        <v>30.907868358615325</v>
      </c>
      <c r="AW92" s="308">
        <f t="shared" si="124"/>
        <v>42.548530303030304</v>
      </c>
      <c r="AX92" s="308">
        <f t="shared" si="125"/>
        <v>49.151697497374869</v>
      </c>
      <c r="AY92" s="308">
        <f t="shared" si="126"/>
        <v>17.450217994269337</v>
      </c>
      <c r="AZ92" s="308">
        <f t="shared" si="127"/>
        <v>44.63283227474151</v>
      </c>
      <c r="BA92" s="308">
        <f t="shared" si="128"/>
        <v>48.540356888279632</v>
      </c>
      <c r="BB92" s="309">
        <f t="shared" si="129"/>
        <v>7.2513515778695252</v>
      </c>
      <c r="BC92" s="309">
        <f t="shared" si="130"/>
        <v>9.293364761746556</v>
      </c>
      <c r="BD92" s="309">
        <f t="shared" si="131"/>
        <v>11.957850561377761</v>
      </c>
      <c r="BE92" s="309">
        <f t="shared" si="132"/>
        <v>4.1061637773028066</v>
      </c>
      <c r="BF92" s="309">
        <f t="shared" si="133"/>
        <v>10.427941020700363</v>
      </c>
      <c r="BG92" s="309">
        <f t="shared" si="134"/>
        <v>11.881119008766397</v>
      </c>
      <c r="BH92" s="678">
        <f t="shared" si="135"/>
        <v>10508.67524192921</v>
      </c>
      <c r="BI92" s="678">
        <f t="shared" si="136"/>
        <v>15232.373848484849</v>
      </c>
      <c r="BJ92" s="678">
        <f t="shared" si="137"/>
        <v>19169.162023976198</v>
      </c>
      <c r="BK92" s="678">
        <f t="shared" si="138"/>
        <v>9248.6155369627486</v>
      </c>
      <c r="BL92" s="678">
        <f t="shared" si="139"/>
        <v>21200.595330502216</v>
      </c>
      <c r="BM92" s="678">
        <f t="shared" si="140"/>
        <v>23056.669521932825</v>
      </c>
      <c r="BN92" s="691">
        <f t="shared" si="141"/>
        <v>14681.237470342279</v>
      </c>
      <c r="BO92" s="691">
        <f t="shared" si="142"/>
        <v>20210.551893939395</v>
      </c>
      <c r="BP92" s="691">
        <f t="shared" si="143"/>
        <v>23347.056311253062</v>
      </c>
      <c r="BQ92" s="691">
        <f t="shared" si="144"/>
        <v>8288.8535472779349</v>
      </c>
      <c r="BR92" s="691">
        <f t="shared" si="145"/>
        <v>21200.595330502216</v>
      </c>
      <c r="BS92" s="691">
        <f t="shared" si="146"/>
        <v>23056.669521932825</v>
      </c>
    </row>
    <row r="93" spans="1:71">
      <c r="A93" s="310">
        <v>5821908</v>
      </c>
      <c r="B93" s="311">
        <v>86</v>
      </c>
      <c r="C93" s="310">
        <v>6706</v>
      </c>
      <c r="D93" s="310" t="s">
        <v>1160</v>
      </c>
      <c r="E93" s="310" t="s">
        <v>1172</v>
      </c>
      <c r="F93" s="310"/>
      <c r="G93" s="133" t="s">
        <v>1350</v>
      </c>
      <c r="H93" s="312" t="s">
        <v>706</v>
      </c>
      <c r="I93" s="313">
        <v>4</v>
      </c>
      <c r="J93" s="311">
        <v>6300</v>
      </c>
      <c r="K93" s="314" t="s">
        <v>705</v>
      </c>
      <c r="L93" s="315">
        <v>68</v>
      </c>
      <c r="M93" s="315">
        <v>67</v>
      </c>
      <c r="N93" s="315">
        <v>82</v>
      </c>
      <c r="O93" s="315">
        <v>99</v>
      </c>
      <c r="P93" s="316">
        <v>81.900999999999996</v>
      </c>
      <c r="Q93" s="317">
        <v>85.721999999999994</v>
      </c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8">
        <f t="shared" ref="AP93" si="147">L93</f>
        <v>68</v>
      </c>
      <c r="AQ93" s="308">
        <f t="shared" ref="AQ93" si="148">M93</f>
        <v>67</v>
      </c>
      <c r="AR93" s="308">
        <f t="shared" ref="AR93" si="149">N93</f>
        <v>82</v>
      </c>
      <c r="AS93" s="308">
        <f t="shared" ref="AS93" si="150">O93</f>
        <v>99</v>
      </c>
      <c r="AT93" s="308">
        <f t="shared" ref="AT93" si="151">P93</f>
        <v>81.900999999999996</v>
      </c>
      <c r="AU93" s="308">
        <f t="shared" ref="AU93" si="152">Q93</f>
        <v>85.721999999999994</v>
      </c>
      <c r="AV93" s="308">
        <f>0.85*AP93/$AV$77+0.15*AP93</f>
        <v>77.68953714507974</v>
      </c>
      <c r="AW93" s="308">
        <f>0.85*AQ93/$AW$77+0.15*AQ93</f>
        <v>75.628787878787875</v>
      </c>
      <c r="AX93" s="308">
        <f>0.85*AR93/$AX$77+0.15*AR93</f>
        <v>85.537451872593635</v>
      </c>
      <c r="AY93" s="308">
        <f>0.85*AS93/$AY$77+0.15*AS93</f>
        <v>87.23346704871058</v>
      </c>
      <c r="AZ93" s="308">
        <f>0.85*AT93/$AZ$77+0.15*AT93</f>
        <v>89.458998485967498</v>
      </c>
      <c r="BA93" s="308">
        <f>0.85*AU93/$BA$77+0.15*AU93</f>
        <v>87.819515695681972</v>
      </c>
      <c r="BB93" s="309">
        <f>$BB$77*AV93/1000</f>
        <v>18.226884533882664</v>
      </c>
      <c r="BC93" s="309">
        <f>$BC$77*AW93/1000</f>
        <v>16.518688359872108</v>
      </c>
      <c r="BD93" s="309">
        <f>$BD$77*AX93/1000</f>
        <v>20.809943887454668</v>
      </c>
      <c r="BE93" s="309">
        <f>$BE$77*AY93/1000</f>
        <v>20.526672084072807</v>
      </c>
      <c r="BF93" s="309">
        <f>$BF$77*AZ93/1000</f>
        <v>20.901052262159958</v>
      </c>
      <c r="BG93" s="309">
        <f>$BG$77*BA93/1000</f>
        <v>21.495394433833678</v>
      </c>
      <c r="BH93" s="678">
        <f t="shared" si="135"/>
        <v>26414.44262932711</v>
      </c>
      <c r="BI93" s="678">
        <f t="shared" si="136"/>
        <v>27075.10606060606</v>
      </c>
      <c r="BJ93" s="678">
        <f t="shared" si="137"/>
        <v>33359.606230311518</v>
      </c>
      <c r="BK93" s="678">
        <f t="shared" si="138"/>
        <v>46233.73753581661</v>
      </c>
      <c r="BL93" s="678">
        <f t="shared" si="139"/>
        <v>42493.024280834565</v>
      </c>
      <c r="BM93" s="678">
        <f t="shared" si="140"/>
        <v>41714.269955448937</v>
      </c>
      <c r="BN93" s="691">
        <f t="shared" si="141"/>
        <v>36902.530143912874</v>
      </c>
      <c r="BO93" s="691">
        <f t="shared" si="142"/>
        <v>35923.67424242424</v>
      </c>
      <c r="BP93" s="691">
        <f t="shared" si="143"/>
        <v>40630.289639481976</v>
      </c>
      <c r="BQ93" s="691">
        <f t="shared" si="144"/>
        <v>41435.896848137527</v>
      </c>
      <c r="BR93" s="691">
        <f t="shared" si="145"/>
        <v>42493.024280834565</v>
      </c>
      <c r="BS93" s="691">
        <f t="shared" si="146"/>
        <v>41714.269955448937</v>
      </c>
    </row>
    <row r="94" spans="1:71" ht="13.5" thickBot="1">
      <c r="A94" s="318"/>
      <c r="B94" s="319">
        <v>87</v>
      </c>
      <c r="C94" s="318"/>
      <c r="D94" s="318"/>
      <c r="E94" s="318"/>
      <c r="F94" s="318"/>
      <c r="G94" s="320"/>
      <c r="H94" s="321"/>
      <c r="I94" s="322"/>
      <c r="J94" s="320"/>
      <c r="K94" s="323"/>
      <c r="L94" s="323"/>
      <c r="M94" s="323"/>
      <c r="N94" s="323"/>
      <c r="O94" s="323"/>
      <c r="P94" s="324"/>
      <c r="Q94" s="325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7">
        <f t="shared" ref="AP94:BF94" si="153">SUM(AP78:AP93)</f>
        <v>2145.0149999999999</v>
      </c>
      <c r="AQ94" s="327">
        <f t="shared" si="153"/>
        <v>2431.0729999999999</v>
      </c>
      <c r="AR94" s="327">
        <f t="shared" si="153"/>
        <v>2466.9470000000001</v>
      </c>
      <c r="AS94" s="327">
        <f t="shared" si="153"/>
        <v>2748.6880000000001</v>
      </c>
      <c r="AT94" s="327">
        <f t="shared" si="153"/>
        <v>2162.5559999999996</v>
      </c>
      <c r="AU94" s="327">
        <f t="shared" si="153"/>
        <v>2241.0009999999997</v>
      </c>
      <c r="AV94" s="327">
        <f t="shared" si="153"/>
        <v>2450.665037047841</v>
      </c>
      <c r="AW94" s="327">
        <f t="shared" si="153"/>
        <v>2744.165734848485</v>
      </c>
      <c r="AX94" s="327">
        <f t="shared" si="153"/>
        <v>2573.3702473748681</v>
      </c>
      <c r="AY94" s="327">
        <f t="shared" si="153"/>
        <v>2421.9957987392545</v>
      </c>
      <c r="AZ94" s="327">
        <f t="shared" si="153"/>
        <v>2362.1212675036927</v>
      </c>
      <c r="BA94" s="327">
        <f t="shared" si="153"/>
        <v>2295.8356372172721</v>
      </c>
      <c r="BB94" s="327">
        <f t="shared" si="153"/>
        <v>574.95501071244598</v>
      </c>
      <c r="BC94" s="327">
        <f t="shared" si="153"/>
        <v>599.37518309103541</v>
      </c>
      <c r="BD94" s="327">
        <f t="shared" si="153"/>
        <v>626.06132491859296</v>
      </c>
      <c r="BE94" s="327">
        <f t="shared" si="153"/>
        <v>569.91330542854473</v>
      </c>
      <c r="BF94" s="327">
        <f t="shared" si="153"/>
        <v>551.88210126674403</v>
      </c>
      <c r="BG94" s="327">
        <f>SUM(BG78:BG93)</f>
        <v>561.94676304350935</v>
      </c>
      <c r="BH94" s="327">
        <f t="shared" ref="BH94:BS94" si="154">SUM(BH78:BH93)</f>
        <v>833226.11259626609</v>
      </c>
      <c r="BI94" s="327">
        <f t="shared" si="154"/>
        <v>982411.3330757576</v>
      </c>
      <c r="BJ94" s="327">
        <f t="shared" si="154"/>
        <v>1003614.3964761988</v>
      </c>
      <c r="BK94" s="327">
        <f t="shared" si="154"/>
        <v>1283657.7733318047</v>
      </c>
      <c r="BL94" s="327">
        <f t="shared" si="154"/>
        <v>1122007.602064254</v>
      </c>
      <c r="BM94" s="327">
        <f t="shared" si="154"/>
        <v>1090521.9276782044</v>
      </c>
      <c r="BN94" s="327">
        <f t="shared" si="154"/>
        <v>1164065.8925977247</v>
      </c>
      <c r="BO94" s="327">
        <f t="shared" si="154"/>
        <v>1303478.7240530301</v>
      </c>
      <c r="BP94" s="327">
        <f t="shared" si="154"/>
        <v>1222350.8675030626</v>
      </c>
      <c r="BQ94" s="327">
        <f t="shared" si="154"/>
        <v>1150448.004401146</v>
      </c>
      <c r="BR94" s="327">
        <f t="shared" si="154"/>
        <v>1122007.602064254</v>
      </c>
      <c r="BS94" s="327">
        <f t="shared" si="154"/>
        <v>1090521.9276782044</v>
      </c>
    </row>
    <row r="95" spans="1:71" ht="13.5" thickTop="1">
      <c r="A95" s="121"/>
      <c r="B95" s="289">
        <v>88</v>
      </c>
      <c r="C95" s="121"/>
      <c r="D95" s="121"/>
      <c r="E95" s="121"/>
      <c r="F95" s="43"/>
      <c r="G95" s="11"/>
      <c r="H95" s="30"/>
      <c r="I95" s="31"/>
      <c r="J95" s="11"/>
      <c r="K95" s="41"/>
      <c r="L95" s="41"/>
      <c r="M95" s="41"/>
      <c r="N95" s="41"/>
      <c r="O95" s="41"/>
      <c r="P95" s="134"/>
      <c r="Q95" s="90"/>
      <c r="AP95" s="43"/>
      <c r="AQ95" s="43"/>
      <c r="AR95" s="43"/>
      <c r="AS95" s="43"/>
      <c r="AT95" s="43"/>
      <c r="AU95" s="43"/>
      <c r="AV95" s="43"/>
      <c r="AW95" s="43"/>
    </row>
    <row r="96" spans="1:71" s="331" customFormat="1">
      <c r="A96" s="329" t="s">
        <v>1135</v>
      </c>
      <c r="B96" s="330">
        <v>89</v>
      </c>
      <c r="F96" s="332"/>
      <c r="G96" s="332"/>
      <c r="H96" s="332"/>
      <c r="I96" s="332"/>
      <c r="J96" s="332"/>
      <c r="K96" s="333"/>
      <c r="L96" s="333"/>
      <c r="M96" s="333"/>
      <c r="N96" s="333"/>
      <c r="O96" s="333"/>
      <c r="P96" s="334"/>
      <c r="Q96" s="334"/>
      <c r="AP96" s="332"/>
      <c r="AQ96" s="332"/>
      <c r="AR96" s="332"/>
      <c r="AS96" s="332"/>
      <c r="AT96" s="332"/>
      <c r="AU96" s="332"/>
      <c r="AV96" s="332"/>
      <c r="AW96" s="332"/>
    </row>
    <row r="97" spans="1:71" s="331" customFormat="1">
      <c r="A97" s="329" t="s">
        <v>718</v>
      </c>
      <c r="B97" s="335">
        <v>90</v>
      </c>
      <c r="C97" s="336" t="s">
        <v>717</v>
      </c>
      <c r="D97" s="336"/>
      <c r="E97" s="337" t="s">
        <v>1173</v>
      </c>
      <c r="F97" s="336" t="s">
        <v>730</v>
      </c>
      <c r="G97" s="338" t="s">
        <v>716</v>
      </c>
      <c r="H97" s="338" t="s">
        <v>354</v>
      </c>
      <c r="I97" s="337" t="s">
        <v>715</v>
      </c>
      <c r="J97" s="337" t="s">
        <v>1133</v>
      </c>
      <c r="K97" s="337" t="s">
        <v>714</v>
      </c>
      <c r="L97" s="339" t="s">
        <v>1159</v>
      </c>
      <c r="M97" s="339" t="s">
        <v>1158</v>
      </c>
      <c r="N97" s="339" t="s">
        <v>1157</v>
      </c>
      <c r="O97" s="339" t="s">
        <v>1156</v>
      </c>
      <c r="P97" s="340" t="s">
        <v>626</v>
      </c>
      <c r="Q97" s="340" t="s">
        <v>627</v>
      </c>
      <c r="R97" s="332"/>
      <c r="AP97" s="339" t="s">
        <v>1159</v>
      </c>
      <c r="AQ97" s="339" t="s">
        <v>1158</v>
      </c>
      <c r="AR97" s="339" t="s">
        <v>1157</v>
      </c>
      <c r="AS97" s="339" t="s">
        <v>1156</v>
      </c>
      <c r="AT97" s="340" t="s">
        <v>626</v>
      </c>
      <c r="AU97" s="340" t="s">
        <v>627</v>
      </c>
      <c r="AV97" s="339" t="s">
        <v>1159</v>
      </c>
      <c r="AW97" s="339" t="s">
        <v>1158</v>
      </c>
      <c r="AX97" s="339" t="s">
        <v>1157</v>
      </c>
      <c r="AY97" s="339" t="s">
        <v>1156</v>
      </c>
      <c r="AZ97" s="340" t="s">
        <v>626</v>
      </c>
      <c r="BA97" s="340" t="s">
        <v>627</v>
      </c>
      <c r="BB97" s="340">
        <v>2007</v>
      </c>
      <c r="BC97" s="340">
        <v>2008</v>
      </c>
      <c r="BD97" s="340">
        <v>2009</v>
      </c>
      <c r="BE97" s="340">
        <v>2010</v>
      </c>
      <c r="BF97" s="340">
        <v>2011</v>
      </c>
      <c r="BG97" s="340">
        <v>2012</v>
      </c>
      <c r="BH97" s="340">
        <v>2007</v>
      </c>
      <c r="BI97" s="340">
        <v>2008</v>
      </c>
      <c r="BJ97" s="340">
        <v>2009</v>
      </c>
      <c r="BK97" s="340">
        <v>2010</v>
      </c>
      <c r="BL97" s="340">
        <v>2011</v>
      </c>
      <c r="BM97" s="340">
        <v>2012</v>
      </c>
      <c r="BN97" s="340">
        <v>2007</v>
      </c>
      <c r="BO97" s="340">
        <v>2008</v>
      </c>
      <c r="BP97" s="340">
        <v>2009</v>
      </c>
      <c r="BQ97" s="340">
        <v>2010</v>
      </c>
      <c r="BR97" s="340">
        <v>2011</v>
      </c>
      <c r="BS97" s="340">
        <v>2012</v>
      </c>
    </row>
    <row r="98" spans="1:71" s="331" customFormat="1">
      <c r="A98" s="329"/>
      <c r="B98" s="341"/>
      <c r="C98" s="336"/>
      <c r="D98" s="336"/>
      <c r="E98" s="337"/>
      <c r="F98" s="336"/>
      <c r="G98" s="338"/>
      <c r="H98" s="338"/>
      <c r="I98" s="337"/>
      <c r="J98" s="337"/>
      <c r="K98" s="337"/>
      <c r="L98" s="339"/>
      <c r="M98" s="339"/>
      <c r="N98" s="339"/>
      <c r="O98" s="339"/>
      <c r="P98" s="340"/>
      <c r="Q98" s="340"/>
      <c r="R98" s="332"/>
      <c r="AP98" s="339">
        <v>1</v>
      </c>
      <c r="AQ98" s="339">
        <v>1</v>
      </c>
      <c r="AR98" s="339">
        <v>1</v>
      </c>
      <c r="AS98" s="339">
        <v>1</v>
      </c>
      <c r="AT98" s="340">
        <v>1</v>
      </c>
      <c r="AU98" s="340">
        <v>1</v>
      </c>
      <c r="AV98" s="342">
        <f>'graddage '!B6</f>
        <v>0.88374417055296473</v>
      </c>
      <c r="AW98" s="342">
        <f>'graddage '!C6</f>
        <v>0.92005329780146572</v>
      </c>
      <c r="AX98" s="342">
        <f>'graddage '!D6</f>
        <v>1.0746169220519655</v>
      </c>
      <c r="AY98" s="342">
        <f>'graddage '!E6</f>
        <v>1.0506329113924051</v>
      </c>
      <c r="AZ98" s="342">
        <f>'graddage '!F6</f>
        <v>0.89173884077281818</v>
      </c>
      <c r="BA98" s="342">
        <f>'graddage '!G6</f>
        <v>1.0509660226515656</v>
      </c>
      <c r="BB98" s="340">
        <f>'CO2 faktorer'!D21</f>
        <v>246.94728383639125</v>
      </c>
      <c r="BC98" s="340">
        <f>'CO2 faktorer'!E21</f>
        <v>238.88515683090336</v>
      </c>
      <c r="BD98" s="340">
        <f>'CO2 faktorer'!F21</f>
        <v>242.7354937552883</v>
      </c>
      <c r="BE98" s="340">
        <f>'CO2 faktorer'!G21</f>
        <v>215.0484571820248</v>
      </c>
      <c r="BF98" s="340">
        <f>'CO2 faktorer'!H21</f>
        <v>193.89470583068297</v>
      </c>
      <c r="BG98" s="340">
        <f>'CO2 faktorer'!I21</f>
        <v>221.16987711022821</v>
      </c>
      <c r="BH98" s="331">
        <f>'priser 240414'!C12</f>
        <v>375</v>
      </c>
      <c r="BI98" s="331">
        <f>'priser 240414'!D12</f>
        <v>375</v>
      </c>
      <c r="BJ98" s="331">
        <f>'priser 240414'!E12</f>
        <v>375</v>
      </c>
      <c r="BK98" s="331">
        <f>'priser 240414'!F12</f>
        <v>375</v>
      </c>
      <c r="BL98" s="331">
        <f>'priser 240414'!G12</f>
        <v>350</v>
      </c>
      <c r="BM98" s="331">
        <f>'priser 240414'!H12</f>
        <v>375</v>
      </c>
      <c r="BN98" s="331">
        <f>'priser 240414'!$H$12</f>
        <v>375</v>
      </c>
      <c r="BO98" s="331">
        <f>'priser 240414'!$H$12</f>
        <v>375</v>
      </c>
      <c r="BP98" s="331">
        <f>'priser 240414'!$H$12</f>
        <v>375</v>
      </c>
      <c r="BQ98" s="331">
        <f>'priser 240414'!$H$12</f>
        <v>375</v>
      </c>
      <c r="BR98" s="331">
        <f>'priser 240414'!$H$12</f>
        <v>375</v>
      </c>
      <c r="BS98" s="331">
        <f>'priser 240414'!$H$12</f>
        <v>375</v>
      </c>
    </row>
    <row r="99" spans="1:71" s="331" customFormat="1">
      <c r="A99" s="343">
        <v>202000603</v>
      </c>
      <c r="B99" s="330">
        <v>91</v>
      </c>
      <c r="C99" s="343">
        <v>4473</v>
      </c>
      <c r="D99" s="343" t="s">
        <v>1160</v>
      </c>
      <c r="E99" s="343" t="s">
        <v>1173</v>
      </c>
      <c r="F99" s="343">
        <v>31937395</v>
      </c>
      <c r="G99" s="344" t="s">
        <v>731</v>
      </c>
      <c r="H99" s="344" t="s">
        <v>380</v>
      </c>
      <c r="I99" s="345">
        <v>8</v>
      </c>
      <c r="J99" s="346">
        <v>6310</v>
      </c>
      <c r="K99" s="347" t="s">
        <v>705</v>
      </c>
      <c r="L99" s="348">
        <v>25.765999999999998</v>
      </c>
      <c r="M99" s="348">
        <v>27.547999999999998</v>
      </c>
      <c r="N99" s="349">
        <v>27.547999999999998</v>
      </c>
      <c r="O99" s="349">
        <v>22.088999999999999</v>
      </c>
      <c r="P99" s="350">
        <v>22</v>
      </c>
      <c r="Q99" s="350">
        <v>28</v>
      </c>
      <c r="AP99" s="351">
        <f>L99</f>
        <v>25.765999999999998</v>
      </c>
      <c r="AQ99" s="351">
        <f t="shared" ref="AQ99:AU99" si="155">M99</f>
        <v>27.547999999999998</v>
      </c>
      <c r="AR99" s="351">
        <f t="shared" si="155"/>
        <v>27.547999999999998</v>
      </c>
      <c r="AS99" s="351">
        <f t="shared" si="155"/>
        <v>22.088999999999999</v>
      </c>
      <c r="AT99" s="351">
        <f t="shared" si="155"/>
        <v>22</v>
      </c>
      <c r="AU99" s="351">
        <f t="shared" si="155"/>
        <v>28</v>
      </c>
      <c r="AV99" s="351">
        <f>0.85*AP99/$AV$98+0.15*AP99</f>
        <v>28.647071956275912</v>
      </c>
      <c r="AW99" s="351">
        <f>0.85*AQ99/$AW$98+0.15*AQ99</f>
        <v>29.582682114409842</v>
      </c>
      <c r="AX99" s="351">
        <f>0.85*AR99/$AX$98+0.15*AR99</f>
        <v>25.922104401735893</v>
      </c>
      <c r="AY99" s="351">
        <f t="shared" ref="AY99:AY109" si="156">0.85*AS99/$AY$98+0.15*AS99</f>
        <v>21.18414939759036</v>
      </c>
      <c r="AZ99" s="351">
        <f t="shared" ref="AZ99:AZ109" si="157">0.85*AT99/$AZ$98+0.15*AT99</f>
        <v>24.270265222263728</v>
      </c>
      <c r="BA99" s="351">
        <f t="shared" ref="BA99:BA109" si="158">0.85*AU99/$BA$98+0.15*AU99</f>
        <v>26.84583201267829</v>
      </c>
      <c r="BB99" s="352">
        <f t="shared" ref="BB99:BB109" si="159">$BB$98*AV99/1000</f>
        <v>7.0743166094679921</v>
      </c>
      <c r="BC99" s="352">
        <f t="shared" ref="BC99:BC109" si="160">$BC$98*AW99/1000</f>
        <v>7.0668636563795548</v>
      </c>
      <c r="BD99" s="352">
        <f t="shared" ref="BD99:BD109" si="161">$BD$98*AX99/1000</f>
        <v>6.2922148111314948</v>
      </c>
      <c r="BE99" s="352">
        <f t="shared" ref="BE99:BE109" si="162">$BE$98*AY99/1000</f>
        <v>4.5556186446653273</v>
      </c>
      <c r="BF99" s="352">
        <f t="shared" ref="BF99:BF109" si="163">$BF$98*AZ99/1000</f>
        <v>4.7058759357034807</v>
      </c>
      <c r="BG99" s="352">
        <f t="shared" ref="BG99:BG109" si="164">$BG$98*BA99/1000</f>
        <v>5.9374893671658882</v>
      </c>
      <c r="BH99" s="678">
        <f>$BH$98*AV99</f>
        <v>10742.651983603468</v>
      </c>
      <c r="BI99" s="678">
        <f>$BI$98*AW99</f>
        <v>11093.50579290369</v>
      </c>
      <c r="BJ99" s="678">
        <f>$BJ$98*AX99</f>
        <v>9720.7891506509604</v>
      </c>
      <c r="BK99" s="678">
        <f>$BK$98*AY99</f>
        <v>7944.056024096385</v>
      </c>
      <c r="BL99" s="678">
        <f>$BL$98*AZ99</f>
        <v>8494.5928277923049</v>
      </c>
      <c r="BM99" s="678">
        <f>$BM$98*BA99</f>
        <v>10067.187004754358</v>
      </c>
      <c r="BN99" s="691">
        <f>$BN$98*AV99</f>
        <v>10742.651983603468</v>
      </c>
      <c r="BO99" s="691">
        <f>$BO$98*AW99</f>
        <v>11093.50579290369</v>
      </c>
      <c r="BP99" s="691">
        <f>$BP$98*AX99</f>
        <v>9720.7891506509604</v>
      </c>
      <c r="BQ99" s="691">
        <f>$BQ$98*AY99</f>
        <v>7944.056024096385</v>
      </c>
      <c r="BR99" s="691">
        <f>$BR$98*AZ99</f>
        <v>9101.3494583488973</v>
      </c>
      <c r="BS99" s="691">
        <f>$BS$98*BA99</f>
        <v>10067.187004754358</v>
      </c>
    </row>
    <row r="100" spans="1:71" s="331" customFormat="1">
      <c r="A100" s="343">
        <v>241301400</v>
      </c>
      <c r="B100" s="335">
        <v>92</v>
      </c>
      <c r="C100" s="343">
        <v>4126</v>
      </c>
      <c r="D100" s="343" t="s">
        <v>106</v>
      </c>
      <c r="E100" s="343" t="s">
        <v>1173</v>
      </c>
      <c r="F100" s="343">
        <v>29882586</v>
      </c>
      <c r="G100" s="344" t="s">
        <v>732</v>
      </c>
      <c r="H100" s="344" t="s">
        <v>733</v>
      </c>
      <c r="I100" s="345">
        <v>14</v>
      </c>
      <c r="J100" s="346">
        <v>6310</v>
      </c>
      <c r="K100" s="347" t="s">
        <v>705</v>
      </c>
      <c r="L100" s="348">
        <v>29.88</v>
      </c>
      <c r="M100" s="348">
        <v>30.5</v>
      </c>
      <c r="N100" s="349">
        <v>32.85</v>
      </c>
      <c r="O100" s="349">
        <v>30.5</v>
      </c>
      <c r="P100" s="350">
        <v>27</v>
      </c>
      <c r="Q100" s="350">
        <v>29</v>
      </c>
      <c r="AP100" s="351">
        <f t="shared" ref="AP100:AP109" si="165">L100</f>
        <v>29.88</v>
      </c>
      <c r="AQ100" s="351">
        <f t="shared" ref="AQ100:AQ109" si="166">M100</f>
        <v>30.5</v>
      </c>
      <c r="AR100" s="351">
        <f t="shared" ref="AR100:AR109" si="167">N100</f>
        <v>32.85</v>
      </c>
      <c r="AS100" s="351">
        <f t="shared" ref="AS100:AS109" si="168">O100</f>
        <v>30.5</v>
      </c>
      <c r="AT100" s="351">
        <f t="shared" ref="AT100:AT109" si="169">P100</f>
        <v>27</v>
      </c>
      <c r="AU100" s="351">
        <f t="shared" ref="AU100:AU109" si="170">Q100</f>
        <v>29</v>
      </c>
      <c r="AV100" s="351">
        <f>0.85*AP100/$AV$98+0.15*AP100</f>
        <v>33.221086317376553</v>
      </c>
      <c r="AW100" s="351">
        <f>0.85*AQ100/$AW$98+0.15*AQ100</f>
        <v>32.752715423606084</v>
      </c>
      <c r="AX100" s="351">
        <f>0.85*AR100/$AX$98+0.15*AR100</f>
        <v>30.911177929324239</v>
      </c>
      <c r="AY100" s="351">
        <f t="shared" si="156"/>
        <v>29.250602409638553</v>
      </c>
      <c r="AZ100" s="351">
        <f t="shared" si="157"/>
        <v>29.786234590960028</v>
      </c>
      <c r="BA100" s="351">
        <f t="shared" si="158"/>
        <v>27.804611727416798</v>
      </c>
      <c r="BB100" s="352">
        <f t="shared" si="159"/>
        <v>8.2038570321704416</v>
      </c>
      <c r="BC100" s="352">
        <f t="shared" si="160"/>
        <v>7.8241375606060863</v>
      </c>
      <c r="BD100" s="352">
        <f t="shared" si="161"/>
        <v>7.5032400372320902</v>
      </c>
      <c r="BE100" s="352">
        <f t="shared" si="162"/>
        <v>6.290296919837588</v>
      </c>
      <c r="BF100" s="352">
        <f t="shared" si="163"/>
        <v>5.7753931938179077</v>
      </c>
      <c r="BG100" s="352">
        <f t="shared" si="164"/>
        <v>6.1495425588503831</v>
      </c>
      <c r="BH100" s="678">
        <f t="shared" ref="BH100:BH109" si="171">$BH$98*AV100</f>
        <v>12457.907369016208</v>
      </c>
      <c r="BI100" s="678">
        <f t="shared" ref="BI100:BI109" si="172">$BI$98*AW100</f>
        <v>12282.268283852281</v>
      </c>
      <c r="BJ100" s="678">
        <f t="shared" ref="BJ100:BJ109" si="173">$BJ$98*AX100</f>
        <v>11591.691723496589</v>
      </c>
      <c r="BK100" s="678">
        <f t="shared" ref="BK100:BK109" si="174">$BK$98*AY100</f>
        <v>10968.975903614457</v>
      </c>
      <c r="BL100" s="678">
        <f t="shared" ref="BL100:BL109" si="175">$BL$98*AZ100</f>
        <v>10425.18210683601</v>
      </c>
      <c r="BM100" s="678">
        <f t="shared" ref="BM100:BM109" si="176">$BM$98*BA100</f>
        <v>10426.729397781299</v>
      </c>
      <c r="BN100" s="691">
        <f t="shared" ref="BN100:BN109" si="177">$BN$98*AV100</f>
        <v>12457.907369016208</v>
      </c>
      <c r="BO100" s="691">
        <f t="shared" ref="BO100:BO109" si="178">$BO$98*AW100</f>
        <v>12282.268283852281</v>
      </c>
      <c r="BP100" s="691">
        <f t="shared" ref="BP100:BP109" si="179">$BP$98*AX100</f>
        <v>11591.691723496589</v>
      </c>
      <c r="BQ100" s="691">
        <f t="shared" ref="BQ100:BQ109" si="180">$BQ$98*AY100</f>
        <v>10968.975903614457</v>
      </c>
      <c r="BR100" s="691">
        <f t="shared" ref="BR100:BR109" si="181">$BR$98*AZ100</f>
        <v>11169.83797161001</v>
      </c>
      <c r="BS100" s="691">
        <f t="shared" ref="BS100:BS109" si="182">$BS$98*BA100</f>
        <v>10426.729397781299</v>
      </c>
    </row>
    <row r="101" spans="1:71" s="331" customFormat="1">
      <c r="A101" s="343">
        <v>140001900</v>
      </c>
      <c r="B101" s="330">
        <v>93</v>
      </c>
      <c r="C101" s="343">
        <v>1112</v>
      </c>
      <c r="D101" s="343" t="s">
        <v>1162</v>
      </c>
      <c r="E101" s="343" t="s">
        <v>1173</v>
      </c>
      <c r="F101" s="343">
        <v>37652133</v>
      </c>
      <c r="G101" s="344" t="s">
        <v>1348</v>
      </c>
      <c r="H101" s="344" t="s">
        <v>503</v>
      </c>
      <c r="I101" s="345">
        <v>19</v>
      </c>
      <c r="J101" s="346">
        <v>6310</v>
      </c>
      <c r="K101" s="347" t="s">
        <v>705</v>
      </c>
      <c r="L101" s="350"/>
      <c r="M101" s="350"/>
      <c r="N101" s="350"/>
      <c r="O101" s="350">
        <v>10</v>
      </c>
      <c r="P101" s="350">
        <v>37</v>
      </c>
      <c r="Q101" s="350">
        <v>26</v>
      </c>
      <c r="AP101" s="351">
        <f t="shared" si="165"/>
        <v>0</v>
      </c>
      <c r="AQ101" s="351">
        <f t="shared" si="166"/>
        <v>0</v>
      </c>
      <c r="AR101" s="351">
        <f t="shared" si="167"/>
        <v>0</v>
      </c>
      <c r="AS101" s="351">
        <f t="shared" si="168"/>
        <v>10</v>
      </c>
      <c r="AT101" s="351">
        <f t="shared" si="169"/>
        <v>37</v>
      </c>
      <c r="AU101" s="351">
        <f t="shared" si="170"/>
        <v>26</v>
      </c>
      <c r="AV101" s="351">
        <f>0.85*AP101/$AV$98+0.15*AP101</f>
        <v>0</v>
      </c>
      <c r="AW101" s="351">
        <f>0.85*AQ101/$AW$98+0.15*AQ101</f>
        <v>0</v>
      </c>
      <c r="AX101" s="351">
        <f>0.85*AR101/$AX$98+0.15*AR101</f>
        <v>0</v>
      </c>
      <c r="AY101" s="351">
        <f t="shared" si="156"/>
        <v>9.5903614457831328</v>
      </c>
      <c r="AZ101" s="351">
        <f t="shared" si="157"/>
        <v>40.818173328352628</v>
      </c>
      <c r="BA101" s="351">
        <f t="shared" si="158"/>
        <v>24.928272583201267</v>
      </c>
      <c r="BB101" s="352">
        <f t="shared" si="159"/>
        <v>0</v>
      </c>
      <c r="BC101" s="352">
        <f t="shared" si="160"/>
        <v>0</v>
      </c>
      <c r="BD101" s="352">
        <f t="shared" si="161"/>
        <v>0</v>
      </c>
      <c r="BE101" s="352">
        <f t="shared" si="162"/>
        <v>2.0623924327336352</v>
      </c>
      <c r="BF101" s="352">
        <f t="shared" si="163"/>
        <v>7.9144277100467626</v>
      </c>
      <c r="BG101" s="352">
        <f t="shared" si="164"/>
        <v>5.5133829837968955</v>
      </c>
      <c r="BH101" s="678">
        <f t="shared" si="171"/>
        <v>0</v>
      </c>
      <c r="BI101" s="678">
        <f t="shared" si="172"/>
        <v>0</v>
      </c>
      <c r="BJ101" s="678">
        <f t="shared" si="173"/>
        <v>0</v>
      </c>
      <c r="BK101" s="678">
        <f t="shared" si="174"/>
        <v>3596.3855421686749</v>
      </c>
      <c r="BL101" s="678">
        <f t="shared" si="175"/>
        <v>14286.360664923421</v>
      </c>
      <c r="BM101" s="678">
        <f t="shared" si="176"/>
        <v>9348.1022187004746</v>
      </c>
      <c r="BN101" s="691">
        <f t="shared" si="177"/>
        <v>0</v>
      </c>
      <c r="BO101" s="691">
        <f t="shared" si="178"/>
        <v>0</v>
      </c>
      <c r="BP101" s="691">
        <f t="shared" si="179"/>
        <v>0</v>
      </c>
      <c r="BQ101" s="691">
        <f t="shared" si="180"/>
        <v>3596.3855421686749</v>
      </c>
      <c r="BR101" s="691">
        <f t="shared" si="181"/>
        <v>15306.814998132235</v>
      </c>
      <c r="BS101" s="691">
        <f t="shared" si="182"/>
        <v>9348.1022187004746</v>
      </c>
    </row>
    <row r="102" spans="1:71" s="331" customFormat="1">
      <c r="A102" s="343">
        <v>140001900</v>
      </c>
      <c r="B102" s="335">
        <v>94</v>
      </c>
      <c r="C102" s="343">
        <v>1112</v>
      </c>
      <c r="D102" s="343" t="s">
        <v>1162</v>
      </c>
      <c r="E102" s="343" t="s">
        <v>1173</v>
      </c>
      <c r="F102" s="343">
        <v>32344968</v>
      </c>
      <c r="G102" s="344" t="s">
        <v>1349</v>
      </c>
      <c r="H102" s="344" t="s">
        <v>503</v>
      </c>
      <c r="I102" s="345">
        <v>19</v>
      </c>
      <c r="J102" s="346">
        <v>6310</v>
      </c>
      <c r="K102" s="347" t="s">
        <v>705</v>
      </c>
      <c r="L102" s="350">
        <v>208</v>
      </c>
      <c r="M102" s="350">
        <v>217</v>
      </c>
      <c r="N102" s="350">
        <v>208</v>
      </c>
      <c r="O102" s="350">
        <v>237</v>
      </c>
      <c r="P102" s="350">
        <v>190.64099999999999</v>
      </c>
      <c r="Q102" s="350">
        <v>187.90899999999999</v>
      </c>
      <c r="AP102" s="351">
        <f t="shared" si="165"/>
        <v>208</v>
      </c>
      <c r="AQ102" s="351">
        <f t="shared" si="166"/>
        <v>217</v>
      </c>
      <c r="AR102" s="351">
        <f t="shared" si="167"/>
        <v>208</v>
      </c>
      <c r="AS102" s="351">
        <f t="shared" si="168"/>
        <v>237</v>
      </c>
      <c r="AT102" s="351">
        <f t="shared" si="169"/>
        <v>190.64099999999999</v>
      </c>
      <c r="AU102" s="351">
        <f t="shared" si="170"/>
        <v>187.90899999999999</v>
      </c>
      <c r="AV102" s="423">
        <f>0.85*AP102/AV144+0.15*AP102</f>
        <v>237.63858420847916</v>
      </c>
      <c r="AW102" s="423">
        <f>0.85*AQ102/AW144+0.15*AQ102</f>
        <v>244.94696969696969</v>
      </c>
      <c r="AX102" s="423">
        <f>0.85*AR102/AX144+0.15*AR102</f>
        <v>216.9730486524326</v>
      </c>
      <c r="AY102" s="351">
        <f t="shared" si="156"/>
        <v>227.29156626506023</v>
      </c>
      <c r="AZ102" s="351">
        <f t="shared" si="157"/>
        <v>210.31398328352631</v>
      </c>
      <c r="BA102" s="351">
        <f t="shared" si="158"/>
        <v>180.16333741679873</v>
      </c>
      <c r="BB102" s="352">
        <f t="shared" si="159"/>
        <v>58.684202905009464</v>
      </c>
      <c r="BC102" s="352">
        <f t="shared" si="160"/>
        <v>58.514195271315131</v>
      </c>
      <c r="BD102" s="352">
        <f t="shared" si="161"/>
        <v>52.667060096238423</v>
      </c>
      <c r="BE102" s="352">
        <f t="shared" si="162"/>
        <v>48.878700655787156</v>
      </c>
      <c r="BF102" s="352">
        <f t="shared" si="163"/>
        <v>40.778767920838511</v>
      </c>
      <c r="BG102" s="352">
        <f t="shared" si="164"/>
        <v>39.846703196241954</v>
      </c>
      <c r="BH102" s="678">
        <f t="shared" si="171"/>
        <v>89114.469078179682</v>
      </c>
      <c r="BI102" s="678">
        <f t="shared" si="172"/>
        <v>91855.113636363632</v>
      </c>
      <c r="BJ102" s="678">
        <f t="shared" si="173"/>
        <v>81364.89324466222</v>
      </c>
      <c r="BK102" s="678">
        <f t="shared" si="174"/>
        <v>85234.337349397581</v>
      </c>
      <c r="BL102" s="678">
        <f t="shared" si="175"/>
        <v>73609.894149234213</v>
      </c>
      <c r="BM102" s="678">
        <f t="shared" si="176"/>
        <v>67561.251531299524</v>
      </c>
      <c r="BN102" s="691">
        <f t="shared" si="177"/>
        <v>89114.469078179682</v>
      </c>
      <c r="BO102" s="691">
        <f t="shared" si="178"/>
        <v>91855.113636363632</v>
      </c>
      <c r="BP102" s="691">
        <f t="shared" si="179"/>
        <v>81364.89324466222</v>
      </c>
      <c r="BQ102" s="691">
        <f t="shared" si="180"/>
        <v>85234.337349397581</v>
      </c>
      <c r="BR102" s="691">
        <f t="shared" si="181"/>
        <v>78867.743731322364</v>
      </c>
      <c r="BS102" s="691">
        <f t="shared" si="182"/>
        <v>67561.251531299524</v>
      </c>
    </row>
    <row r="103" spans="1:71" s="331" customFormat="1">
      <c r="A103" s="343">
        <v>140001900</v>
      </c>
      <c r="B103" s="330">
        <v>95</v>
      </c>
      <c r="C103" s="343">
        <v>1112</v>
      </c>
      <c r="D103" s="343" t="s">
        <v>1162</v>
      </c>
      <c r="E103" s="343" t="s">
        <v>1173</v>
      </c>
      <c r="F103" s="343">
        <v>57691286</v>
      </c>
      <c r="G103" s="344" t="s">
        <v>734</v>
      </c>
      <c r="H103" s="344" t="s">
        <v>503</v>
      </c>
      <c r="I103" s="345">
        <v>19</v>
      </c>
      <c r="J103" s="346">
        <v>6310</v>
      </c>
      <c r="K103" s="347" t="s">
        <v>705</v>
      </c>
      <c r="L103" s="350">
        <v>611</v>
      </c>
      <c r="M103" s="350">
        <v>611</v>
      </c>
      <c r="N103" s="350">
        <v>545</v>
      </c>
      <c r="O103" s="350">
        <v>660</v>
      </c>
      <c r="P103" s="350">
        <v>609.06899999999996</v>
      </c>
      <c r="Q103" s="350">
        <v>590.60599999999999</v>
      </c>
      <c r="AP103" s="351">
        <f t="shared" si="165"/>
        <v>611</v>
      </c>
      <c r="AQ103" s="351">
        <f t="shared" si="166"/>
        <v>611</v>
      </c>
      <c r="AR103" s="351">
        <f t="shared" si="167"/>
        <v>545</v>
      </c>
      <c r="AS103" s="351">
        <f t="shared" si="168"/>
        <v>660</v>
      </c>
      <c r="AT103" s="351">
        <f t="shared" si="169"/>
        <v>609.06899999999996</v>
      </c>
      <c r="AU103" s="351">
        <f t="shared" si="170"/>
        <v>590.60599999999999</v>
      </c>
      <c r="AV103" s="351">
        <f t="shared" ref="AV103:AV109" si="183">0.85*AP103/$AV$98+0.15*AP103</f>
        <v>679.32007161703734</v>
      </c>
      <c r="AW103" s="351">
        <f t="shared" ref="AW103:AW109" si="184">0.85*AQ103/$AW$98+0.15*AQ103</f>
        <v>656.12816799420705</v>
      </c>
      <c r="AX103" s="351">
        <f t="shared" ref="AX103:AX109" si="185">0.85*AR103/$AX$98+0.15*AR103</f>
        <v>512.83384996900179</v>
      </c>
      <c r="AY103" s="351">
        <f t="shared" si="156"/>
        <v>632.96385542168673</v>
      </c>
      <c r="AZ103" s="351">
        <f t="shared" si="157"/>
        <v>671.92118948449752</v>
      </c>
      <c r="BA103" s="351">
        <f t="shared" si="158"/>
        <v>566.26105220285262</v>
      </c>
      <c r="BB103" s="352">
        <f t="shared" si="159"/>
        <v>167.75624654137013</v>
      </c>
      <c r="BC103" s="352">
        <f t="shared" si="160"/>
        <v>156.73928031246948</v>
      </c>
      <c r="BD103" s="352">
        <f t="shared" si="161"/>
        <v>124.48297778665111</v>
      </c>
      <c r="BE103" s="352">
        <f t="shared" si="162"/>
        <v>136.11790056041994</v>
      </c>
      <c r="BF103" s="352">
        <f t="shared" si="163"/>
        <v>130.28196137649923</v>
      </c>
      <c r="BG103" s="352">
        <f t="shared" si="164"/>
        <v>125.23988732801344</v>
      </c>
      <c r="BH103" s="678">
        <f t="shared" si="171"/>
        <v>254745.02685638901</v>
      </c>
      <c r="BI103" s="678">
        <f t="shared" si="172"/>
        <v>246048.06299782766</v>
      </c>
      <c r="BJ103" s="678">
        <f t="shared" si="173"/>
        <v>192312.69373837567</v>
      </c>
      <c r="BK103" s="678">
        <f t="shared" si="174"/>
        <v>237361.44578313251</v>
      </c>
      <c r="BL103" s="678">
        <f t="shared" si="175"/>
        <v>235172.41631957414</v>
      </c>
      <c r="BM103" s="678">
        <f t="shared" si="176"/>
        <v>212347.89457606972</v>
      </c>
      <c r="BN103" s="691">
        <f t="shared" si="177"/>
        <v>254745.02685638901</v>
      </c>
      <c r="BO103" s="691">
        <f t="shared" si="178"/>
        <v>246048.06299782766</v>
      </c>
      <c r="BP103" s="691">
        <f t="shared" si="179"/>
        <v>192312.69373837567</v>
      </c>
      <c r="BQ103" s="691">
        <f t="shared" si="180"/>
        <v>237361.44578313251</v>
      </c>
      <c r="BR103" s="691">
        <f t="shared" si="181"/>
        <v>251970.44605668657</v>
      </c>
      <c r="BS103" s="691">
        <f t="shared" si="182"/>
        <v>212347.89457606972</v>
      </c>
    </row>
    <row r="104" spans="1:71" s="331" customFormat="1">
      <c r="A104" s="343">
        <v>202003300</v>
      </c>
      <c r="B104" s="335">
        <v>96</v>
      </c>
      <c r="C104" s="343">
        <v>3061</v>
      </c>
      <c r="D104" s="343" t="s">
        <v>1160</v>
      </c>
      <c r="E104" s="343" t="s">
        <v>1173</v>
      </c>
      <c r="F104" s="343">
        <v>31937405</v>
      </c>
      <c r="G104" s="344" t="s">
        <v>735</v>
      </c>
      <c r="H104" s="344" t="s">
        <v>380</v>
      </c>
      <c r="I104" s="345">
        <v>33</v>
      </c>
      <c r="J104" s="346">
        <v>6310</v>
      </c>
      <c r="K104" s="347" t="s">
        <v>705</v>
      </c>
      <c r="L104" s="353">
        <v>56.627000000000002</v>
      </c>
      <c r="M104" s="353">
        <v>53.676000000000002</v>
      </c>
      <c r="N104" s="354">
        <v>56.627000000000002</v>
      </c>
      <c r="O104" s="354">
        <v>63.869</v>
      </c>
      <c r="P104" s="350">
        <v>61</v>
      </c>
      <c r="Q104" s="350">
        <v>62</v>
      </c>
      <c r="AP104" s="351">
        <f t="shared" si="165"/>
        <v>56.627000000000002</v>
      </c>
      <c r="AQ104" s="351">
        <f t="shared" si="166"/>
        <v>53.676000000000002</v>
      </c>
      <c r="AR104" s="351">
        <f t="shared" si="167"/>
        <v>56.627000000000002</v>
      </c>
      <c r="AS104" s="351">
        <f t="shared" si="168"/>
        <v>63.869</v>
      </c>
      <c r="AT104" s="351">
        <f t="shared" si="169"/>
        <v>61</v>
      </c>
      <c r="AU104" s="351">
        <f t="shared" si="170"/>
        <v>62</v>
      </c>
      <c r="AV104" s="351">
        <f t="shared" si="183"/>
        <v>62.958850565397661</v>
      </c>
      <c r="AW104" s="351">
        <f t="shared" si="184"/>
        <v>57.640483707458365</v>
      </c>
      <c r="AX104" s="351">
        <f t="shared" si="185"/>
        <v>53.284848481091132</v>
      </c>
      <c r="AY104" s="351">
        <f t="shared" si="156"/>
        <v>61.252679518072284</v>
      </c>
      <c r="AZ104" s="351">
        <f t="shared" si="157"/>
        <v>67.294826298094875</v>
      </c>
      <c r="BA104" s="351">
        <f t="shared" si="158"/>
        <v>59.444342313787637</v>
      </c>
      <c r="BB104" s="352">
        <f t="shared" si="159"/>
        <v>15.547517140586198</v>
      </c>
      <c r="BC104" s="352">
        <f t="shared" si="160"/>
        <v>13.769455990265321</v>
      </c>
      <c r="BD104" s="352">
        <f t="shared" si="161"/>
        <v>12.934124005733381</v>
      </c>
      <c r="BE104" s="352">
        <f t="shared" si="162"/>
        <v>13.172294228626455</v>
      </c>
      <c r="BF104" s="352">
        <f t="shared" si="163"/>
        <v>13.048110548996014</v>
      </c>
      <c r="BG104" s="352">
        <f t="shared" si="164"/>
        <v>13.147297884438752</v>
      </c>
      <c r="BH104" s="678">
        <f t="shared" si="171"/>
        <v>23609.568962024125</v>
      </c>
      <c r="BI104" s="678">
        <f t="shared" si="172"/>
        <v>21615.181390296886</v>
      </c>
      <c r="BJ104" s="678">
        <f t="shared" si="173"/>
        <v>19981.818180409173</v>
      </c>
      <c r="BK104" s="678">
        <f t="shared" si="174"/>
        <v>22969.754819277106</v>
      </c>
      <c r="BL104" s="678">
        <f t="shared" si="175"/>
        <v>23553.189204333208</v>
      </c>
      <c r="BM104" s="678">
        <f t="shared" si="176"/>
        <v>22291.628367670364</v>
      </c>
      <c r="BN104" s="691">
        <f t="shared" si="177"/>
        <v>23609.568962024125</v>
      </c>
      <c r="BO104" s="691">
        <f t="shared" si="178"/>
        <v>21615.181390296886</v>
      </c>
      <c r="BP104" s="691">
        <f t="shared" si="179"/>
        <v>19981.818180409173</v>
      </c>
      <c r="BQ104" s="691">
        <f t="shared" si="180"/>
        <v>22969.754819277106</v>
      </c>
      <c r="BR104" s="691">
        <f t="shared" si="181"/>
        <v>25235.559861785579</v>
      </c>
      <c r="BS104" s="691">
        <f t="shared" si="182"/>
        <v>22291.628367670364</v>
      </c>
    </row>
    <row r="105" spans="1:71" s="331" customFormat="1">
      <c r="A105" s="343">
        <v>140002100</v>
      </c>
      <c r="B105" s="330">
        <v>97</v>
      </c>
      <c r="C105" s="343">
        <v>6751</v>
      </c>
      <c r="D105" s="343" t="s">
        <v>106</v>
      </c>
      <c r="E105" s="343" t="s">
        <v>1173</v>
      </c>
      <c r="F105" s="343">
        <v>31937381</v>
      </c>
      <c r="G105" s="344" t="s">
        <v>736</v>
      </c>
      <c r="H105" s="344" t="s">
        <v>503</v>
      </c>
      <c r="I105" s="345">
        <v>21</v>
      </c>
      <c r="J105" s="346">
        <v>6310</v>
      </c>
      <c r="K105" s="347" t="s">
        <v>705</v>
      </c>
      <c r="L105" s="349">
        <v>64</v>
      </c>
      <c r="M105" s="349">
        <v>60</v>
      </c>
      <c r="N105" s="349">
        <v>60</v>
      </c>
      <c r="O105" s="349">
        <v>74</v>
      </c>
      <c r="P105" s="350">
        <v>57</v>
      </c>
      <c r="Q105" s="350">
        <v>60</v>
      </c>
      <c r="AP105" s="351">
        <f t="shared" si="165"/>
        <v>64</v>
      </c>
      <c r="AQ105" s="351">
        <f t="shared" si="166"/>
        <v>60</v>
      </c>
      <c r="AR105" s="351">
        <f t="shared" si="167"/>
        <v>60</v>
      </c>
      <c r="AS105" s="351">
        <f t="shared" si="168"/>
        <v>74</v>
      </c>
      <c r="AT105" s="351">
        <f t="shared" si="169"/>
        <v>57</v>
      </c>
      <c r="AU105" s="351">
        <f t="shared" si="170"/>
        <v>60</v>
      </c>
      <c r="AV105" s="351">
        <f t="shared" si="183"/>
        <v>71.156275914059549</v>
      </c>
      <c r="AW105" s="351">
        <f t="shared" si="184"/>
        <v>64.431571325126725</v>
      </c>
      <c r="AX105" s="351">
        <f t="shared" si="185"/>
        <v>56.458772473651578</v>
      </c>
      <c r="AY105" s="351">
        <f t="shared" si="156"/>
        <v>70.968674698795169</v>
      </c>
      <c r="AZ105" s="351">
        <f t="shared" si="157"/>
        <v>62.88205080313783</v>
      </c>
      <c r="BA105" s="351">
        <f t="shared" si="158"/>
        <v>57.52678288431062</v>
      </c>
      <c r="BB105" s="352">
        <f t="shared" si="159"/>
        <v>17.571849064889832</v>
      </c>
      <c r="BC105" s="352">
        <f t="shared" si="160"/>
        <v>15.391746020864433</v>
      </c>
      <c r="BD105" s="352">
        <f t="shared" si="161"/>
        <v>13.704548013209296</v>
      </c>
      <c r="BE105" s="352">
        <f t="shared" si="162"/>
        <v>15.2617040022289</v>
      </c>
      <c r="BF105" s="352">
        <f t="shared" si="163"/>
        <v>12.192496742504471</v>
      </c>
      <c r="BG105" s="352">
        <f t="shared" si="164"/>
        <v>12.72319150106976</v>
      </c>
      <c r="BH105" s="678">
        <f t="shared" si="171"/>
        <v>26683.603467772329</v>
      </c>
      <c r="BI105" s="678">
        <f t="shared" si="172"/>
        <v>24161.839246922522</v>
      </c>
      <c r="BJ105" s="678">
        <f t="shared" si="173"/>
        <v>21172.039677619341</v>
      </c>
      <c r="BK105" s="678">
        <f t="shared" si="174"/>
        <v>26613.25301204819</v>
      </c>
      <c r="BL105" s="678">
        <f t="shared" si="175"/>
        <v>22008.717781098239</v>
      </c>
      <c r="BM105" s="678">
        <f t="shared" si="176"/>
        <v>21572.543581616483</v>
      </c>
      <c r="BN105" s="691">
        <f t="shared" si="177"/>
        <v>26683.603467772329</v>
      </c>
      <c r="BO105" s="691">
        <f t="shared" si="178"/>
        <v>24161.839246922522</v>
      </c>
      <c r="BP105" s="691">
        <f t="shared" si="179"/>
        <v>21172.039677619341</v>
      </c>
      <c r="BQ105" s="691">
        <f t="shared" si="180"/>
        <v>26613.25301204819</v>
      </c>
      <c r="BR105" s="691">
        <f t="shared" si="181"/>
        <v>23580.769051176685</v>
      </c>
      <c r="BS105" s="691">
        <f t="shared" si="182"/>
        <v>21572.543581616483</v>
      </c>
    </row>
    <row r="106" spans="1:71" s="331" customFormat="1">
      <c r="A106" s="343">
        <v>125401300</v>
      </c>
      <c r="B106" s="330">
        <v>99</v>
      </c>
      <c r="C106" s="343">
        <v>1314</v>
      </c>
      <c r="D106" s="343" t="s">
        <v>1162</v>
      </c>
      <c r="E106" s="343" t="s">
        <v>1173</v>
      </c>
      <c r="F106" s="343">
        <v>31941977</v>
      </c>
      <c r="G106" s="344" t="s">
        <v>737</v>
      </c>
      <c r="H106" s="344" t="s">
        <v>498</v>
      </c>
      <c r="I106" s="345">
        <v>13</v>
      </c>
      <c r="J106" s="346">
        <v>6310</v>
      </c>
      <c r="K106" s="347" t="s">
        <v>705</v>
      </c>
      <c r="L106" s="353">
        <v>120.57</v>
      </c>
      <c r="M106" s="353">
        <v>135.245</v>
      </c>
      <c r="N106" s="354">
        <v>135.245</v>
      </c>
      <c r="O106" s="354">
        <v>140.345</v>
      </c>
      <c r="P106" s="350">
        <v>122.002</v>
      </c>
      <c r="Q106" s="350">
        <v>159</v>
      </c>
      <c r="AP106" s="351">
        <f t="shared" si="165"/>
        <v>120.57</v>
      </c>
      <c r="AQ106" s="351">
        <f t="shared" si="166"/>
        <v>135.245</v>
      </c>
      <c r="AR106" s="351">
        <f t="shared" si="167"/>
        <v>135.245</v>
      </c>
      <c r="AS106" s="351">
        <f t="shared" si="168"/>
        <v>140.345</v>
      </c>
      <c r="AT106" s="351">
        <f t="shared" si="169"/>
        <v>122.002</v>
      </c>
      <c r="AU106" s="351">
        <f t="shared" si="170"/>
        <v>159</v>
      </c>
      <c r="AV106" s="351">
        <f t="shared" si="183"/>
        <v>134.05175292122127</v>
      </c>
      <c r="AW106" s="351">
        <f t="shared" si="184"/>
        <v>145.23413106444607</v>
      </c>
      <c r="AX106" s="351">
        <f t="shared" si="185"/>
        <v>127.26277805331679</v>
      </c>
      <c r="AY106" s="351">
        <f t="shared" si="156"/>
        <v>134.59592771084337</v>
      </c>
      <c r="AZ106" s="351">
        <f t="shared" si="157"/>
        <v>134.59185898393721</v>
      </c>
      <c r="BA106" s="351">
        <f t="shared" si="158"/>
        <v>152.44597464342314</v>
      </c>
      <c r="BB106" s="352">
        <f t="shared" si="159"/>
        <v>33.103716277402611</v>
      </c>
      <c r="BC106" s="352">
        <f t="shared" si="160"/>
        <v>34.694278176530176</v>
      </c>
      <c r="BD106" s="352">
        <f t="shared" si="161"/>
        <v>30.891193267441519</v>
      </c>
      <c r="BE106" s="352">
        <f t="shared" si="162"/>
        <v>28.944646597200208</v>
      </c>
      <c r="BF106" s="352">
        <f t="shared" si="163"/>
        <v>26.096648904895272</v>
      </c>
      <c r="BG106" s="352">
        <f t="shared" si="164"/>
        <v>33.716457477834858</v>
      </c>
      <c r="BH106" s="678">
        <f t="shared" si="171"/>
        <v>50269.407345457977</v>
      </c>
      <c r="BI106" s="678">
        <f t="shared" si="172"/>
        <v>54462.79914916728</v>
      </c>
      <c r="BJ106" s="678">
        <f t="shared" si="173"/>
        <v>47723.541769993797</v>
      </c>
      <c r="BK106" s="678">
        <f t="shared" si="174"/>
        <v>50473.472891566264</v>
      </c>
      <c r="BL106" s="678">
        <f t="shared" si="175"/>
        <v>47107.150644378024</v>
      </c>
      <c r="BM106" s="678">
        <f t="shared" si="176"/>
        <v>57167.240491283679</v>
      </c>
      <c r="BN106" s="691">
        <f t="shared" si="177"/>
        <v>50269.407345457977</v>
      </c>
      <c r="BO106" s="691">
        <f t="shared" si="178"/>
        <v>54462.79914916728</v>
      </c>
      <c r="BP106" s="691">
        <f t="shared" si="179"/>
        <v>47723.541769993797</v>
      </c>
      <c r="BQ106" s="691">
        <f t="shared" si="180"/>
        <v>50473.472891566264</v>
      </c>
      <c r="BR106" s="691">
        <f t="shared" si="181"/>
        <v>50471.947118976459</v>
      </c>
      <c r="BS106" s="691">
        <f t="shared" si="182"/>
        <v>57167.240491283679</v>
      </c>
    </row>
    <row r="107" spans="1:71" s="331" customFormat="1">
      <c r="A107" s="343">
        <v>36200100</v>
      </c>
      <c r="B107" s="335">
        <v>100</v>
      </c>
      <c r="C107" s="343">
        <v>3003</v>
      </c>
      <c r="D107" s="343" t="s">
        <v>106</v>
      </c>
      <c r="E107" s="343" t="s">
        <v>1173</v>
      </c>
      <c r="F107" s="343">
        <v>29860492</v>
      </c>
      <c r="G107" s="344" t="s">
        <v>738</v>
      </c>
      <c r="H107" s="344" t="s">
        <v>425</v>
      </c>
      <c r="I107" s="345">
        <v>1</v>
      </c>
      <c r="J107" s="346">
        <v>6310</v>
      </c>
      <c r="K107" s="347" t="s">
        <v>705</v>
      </c>
      <c r="L107" s="355">
        <v>34</v>
      </c>
      <c r="M107" s="355">
        <v>37</v>
      </c>
      <c r="N107" s="355">
        <v>37</v>
      </c>
      <c r="O107" s="355">
        <v>40</v>
      </c>
      <c r="P107" s="350">
        <v>40</v>
      </c>
      <c r="Q107" s="350">
        <v>37</v>
      </c>
      <c r="AP107" s="351">
        <f t="shared" si="165"/>
        <v>34</v>
      </c>
      <c r="AQ107" s="351">
        <f t="shared" si="166"/>
        <v>37</v>
      </c>
      <c r="AR107" s="351">
        <f t="shared" si="167"/>
        <v>37</v>
      </c>
      <c r="AS107" s="351">
        <f t="shared" si="168"/>
        <v>40</v>
      </c>
      <c r="AT107" s="351">
        <f t="shared" si="169"/>
        <v>40</v>
      </c>
      <c r="AU107" s="351">
        <f t="shared" si="170"/>
        <v>37</v>
      </c>
      <c r="AV107" s="351">
        <f t="shared" si="183"/>
        <v>37.801771579344134</v>
      </c>
      <c r="AW107" s="351">
        <f t="shared" si="184"/>
        <v>39.732802317161472</v>
      </c>
      <c r="AX107" s="351">
        <f t="shared" si="185"/>
        <v>34.816243025418473</v>
      </c>
      <c r="AY107" s="351">
        <f t="shared" si="156"/>
        <v>38.361445783132531</v>
      </c>
      <c r="AZ107" s="351">
        <f t="shared" si="157"/>
        <v>44.127754949570409</v>
      </c>
      <c r="BA107" s="351">
        <f t="shared" si="158"/>
        <v>35.474849445324878</v>
      </c>
      <c r="BB107" s="352">
        <f t="shared" si="159"/>
        <v>9.335044815722723</v>
      </c>
      <c r="BC107" s="352">
        <f t="shared" si="160"/>
        <v>9.491576712866399</v>
      </c>
      <c r="BD107" s="352">
        <f t="shared" si="161"/>
        <v>8.4511379414790664</v>
      </c>
      <c r="BE107" s="352">
        <f t="shared" si="162"/>
        <v>8.2495697309345406</v>
      </c>
      <c r="BF107" s="352">
        <f t="shared" si="163"/>
        <v>8.5561380649154177</v>
      </c>
      <c r="BG107" s="352">
        <f t="shared" si="164"/>
        <v>7.8459680923263502</v>
      </c>
      <c r="BH107" s="678">
        <f t="shared" si="171"/>
        <v>14175.664342254051</v>
      </c>
      <c r="BI107" s="678">
        <f t="shared" si="172"/>
        <v>14899.800868935552</v>
      </c>
      <c r="BJ107" s="678">
        <f t="shared" si="173"/>
        <v>13056.091134531927</v>
      </c>
      <c r="BK107" s="678">
        <f t="shared" si="174"/>
        <v>14385.542168674699</v>
      </c>
      <c r="BL107" s="678">
        <f t="shared" si="175"/>
        <v>15444.714232349643</v>
      </c>
      <c r="BM107" s="678">
        <f t="shared" si="176"/>
        <v>13303.068541996829</v>
      </c>
      <c r="BN107" s="691">
        <f t="shared" si="177"/>
        <v>14175.664342254051</v>
      </c>
      <c r="BO107" s="691">
        <f t="shared" si="178"/>
        <v>14899.800868935552</v>
      </c>
      <c r="BP107" s="691">
        <f t="shared" si="179"/>
        <v>13056.091134531927</v>
      </c>
      <c r="BQ107" s="691">
        <f t="shared" si="180"/>
        <v>14385.542168674699</v>
      </c>
      <c r="BR107" s="691">
        <f t="shared" si="181"/>
        <v>16547.908106088904</v>
      </c>
      <c r="BS107" s="691">
        <f t="shared" si="182"/>
        <v>13303.068541996829</v>
      </c>
    </row>
    <row r="108" spans="1:71" s="331" customFormat="1">
      <c r="A108" s="343">
        <v>2300400</v>
      </c>
      <c r="B108" s="330">
        <v>101</v>
      </c>
      <c r="C108" s="343">
        <v>4281</v>
      </c>
      <c r="D108" s="343" t="s">
        <v>1160</v>
      </c>
      <c r="E108" s="343" t="s">
        <v>1173</v>
      </c>
      <c r="F108" s="343">
        <v>31941951</v>
      </c>
      <c r="G108" s="344" t="s">
        <v>707</v>
      </c>
      <c r="H108" s="344" t="s">
        <v>739</v>
      </c>
      <c r="I108" s="345">
        <v>4</v>
      </c>
      <c r="J108" s="346">
        <v>6310</v>
      </c>
      <c r="K108" s="347" t="s">
        <v>705</v>
      </c>
      <c r="L108" s="348">
        <v>211.88800000000001</v>
      </c>
      <c r="M108" s="348">
        <v>295.92399999999998</v>
      </c>
      <c r="N108" s="349">
        <v>295.92399999999998</v>
      </c>
      <c r="O108" s="349">
        <v>305.67399999999998</v>
      </c>
      <c r="P108" s="350">
        <v>216</v>
      </c>
      <c r="Q108" s="350">
        <v>227</v>
      </c>
      <c r="AP108" s="351">
        <f t="shared" si="165"/>
        <v>211.88800000000001</v>
      </c>
      <c r="AQ108" s="351">
        <f t="shared" si="166"/>
        <v>295.92399999999998</v>
      </c>
      <c r="AR108" s="351">
        <f t="shared" si="167"/>
        <v>295.92399999999998</v>
      </c>
      <c r="AS108" s="351">
        <f t="shared" si="168"/>
        <v>305.67399999999998</v>
      </c>
      <c r="AT108" s="351">
        <f t="shared" si="169"/>
        <v>216</v>
      </c>
      <c r="AU108" s="351">
        <f t="shared" si="170"/>
        <v>227</v>
      </c>
      <c r="AV108" s="351">
        <f t="shared" si="183"/>
        <v>235.58064048247266</v>
      </c>
      <c r="AW108" s="351">
        <f t="shared" si="184"/>
        <v>317.78080521361329</v>
      </c>
      <c r="AX108" s="351">
        <f t="shared" si="185"/>
        <v>278.45842975821449</v>
      </c>
      <c r="AY108" s="351">
        <f t="shared" si="156"/>
        <v>293.15241445783124</v>
      </c>
      <c r="AZ108" s="351">
        <f t="shared" si="157"/>
        <v>238.28987672768022</v>
      </c>
      <c r="BA108" s="351">
        <f t="shared" si="158"/>
        <v>217.64299524564183</v>
      </c>
      <c r="BB108" s="352">
        <f t="shared" si="159"/>
        <v>58.17599929158402</v>
      </c>
      <c r="BC108" s="352">
        <f t="shared" si="160"/>
        <v>75.91311749130476</v>
      </c>
      <c r="BD108" s="352">
        <f t="shared" si="161"/>
        <v>67.591744437682451</v>
      </c>
      <c r="BE108" s="352">
        <f t="shared" si="162"/>
        <v>63.04197444834211</v>
      </c>
      <c r="BF108" s="352">
        <f t="shared" si="163"/>
        <v>46.203145550543262</v>
      </c>
      <c r="BG108" s="352">
        <f t="shared" si="164"/>
        <v>48.136074512380588</v>
      </c>
      <c r="BH108" s="678">
        <f t="shared" si="171"/>
        <v>88342.740180927241</v>
      </c>
      <c r="BI108" s="678">
        <f t="shared" si="172"/>
        <v>119167.80195510498</v>
      </c>
      <c r="BJ108" s="678">
        <f t="shared" si="173"/>
        <v>104421.91115933044</v>
      </c>
      <c r="BK108" s="678">
        <f t="shared" si="174"/>
        <v>109932.15542168672</v>
      </c>
      <c r="BL108" s="678">
        <f t="shared" si="175"/>
        <v>83401.456854688076</v>
      </c>
      <c r="BM108" s="678">
        <f t="shared" si="176"/>
        <v>81616.123217115688</v>
      </c>
      <c r="BN108" s="691">
        <f t="shared" si="177"/>
        <v>88342.740180927241</v>
      </c>
      <c r="BO108" s="691">
        <f t="shared" si="178"/>
        <v>119167.80195510498</v>
      </c>
      <c r="BP108" s="691">
        <f t="shared" si="179"/>
        <v>104421.91115933044</v>
      </c>
      <c r="BQ108" s="691">
        <f t="shared" si="180"/>
        <v>109932.15542168672</v>
      </c>
      <c r="BR108" s="691">
        <f t="shared" si="181"/>
        <v>89358.703772880079</v>
      </c>
      <c r="BS108" s="691">
        <f t="shared" si="182"/>
        <v>81616.123217115688</v>
      </c>
    </row>
    <row r="109" spans="1:71" s="194" customFormat="1">
      <c r="A109" s="692"/>
      <c r="B109" s="693">
        <v>102</v>
      </c>
      <c r="C109" s="692"/>
      <c r="D109" s="692"/>
      <c r="E109" s="692"/>
      <c r="F109" s="692"/>
      <c r="G109" s="694" t="s">
        <v>1200</v>
      </c>
      <c r="H109" s="695" t="s">
        <v>1198</v>
      </c>
      <c r="I109" s="696">
        <v>3</v>
      </c>
      <c r="J109" s="697" t="s">
        <v>1199</v>
      </c>
      <c r="K109" s="698" t="s">
        <v>705</v>
      </c>
      <c r="L109" s="171">
        <v>90</v>
      </c>
      <c r="M109" s="171">
        <v>90</v>
      </c>
      <c r="N109" s="170">
        <v>96.38</v>
      </c>
      <c r="O109" s="170">
        <v>76.87</v>
      </c>
      <c r="P109" s="699"/>
      <c r="Q109" s="170"/>
      <c r="AP109" s="423">
        <f t="shared" si="165"/>
        <v>90</v>
      </c>
      <c r="AQ109" s="423">
        <f t="shared" si="166"/>
        <v>90</v>
      </c>
      <c r="AR109" s="423">
        <f t="shared" si="167"/>
        <v>96.38</v>
      </c>
      <c r="AS109" s="423">
        <f t="shared" si="168"/>
        <v>76.87</v>
      </c>
      <c r="AT109" s="423">
        <f t="shared" si="169"/>
        <v>0</v>
      </c>
      <c r="AU109" s="423">
        <f t="shared" si="170"/>
        <v>0</v>
      </c>
      <c r="AV109" s="423">
        <f t="shared" si="183"/>
        <v>100.06351300414624</v>
      </c>
      <c r="AW109" s="423">
        <f t="shared" si="184"/>
        <v>96.647356987690074</v>
      </c>
      <c r="AX109" s="423">
        <f t="shared" si="185"/>
        <v>90.691608183508961</v>
      </c>
      <c r="AY109" s="423">
        <f t="shared" si="156"/>
        <v>73.72110843373494</v>
      </c>
      <c r="AZ109" s="423">
        <f t="shared" si="157"/>
        <v>0</v>
      </c>
      <c r="BA109" s="423">
        <f t="shared" si="158"/>
        <v>0</v>
      </c>
      <c r="BB109" s="699">
        <f t="shared" si="159"/>
        <v>24.71041274750133</v>
      </c>
      <c r="BC109" s="699">
        <f t="shared" si="160"/>
        <v>23.087619031296647</v>
      </c>
      <c r="BD109" s="699">
        <f t="shared" si="161"/>
        <v>22.014072291885192</v>
      </c>
      <c r="BE109" s="699">
        <f t="shared" si="162"/>
        <v>15.853610630423457</v>
      </c>
      <c r="BF109" s="699">
        <f t="shared" si="163"/>
        <v>0</v>
      </c>
      <c r="BG109" s="699">
        <f t="shared" si="164"/>
        <v>0</v>
      </c>
      <c r="BH109" s="700">
        <f t="shared" si="171"/>
        <v>37523.817376554842</v>
      </c>
      <c r="BI109" s="700">
        <f t="shared" si="172"/>
        <v>36242.758870383776</v>
      </c>
      <c r="BJ109" s="700">
        <f t="shared" si="173"/>
        <v>34009.353068815857</v>
      </c>
      <c r="BK109" s="700">
        <f t="shared" si="174"/>
        <v>27645.415662650601</v>
      </c>
      <c r="BL109" s="700">
        <f t="shared" si="175"/>
        <v>0</v>
      </c>
      <c r="BM109" s="700">
        <f t="shared" si="176"/>
        <v>0</v>
      </c>
      <c r="BN109" s="700">
        <f t="shared" si="177"/>
        <v>37523.817376554842</v>
      </c>
      <c r="BO109" s="700">
        <f t="shared" si="178"/>
        <v>36242.758870383776</v>
      </c>
      <c r="BP109" s="700">
        <f t="shared" si="179"/>
        <v>34009.353068815857</v>
      </c>
      <c r="BQ109" s="700">
        <f t="shared" si="180"/>
        <v>27645.415662650601</v>
      </c>
      <c r="BR109" s="700">
        <f t="shared" si="181"/>
        <v>0</v>
      </c>
      <c r="BS109" s="700">
        <f t="shared" si="182"/>
        <v>0</v>
      </c>
    </row>
    <row r="110" spans="1:71" s="356" customFormat="1" ht="13.5" thickBot="1">
      <c r="B110" s="357">
        <v>103</v>
      </c>
      <c r="G110" s="358"/>
      <c r="H110" s="359"/>
      <c r="I110" s="357"/>
      <c r="J110" s="360"/>
      <c r="K110" s="358"/>
      <c r="L110" s="358"/>
      <c r="M110" s="361"/>
      <c r="N110" s="361"/>
      <c r="O110" s="362"/>
      <c r="P110" s="362"/>
      <c r="Q110" s="357"/>
      <c r="AP110" s="363">
        <f t="shared" ref="AP110:BS110" si="186">SUM(AP99:AP109)</f>
        <v>1451.7309999999998</v>
      </c>
      <c r="AQ110" s="363">
        <f t="shared" si="186"/>
        <v>1557.893</v>
      </c>
      <c r="AR110" s="363">
        <f t="shared" si="186"/>
        <v>1494.5740000000001</v>
      </c>
      <c r="AS110" s="363">
        <f t="shared" si="186"/>
        <v>1660.3470000000002</v>
      </c>
      <c r="AT110" s="363">
        <f t="shared" si="186"/>
        <v>1381.712</v>
      </c>
      <c r="AU110" s="363">
        <f t="shared" si="186"/>
        <v>1406.5149999999999</v>
      </c>
      <c r="AV110" s="363">
        <f t="shared" si="186"/>
        <v>1620.4396185658106</v>
      </c>
      <c r="AW110" s="363">
        <f t="shared" si="186"/>
        <v>1684.8776858446886</v>
      </c>
      <c r="AX110" s="363">
        <f t="shared" si="186"/>
        <v>1427.6128609276959</v>
      </c>
      <c r="AY110" s="363">
        <f t="shared" si="186"/>
        <v>1592.3327855421685</v>
      </c>
      <c r="AZ110" s="363">
        <f t="shared" si="186"/>
        <v>1524.2962136720207</v>
      </c>
      <c r="BA110" s="363">
        <f t="shared" si="186"/>
        <v>1348.5380504754357</v>
      </c>
      <c r="BB110" s="363">
        <f t="shared" si="186"/>
        <v>400.16316242570474</v>
      </c>
      <c r="BC110" s="363">
        <f t="shared" si="186"/>
        <v>402.492270223898</v>
      </c>
      <c r="BD110" s="363">
        <f t="shared" si="186"/>
        <v>346.53231268868404</v>
      </c>
      <c r="BE110" s="363">
        <f t="shared" si="186"/>
        <v>342.42870885119936</v>
      </c>
      <c r="BF110" s="363">
        <f t="shared" si="186"/>
        <v>295.55296594876029</v>
      </c>
      <c r="BG110" s="363">
        <f t="shared" si="186"/>
        <v>298.25599490211891</v>
      </c>
      <c r="BH110" s="363">
        <f t="shared" si="186"/>
        <v>607664.85696217895</v>
      </c>
      <c r="BI110" s="363">
        <f t="shared" si="186"/>
        <v>631829.13219175814</v>
      </c>
      <c r="BJ110" s="363">
        <f t="shared" si="186"/>
        <v>535354.82284788601</v>
      </c>
      <c r="BK110" s="363">
        <f t="shared" si="186"/>
        <v>597124.79457831325</v>
      </c>
      <c r="BL110" s="363">
        <f t="shared" si="186"/>
        <v>533503.67478520737</v>
      </c>
      <c r="BM110" s="363">
        <f t="shared" si="186"/>
        <v>505701.76892828837</v>
      </c>
      <c r="BN110" s="363">
        <f t="shared" si="186"/>
        <v>607664.85696217895</v>
      </c>
      <c r="BO110" s="363">
        <f t="shared" si="186"/>
        <v>631829.13219175814</v>
      </c>
      <c r="BP110" s="363">
        <f t="shared" si="186"/>
        <v>535354.82284788601</v>
      </c>
      <c r="BQ110" s="363">
        <f t="shared" si="186"/>
        <v>597124.79457831325</v>
      </c>
      <c r="BR110" s="363">
        <f t="shared" si="186"/>
        <v>571611.08012700779</v>
      </c>
      <c r="BS110" s="363">
        <f t="shared" si="186"/>
        <v>505701.76892828837</v>
      </c>
    </row>
    <row r="111" spans="1:71" s="364" customFormat="1" ht="13.5" thickTop="1">
      <c r="B111" s="44"/>
      <c r="G111" s="365"/>
      <c r="H111" s="366"/>
      <c r="I111" s="44"/>
      <c r="J111" s="367"/>
      <c r="K111" s="365"/>
      <c r="L111" s="365"/>
      <c r="M111" s="368"/>
      <c r="N111" s="368"/>
      <c r="O111" s="369"/>
      <c r="P111" s="369"/>
      <c r="Q111" s="44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86"/>
      <c r="BC111" s="286"/>
      <c r="BD111" s="286"/>
      <c r="BE111" s="286"/>
      <c r="BF111" s="286"/>
      <c r="BG111" s="286"/>
    </row>
    <row r="112" spans="1:71" s="195" customFormat="1">
      <c r="A112" s="136"/>
      <c r="B112" s="372">
        <v>104</v>
      </c>
      <c r="C112" s="136"/>
      <c r="D112" s="136"/>
      <c r="E112" s="136"/>
      <c r="F112" s="135" t="s">
        <v>120</v>
      </c>
      <c r="G112" s="136"/>
      <c r="H112" s="136"/>
      <c r="I112" s="137"/>
      <c r="J112" s="136"/>
      <c r="K112" s="137"/>
      <c r="L112" s="137"/>
      <c r="M112" s="137"/>
      <c r="N112" s="137"/>
      <c r="O112" s="137"/>
      <c r="P112" s="138"/>
      <c r="Q112" s="138"/>
      <c r="AP112" s="136"/>
      <c r="AQ112" s="136"/>
      <c r="AR112" s="136"/>
      <c r="AS112" s="136"/>
      <c r="AT112" s="136"/>
      <c r="AU112" s="136"/>
      <c r="AV112" s="136"/>
      <c r="AW112" s="136"/>
    </row>
    <row r="113" spans="1:71" s="195" customFormat="1">
      <c r="B113" s="373">
        <v>105</v>
      </c>
      <c r="E113" s="136" t="s">
        <v>1175</v>
      </c>
      <c r="F113" s="139" t="s">
        <v>726</v>
      </c>
      <c r="G113" s="84" t="s">
        <v>716</v>
      </c>
      <c r="H113" s="135" t="s">
        <v>354</v>
      </c>
      <c r="I113" s="140" t="s">
        <v>715</v>
      </c>
      <c r="J113" s="135" t="s">
        <v>1133</v>
      </c>
      <c r="K113" s="140" t="s">
        <v>714</v>
      </c>
      <c r="L113" s="374" t="s">
        <v>1159</v>
      </c>
      <c r="M113" s="374" t="s">
        <v>1158</v>
      </c>
      <c r="N113" s="374" t="s">
        <v>1157</v>
      </c>
      <c r="O113" s="374" t="s">
        <v>1156</v>
      </c>
      <c r="P113" s="375" t="s">
        <v>626</v>
      </c>
      <c r="Q113" s="375" t="s">
        <v>627</v>
      </c>
      <c r="R113" s="136"/>
      <c r="AP113" s="374" t="s">
        <v>1159</v>
      </c>
      <c r="AQ113" s="374" t="s">
        <v>1158</v>
      </c>
      <c r="AR113" s="374" t="s">
        <v>1157</v>
      </c>
      <c r="AS113" s="374" t="s">
        <v>1156</v>
      </c>
      <c r="AT113" s="375" t="s">
        <v>626</v>
      </c>
      <c r="AU113" s="375" t="s">
        <v>627</v>
      </c>
      <c r="AV113" s="374" t="s">
        <v>1159</v>
      </c>
      <c r="AW113" s="374" t="s">
        <v>1158</v>
      </c>
      <c r="AX113" s="374" t="s">
        <v>1157</v>
      </c>
      <c r="AY113" s="374" t="s">
        <v>1156</v>
      </c>
      <c r="AZ113" s="375" t="s">
        <v>626</v>
      </c>
      <c r="BA113" s="375" t="s">
        <v>627</v>
      </c>
      <c r="BB113" s="375">
        <v>2007</v>
      </c>
      <c r="BC113" s="375">
        <v>2008</v>
      </c>
      <c r="BD113" s="375">
        <v>2009</v>
      </c>
      <c r="BE113" s="375">
        <v>2010</v>
      </c>
      <c r="BF113" s="375">
        <v>2011</v>
      </c>
      <c r="BG113" s="375">
        <v>2012</v>
      </c>
      <c r="BH113" s="375">
        <v>2007</v>
      </c>
      <c r="BI113" s="375">
        <v>2008</v>
      </c>
      <c r="BJ113" s="375">
        <v>2009</v>
      </c>
      <c r="BK113" s="375">
        <v>2010</v>
      </c>
      <c r="BL113" s="375">
        <v>2011</v>
      </c>
      <c r="BM113" s="375">
        <v>2012</v>
      </c>
      <c r="BN113" s="375">
        <v>2007</v>
      </c>
      <c r="BO113" s="375">
        <v>2008</v>
      </c>
      <c r="BP113" s="375">
        <v>2009</v>
      </c>
      <c r="BQ113" s="375">
        <v>2010</v>
      </c>
      <c r="BR113" s="375">
        <v>2011</v>
      </c>
      <c r="BS113" s="375">
        <v>2012</v>
      </c>
    </row>
    <row r="114" spans="1:71" s="195" customFormat="1">
      <c r="B114" s="373"/>
      <c r="E114" s="136"/>
      <c r="F114" s="139"/>
      <c r="G114" s="84"/>
      <c r="H114" s="135"/>
      <c r="I114" s="140"/>
      <c r="J114" s="135"/>
      <c r="K114" s="140"/>
      <c r="L114" s="374"/>
      <c r="M114" s="374"/>
      <c r="N114" s="374"/>
      <c r="O114" s="374"/>
      <c r="P114" s="375"/>
      <c r="Q114" s="375"/>
      <c r="R114" s="136"/>
      <c r="AP114" s="374">
        <v>1</v>
      </c>
      <c r="AQ114" s="374">
        <v>1</v>
      </c>
      <c r="AR114" s="374">
        <v>1</v>
      </c>
      <c r="AS114" s="374">
        <v>1</v>
      </c>
      <c r="AT114" s="375">
        <v>1</v>
      </c>
      <c r="AU114" s="375">
        <v>1</v>
      </c>
      <c r="AV114" s="376">
        <f>'graddage '!B3</f>
        <v>0.85642904730179881</v>
      </c>
      <c r="AW114" s="376">
        <f>'graddage '!C3</f>
        <v>0.86842105263157898</v>
      </c>
      <c r="AX114" s="376">
        <f>'graddage '!D3</f>
        <v>0.95169886742171883</v>
      </c>
      <c r="AY114" s="376">
        <f>'graddage '!E3</f>
        <v>1.1625582944703532</v>
      </c>
      <c r="AZ114" s="376">
        <f>'graddage '!F3</f>
        <v>0.90206528980679546</v>
      </c>
      <c r="BA114" s="376">
        <f>'graddage '!G3</f>
        <v>0.97201865423051304</v>
      </c>
      <c r="BB114" s="375">
        <f>'CO2 faktorer'!D19</f>
        <v>228.22601735060954</v>
      </c>
      <c r="BC114" s="375">
        <f>'CO2 faktorer'!E19</f>
        <v>214.12947959542441</v>
      </c>
      <c r="BD114" s="375">
        <f>'CO2 faktorer'!F19</f>
        <v>216.82559720054334</v>
      </c>
      <c r="BE114" s="375">
        <f>'CO2 faktorer'!G19</f>
        <v>210.64312474650453</v>
      </c>
      <c r="BF114" s="375">
        <f>'CO2 faktorer'!H19</f>
        <v>213.02935890062128</v>
      </c>
      <c r="BG114" s="375">
        <f>'CO2 faktorer'!I19</f>
        <v>226.54866356423676</v>
      </c>
      <c r="BH114" s="195">
        <f>'priser 240414'!C11</f>
        <v>535</v>
      </c>
      <c r="BI114" s="195">
        <f>'priser 240414'!D11</f>
        <v>660</v>
      </c>
      <c r="BJ114" s="195">
        <f>'priser 240414'!E11</f>
        <v>570</v>
      </c>
      <c r="BK114" s="195">
        <f>'priser 240414'!F11</f>
        <v>540</v>
      </c>
      <c r="BL114" s="195">
        <f>'priser 240414'!G11</f>
        <v>640</v>
      </c>
      <c r="BM114" s="195">
        <f>'priser 240414'!H11</f>
        <v>540</v>
      </c>
      <c r="BN114" s="195">
        <f>'priser 240414'!$H$11</f>
        <v>540</v>
      </c>
      <c r="BO114" s="195">
        <f>'priser 240414'!$H$11</f>
        <v>540</v>
      </c>
      <c r="BP114" s="195">
        <f>'priser 240414'!$H$11</f>
        <v>540</v>
      </c>
      <c r="BQ114" s="195">
        <f>'priser 240414'!$H$11</f>
        <v>540</v>
      </c>
      <c r="BR114" s="195">
        <f>'priser 240414'!$H$11</f>
        <v>540</v>
      </c>
      <c r="BS114" s="195">
        <f>'priser 240414'!$H$11</f>
        <v>540</v>
      </c>
    </row>
    <row r="115" spans="1:71" s="195" customFormat="1">
      <c r="B115" s="79">
        <v>106</v>
      </c>
      <c r="D115" s="195" t="s">
        <v>1162</v>
      </c>
      <c r="E115" s="195" t="s">
        <v>1175</v>
      </c>
      <c r="F115" s="141" t="s">
        <v>725</v>
      </c>
      <c r="G115" s="37" t="s">
        <v>721</v>
      </c>
      <c r="H115" s="37" t="s">
        <v>102</v>
      </c>
      <c r="I115" s="38">
        <v>4</v>
      </c>
      <c r="J115" s="39">
        <v>6430</v>
      </c>
      <c r="K115" s="40" t="s">
        <v>705</v>
      </c>
      <c r="L115" s="370">
        <v>943</v>
      </c>
      <c r="M115" s="370">
        <v>943</v>
      </c>
      <c r="N115" s="370">
        <v>947</v>
      </c>
      <c r="O115" s="370">
        <v>1031</v>
      </c>
      <c r="P115" s="175">
        <v>855.36</v>
      </c>
      <c r="Q115" s="175">
        <v>1096</v>
      </c>
      <c r="AP115" s="175">
        <f>L115</f>
        <v>943</v>
      </c>
      <c r="AQ115" s="175">
        <f t="shared" ref="AQ115:AU115" si="187">M115</f>
        <v>943</v>
      </c>
      <c r="AR115" s="175">
        <f t="shared" si="187"/>
        <v>947</v>
      </c>
      <c r="AS115" s="175">
        <f t="shared" si="187"/>
        <v>1031</v>
      </c>
      <c r="AT115" s="175">
        <f t="shared" si="187"/>
        <v>855.36</v>
      </c>
      <c r="AU115" s="175">
        <f t="shared" si="187"/>
        <v>1096</v>
      </c>
      <c r="AV115" s="175">
        <f>0.85*AP115/$AV$114+0.15*AP115</f>
        <v>1077.3710812913262</v>
      </c>
      <c r="AW115" s="175">
        <f>0.85*AQ115/$AW$114+0.15*AQ115</f>
        <v>1064.4469696969695</v>
      </c>
      <c r="AX115" s="175">
        <f>0.85*AR115/$AX$114+0.15*AR115</f>
        <v>987.85325516275805</v>
      </c>
      <c r="AY115" s="175">
        <f>0.85*AS115/$AY$114+0.15*AS115</f>
        <v>908.46166189111739</v>
      </c>
      <c r="AZ115" s="175">
        <f>0.85*AT115/$AZ$114+0.15*AT115</f>
        <v>934.29444017725257</v>
      </c>
      <c r="BA115" s="175">
        <f>0.85*AU115/$BA$114+0.15*AU115</f>
        <v>1122.8178204249486</v>
      </c>
      <c r="BB115" s="175">
        <f>$BB$114*AV115/1000</f>
        <v>245.88411109183917</v>
      </c>
      <c r="BC115" s="175">
        <f>$BC$114*AW115/1000</f>
        <v>227.92947567813857</v>
      </c>
      <c r="BD115" s="175">
        <f>$BD$114*AX115/1000</f>
        <v>214.19187199716572</v>
      </c>
      <c r="BE115" s="175">
        <f>$BE$114*AY115/1000</f>
        <v>191.36120317314746</v>
      </c>
      <c r="BF115" s="175">
        <f>$BF$114*AZ115/1000</f>
        <v>199.03214561537496</v>
      </c>
      <c r="BG115" s="175">
        <f>$BG$114*BA115/1000</f>
        <v>254.37287664338129</v>
      </c>
      <c r="BH115" s="678">
        <f>$BH$114*AV115</f>
        <v>576393.52849085955</v>
      </c>
      <c r="BI115" s="678">
        <f>$BI$114*AW115</f>
        <v>702534.99999999988</v>
      </c>
      <c r="BJ115" s="678">
        <f>$BJ$114*AX115</f>
        <v>563076.35544277204</v>
      </c>
      <c r="BK115" s="678">
        <f>$BK$114*AY115</f>
        <v>490569.2974212034</v>
      </c>
      <c r="BL115" s="678">
        <f>$BL$114*AZ115</f>
        <v>597948.44171344163</v>
      </c>
      <c r="BM115" s="678">
        <f>$BM$114*BA115</f>
        <v>606321.62302947231</v>
      </c>
      <c r="BN115" s="691">
        <f>$BN$114*AV115</f>
        <v>581780.38389731618</v>
      </c>
      <c r="BO115" s="691">
        <f>$BO$114*AW115</f>
        <v>574801.36363636353</v>
      </c>
      <c r="BP115" s="691">
        <f>$BP$114*AX115</f>
        <v>533440.75778788934</v>
      </c>
      <c r="BQ115" s="691">
        <f>$BQ$114*AY115</f>
        <v>490569.2974212034</v>
      </c>
      <c r="BR115" s="691">
        <f>$BR$114*AZ115</f>
        <v>504518.99769571639</v>
      </c>
      <c r="BS115" s="691">
        <f>$BS$114*BA115</f>
        <v>606321.62302947231</v>
      </c>
    </row>
    <row r="116" spans="1:71" s="195" customFormat="1">
      <c r="B116" s="373">
        <v>107</v>
      </c>
      <c r="D116" s="195" t="s">
        <v>106</v>
      </c>
      <c r="E116" s="195" t="s">
        <v>1175</v>
      </c>
      <c r="F116" s="141" t="s">
        <v>725</v>
      </c>
      <c r="G116" s="37" t="s">
        <v>722</v>
      </c>
      <c r="H116" s="37" t="s">
        <v>513</v>
      </c>
      <c r="I116" s="38">
        <v>4</v>
      </c>
      <c r="J116" s="39">
        <v>6430</v>
      </c>
      <c r="K116" s="40" t="s">
        <v>705</v>
      </c>
      <c r="L116" s="102">
        <v>116</v>
      </c>
      <c r="M116" s="102">
        <v>107</v>
      </c>
      <c r="N116" s="102">
        <v>103</v>
      </c>
      <c r="O116" s="102">
        <v>80</v>
      </c>
      <c r="P116" s="176">
        <v>68</v>
      </c>
      <c r="Q116" s="176">
        <v>72</v>
      </c>
      <c r="AP116" s="175">
        <f t="shared" ref="AP116:AP125" si="188">L116</f>
        <v>116</v>
      </c>
      <c r="AQ116" s="175">
        <f t="shared" ref="AQ116:AQ125" si="189">M116</f>
        <v>107</v>
      </c>
      <c r="AR116" s="175">
        <f t="shared" ref="AR116:AR125" si="190">N116</f>
        <v>103</v>
      </c>
      <c r="AS116" s="175">
        <f t="shared" ref="AS116:AS125" si="191">O116</f>
        <v>80</v>
      </c>
      <c r="AT116" s="175">
        <f t="shared" ref="AT116:AT125" si="192">P116</f>
        <v>68</v>
      </c>
      <c r="AU116" s="175">
        <f t="shared" ref="AU116:AU125" si="193">Q116</f>
        <v>72</v>
      </c>
      <c r="AV116" s="175">
        <f t="shared" ref="AV116:AV125" si="194">0.85*AP116/$AV$114+0.15*AP116</f>
        <v>132.52921042395954</v>
      </c>
      <c r="AW116" s="175">
        <f t="shared" ref="AW116:AW125" si="195">0.85*AQ116/$AW$114+0.15*AQ116</f>
        <v>120.78030303030303</v>
      </c>
      <c r="AX116" s="175">
        <f t="shared" ref="AX116:AX125" si="196">0.85*AR116/$AX$114+0.15*AR116</f>
        <v>107.44338466923347</v>
      </c>
      <c r="AY116" s="175">
        <f t="shared" ref="AY116:AY125" si="197">0.85*AS116/$AY$114+0.15*AS116</f>
        <v>70.491690544412606</v>
      </c>
      <c r="AZ116" s="175">
        <f t="shared" ref="AZ116:AZ125" si="198">0.85*AT116/$AZ$114+0.15*AT116</f>
        <v>74.275184638109309</v>
      </c>
      <c r="BA116" s="175">
        <f t="shared" ref="BA116:BA125" si="199">0.85*AU116/$BA$114+0.15*AU116</f>
        <v>73.761754626456465</v>
      </c>
      <c r="BB116" s="175">
        <f t="shared" ref="BB116:BB125" si="200">$BB$114*AV116/1000</f>
        <v>30.24661387768117</v>
      </c>
      <c r="BC116" s="175">
        <f t="shared" ref="BC116:BC125" si="201">$BC$114*AW116/1000</f>
        <v>25.862623433256449</v>
      </c>
      <c r="BD116" s="175">
        <f t="shared" ref="BD116:BD125" si="202">$BD$114*AX116/1000</f>
        <v>23.29647604615425</v>
      </c>
      <c r="BE116" s="175">
        <f t="shared" ref="BE116:BE125" si="203">$BE$114*AY116/1000</f>
        <v>14.848589964938698</v>
      </c>
      <c r="BF116" s="175">
        <f t="shared" ref="BF116:BF125" si="204">$BF$114*AZ116/1000</f>
        <v>15.8227949656817</v>
      </c>
      <c r="BG116" s="175">
        <f t="shared" ref="BG116:BG125" si="205">$BG$114*BA116/1000</f>
        <v>16.710626932776872</v>
      </c>
      <c r="BH116" s="678">
        <f t="shared" ref="BH116:BH125" si="206">$BH$114*AV116</f>
        <v>70903.127576818355</v>
      </c>
      <c r="BI116" s="678">
        <f t="shared" ref="BI116:BI125" si="207">$BI$114*AW116</f>
        <v>79715</v>
      </c>
      <c r="BJ116" s="678">
        <f t="shared" ref="BJ116:BJ125" si="208">$BJ$114*AX116</f>
        <v>61242.729261463079</v>
      </c>
      <c r="BK116" s="678">
        <f t="shared" ref="BK116:BK125" si="209">$BK$114*AY116</f>
        <v>38065.512893982806</v>
      </c>
      <c r="BL116" s="678">
        <f t="shared" ref="BL116:BL125" si="210">$BL$114*AZ116</f>
        <v>47536.118168389956</v>
      </c>
      <c r="BM116" s="678">
        <f t="shared" ref="BM116:BM125" si="211">$BM$114*BA116</f>
        <v>39831.347498286494</v>
      </c>
      <c r="BN116" s="691">
        <f t="shared" ref="BN116:BN125" si="212">$BN$114*AV116</f>
        <v>71565.773628938157</v>
      </c>
      <c r="BO116" s="691">
        <f t="shared" ref="BO116:BO125" si="213">$BO$114*AW116</f>
        <v>65221.36363636364</v>
      </c>
      <c r="BP116" s="691">
        <f t="shared" ref="BP116:BP125" si="214">$BP$114*AX116</f>
        <v>58019.42772138607</v>
      </c>
      <c r="BQ116" s="691">
        <f t="shared" ref="BQ116:BQ125" si="215">$BQ$114*AY116</f>
        <v>38065.512893982806</v>
      </c>
      <c r="BR116" s="691">
        <f t="shared" ref="BR116:BR125" si="216">$BR$114*AZ116</f>
        <v>40108.599704579028</v>
      </c>
      <c r="BS116" s="691">
        <f t="shared" ref="BS116:BS125" si="217">$BS$114*BA116</f>
        <v>39831.347498286494</v>
      </c>
    </row>
    <row r="117" spans="1:71" s="195" customFormat="1">
      <c r="B117" s="79">
        <v>108</v>
      </c>
      <c r="D117" s="195" t="s">
        <v>1160</v>
      </c>
      <c r="E117" s="195" t="s">
        <v>1175</v>
      </c>
      <c r="F117" s="141" t="s">
        <v>725</v>
      </c>
      <c r="G117" s="37" t="s">
        <v>212</v>
      </c>
      <c r="H117" s="37" t="s">
        <v>491</v>
      </c>
      <c r="I117" s="38">
        <v>7</v>
      </c>
      <c r="J117" s="39">
        <v>6430</v>
      </c>
      <c r="K117" s="40" t="s">
        <v>705</v>
      </c>
      <c r="L117" s="109">
        <v>224</v>
      </c>
      <c r="M117" s="109">
        <v>231</v>
      </c>
      <c r="N117" s="109">
        <v>197</v>
      </c>
      <c r="O117" s="109">
        <v>230</v>
      </c>
      <c r="P117" s="176">
        <v>134</v>
      </c>
      <c r="Q117" s="176">
        <v>148</v>
      </c>
      <c r="AP117" s="175">
        <f t="shared" si="188"/>
        <v>224</v>
      </c>
      <c r="AQ117" s="175">
        <f t="shared" si="189"/>
        <v>231</v>
      </c>
      <c r="AR117" s="175">
        <f t="shared" si="190"/>
        <v>197</v>
      </c>
      <c r="AS117" s="175">
        <f t="shared" si="191"/>
        <v>230</v>
      </c>
      <c r="AT117" s="175">
        <f t="shared" si="192"/>
        <v>134</v>
      </c>
      <c r="AU117" s="175">
        <f t="shared" si="193"/>
        <v>148</v>
      </c>
      <c r="AV117" s="175">
        <f t="shared" si="194"/>
        <v>255.91847530143912</v>
      </c>
      <c r="AW117" s="175">
        <f t="shared" si="195"/>
        <v>260.75</v>
      </c>
      <c r="AX117" s="175">
        <f t="shared" si="196"/>
        <v>205.49851242562124</v>
      </c>
      <c r="AY117" s="175">
        <f t="shared" si="197"/>
        <v>202.66361031518622</v>
      </c>
      <c r="AZ117" s="175">
        <f t="shared" si="198"/>
        <v>146.36580502215656</v>
      </c>
      <c r="BA117" s="175">
        <f t="shared" si="199"/>
        <v>151.62138450993828</v>
      </c>
      <c r="BB117" s="175">
        <f t="shared" si="200"/>
        <v>58.407254384487779</v>
      </c>
      <c r="BC117" s="175">
        <f t="shared" si="201"/>
        <v>55.834261804506916</v>
      </c>
      <c r="BD117" s="175">
        <f t="shared" si="202"/>
        <v>44.557337680508603</v>
      </c>
      <c r="BE117" s="175">
        <f t="shared" si="203"/>
        <v>42.689696149198753</v>
      </c>
      <c r="BF117" s="175">
        <f t="shared" si="204"/>
        <v>31.180213608843346</v>
      </c>
      <c r="BG117" s="175">
        <f t="shared" si="205"/>
        <v>34.349622028485783</v>
      </c>
      <c r="BH117" s="678">
        <f t="shared" si="206"/>
        <v>136916.38428626992</v>
      </c>
      <c r="BI117" s="678">
        <f t="shared" si="207"/>
        <v>172095</v>
      </c>
      <c r="BJ117" s="678">
        <f t="shared" si="208"/>
        <v>117134.15208260411</v>
      </c>
      <c r="BK117" s="678">
        <f t="shared" si="209"/>
        <v>109438.34957020056</v>
      </c>
      <c r="BL117" s="678">
        <f t="shared" si="210"/>
        <v>93674.115214180201</v>
      </c>
      <c r="BM117" s="678">
        <f t="shared" si="211"/>
        <v>81875.547635366675</v>
      </c>
      <c r="BN117" s="691">
        <f t="shared" si="212"/>
        <v>138195.97666277713</v>
      </c>
      <c r="BO117" s="691">
        <f t="shared" si="213"/>
        <v>140805</v>
      </c>
      <c r="BP117" s="691">
        <f t="shared" si="214"/>
        <v>110969.19670983547</v>
      </c>
      <c r="BQ117" s="691">
        <f t="shared" si="215"/>
        <v>109438.34957020056</v>
      </c>
      <c r="BR117" s="691">
        <f t="shared" si="216"/>
        <v>79037.534711964545</v>
      </c>
      <c r="BS117" s="691">
        <f t="shared" si="217"/>
        <v>81875.547635366675</v>
      </c>
    </row>
    <row r="118" spans="1:71" s="195" customFormat="1">
      <c r="B118" s="373">
        <v>109</v>
      </c>
      <c r="F118" s="141"/>
      <c r="G118" s="37"/>
      <c r="H118" s="37"/>
      <c r="I118" s="38"/>
      <c r="J118" s="39"/>
      <c r="K118" s="40"/>
      <c r="L118" s="174"/>
      <c r="M118" s="174"/>
      <c r="N118" s="174"/>
      <c r="O118" s="174"/>
      <c r="P118" s="176"/>
      <c r="Q118" s="176"/>
      <c r="AP118" s="175">
        <f t="shared" si="188"/>
        <v>0</v>
      </c>
      <c r="AQ118" s="175">
        <f t="shared" si="189"/>
        <v>0</v>
      </c>
      <c r="AR118" s="175">
        <f t="shared" si="190"/>
        <v>0</v>
      </c>
      <c r="AS118" s="175">
        <f t="shared" si="191"/>
        <v>0</v>
      </c>
      <c r="AT118" s="175">
        <f t="shared" si="192"/>
        <v>0</v>
      </c>
      <c r="AU118" s="175">
        <f t="shared" si="193"/>
        <v>0</v>
      </c>
      <c r="AV118" s="175">
        <f t="shared" si="194"/>
        <v>0</v>
      </c>
      <c r="AW118" s="175">
        <f t="shared" si="195"/>
        <v>0</v>
      </c>
      <c r="AX118" s="175">
        <f t="shared" si="196"/>
        <v>0</v>
      </c>
      <c r="AY118" s="175">
        <f t="shared" si="197"/>
        <v>0</v>
      </c>
      <c r="AZ118" s="175">
        <f t="shared" si="198"/>
        <v>0</v>
      </c>
      <c r="BA118" s="175">
        <f t="shared" si="199"/>
        <v>0</v>
      </c>
      <c r="BB118" s="175">
        <f t="shared" si="200"/>
        <v>0</v>
      </c>
      <c r="BC118" s="175">
        <f t="shared" si="201"/>
        <v>0</v>
      </c>
      <c r="BD118" s="175">
        <f t="shared" si="202"/>
        <v>0</v>
      </c>
      <c r="BE118" s="175">
        <f t="shared" si="203"/>
        <v>0</v>
      </c>
      <c r="BF118" s="175">
        <f t="shared" si="204"/>
        <v>0</v>
      </c>
      <c r="BG118" s="175">
        <f t="shared" si="205"/>
        <v>0</v>
      </c>
      <c r="BH118" s="678">
        <f t="shared" si="206"/>
        <v>0</v>
      </c>
      <c r="BI118" s="678">
        <f t="shared" si="207"/>
        <v>0</v>
      </c>
      <c r="BJ118" s="678">
        <f t="shared" si="208"/>
        <v>0</v>
      </c>
      <c r="BK118" s="678">
        <f t="shared" si="209"/>
        <v>0</v>
      </c>
      <c r="BL118" s="678">
        <f t="shared" si="210"/>
        <v>0</v>
      </c>
      <c r="BM118" s="678">
        <f t="shared" si="211"/>
        <v>0</v>
      </c>
      <c r="BN118" s="691">
        <f t="shared" si="212"/>
        <v>0</v>
      </c>
      <c r="BO118" s="691">
        <f t="shared" si="213"/>
        <v>0</v>
      </c>
      <c r="BP118" s="691">
        <f t="shared" si="214"/>
        <v>0</v>
      </c>
      <c r="BQ118" s="691">
        <f t="shared" si="215"/>
        <v>0</v>
      </c>
      <c r="BR118" s="691">
        <f t="shared" si="216"/>
        <v>0</v>
      </c>
      <c r="BS118" s="691">
        <f t="shared" si="217"/>
        <v>0</v>
      </c>
    </row>
    <row r="119" spans="1:71" s="195" customFormat="1">
      <c r="A119" s="136"/>
      <c r="B119" s="79">
        <v>110</v>
      </c>
      <c r="C119" s="136"/>
      <c r="D119" s="136"/>
      <c r="E119" s="136" t="s">
        <v>1174</v>
      </c>
      <c r="F119" s="142" t="s">
        <v>120</v>
      </c>
      <c r="G119" s="37"/>
      <c r="H119" s="37"/>
      <c r="I119" s="38"/>
      <c r="J119" s="39"/>
      <c r="K119" s="40"/>
      <c r="L119" s="174"/>
      <c r="M119" s="174"/>
      <c r="N119" s="174"/>
      <c r="O119" s="174"/>
      <c r="P119" s="176"/>
      <c r="Q119" s="176"/>
      <c r="AP119" s="175">
        <f t="shared" si="188"/>
        <v>0</v>
      </c>
      <c r="AQ119" s="175">
        <f t="shared" si="189"/>
        <v>0</v>
      </c>
      <c r="AR119" s="175">
        <f t="shared" si="190"/>
        <v>0</v>
      </c>
      <c r="AS119" s="175">
        <f t="shared" si="191"/>
        <v>0</v>
      </c>
      <c r="AT119" s="175">
        <f t="shared" si="192"/>
        <v>0</v>
      </c>
      <c r="AU119" s="175">
        <f t="shared" si="193"/>
        <v>0</v>
      </c>
      <c r="AV119" s="175">
        <f t="shared" si="194"/>
        <v>0</v>
      </c>
      <c r="AW119" s="175">
        <f t="shared" si="195"/>
        <v>0</v>
      </c>
      <c r="AX119" s="175">
        <f t="shared" si="196"/>
        <v>0</v>
      </c>
      <c r="AY119" s="175">
        <f t="shared" si="197"/>
        <v>0</v>
      </c>
      <c r="AZ119" s="175">
        <f t="shared" si="198"/>
        <v>0</v>
      </c>
      <c r="BA119" s="175">
        <f t="shared" si="199"/>
        <v>0</v>
      </c>
      <c r="BB119" s="175">
        <f t="shared" si="200"/>
        <v>0</v>
      </c>
      <c r="BC119" s="175">
        <f t="shared" si="201"/>
        <v>0</v>
      </c>
      <c r="BD119" s="175">
        <f t="shared" si="202"/>
        <v>0</v>
      </c>
      <c r="BE119" s="175">
        <f t="shared" si="203"/>
        <v>0</v>
      </c>
      <c r="BF119" s="175">
        <f t="shared" si="204"/>
        <v>0</v>
      </c>
      <c r="BG119" s="175">
        <f t="shared" si="205"/>
        <v>0</v>
      </c>
      <c r="BH119" s="678">
        <f t="shared" si="206"/>
        <v>0</v>
      </c>
      <c r="BI119" s="678">
        <f t="shared" si="207"/>
        <v>0</v>
      </c>
      <c r="BJ119" s="678">
        <f t="shared" si="208"/>
        <v>0</v>
      </c>
      <c r="BK119" s="678">
        <f t="shared" si="209"/>
        <v>0</v>
      </c>
      <c r="BL119" s="678">
        <f t="shared" si="210"/>
        <v>0</v>
      </c>
      <c r="BM119" s="678">
        <f t="shared" si="211"/>
        <v>0</v>
      </c>
      <c r="BN119" s="691">
        <f t="shared" si="212"/>
        <v>0</v>
      </c>
      <c r="BO119" s="691">
        <f t="shared" si="213"/>
        <v>0</v>
      </c>
      <c r="BP119" s="691">
        <f t="shared" si="214"/>
        <v>0</v>
      </c>
      <c r="BQ119" s="691">
        <f t="shared" si="215"/>
        <v>0</v>
      </c>
      <c r="BR119" s="691">
        <f t="shared" si="216"/>
        <v>0</v>
      </c>
      <c r="BS119" s="691">
        <f t="shared" si="217"/>
        <v>0</v>
      </c>
    </row>
    <row r="120" spans="1:71" s="195" customFormat="1">
      <c r="B120" s="373">
        <v>111</v>
      </c>
      <c r="D120" s="195" t="s">
        <v>1160</v>
      </c>
      <c r="E120" s="136" t="s">
        <v>1174</v>
      </c>
      <c r="F120" s="141" t="s">
        <v>724</v>
      </c>
      <c r="G120" s="37" t="s">
        <v>723</v>
      </c>
      <c r="H120" s="37" t="s">
        <v>495</v>
      </c>
      <c r="I120" s="38">
        <v>13</v>
      </c>
      <c r="J120" s="39">
        <v>6430</v>
      </c>
      <c r="K120" s="40" t="s">
        <v>705</v>
      </c>
      <c r="L120" s="108">
        <v>319</v>
      </c>
      <c r="M120" s="108">
        <v>351</v>
      </c>
      <c r="N120" s="108">
        <v>414</v>
      </c>
      <c r="O120" s="108">
        <v>483</v>
      </c>
      <c r="P120" s="176">
        <v>361</v>
      </c>
      <c r="Q120" s="175">
        <v>395</v>
      </c>
      <c r="AP120" s="175">
        <f t="shared" si="188"/>
        <v>319</v>
      </c>
      <c r="AQ120" s="175">
        <f t="shared" si="189"/>
        <v>351</v>
      </c>
      <c r="AR120" s="175">
        <f t="shared" si="190"/>
        <v>414</v>
      </c>
      <c r="AS120" s="175">
        <f t="shared" si="191"/>
        <v>483</v>
      </c>
      <c r="AT120" s="175">
        <f t="shared" si="192"/>
        <v>361</v>
      </c>
      <c r="AU120" s="175">
        <f t="shared" si="193"/>
        <v>395</v>
      </c>
      <c r="AV120" s="175">
        <f t="shared" si="194"/>
        <v>364.45532866588877</v>
      </c>
      <c r="AW120" s="175">
        <f t="shared" si="195"/>
        <v>396.20454545454538</v>
      </c>
      <c r="AX120" s="175">
        <f t="shared" si="196"/>
        <v>431.8598179908995</v>
      </c>
      <c r="AY120" s="175">
        <f t="shared" si="197"/>
        <v>425.59358166189111</v>
      </c>
      <c r="AZ120" s="175">
        <f t="shared" si="198"/>
        <v>394.3138478581979</v>
      </c>
      <c r="BA120" s="175">
        <f t="shared" si="199"/>
        <v>404.66518163125426</v>
      </c>
      <c r="BB120" s="175">
        <f t="shared" si="200"/>
        <v>83.178188163623233</v>
      </c>
      <c r="BC120" s="175">
        <f t="shared" si="201"/>
        <v>84.839073131523477</v>
      </c>
      <c r="BD120" s="175">
        <f t="shared" si="202"/>
        <v>93.638262942794739</v>
      </c>
      <c r="BE120" s="175">
        <f t="shared" si="203"/>
        <v>89.648361913317387</v>
      </c>
      <c r="BF120" s="175">
        <f t="shared" si="204"/>
        <v>84.000426214869023</v>
      </c>
      <c r="BG120" s="175">
        <f t="shared" si="205"/>
        <v>91.67635608953978</v>
      </c>
      <c r="BH120" s="678">
        <f t="shared" si="206"/>
        <v>194983.60083625049</v>
      </c>
      <c r="BI120" s="678">
        <f t="shared" si="207"/>
        <v>261494.99999999994</v>
      </c>
      <c r="BJ120" s="678">
        <f t="shared" si="208"/>
        <v>246160.09625481273</v>
      </c>
      <c r="BK120" s="678">
        <f t="shared" si="209"/>
        <v>229820.53409742119</v>
      </c>
      <c r="BL120" s="678">
        <f t="shared" si="210"/>
        <v>252360.86262924667</v>
      </c>
      <c r="BM120" s="678">
        <f t="shared" si="211"/>
        <v>218519.19808087731</v>
      </c>
      <c r="BN120" s="691">
        <f t="shared" si="212"/>
        <v>196805.87747957994</v>
      </c>
      <c r="BO120" s="691">
        <f t="shared" si="213"/>
        <v>213950.4545454545</v>
      </c>
      <c r="BP120" s="691">
        <f t="shared" si="214"/>
        <v>233204.30171508572</v>
      </c>
      <c r="BQ120" s="691">
        <f t="shared" si="215"/>
        <v>229820.53409742119</v>
      </c>
      <c r="BR120" s="691">
        <f t="shared" si="216"/>
        <v>212929.47784342687</v>
      </c>
      <c r="BS120" s="691">
        <f t="shared" si="217"/>
        <v>218519.19808087731</v>
      </c>
    </row>
    <row r="121" spans="1:71" s="195" customFormat="1">
      <c r="B121" s="79">
        <v>112</v>
      </c>
      <c r="D121" s="195" t="s">
        <v>1161</v>
      </c>
      <c r="E121" s="195" t="s">
        <v>1174</v>
      </c>
      <c r="F121" s="141" t="s">
        <v>724</v>
      </c>
      <c r="G121" s="37" t="s">
        <v>1146</v>
      </c>
      <c r="H121" s="37" t="s">
        <v>559</v>
      </c>
      <c r="I121" s="38">
        <v>2</v>
      </c>
      <c r="J121" s="39">
        <v>6430</v>
      </c>
      <c r="K121" s="40" t="s">
        <v>705</v>
      </c>
      <c r="L121" s="102">
        <v>1017</v>
      </c>
      <c r="M121" s="102">
        <v>1076</v>
      </c>
      <c r="N121" s="102">
        <v>983</v>
      </c>
      <c r="O121" s="370">
        <v>977</v>
      </c>
      <c r="P121" s="176">
        <v>973</v>
      </c>
      <c r="Q121" s="175">
        <v>988.95</v>
      </c>
      <c r="AP121" s="175">
        <f t="shared" si="188"/>
        <v>1017</v>
      </c>
      <c r="AQ121" s="175">
        <f t="shared" si="189"/>
        <v>1076</v>
      </c>
      <c r="AR121" s="175">
        <f t="shared" si="190"/>
        <v>983</v>
      </c>
      <c r="AS121" s="175">
        <f t="shared" si="191"/>
        <v>977</v>
      </c>
      <c r="AT121" s="175">
        <f t="shared" si="192"/>
        <v>973</v>
      </c>
      <c r="AU121" s="175">
        <f t="shared" si="193"/>
        <v>988.95</v>
      </c>
      <c r="AV121" s="175">
        <f t="shared" si="194"/>
        <v>1161.9155775962661</v>
      </c>
      <c r="AW121" s="175">
        <f t="shared" si="195"/>
        <v>1214.5757575757577</v>
      </c>
      <c r="AX121" s="175">
        <f t="shared" si="196"/>
        <v>1025.4062828141407</v>
      </c>
      <c r="AY121" s="175">
        <f t="shared" si="197"/>
        <v>860.87977077363882</v>
      </c>
      <c r="AZ121" s="175">
        <f t="shared" si="198"/>
        <v>1062.7905096011816</v>
      </c>
      <c r="BA121" s="175">
        <f t="shared" si="199"/>
        <v>1013.1484338588074</v>
      </c>
      <c r="BB121" s="175">
        <f t="shared" si="200"/>
        <v>265.17936477242893</v>
      </c>
      <c r="BC121" s="175">
        <f t="shared" si="201"/>
        <v>260.07647489891536</v>
      </c>
      <c r="BD121" s="175">
        <f t="shared" si="202"/>
        <v>222.33432964436528</v>
      </c>
      <c r="BE121" s="175">
        <f t="shared" si="203"/>
        <v>181.33840494681382</v>
      </c>
      <c r="BF121" s="175">
        <f t="shared" si="204"/>
        <v>226.4055809060043</v>
      </c>
      <c r="BG121" s="175">
        <f t="shared" si="205"/>
        <v>229.52742368291234</v>
      </c>
      <c r="BH121" s="678">
        <f t="shared" si="206"/>
        <v>621624.83401400235</v>
      </c>
      <c r="BI121" s="678">
        <f t="shared" si="207"/>
        <v>801620.00000000012</v>
      </c>
      <c r="BJ121" s="678">
        <f t="shared" si="208"/>
        <v>584481.58120406023</v>
      </c>
      <c r="BK121" s="678">
        <f t="shared" si="209"/>
        <v>464875.07621776499</v>
      </c>
      <c r="BL121" s="678">
        <f t="shared" si="210"/>
        <v>680185.92614475626</v>
      </c>
      <c r="BM121" s="678">
        <f t="shared" si="211"/>
        <v>547100.15428375604</v>
      </c>
      <c r="BN121" s="691">
        <f t="shared" si="212"/>
        <v>627434.41190198367</v>
      </c>
      <c r="BO121" s="691">
        <f t="shared" si="213"/>
        <v>655870.90909090918</v>
      </c>
      <c r="BP121" s="691">
        <f t="shared" si="214"/>
        <v>553719.39271963597</v>
      </c>
      <c r="BQ121" s="691">
        <f t="shared" si="215"/>
        <v>464875.07621776499</v>
      </c>
      <c r="BR121" s="691">
        <f t="shared" si="216"/>
        <v>573906.87518463808</v>
      </c>
      <c r="BS121" s="691">
        <f t="shared" si="217"/>
        <v>547100.15428375604</v>
      </c>
    </row>
    <row r="122" spans="1:71" s="195" customFormat="1">
      <c r="B122" s="373">
        <v>113</v>
      </c>
      <c r="D122" s="195" t="s">
        <v>106</v>
      </c>
      <c r="E122" s="195" t="s">
        <v>1174</v>
      </c>
      <c r="F122" s="141" t="s">
        <v>724</v>
      </c>
      <c r="G122" s="37" t="s">
        <v>105</v>
      </c>
      <c r="H122" s="37" t="s">
        <v>495</v>
      </c>
      <c r="I122" s="38">
        <v>103</v>
      </c>
      <c r="J122" s="39">
        <v>6430</v>
      </c>
      <c r="K122" s="40" t="s">
        <v>705</v>
      </c>
      <c r="L122" s="102">
        <v>60</v>
      </c>
      <c r="M122" s="102">
        <v>60</v>
      </c>
      <c r="N122" s="102">
        <v>62</v>
      </c>
      <c r="O122" s="102">
        <v>69</v>
      </c>
      <c r="P122" s="176">
        <v>55</v>
      </c>
      <c r="Q122" s="108">
        <v>62.741999999999997</v>
      </c>
      <c r="AP122" s="175">
        <f t="shared" si="188"/>
        <v>60</v>
      </c>
      <c r="AQ122" s="175">
        <f t="shared" si="189"/>
        <v>60</v>
      </c>
      <c r="AR122" s="175">
        <f t="shared" si="190"/>
        <v>62</v>
      </c>
      <c r="AS122" s="175">
        <f t="shared" si="191"/>
        <v>69</v>
      </c>
      <c r="AT122" s="175">
        <f t="shared" si="192"/>
        <v>55</v>
      </c>
      <c r="AU122" s="175">
        <f t="shared" si="193"/>
        <v>62.741999999999997</v>
      </c>
      <c r="AV122" s="175">
        <f t="shared" si="194"/>
        <v>68.549591598599761</v>
      </c>
      <c r="AW122" s="175">
        <f t="shared" si="195"/>
        <v>67.72727272727272</v>
      </c>
      <c r="AX122" s="175">
        <f t="shared" si="196"/>
        <v>64.674658732936649</v>
      </c>
      <c r="AY122" s="175">
        <f t="shared" si="197"/>
        <v>60.799083094555868</v>
      </c>
      <c r="AZ122" s="175">
        <f t="shared" si="198"/>
        <v>60.075516986706056</v>
      </c>
      <c r="BA122" s="175">
        <f t="shared" si="199"/>
        <v>64.277222344071276</v>
      </c>
      <c r="BB122" s="175">
        <f t="shared" si="200"/>
        <v>15.644800281559226</v>
      </c>
      <c r="BC122" s="175">
        <f t="shared" si="201"/>
        <v>14.50240566350829</v>
      </c>
      <c r="BD122" s="175">
        <f t="shared" si="202"/>
        <v>14.023121503510325</v>
      </c>
      <c r="BE122" s="175">
        <f t="shared" si="203"/>
        <v>12.806908844759626</v>
      </c>
      <c r="BF122" s="175">
        <f t="shared" si="204"/>
        <v>12.797848869301376</v>
      </c>
      <c r="BG122" s="175">
        <f t="shared" si="205"/>
        <v>14.561918819670645</v>
      </c>
      <c r="BH122" s="678">
        <f t="shared" si="206"/>
        <v>36674.031505250874</v>
      </c>
      <c r="BI122" s="678">
        <f t="shared" si="207"/>
        <v>44699.999999999993</v>
      </c>
      <c r="BJ122" s="678">
        <f t="shared" si="208"/>
        <v>36864.555477773887</v>
      </c>
      <c r="BK122" s="678">
        <f t="shared" si="209"/>
        <v>32831.50487106017</v>
      </c>
      <c r="BL122" s="678">
        <f t="shared" si="210"/>
        <v>38448.330871491875</v>
      </c>
      <c r="BM122" s="678">
        <f t="shared" si="211"/>
        <v>34709.70006579849</v>
      </c>
      <c r="BN122" s="691">
        <f t="shared" si="212"/>
        <v>37016.779463243874</v>
      </c>
      <c r="BO122" s="691">
        <f t="shared" si="213"/>
        <v>36572.727272727272</v>
      </c>
      <c r="BP122" s="691">
        <f t="shared" si="214"/>
        <v>34924.315715785793</v>
      </c>
      <c r="BQ122" s="691">
        <f t="shared" si="215"/>
        <v>32831.50487106017</v>
      </c>
      <c r="BR122" s="691">
        <f t="shared" si="216"/>
        <v>32440.779172821269</v>
      </c>
      <c r="BS122" s="691">
        <f t="shared" si="217"/>
        <v>34709.70006579849</v>
      </c>
    </row>
    <row r="123" spans="1:71" s="195" customFormat="1">
      <c r="B123" s="79">
        <v>114</v>
      </c>
      <c r="D123" s="195" t="s">
        <v>1161</v>
      </c>
      <c r="E123" s="195" t="s">
        <v>1174</v>
      </c>
      <c r="F123" s="141" t="s">
        <v>724</v>
      </c>
      <c r="G123" s="37" t="s">
        <v>729</v>
      </c>
      <c r="H123" s="37" t="s">
        <v>727</v>
      </c>
      <c r="I123" s="38">
        <v>4</v>
      </c>
      <c r="J123" s="39">
        <v>6430</v>
      </c>
      <c r="K123" s="40" t="s">
        <v>705</v>
      </c>
      <c r="L123" s="102">
        <v>276</v>
      </c>
      <c r="M123" s="102">
        <v>217</v>
      </c>
      <c r="N123" s="102">
        <v>290</v>
      </c>
      <c r="O123" s="102">
        <v>266</v>
      </c>
      <c r="P123" s="176">
        <v>231</v>
      </c>
      <c r="Q123" s="108">
        <v>237.12</v>
      </c>
      <c r="AP123" s="175">
        <f t="shared" si="188"/>
        <v>276</v>
      </c>
      <c r="AQ123" s="175">
        <f t="shared" si="189"/>
        <v>217</v>
      </c>
      <c r="AR123" s="175">
        <f t="shared" si="190"/>
        <v>290</v>
      </c>
      <c r="AS123" s="175">
        <f t="shared" si="191"/>
        <v>266</v>
      </c>
      <c r="AT123" s="175">
        <f t="shared" si="192"/>
        <v>231</v>
      </c>
      <c r="AU123" s="175">
        <f t="shared" si="193"/>
        <v>237.12</v>
      </c>
      <c r="AV123" s="175">
        <f t="shared" si="194"/>
        <v>315.32812135355891</v>
      </c>
      <c r="AW123" s="175">
        <f t="shared" si="195"/>
        <v>244.94696969696969</v>
      </c>
      <c r="AX123" s="175">
        <f t="shared" si="196"/>
        <v>302.51050052502626</v>
      </c>
      <c r="AY123" s="175">
        <f t="shared" si="197"/>
        <v>234.38487106017192</v>
      </c>
      <c r="AZ123" s="175">
        <f t="shared" si="198"/>
        <v>252.31717134416544</v>
      </c>
      <c r="BA123" s="175">
        <f t="shared" si="199"/>
        <v>242.9220452364633</v>
      </c>
      <c r="BB123" s="175">
        <f t="shared" si="200"/>
        <v>71.966081295172458</v>
      </c>
      <c r="BC123" s="175">
        <f t="shared" si="201"/>
        <v>52.450367149688311</v>
      </c>
      <c r="BD123" s="175">
        <f t="shared" si="202"/>
        <v>65.59201993577409</v>
      </c>
      <c r="BE123" s="175">
        <f t="shared" si="203"/>
        <v>49.371561633421173</v>
      </c>
      <c r="BF123" s="175">
        <f t="shared" si="204"/>
        <v>53.750965251065779</v>
      </c>
      <c r="BG123" s="175">
        <f t="shared" si="205"/>
        <v>55.03366469861183</v>
      </c>
      <c r="BH123" s="678">
        <f t="shared" si="206"/>
        <v>168700.544924154</v>
      </c>
      <c r="BI123" s="678">
        <f t="shared" si="207"/>
        <v>161665</v>
      </c>
      <c r="BJ123" s="678">
        <f t="shared" si="208"/>
        <v>172430.98529926495</v>
      </c>
      <c r="BK123" s="678">
        <f t="shared" si="209"/>
        <v>126567.83037249284</v>
      </c>
      <c r="BL123" s="678">
        <f t="shared" si="210"/>
        <v>161482.98966026588</v>
      </c>
      <c r="BM123" s="678">
        <f t="shared" si="211"/>
        <v>131177.9044276902</v>
      </c>
      <c r="BN123" s="691">
        <f t="shared" si="212"/>
        <v>170277.18553092182</v>
      </c>
      <c r="BO123" s="691">
        <f t="shared" si="213"/>
        <v>132271.36363636362</v>
      </c>
      <c r="BP123" s="691">
        <f t="shared" si="214"/>
        <v>163355.67028351419</v>
      </c>
      <c r="BQ123" s="691">
        <f t="shared" si="215"/>
        <v>126567.83037249284</v>
      </c>
      <c r="BR123" s="691">
        <f t="shared" si="216"/>
        <v>136251.27252584934</v>
      </c>
      <c r="BS123" s="691">
        <f t="shared" si="217"/>
        <v>131177.9044276902</v>
      </c>
    </row>
    <row r="124" spans="1:71" s="195" customFormat="1">
      <c r="B124" s="373">
        <v>115</v>
      </c>
      <c r="D124" s="195" t="s">
        <v>1161</v>
      </c>
      <c r="E124" s="195" t="s">
        <v>1174</v>
      </c>
      <c r="F124" s="141" t="s">
        <v>724</v>
      </c>
      <c r="G124" s="37" t="s">
        <v>175</v>
      </c>
      <c r="H124" s="37" t="s">
        <v>728</v>
      </c>
      <c r="I124" s="143">
        <v>16</v>
      </c>
      <c r="J124" s="39">
        <v>6430</v>
      </c>
      <c r="K124" s="40" t="s">
        <v>705</v>
      </c>
      <c r="L124" s="102">
        <v>78</v>
      </c>
      <c r="M124" s="102">
        <v>78</v>
      </c>
      <c r="N124" s="102">
        <v>94</v>
      </c>
      <c r="O124" s="102">
        <v>102</v>
      </c>
      <c r="P124" s="108">
        <v>83.825999999999993</v>
      </c>
      <c r="Q124" s="108">
        <v>99.146000000000001</v>
      </c>
      <c r="AP124" s="175">
        <f t="shared" si="188"/>
        <v>78</v>
      </c>
      <c r="AQ124" s="175">
        <f t="shared" si="189"/>
        <v>78</v>
      </c>
      <c r="AR124" s="175">
        <f t="shared" si="190"/>
        <v>94</v>
      </c>
      <c r="AS124" s="175">
        <f t="shared" si="191"/>
        <v>102</v>
      </c>
      <c r="AT124" s="175">
        <f t="shared" si="192"/>
        <v>83.825999999999993</v>
      </c>
      <c r="AU124" s="175">
        <f t="shared" si="193"/>
        <v>99.146000000000001</v>
      </c>
      <c r="AV124" s="175">
        <f t="shared" si="194"/>
        <v>89.114469078179695</v>
      </c>
      <c r="AW124" s="175">
        <f t="shared" si="195"/>
        <v>88.045454545454547</v>
      </c>
      <c r="AX124" s="175">
        <f t="shared" si="196"/>
        <v>98.055127756387805</v>
      </c>
      <c r="AY124" s="175">
        <f t="shared" si="197"/>
        <v>89.876905444126066</v>
      </c>
      <c r="AZ124" s="175">
        <f t="shared" si="198"/>
        <v>91.561641580502211</v>
      </c>
      <c r="BA124" s="175">
        <f t="shared" si="199"/>
        <v>101.57198505825907</v>
      </c>
      <c r="BB124" s="175">
        <f t="shared" si="200"/>
        <v>20.338240366026994</v>
      </c>
      <c r="BC124" s="175">
        <f t="shared" si="201"/>
        <v>18.853127362560777</v>
      </c>
      <c r="BD124" s="175">
        <f t="shared" si="202"/>
        <v>21.260861634354359</v>
      </c>
      <c r="BE124" s="175">
        <f t="shared" si="203"/>
        <v>18.931952205296838</v>
      </c>
      <c r="BF124" s="175">
        <f t="shared" si="204"/>
        <v>19.505317805782855</v>
      </c>
      <c r="BG124" s="175">
        <f t="shared" si="205"/>
        <v>23.010997470515221</v>
      </c>
      <c r="BH124" s="678">
        <f t="shared" si="206"/>
        <v>47676.240956826136</v>
      </c>
      <c r="BI124" s="678">
        <f t="shared" si="207"/>
        <v>58110</v>
      </c>
      <c r="BJ124" s="678">
        <f t="shared" si="208"/>
        <v>55891.422821141052</v>
      </c>
      <c r="BK124" s="678">
        <f t="shared" si="209"/>
        <v>48533.528939828073</v>
      </c>
      <c r="BL124" s="678">
        <f t="shared" si="210"/>
        <v>58599.450611521417</v>
      </c>
      <c r="BM124" s="678">
        <f t="shared" si="211"/>
        <v>54848.8719314599</v>
      </c>
      <c r="BN124" s="691">
        <f t="shared" si="212"/>
        <v>48121.813302217037</v>
      </c>
      <c r="BO124" s="691">
        <f t="shared" si="213"/>
        <v>47544.545454545456</v>
      </c>
      <c r="BP124" s="691">
        <f t="shared" si="214"/>
        <v>52949.768988449418</v>
      </c>
      <c r="BQ124" s="691">
        <f t="shared" si="215"/>
        <v>48533.528939828073</v>
      </c>
      <c r="BR124" s="691">
        <f t="shared" si="216"/>
        <v>49443.286453471192</v>
      </c>
      <c r="BS124" s="691">
        <f t="shared" si="217"/>
        <v>54848.8719314599</v>
      </c>
    </row>
    <row r="125" spans="1:71" s="195" customFormat="1">
      <c r="B125" s="377">
        <v>116</v>
      </c>
      <c r="F125" s="378"/>
      <c r="G125" s="379"/>
      <c r="H125" s="379"/>
      <c r="I125" s="380"/>
      <c r="J125" s="381"/>
      <c r="K125" s="382"/>
      <c r="L125" s="383"/>
      <c r="M125" s="383"/>
      <c r="N125" s="383"/>
      <c r="O125" s="383"/>
      <c r="P125" s="384"/>
      <c r="Q125" s="384"/>
      <c r="AP125" s="385">
        <f t="shared" si="188"/>
        <v>0</v>
      </c>
      <c r="AQ125" s="385">
        <f t="shared" si="189"/>
        <v>0</v>
      </c>
      <c r="AR125" s="385">
        <f t="shared" si="190"/>
        <v>0</v>
      </c>
      <c r="AS125" s="385">
        <f t="shared" si="191"/>
        <v>0</v>
      </c>
      <c r="AT125" s="385">
        <f t="shared" si="192"/>
        <v>0</v>
      </c>
      <c r="AU125" s="385">
        <f t="shared" si="193"/>
        <v>0</v>
      </c>
      <c r="AV125" s="385">
        <f t="shared" si="194"/>
        <v>0</v>
      </c>
      <c r="AW125" s="385">
        <f t="shared" si="195"/>
        <v>0</v>
      </c>
      <c r="AX125" s="385">
        <f t="shared" si="196"/>
        <v>0</v>
      </c>
      <c r="AY125" s="385">
        <f t="shared" si="197"/>
        <v>0</v>
      </c>
      <c r="AZ125" s="385">
        <f t="shared" si="198"/>
        <v>0</v>
      </c>
      <c r="BA125" s="385">
        <f t="shared" si="199"/>
        <v>0</v>
      </c>
      <c r="BB125" s="385">
        <f t="shared" si="200"/>
        <v>0</v>
      </c>
      <c r="BC125" s="385">
        <f t="shared" si="201"/>
        <v>0</v>
      </c>
      <c r="BD125" s="385">
        <f t="shared" si="202"/>
        <v>0</v>
      </c>
      <c r="BE125" s="385">
        <f t="shared" si="203"/>
        <v>0</v>
      </c>
      <c r="BF125" s="385">
        <f t="shared" si="204"/>
        <v>0</v>
      </c>
      <c r="BG125" s="385">
        <f t="shared" si="205"/>
        <v>0</v>
      </c>
      <c r="BH125" s="678">
        <f t="shared" si="206"/>
        <v>0</v>
      </c>
      <c r="BI125" s="678">
        <f t="shared" si="207"/>
        <v>0</v>
      </c>
      <c r="BJ125" s="678">
        <f t="shared" si="208"/>
        <v>0</v>
      </c>
      <c r="BK125" s="678">
        <f t="shared" si="209"/>
        <v>0</v>
      </c>
      <c r="BL125" s="678">
        <f t="shared" si="210"/>
        <v>0</v>
      </c>
      <c r="BM125" s="678">
        <f t="shared" si="211"/>
        <v>0</v>
      </c>
      <c r="BN125" s="691">
        <f t="shared" si="212"/>
        <v>0</v>
      </c>
      <c r="BO125" s="691">
        <f t="shared" si="213"/>
        <v>0</v>
      </c>
      <c r="BP125" s="691">
        <f t="shared" si="214"/>
        <v>0</v>
      </c>
      <c r="BQ125" s="691">
        <f t="shared" si="215"/>
        <v>0</v>
      </c>
      <c r="BR125" s="691">
        <f t="shared" si="216"/>
        <v>0</v>
      </c>
      <c r="BS125" s="691">
        <f t="shared" si="217"/>
        <v>0</v>
      </c>
    </row>
    <row r="126" spans="1:71" s="386" customFormat="1" ht="13.5" thickBot="1">
      <c r="B126" s="387">
        <v>117</v>
      </c>
      <c r="G126" s="388"/>
      <c r="H126" s="388"/>
      <c r="I126" s="389"/>
      <c r="J126" s="390"/>
      <c r="K126" s="391"/>
      <c r="L126" s="391"/>
      <c r="M126" s="391"/>
      <c r="N126" s="391"/>
      <c r="O126" s="391"/>
      <c r="P126" s="392"/>
      <c r="Q126" s="392"/>
      <c r="AP126" s="393">
        <f>SUM(AP115:AP125)</f>
        <v>3033</v>
      </c>
      <c r="AQ126" s="393">
        <f t="shared" ref="AQ126:BS126" si="218">SUM(AQ115:AQ125)</f>
        <v>3063</v>
      </c>
      <c r="AR126" s="393">
        <f t="shared" si="218"/>
        <v>3090</v>
      </c>
      <c r="AS126" s="393">
        <f t="shared" si="218"/>
        <v>3238</v>
      </c>
      <c r="AT126" s="393">
        <f t="shared" si="218"/>
        <v>2761.1860000000001</v>
      </c>
      <c r="AU126" s="393">
        <f t="shared" si="218"/>
        <v>3098.9580000000001</v>
      </c>
      <c r="AV126" s="393">
        <f t="shared" si="218"/>
        <v>3465.1818553092185</v>
      </c>
      <c r="AW126" s="393">
        <f t="shared" si="218"/>
        <v>3457.4772727272725</v>
      </c>
      <c r="AX126" s="393">
        <f t="shared" si="218"/>
        <v>3223.3015400770037</v>
      </c>
      <c r="AY126" s="393">
        <f t="shared" si="218"/>
        <v>2853.1511747851</v>
      </c>
      <c r="AZ126" s="393">
        <f t="shared" si="218"/>
        <v>3015.9941172082713</v>
      </c>
      <c r="BA126" s="393">
        <f t="shared" si="218"/>
        <v>3174.7858276901984</v>
      </c>
      <c r="BB126" s="393">
        <f t="shared" si="218"/>
        <v>790.84465423281893</v>
      </c>
      <c r="BC126" s="393">
        <f t="shared" si="218"/>
        <v>740.34780912209817</v>
      </c>
      <c r="BD126" s="393">
        <f t="shared" si="218"/>
        <v>698.89428138462745</v>
      </c>
      <c r="BE126" s="393">
        <f t="shared" si="218"/>
        <v>600.99667883089376</v>
      </c>
      <c r="BF126" s="393">
        <f t="shared" si="218"/>
        <v>642.49529323692332</v>
      </c>
      <c r="BG126" s="393">
        <f t="shared" si="218"/>
        <v>719.24348636589377</v>
      </c>
      <c r="BH126" s="393">
        <f t="shared" si="218"/>
        <v>1853872.2925904314</v>
      </c>
      <c r="BI126" s="393">
        <f t="shared" si="218"/>
        <v>2281935</v>
      </c>
      <c r="BJ126" s="393">
        <f t="shared" si="218"/>
        <v>1837281.877843892</v>
      </c>
      <c r="BK126" s="393">
        <f t="shared" si="218"/>
        <v>1540701.6343839539</v>
      </c>
      <c r="BL126" s="393">
        <f t="shared" si="218"/>
        <v>1930236.235013294</v>
      </c>
      <c r="BM126" s="393">
        <f t="shared" si="218"/>
        <v>1714384.3469527075</v>
      </c>
      <c r="BN126" s="393">
        <f t="shared" si="218"/>
        <v>1871198.2018669778</v>
      </c>
      <c r="BO126" s="393">
        <f t="shared" si="218"/>
        <v>1867037.7272727271</v>
      </c>
      <c r="BP126" s="393">
        <f t="shared" si="218"/>
        <v>1740582.8316415821</v>
      </c>
      <c r="BQ126" s="393">
        <f t="shared" si="218"/>
        <v>1540701.6343839539</v>
      </c>
      <c r="BR126" s="393">
        <f t="shared" si="218"/>
        <v>1628636.8232924668</v>
      </c>
      <c r="BS126" s="393">
        <f t="shared" si="218"/>
        <v>1714384.3469527075</v>
      </c>
    </row>
    <row r="127" spans="1:71" s="364" customFormat="1" ht="13.5" thickTop="1">
      <c r="B127" s="44"/>
      <c r="G127" s="394"/>
      <c r="H127" s="394"/>
      <c r="I127" s="395"/>
      <c r="J127" s="396"/>
      <c r="K127" s="397"/>
      <c r="L127" s="397"/>
      <c r="M127" s="397"/>
      <c r="N127" s="397"/>
      <c r="O127" s="397"/>
      <c r="P127" s="398"/>
      <c r="Q127" s="398"/>
      <c r="AP127" s="399"/>
      <c r="AQ127" s="399"/>
      <c r="AR127" s="399"/>
      <c r="AS127" s="399"/>
      <c r="AT127" s="399"/>
      <c r="AU127" s="399"/>
      <c r="AV127" s="399"/>
      <c r="AW127" s="399"/>
      <c r="AX127" s="399"/>
      <c r="AY127" s="399"/>
      <c r="AZ127" s="399"/>
      <c r="BA127" s="399"/>
      <c r="BB127" s="399"/>
      <c r="BC127" s="399"/>
      <c r="BD127" s="399"/>
      <c r="BE127" s="399"/>
      <c r="BF127" s="399"/>
      <c r="BG127" s="399"/>
    </row>
    <row r="128" spans="1:71" s="194" customFormat="1">
      <c r="B128" s="400">
        <v>118</v>
      </c>
      <c r="F128" s="193"/>
      <c r="G128" s="71" t="s">
        <v>1132</v>
      </c>
      <c r="H128" s="64"/>
      <c r="I128" s="144"/>
      <c r="J128" s="65"/>
      <c r="K128" s="66"/>
      <c r="L128" s="66"/>
      <c r="M128" s="66"/>
      <c r="N128" s="66"/>
      <c r="O128" s="66"/>
      <c r="P128" s="145"/>
      <c r="Q128" s="145"/>
      <c r="AP128" s="193"/>
      <c r="AQ128" s="193"/>
      <c r="AR128" s="193"/>
      <c r="AS128" s="193"/>
      <c r="AT128" s="193"/>
      <c r="AU128" s="193"/>
      <c r="AV128" s="193"/>
      <c r="AW128" s="193"/>
    </row>
    <row r="129" spans="1:71" s="194" customFormat="1">
      <c r="B129" s="401">
        <v>119</v>
      </c>
      <c r="E129" s="194" t="s">
        <v>1176</v>
      </c>
      <c r="F129" s="193"/>
      <c r="G129" s="146" t="s">
        <v>716</v>
      </c>
      <c r="H129" s="71" t="s">
        <v>354</v>
      </c>
      <c r="I129" s="147" t="s">
        <v>715</v>
      </c>
      <c r="J129" s="73" t="s">
        <v>1133</v>
      </c>
      <c r="K129" s="72" t="s">
        <v>714</v>
      </c>
      <c r="L129" s="147" t="s">
        <v>1159</v>
      </c>
      <c r="M129" s="147" t="s">
        <v>1158</v>
      </c>
      <c r="N129" s="147" t="s">
        <v>1157</v>
      </c>
      <c r="O129" s="147" t="s">
        <v>1156</v>
      </c>
      <c r="P129" s="402" t="s">
        <v>626</v>
      </c>
      <c r="Q129" s="402" t="s">
        <v>627</v>
      </c>
      <c r="R129" s="193"/>
      <c r="AP129" s="147" t="s">
        <v>1159</v>
      </c>
      <c r="AQ129" s="147" t="s">
        <v>1158</v>
      </c>
      <c r="AR129" s="147" t="s">
        <v>1157</v>
      </c>
      <c r="AS129" s="147" t="s">
        <v>1156</v>
      </c>
      <c r="AT129" s="402" t="s">
        <v>626</v>
      </c>
      <c r="AU129" s="402" t="s">
        <v>627</v>
      </c>
      <c r="AV129" s="147" t="s">
        <v>1159</v>
      </c>
      <c r="AW129" s="147" t="s">
        <v>1158</v>
      </c>
      <c r="AX129" s="147" t="s">
        <v>1157</v>
      </c>
      <c r="AY129" s="147" t="s">
        <v>1156</v>
      </c>
      <c r="AZ129" s="402" t="s">
        <v>626</v>
      </c>
      <c r="BA129" s="402" t="s">
        <v>627</v>
      </c>
      <c r="BB129" s="402">
        <v>2007</v>
      </c>
      <c r="BC129" s="402">
        <v>2008</v>
      </c>
      <c r="BD129" s="402">
        <v>2009</v>
      </c>
      <c r="BE129" s="402">
        <v>2010</v>
      </c>
      <c r="BF129" s="402">
        <v>2011</v>
      </c>
      <c r="BG129" s="402">
        <v>2012</v>
      </c>
      <c r="BH129" s="402">
        <v>2007</v>
      </c>
      <c r="BI129" s="402">
        <v>2008</v>
      </c>
      <c r="BJ129" s="402">
        <v>2009</v>
      </c>
      <c r="BK129" s="402">
        <v>2010</v>
      </c>
      <c r="BL129" s="402">
        <v>2011</v>
      </c>
      <c r="BM129" s="402">
        <v>2012</v>
      </c>
      <c r="BN129" s="402">
        <v>2007</v>
      </c>
      <c r="BO129" s="402">
        <v>2008</v>
      </c>
      <c r="BP129" s="402">
        <v>2009</v>
      </c>
      <c r="BQ129" s="402">
        <v>2010</v>
      </c>
      <c r="BR129" s="402">
        <v>2011</v>
      </c>
      <c r="BS129" s="402">
        <v>2012</v>
      </c>
    </row>
    <row r="130" spans="1:71" s="194" customFormat="1">
      <c r="B130" s="401"/>
      <c r="F130" s="193"/>
      <c r="G130" s="146"/>
      <c r="H130" s="71"/>
      <c r="I130" s="147"/>
      <c r="J130" s="73"/>
      <c r="K130" s="72"/>
      <c r="L130" s="147"/>
      <c r="M130" s="147"/>
      <c r="N130" s="147"/>
      <c r="O130" s="147"/>
      <c r="P130" s="402"/>
      <c r="Q130" s="402"/>
      <c r="R130" s="193"/>
      <c r="AP130" s="147">
        <v>1</v>
      </c>
      <c r="AQ130" s="147">
        <v>1</v>
      </c>
      <c r="AR130" s="147">
        <v>1</v>
      </c>
      <c r="AS130" s="147">
        <v>1</v>
      </c>
      <c r="AT130" s="402">
        <v>1</v>
      </c>
      <c r="AU130" s="402">
        <v>1</v>
      </c>
      <c r="AV130" s="403">
        <f>'graddage '!B4</f>
        <v>0.87075283144570281</v>
      </c>
      <c r="AW130" s="403">
        <f>'graddage '!C4</f>
        <v>0.93371085942704868</v>
      </c>
      <c r="AX130" s="403">
        <f>'graddage '!D4</f>
        <v>1.0199866755496336</v>
      </c>
      <c r="AY130" s="403">
        <f>'graddage '!E4</f>
        <v>1.1095936042638241</v>
      </c>
      <c r="AZ130" s="403">
        <f>'graddage '!F4</f>
        <v>0.86109260493004669</v>
      </c>
      <c r="BA130" s="403">
        <f>'graddage '!G4</f>
        <v>1.0529646902065291</v>
      </c>
      <c r="BB130" s="402">
        <f>'CO2 faktorer'!D17</f>
        <v>235.4066935110402</v>
      </c>
      <c r="BC130" s="402">
        <f>'CO2 faktorer'!E17</f>
        <v>234.49621251783438</v>
      </c>
      <c r="BD130" s="402">
        <f>'CO2 faktorer'!F17</f>
        <v>234.24864679823642</v>
      </c>
      <c r="BE130" s="402">
        <f>'CO2 faktorer'!G17</f>
        <v>231.10414664593867</v>
      </c>
      <c r="BF130" s="402">
        <f>'CO2 faktorer'!H17</f>
        <v>229.09967278255749</v>
      </c>
      <c r="BG130" s="402">
        <f>'CO2 faktorer'!I17</f>
        <v>190.0498723852466</v>
      </c>
      <c r="BH130" s="701">
        <f>'priser 240414'!C10</f>
        <v>360</v>
      </c>
      <c r="BI130" s="701">
        <f>'priser 240414'!D10</f>
        <v>380</v>
      </c>
      <c r="BJ130" s="701">
        <f>'priser 240414'!E10</f>
        <v>380</v>
      </c>
      <c r="BK130" s="701">
        <f>'priser 240414'!F10</f>
        <v>360</v>
      </c>
      <c r="BL130" s="701">
        <f>'priser 240414'!G10</f>
        <v>360</v>
      </c>
      <c r="BM130" s="701">
        <f>'priser 240414'!H10</f>
        <v>432</v>
      </c>
      <c r="BN130" s="701">
        <f>'priser 240414'!$H$10</f>
        <v>432</v>
      </c>
      <c r="BO130" s="701">
        <f>'priser 240414'!$H$10</f>
        <v>432</v>
      </c>
      <c r="BP130" s="701">
        <f>'priser 240414'!$H$10</f>
        <v>432</v>
      </c>
      <c r="BQ130" s="701">
        <f>'priser 240414'!$H$10</f>
        <v>432</v>
      </c>
      <c r="BR130" s="701">
        <f>'priser 240414'!$H$10</f>
        <v>432</v>
      </c>
      <c r="BS130" s="701">
        <f>'priser 240414'!$H$10</f>
        <v>432</v>
      </c>
    </row>
    <row r="131" spans="1:71" s="194" customFormat="1">
      <c r="A131" s="193"/>
      <c r="B131" s="404">
        <v>120</v>
      </c>
      <c r="C131" s="193"/>
      <c r="D131" s="193" t="s">
        <v>106</v>
      </c>
      <c r="E131" s="193" t="s">
        <v>1176</v>
      </c>
      <c r="F131" s="193"/>
      <c r="G131" s="67" t="s">
        <v>1127</v>
      </c>
      <c r="H131" s="67" t="s">
        <v>520</v>
      </c>
      <c r="I131" s="68">
        <v>2</v>
      </c>
      <c r="J131" s="69">
        <v>6440</v>
      </c>
      <c r="K131" s="70" t="s">
        <v>705</v>
      </c>
      <c r="L131" s="100">
        <v>42</v>
      </c>
      <c r="M131" s="100">
        <v>48</v>
      </c>
      <c r="N131" s="100">
        <v>48</v>
      </c>
      <c r="O131" s="100">
        <v>57</v>
      </c>
      <c r="P131" s="100">
        <v>51</v>
      </c>
      <c r="Q131" s="100">
        <v>54</v>
      </c>
      <c r="AP131" s="423">
        <f>L131</f>
        <v>42</v>
      </c>
      <c r="AQ131" s="423">
        <f t="shared" ref="AQ131:AU139" si="219">M131</f>
        <v>48</v>
      </c>
      <c r="AR131" s="423">
        <f t="shared" si="219"/>
        <v>48</v>
      </c>
      <c r="AS131" s="423">
        <f t="shared" si="219"/>
        <v>57</v>
      </c>
      <c r="AT131" s="423">
        <f t="shared" si="219"/>
        <v>51</v>
      </c>
      <c r="AU131" s="423">
        <f t="shared" si="219"/>
        <v>54</v>
      </c>
      <c r="AV131" s="423">
        <f>0.85*AP131/$AV$130+0.15*AP131</f>
        <v>47.299005355776579</v>
      </c>
      <c r="AW131" s="423">
        <f>0.85*AQ131/$AW$130+0.15*AQ131</f>
        <v>50.896610774170526</v>
      </c>
      <c r="AX131" s="423">
        <f>0.85*AR131/$AX$130+0.15*AR131</f>
        <v>47.200522534291309</v>
      </c>
      <c r="AY131" s="423">
        <f>0.85*AS131/$AY$130+0.15*AS131</f>
        <v>52.214635244671264</v>
      </c>
      <c r="AZ131" s="423">
        <f>0.85*AT131/$AZ$130+0.15*AT131</f>
        <v>57.993017408123791</v>
      </c>
      <c r="BA131" s="423">
        <f>0.85*AU131/$BA$130+0.15*AU131</f>
        <v>51.691205314773804</v>
      </c>
      <c r="BB131" s="423">
        <f>$BB$130*AV131/1000</f>
        <v>11.134502457164347</v>
      </c>
      <c r="BC131" s="423">
        <f>$BC$130*AW131/1000</f>
        <v>11.935062456537391</v>
      </c>
      <c r="BD131" s="423">
        <f>$BD$130*AX131/1000</f>
        <v>11.056658531827404</v>
      </c>
      <c r="BE131" s="423">
        <f>$BE$130*AY131/1000</f>
        <v>12.067018720648706</v>
      </c>
      <c r="BF131" s="423">
        <f>$BF$130*AZ131/1000</f>
        <v>13.286181311874321</v>
      </c>
      <c r="BG131" s="423">
        <f>$BG$130*BA131/1000</f>
        <v>9.8239069735123437</v>
      </c>
      <c r="BH131" s="678">
        <f>$BH$130*AV131</f>
        <v>17027.641928079567</v>
      </c>
      <c r="BI131" s="678">
        <f>$BI$130*AW131</f>
        <v>19340.712094184801</v>
      </c>
      <c r="BJ131" s="678">
        <f>$BJ$130*AX131</f>
        <v>17936.198563030699</v>
      </c>
      <c r="BK131" s="678">
        <f>$BK$130*AY131</f>
        <v>18797.268688081655</v>
      </c>
      <c r="BL131" s="678">
        <f>$BL$130*AZ131</f>
        <v>20877.486266924563</v>
      </c>
      <c r="BM131" s="678">
        <f>$BM$130*BA131</f>
        <v>22330.600695982284</v>
      </c>
      <c r="BN131" s="691">
        <f>$BN$130*AV131</f>
        <v>20433.170313695482</v>
      </c>
      <c r="BO131" s="691">
        <f>$BO$130*AW131</f>
        <v>21987.335854441666</v>
      </c>
      <c r="BP131" s="691">
        <f>$BP$130*AX131</f>
        <v>20390.625734813846</v>
      </c>
      <c r="BQ131" s="691">
        <f>$BQ$130*AY131</f>
        <v>22556.722425697986</v>
      </c>
      <c r="BR131" s="691">
        <f>$BR$130*AZ131</f>
        <v>25052.983520309477</v>
      </c>
      <c r="BS131" s="691">
        <f>$BS$130*BA131</f>
        <v>22330.600695982284</v>
      </c>
    </row>
    <row r="132" spans="1:71" s="194" customFormat="1">
      <c r="B132" s="401">
        <v>121</v>
      </c>
      <c r="D132" s="194" t="s">
        <v>1161</v>
      </c>
      <c r="E132" s="194" t="s">
        <v>1176</v>
      </c>
      <c r="G132" s="67" t="s">
        <v>1166</v>
      </c>
      <c r="H132" s="67" t="s">
        <v>1128</v>
      </c>
      <c r="I132" s="68">
        <v>8</v>
      </c>
      <c r="J132" s="69">
        <v>6440</v>
      </c>
      <c r="K132" s="70" t="s">
        <v>705</v>
      </c>
      <c r="L132" s="177"/>
      <c r="M132" s="100">
        <v>69</v>
      </c>
      <c r="N132" s="100">
        <v>147</v>
      </c>
      <c r="O132" s="100">
        <v>158</v>
      </c>
      <c r="P132" s="100">
        <v>127</v>
      </c>
      <c r="Q132" s="100">
        <v>139</v>
      </c>
      <c r="AP132" s="423">
        <f t="shared" ref="AP132:AP139" si="220">L132</f>
        <v>0</v>
      </c>
      <c r="AQ132" s="423">
        <f t="shared" si="219"/>
        <v>69</v>
      </c>
      <c r="AR132" s="423">
        <f t="shared" si="219"/>
        <v>147</v>
      </c>
      <c r="AS132" s="423">
        <f t="shared" si="219"/>
        <v>158</v>
      </c>
      <c r="AT132" s="423">
        <f t="shared" si="219"/>
        <v>127</v>
      </c>
      <c r="AU132" s="423">
        <f t="shared" si="219"/>
        <v>139</v>
      </c>
      <c r="AV132" s="423">
        <f t="shared" ref="AV132:AV139" si="221">0.85*AP132/$AV$130+0.15*AP132</f>
        <v>0</v>
      </c>
      <c r="AW132" s="423">
        <f t="shared" ref="AW132:AW139" si="222">0.85*AQ132/$AW$130+0.15*AQ132</f>
        <v>73.163877987870137</v>
      </c>
      <c r="AX132" s="423">
        <f t="shared" ref="AX132:AX139" si="223">0.85*AR132/$AX$130+0.15*AR132</f>
        <v>144.55160026126714</v>
      </c>
      <c r="AY132" s="423">
        <f t="shared" ref="AY132:AY139" si="224">0.85*AS132/$AY$130+0.15*AS132</f>
        <v>144.73530471329929</v>
      </c>
      <c r="AZ132" s="423">
        <f t="shared" ref="AZ132:AZ139" si="225">0.85*AT132/$AZ$130+0.15*AT132</f>
        <v>144.41398452611219</v>
      </c>
      <c r="BA132" s="423">
        <f t="shared" ref="BA132:BA139" si="226">0.85*AU132/$BA$130+0.15*AU132</f>
        <v>133.05699145839924</v>
      </c>
      <c r="BB132" s="423">
        <f t="shared" ref="BB132:BB139" si="227">$BB$130*AV132/1000</f>
        <v>0</v>
      </c>
      <c r="BC132" s="423">
        <f t="shared" ref="BC132:BC139" si="228">$BC$130*AW132/1000</f>
        <v>17.156652281272503</v>
      </c>
      <c r="BD132" s="423">
        <f t="shared" ref="BD132:BD139" si="229">$BD$130*AX132/1000</f>
        <v>33.861016753721429</v>
      </c>
      <c r="BE132" s="423">
        <f t="shared" ref="BE132:BE139" si="230">$BE$130*AY132/1000</f>
        <v>33.448929085306936</v>
      </c>
      <c r="BF132" s="423">
        <f t="shared" ref="BF132:BF139" si="231">$BF$130*AZ132/1000</f>
        <v>33.085196600157623</v>
      </c>
      <c r="BG132" s="423">
        <f t="shared" ref="BG132:BG139" si="232">$BG$130*BA132/1000</f>
        <v>25.287464246633622</v>
      </c>
      <c r="BH132" s="678">
        <f t="shared" ref="BH132:BH139" si="233">$BH$130*AV132</f>
        <v>0</v>
      </c>
      <c r="BI132" s="678">
        <f t="shared" ref="BI132:BI139" si="234">$BI$130*AW132</f>
        <v>27802.273635390651</v>
      </c>
      <c r="BJ132" s="678">
        <f t="shared" ref="BJ132:BJ139" si="235">$BJ$130*AX132</f>
        <v>54929.608099281511</v>
      </c>
      <c r="BK132" s="678">
        <f t="shared" ref="BK132:BK139" si="236">$BK$130*AY132</f>
        <v>52104.709696787744</v>
      </c>
      <c r="BL132" s="678">
        <f t="shared" ref="BL132:BL139" si="237">$BL$130*AZ132</f>
        <v>51989.034429400388</v>
      </c>
      <c r="BM132" s="678">
        <f t="shared" ref="BM132:BM139" si="238">$BM$130*BA132</f>
        <v>57480.620310028469</v>
      </c>
      <c r="BN132" s="691">
        <f t="shared" ref="BN132:BN139" si="239">$BN$130*AV132</f>
        <v>0</v>
      </c>
      <c r="BO132" s="691">
        <f t="shared" ref="BO132:BO139" si="240">$BO$130*AW132</f>
        <v>31606.795290759899</v>
      </c>
      <c r="BP132" s="691">
        <f t="shared" ref="BP132:BP139" si="241">$BP$130*AX132</f>
        <v>62446.291312867404</v>
      </c>
      <c r="BQ132" s="691">
        <f t="shared" ref="BQ132:BQ139" si="242">$BQ$130*AY132</f>
        <v>62525.651636145289</v>
      </c>
      <c r="BR132" s="691">
        <f t="shared" ref="BR132:BR139" si="243">$BR$130*AZ132</f>
        <v>62386.841315280464</v>
      </c>
      <c r="BS132" s="691">
        <f t="shared" ref="BS132:BS139" si="244">$BS$130*BA132</f>
        <v>57480.620310028469</v>
      </c>
    </row>
    <row r="133" spans="1:71" s="194" customFormat="1">
      <c r="B133" s="404">
        <v>122</v>
      </c>
      <c r="D133" s="194" t="s">
        <v>106</v>
      </c>
      <c r="E133" s="194" t="s">
        <v>1176</v>
      </c>
      <c r="F133" s="193"/>
      <c r="G133" s="67" t="s">
        <v>104</v>
      </c>
      <c r="H133" s="67" t="s">
        <v>546</v>
      </c>
      <c r="I133" s="68">
        <v>8</v>
      </c>
      <c r="J133" s="69">
        <v>6440</v>
      </c>
      <c r="K133" s="70" t="s">
        <v>705</v>
      </c>
      <c r="L133" s="100">
        <v>34</v>
      </c>
      <c r="M133" s="100">
        <v>37</v>
      </c>
      <c r="N133" s="100">
        <v>37</v>
      </c>
      <c r="O133" s="100">
        <v>40</v>
      </c>
      <c r="P133" s="100">
        <v>44</v>
      </c>
      <c r="Q133" s="100">
        <v>48</v>
      </c>
      <c r="AP133" s="423">
        <f t="shared" si="220"/>
        <v>34</v>
      </c>
      <c r="AQ133" s="423">
        <f t="shared" si="219"/>
        <v>37</v>
      </c>
      <c r="AR133" s="423">
        <f t="shared" si="219"/>
        <v>37</v>
      </c>
      <c r="AS133" s="423">
        <f t="shared" si="219"/>
        <v>40</v>
      </c>
      <c r="AT133" s="423">
        <f t="shared" si="219"/>
        <v>44</v>
      </c>
      <c r="AU133" s="423">
        <f t="shared" si="219"/>
        <v>48</v>
      </c>
      <c r="AV133" s="423">
        <f t="shared" si="221"/>
        <v>38.289671002295336</v>
      </c>
      <c r="AW133" s="423">
        <f t="shared" si="222"/>
        <v>39.232804138423113</v>
      </c>
      <c r="AX133" s="423">
        <f t="shared" si="223"/>
        <v>36.383736120182881</v>
      </c>
      <c r="AY133" s="423">
        <f t="shared" si="224"/>
        <v>36.641849294506159</v>
      </c>
      <c r="AZ133" s="423">
        <f t="shared" si="225"/>
        <v>50.033191489361698</v>
      </c>
      <c r="BA133" s="423">
        <f t="shared" si="226"/>
        <v>45.947738057576714</v>
      </c>
      <c r="BB133" s="423">
        <f t="shared" si="227"/>
        <v>9.013644846275902</v>
      </c>
      <c r="BC133" s="423">
        <f t="shared" si="228"/>
        <v>9.1999439769142395</v>
      </c>
      <c r="BD133" s="423">
        <f t="shared" si="229"/>
        <v>8.5228409516169563</v>
      </c>
      <c r="BE133" s="423">
        <f t="shared" si="230"/>
        <v>8.4680833127359367</v>
      </c>
      <c r="BF133" s="423">
        <f t="shared" si="231"/>
        <v>11.462587798479806</v>
      </c>
      <c r="BG133" s="423">
        <f t="shared" si="232"/>
        <v>8.7323617542331942</v>
      </c>
      <c r="BH133" s="678">
        <f t="shared" si="233"/>
        <v>13784.281560826321</v>
      </c>
      <c r="BI133" s="678">
        <f t="shared" si="234"/>
        <v>14908.465572600782</v>
      </c>
      <c r="BJ133" s="678">
        <f t="shared" si="235"/>
        <v>13825.819725669495</v>
      </c>
      <c r="BK133" s="678">
        <f t="shared" si="236"/>
        <v>13191.065746022217</v>
      </c>
      <c r="BL133" s="678">
        <f t="shared" si="237"/>
        <v>18011.948936170211</v>
      </c>
      <c r="BM133" s="678">
        <f t="shared" si="238"/>
        <v>19849.42284087314</v>
      </c>
      <c r="BN133" s="691">
        <f t="shared" si="239"/>
        <v>16541.137872991585</v>
      </c>
      <c r="BO133" s="691">
        <f t="shared" si="240"/>
        <v>16948.571387798784</v>
      </c>
      <c r="BP133" s="691">
        <f t="shared" si="241"/>
        <v>15717.774003919005</v>
      </c>
      <c r="BQ133" s="691">
        <f t="shared" si="242"/>
        <v>15829.27889522666</v>
      </c>
      <c r="BR133" s="691">
        <f t="shared" si="243"/>
        <v>21614.338723404253</v>
      </c>
      <c r="BS133" s="691">
        <f t="shared" si="244"/>
        <v>19849.42284087314</v>
      </c>
    </row>
    <row r="134" spans="1:71" s="194" customFormat="1">
      <c r="B134" s="401">
        <v>123</v>
      </c>
      <c r="D134" s="194" t="s">
        <v>1161</v>
      </c>
      <c r="E134" s="194" t="s">
        <v>1176</v>
      </c>
      <c r="F134" s="193"/>
      <c r="G134" s="67" t="s">
        <v>139</v>
      </c>
      <c r="H134" s="67" t="s">
        <v>367</v>
      </c>
      <c r="I134" s="68">
        <v>24</v>
      </c>
      <c r="J134" s="69">
        <v>6440</v>
      </c>
      <c r="K134" s="70" t="s">
        <v>705</v>
      </c>
      <c r="L134" s="100">
        <v>626</v>
      </c>
      <c r="M134" s="100">
        <v>541</v>
      </c>
      <c r="N134" s="101">
        <v>593</v>
      </c>
      <c r="O134" s="101">
        <v>626</v>
      </c>
      <c r="P134" s="100">
        <v>541</v>
      </c>
      <c r="Q134" s="100">
        <v>593</v>
      </c>
      <c r="AP134" s="423">
        <f t="shared" si="220"/>
        <v>626</v>
      </c>
      <c r="AQ134" s="423">
        <f t="shared" si="219"/>
        <v>541</v>
      </c>
      <c r="AR134" s="423">
        <f t="shared" si="219"/>
        <v>593</v>
      </c>
      <c r="AS134" s="423">
        <f t="shared" si="219"/>
        <v>626</v>
      </c>
      <c r="AT134" s="423">
        <f t="shared" si="219"/>
        <v>541</v>
      </c>
      <c r="AU134" s="423">
        <f t="shared" si="219"/>
        <v>593</v>
      </c>
      <c r="AV134" s="423">
        <f t="shared" si="221"/>
        <v>704.98041315990827</v>
      </c>
      <c r="AW134" s="423">
        <f t="shared" si="222"/>
        <v>573.64721726721359</v>
      </c>
      <c r="AX134" s="423">
        <f t="shared" si="223"/>
        <v>583.12312214239057</v>
      </c>
      <c r="AY134" s="423">
        <f t="shared" si="224"/>
        <v>573.44494145902138</v>
      </c>
      <c r="AZ134" s="423">
        <f t="shared" si="225"/>
        <v>615.18083172146987</v>
      </c>
      <c r="BA134" s="423">
        <f t="shared" si="226"/>
        <v>567.64601391964572</v>
      </c>
      <c r="BB134" s="423">
        <f t="shared" si="227"/>
        <v>165.957108052021</v>
      </c>
      <c r="BC134" s="423">
        <f t="shared" si="228"/>
        <v>134.51809977055683</v>
      </c>
      <c r="BD134" s="423">
        <f t="shared" si="229"/>
        <v>136.59580227861773</v>
      </c>
      <c r="BE134" s="423">
        <f t="shared" si="230"/>
        <v>132.5255038443174</v>
      </c>
      <c r="BF134" s="423">
        <f t="shared" si="231"/>
        <v>140.93772724949031</v>
      </c>
      <c r="BG134" s="423">
        <f t="shared" si="232"/>
        <v>107.88105250542259</v>
      </c>
      <c r="BH134" s="678">
        <f t="shared" si="233"/>
        <v>253792.94873756697</v>
      </c>
      <c r="BI134" s="678">
        <f t="shared" si="234"/>
        <v>217985.94256154116</v>
      </c>
      <c r="BJ134" s="678">
        <f t="shared" si="235"/>
        <v>221586.78641410841</v>
      </c>
      <c r="BK134" s="678">
        <f t="shared" si="236"/>
        <v>206440.17892524769</v>
      </c>
      <c r="BL134" s="678">
        <f t="shared" si="237"/>
        <v>221465.09941972914</v>
      </c>
      <c r="BM134" s="678">
        <f t="shared" si="238"/>
        <v>245223.07801328695</v>
      </c>
      <c r="BN134" s="691">
        <f t="shared" si="239"/>
        <v>304551.53848508035</v>
      </c>
      <c r="BO134" s="691">
        <f t="shared" si="240"/>
        <v>247815.59785943627</v>
      </c>
      <c r="BP134" s="691">
        <f t="shared" si="241"/>
        <v>251909.18876551272</v>
      </c>
      <c r="BQ134" s="691">
        <f t="shared" si="242"/>
        <v>247728.21471029724</v>
      </c>
      <c r="BR134" s="691">
        <f t="shared" si="243"/>
        <v>265758.11930367496</v>
      </c>
      <c r="BS134" s="691">
        <f t="shared" si="244"/>
        <v>245223.07801328695</v>
      </c>
    </row>
    <row r="135" spans="1:71" s="194" customFormat="1">
      <c r="B135" s="404">
        <v>124</v>
      </c>
      <c r="D135" s="194" t="s">
        <v>1162</v>
      </c>
      <c r="E135" s="194" t="s">
        <v>1176</v>
      </c>
      <c r="F135" s="193"/>
      <c r="G135" s="67" t="s">
        <v>1129</v>
      </c>
      <c r="H135" s="67" t="s">
        <v>367</v>
      </c>
      <c r="I135" s="68">
        <v>1</v>
      </c>
      <c r="J135" s="69">
        <v>6440</v>
      </c>
      <c r="K135" s="70" t="s">
        <v>705</v>
      </c>
      <c r="L135" s="371">
        <v>735</v>
      </c>
      <c r="M135" s="371">
        <v>702</v>
      </c>
      <c r="N135" s="371">
        <v>845</v>
      </c>
      <c r="O135" s="371">
        <v>1213</v>
      </c>
      <c r="P135" s="100">
        <v>980</v>
      </c>
      <c r="Q135" s="100">
        <v>912</v>
      </c>
      <c r="AP135" s="423">
        <f t="shared" si="220"/>
        <v>735</v>
      </c>
      <c r="AQ135" s="423">
        <f t="shared" si="219"/>
        <v>702</v>
      </c>
      <c r="AR135" s="423">
        <f t="shared" si="219"/>
        <v>845</v>
      </c>
      <c r="AS135" s="423">
        <f t="shared" si="219"/>
        <v>1213</v>
      </c>
      <c r="AT135" s="423">
        <f t="shared" si="219"/>
        <v>980</v>
      </c>
      <c r="AU135" s="423">
        <f t="shared" si="219"/>
        <v>912</v>
      </c>
      <c r="AV135" s="423">
        <f t="shared" si="221"/>
        <v>827.73259372609027</v>
      </c>
      <c r="AW135" s="423">
        <f t="shared" si="222"/>
        <v>744.36293257224384</v>
      </c>
      <c r="AX135" s="423">
        <f t="shared" si="223"/>
        <v>830.92586544741994</v>
      </c>
      <c r="AY135" s="423">
        <f t="shared" si="224"/>
        <v>1111.164079855899</v>
      </c>
      <c r="AZ135" s="423">
        <f t="shared" si="225"/>
        <v>1114.3756286266926</v>
      </c>
      <c r="BA135" s="423">
        <f t="shared" si="226"/>
        <v>873.0070230939574</v>
      </c>
      <c r="BB135" s="423">
        <f t="shared" si="227"/>
        <v>194.85379300037607</v>
      </c>
      <c r="BC135" s="423">
        <f t="shared" si="228"/>
        <v>174.55028842685931</v>
      </c>
      <c r="BD135" s="423">
        <f t="shared" si="229"/>
        <v>194.64325957071159</v>
      </c>
      <c r="BE135" s="423">
        <f t="shared" si="230"/>
        <v>256.79462645871718</v>
      </c>
      <c r="BF135" s="423">
        <f t="shared" si="231"/>
        <v>255.30309187523207</v>
      </c>
      <c r="BG135" s="423">
        <f t="shared" si="232"/>
        <v>165.91487333043062</v>
      </c>
      <c r="BH135" s="678">
        <f t="shared" si="233"/>
        <v>297983.7337413925</v>
      </c>
      <c r="BI135" s="678">
        <f t="shared" si="234"/>
        <v>282857.91437745263</v>
      </c>
      <c r="BJ135" s="678">
        <f t="shared" si="235"/>
        <v>315751.82887001958</v>
      </c>
      <c r="BK135" s="678">
        <f t="shared" si="236"/>
        <v>400019.06874812365</v>
      </c>
      <c r="BL135" s="678">
        <f t="shared" si="237"/>
        <v>401175.22630560934</v>
      </c>
      <c r="BM135" s="678">
        <f t="shared" si="238"/>
        <v>377139.03397658962</v>
      </c>
      <c r="BN135" s="691">
        <f t="shared" si="239"/>
        <v>357580.480489671</v>
      </c>
      <c r="BO135" s="691">
        <f t="shared" si="240"/>
        <v>321564.78687120933</v>
      </c>
      <c r="BP135" s="691">
        <f t="shared" si="241"/>
        <v>358959.9738732854</v>
      </c>
      <c r="BQ135" s="691">
        <f t="shared" si="242"/>
        <v>480022.88249774836</v>
      </c>
      <c r="BR135" s="691">
        <f t="shared" si="243"/>
        <v>481410.27156673116</v>
      </c>
      <c r="BS135" s="691">
        <f t="shared" si="244"/>
        <v>377139.03397658962</v>
      </c>
    </row>
    <row r="136" spans="1:71" s="194" customFormat="1">
      <c r="B136" s="401">
        <v>125</v>
      </c>
      <c r="D136" s="194" t="s">
        <v>1161</v>
      </c>
      <c r="E136" s="193" t="s">
        <v>1176</v>
      </c>
      <c r="G136" s="67" t="s">
        <v>1130</v>
      </c>
      <c r="H136" s="67" t="s">
        <v>380</v>
      </c>
      <c r="I136" s="68">
        <v>20</v>
      </c>
      <c r="J136" s="69">
        <v>6440</v>
      </c>
      <c r="K136" s="70" t="s">
        <v>705</v>
      </c>
      <c r="L136" s="100">
        <v>157</v>
      </c>
      <c r="M136" s="100">
        <v>157</v>
      </c>
      <c r="N136" s="101">
        <v>157</v>
      </c>
      <c r="O136" s="101">
        <v>184</v>
      </c>
      <c r="P136" s="100">
        <v>141</v>
      </c>
      <c r="Q136" s="100">
        <v>68</v>
      </c>
      <c r="AP136" s="423">
        <f t="shared" si="220"/>
        <v>157</v>
      </c>
      <c r="AQ136" s="423">
        <f t="shared" si="219"/>
        <v>157</v>
      </c>
      <c r="AR136" s="423">
        <f t="shared" si="219"/>
        <v>157</v>
      </c>
      <c r="AS136" s="423">
        <f t="shared" si="219"/>
        <v>184</v>
      </c>
      <c r="AT136" s="423">
        <f t="shared" si="219"/>
        <v>141</v>
      </c>
      <c r="AU136" s="423">
        <f t="shared" si="219"/>
        <v>68</v>
      </c>
      <c r="AV136" s="423">
        <f t="shared" si="221"/>
        <v>176.80818668706962</v>
      </c>
      <c r="AW136" s="423">
        <f t="shared" si="222"/>
        <v>166.47433107384944</v>
      </c>
      <c r="AX136" s="423">
        <f t="shared" si="223"/>
        <v>154.38504245591116</v>
      </c>
      <c r="AY136" s="423">
        <f t="shared" si="224"/>
        <v>168.55250675472831</v>
      </c>
      <c r="AZ136" s="423">
        <f t="shared" si="225"/>
        <v>160.33363636363634</v>
      </c>
      <c r="BA136" s="423">
        <f t="shared" si="226"/>
        <v>65.092628914900345</v>
      </c>
      <c r="BB136" s="423">
        <f t="shared" si="227"/>
        <v>41.621830613685781</v>
      </c>
      <c r="BC136" s="423">
        <f t="shared" si="228"/>
        <v>39.037600118257714</v>
      </c>
      <c r="BD136" s="423">
        <f t="shared" si="229"/>
        <v>36.164487281185465</v>
      </c>
      <c r="BE136" s="423">
        <f t="shared" si="230"/>
        <v>38.953183238585297</v>
      </c>
      <c r="BF136" s="423">
        <f t="shared" si="231"/>
        <v>36.73238362694665</v>
      </c>
      <c r="BG136" s="423">
        <f t="shared" si="232"/>
        <v>12.370845818497024</v>
      </c>
      <c r="BH136" s="678">
        <f t="shared" si="233"/>
        <v>63650.947207345067</v>
      </c>
      <c r="BI136" s="678">
        <f t="shared" si="234"/>
        <v>63260.245808062791</v>
      </c>
      <c r="BJ136" s="678">
        <f t="shared" si="235"/>
        <v>58666.31613324624</v>
      </c>
      <c r="BK136" s="678">
        <f t="shared" si="236"/>
        <v>60678.90243170219</v>
      </c>
      <c r="BL136" s="678">
        <f t="shared" si="237"/>
        <v>57720.109090909085</v>
      </c>
      <c r="BM136" s="678">
        <f t="shared" si="238"/>
        <v>28120.015691236949</v>
      </c>
      <c r="BN136" s="691">
        <f t="shared" si="239"/>
        <v>76381.136648814077</v>
      </c>
      <c r="BO136" s="691">
        <f t="shared" si="240"/>
        <v>71916.911023902954</v>
      </c>
      <c r="BP136" s="691">
        <f t="shared" si="241"/>
        <v>66694.338340953618</v>
      </c>
      <c r="BQ136" s="691">
        <f t="shared" si="242"/>
        <v>72814.682918042628</v>
      </c>
      <c r="BR136" s="691">
        <f t="shared" si="243"/>
        <v>69264.130909090905</v>
      </c>
      <c r="BS136" s="691">
        <f t="shared" si="244"/>
        <v>28120.015691236949</v>
      </c>
    </row>
    <row r="137" spans="1:71" s="194" customFormat="1">
      <c r="A137" s="193"/>
      <c r="B137" s="404">
        <v>126</v>
      </c>
      <c r="C137" s="193"/>
      <c r="D137" s="193" t="s">
        <v>1161</v>
      </c>
      <c r="E137" s="193" t="s">
        <v>1176</v>
      </c>
      <c r="F137" s="193"/>
      <c r="G137" s="67" t="s">
        <v>1451</v>
      </c>
      <c r="H137" s="67" t="s">
        <v>380</v>
      </c>
      <c r="I137" s="68">
        <v>14</v>
      </c>
      <c r="J137" s="69">
        <v>6440</v>
      </c>
      <c r="K137" s="70" t="s">
        <v>705</v>
      </c>
      <c r="L137" s="170">
        <v>32</v>
      </c>
      <c r="M137" s="170">
        <v>9</v>
      </c>
      <c r="N137" s="171">
        <v>9</v>
      </c>
      <c r="O137" s="171">
        <v>19</v>
      </c>
      <c r="P137" s="100">
        <v>34</v>
      </c>
      <c r="Q137" s="100">
        <v>46</v>
      </c>
      <c r="AP137" s="423">
        <f t="shared" si="220"/>
        <v>32</v>
      </c>
      <c r="AQ137" s="423">
        <f t="shared" si="219"/>
        <v>9</v>
      </c>
      <c r="AR137" s="423">
        <f t="shared" si="219"/>
        <v>9</v>
      </c>
      <c r="AS137" s="423">
        <f t="shared" si="219"/>
        <v>19</v>
      </c>
      <c r="AT137" s="423">
        <f t="shared" si="219"/>
        <v>34</v>
      </c>
      <c r="AU137" s="423">
        <f t="shared" si="219"/>
        <v>46</v>
      </c>
      <c r="AV137" s="423">
        <f t="shared" si="221"/>
        <v>36.037337413925016</v>
      </c>
      <c r="AW137" s="423">
        <f t="shared" si="222"/>
        <v>9.5431145201569727</v>
      </c>
      <c r="AX137" s="423">
        <f t="shared" si="223"/>
        <v>8.8500979751796205</v>
      </c>
      <c r="AY137" s="423">
        <f t="shared" si="224"/>
        <v>17.404878414890423</v>
      </c>
      <c r="AZ137" s="423">
        <f t="shared" si="225"/>
        <v>38.662011605415856</v>
      </c>
      <c r="BA137" s="423">
        <f t="shared" si="226"/>
        <v>44.033248971844351</v>
      </c>
      <c r="BB137" s="423">
        <f t="shared" si="227"/>
        <v>8.4834304435537895</v>
      </c>
      <c r="BC137" s="423">
        <f t="shared" si="228"/>
        <v>2.2378242106007606</v>
      </c>
      <c r="BD137" s="423">
        <f t="shared" si="229"/>
        <v>2.0731234747176384</v>
      </c>
      <c r="BE137" s="423">
        <f t="shared" si="230"/>
        <v>4.0223395735495684</v>
      </c>
      <c r="BF137" s="423">
        <f t="shared" si="231"/>
        <v>8.8574542079162129</v>
      </c>
      <c r="BG137" s="423">
        <f t="shared" si="232"/>
        <v>8.3685133478068092</v>
      </c>
      <c r="BH137" s="678">
        <f t="shared" si="233"/>
        <v>12973.441469013005</v>
      </c>
      <c r="BI137" s="678">
        <f t="shared" si="234"/>
        <v>3626.3835176596494</v>
      </c>
      <c r="BJ137" s="678">
        <f t="shared" si="235"/>
        <v>3363.0372305682558</v>
      </c>
      <c r="BK137" s="678">
        <f t="shared" si="236"/>
        <v>6265.7562293605524</v>
      </c>
      <c r="BL137" s="678">
        <f t="shared" si="237"/>
        <v>13918.324177949708</v>
      </c>
      <c r="BM137" s="678">
        <f t="shared" si="238"/>
        <v>19022.36355583676</v>
      </c>
      <c r="BN137" s="691">
        <f t="shared" si="239"/>
        <v>15568.129762815606</v>
      </c>
      <c r="BO137" s="691">
        <f t="shared" si="240"/>
        <v>4122.6254727078122</v>
      </c>
      <c r="BP137" s="691">
        <f t="shared" si="241"/>
        <v>3823.2423252775961</v>
      </c>
      <c r="BQ137" s="691">
        <f t="shared" si="242"/>
        <v>7518.9074752326624</v>
      </c>
      <c r="BR137" s="691">
        <f t="shared" si="243"/>
        <v>16701.989013539649</v>
      </c>
      <c r="BS137" s="691">
        <f t="shared" si="244"/>
        <v>19022.36355583676</v>
      </c>
    </row>
    <row r="138" spans="1:71" s="194" customFormat="1">
      <c r="B138" s="401">
        <v>127</v>
      </c>
      <c r="D138" s="194" t="s">
        <v>1160</v>
      </c>
      <c r="E138" s="194" t="s">
        <v>1176</v>
      </c>
      <c r="F138" s="193"/>
      <c r="G138" s="67" t="s">
        <v>1186</v>
      </c>
      <c r="H138" s="67" t="s">
        <v>1131</v>
      </c>
      <c r="I138" s="68">
        <v>10</v>
      </c>
      <c r="J138" s="69">
        <v>6440</v>
      </c>
      <c r="K138" s="70" t="s">
        <v>705</v>
      </c>
      <c r="L138" s="371">
        <v>39</v>
      </c>
      <c r="M138" s="371">
        <v>39</v>
      </c>
      <c r="N138" s="371">
        <v>39</v>
      </c>
      <c r="O138" s="371">
        <v>39</v>
      </c>
      <c r="P138" s="100">
        <v>39</v>
      </c>
      <c r="Q138" s="100">
        <v>45</v>
      </c>
      <c r="AP138" s="423">
        <f t="shared" si="220"/>
        <v>39</v>
      </c>
      <c r="AQ138" s="423">
        <f t="shared" si="219"/>
        <v>39</v>
      </c>
      <c r="AR138" s="423">
        <f t="shared" si="219"/>
        <v>39</v>
      </c>
      <c r="AS138" s="423">
        <f t="shared" si="219"/>
        <v>39</v>
      </c>
      <c r="AT138" s="423">
        <f t="shared" si="219"/>
        <v>39</v>
      </c>
      <c r="AU138" s="423">
        <f t="shared" si="219"/>
        <v>45</v>
      </c>
      <c r="AV138" s="423">
        <f t="shared" si="221"/>
        <v>43.920504973221121</v>
      </c>
      <c r="AW138" s="423">
        <f t="shared" si="222"/>
        <v>41.353496254013557</v>
      </c>
      <c r="AX138" s="423">
        <f t="shared" si="223"/>
        <v>38.350424559111687</v>
      </c>
      <c r="AY138" s="423">
        <f t="shared" si="224"/>
        <v>35.725803062143498</v>
      </c>
      <c r="AZ138" s="423">
        <f t="shared" si="225"/>
        <v>44.347601547388777</v>
      </c>
      <c r="BA138" s="423">
        <f t="shared" si="226"/>
        <v>43.076004428978166</v>
      </c>
      <c r="BB138" s="423">
        <f t="shared" si="227"/>
        <v>10.339180853081182</v>
      </c>
      <c r="BC138" s="423">
        <f t="shared" si="228"/>
        <v>9.6972382459366315</v>
      </c>
      <c r="BD138" s="423">
        <f t="shared" si="229"/>
        <v>8.9835350571097656</v>
      </c>
      <c r="BE138" s="423">
        <f t="shared" si="230"/>
        <v>8.256381229917535</v>
      </c>
      <c r="BF138" s="423">
        <f t="shared" si="231"/>
        <v>10.160021003198009</v>
      </c>
      <c r="BG138" s="423">
        <f t="shared" si="232"/>
        <v>8.1865891445936185</v>
      </c>
      <c r="BH138" s="678">
        <f t="shared" si="233"/>
        <v>15811.381790359603</v>
      </c>
      <c r="BI138" s="678">
        <f t="shared" si="234"/>
        <v>15714.328576525151</v>
      </c>
      <c r="BJ138" s="678">
        <f t="shared" si="235"/>
        <v>14573.161332462441</v>
      </c>
      <c r="BK138" s="678">
        <f t="shared" si="236"/>
        <v>12861.28910237166</v>
      </c>
      <c r="BL138" s="678">
        <f t="shared" si="237"/>
        <v>15965.136557059959</v>
      </c>
      <c r="BM138" s="678">
        <f t="shared" si="238"/>
        <v>18608.833913318569</v>
      </c>
      <c r="BN138" s="691">
        <f t="shared" si="239"/>
        <v>18973.658148431525</v>
      </c>
      <c r="BO138" s="691">
        <f t="shared" si="240"/>
        <v>17864.710381733858</v>
      </c>
      <c r="BP138" s="691">
        <f t="shared" si="241"/>
        <v>16567.383409536247</v>
      </c>
      <c r="BQ138" s="691">
        <f t="shared" si="242"/>
        <v>15433.546922845992</v>
      </c>
      <c r="BR138" s="691">
        <f t="shared" si="243"/>
        <v>19158.163868471951</v>
      </c>
      <c r="BS138" s="691">
        <f t="shared" si="244"/>
        <v>18608.833913318569</v>
      </c>
    </row>
    <row r="139" spans="1:71" s="194" customFormat="1">
      <c r="B139" s="401"/>
      <c r="D139" s="194" t="s">
        <v>1161</v>
      </c>
      <c r="E139" s="194" t="s">
        <v>1335</v>
      </c>
      <c r="F139" s="193"/>
      <c r="G139" s="405" t="s">
        <v>1334</v>
      </c>
      <c r="H139" s="405" t="s">
        <v>1333</v>
      </c>
      <c r="I139" s="406">
        <v>11</v>
      </c>
      <c r="J139" s="407">
        <v>6440</v>
      </c>
      <c r="K139" s="408" t="s">
        <v>705</v>
      </c>
      <c r="L139" s="409"/>
      <c r="M139" s="409"/>
      <c r="N139" s="409"/>
      <c r="O139" s="409"/>
      <c r="P139" s="410">
        <v>49.58</v>
      </c>
      <c r="Q139" s="410">
        <v>87.66</v>
      </c>
      <c r="AP139" s="423">
        <f t="shared" si="220"/>
        <v>0</v>
      </c>
      <c r="AQ139" s="423">
        <f t="shared" si="219"/>
        <v>0</v>
      </c>
      <c r="AR139" s="423">
        <f t="shared" si="219"/>
        <v>0</v>
      </c>
      <c r="AS139" s="423">
        <f t="shared" si="219"/>
        <v>0</v>
      </c>
      <c r="AT139" s="423">
        <f t="shared" si="219"/>
        <v>49.58</v>
      </c>
      <c r="AU139" s="423">
        <f t="shared" si="219"/>
        <v>87.66</v>
      </c>
      <c r="AV139" s="423">
        <f t="shared" si="221"/>
        <v>0</v>
      </c>
      <c r="AW139" s="423">
        <f t="shared" si="222"/>
        <v>0</v>
      </c>
      <c r="AX139" s="423">
        <f t="shared" si="223"/>
        <v>0</v>
      </c>
      <c r="AY139" s="423">
        <f t="shared" si="224"/>
        <v>0</v>
      </c>
      <c r="AZ139" s="423">
        <f t="shared" si="225"/>
        <v>56.37830986460348</v>
      </c>
      <c r="BA139" s="423">
        <f t="shared" si="226"/>
        <v>83.912056627649477</v>
      </c>
      <c r="BB139" s="423">
        <f t="shared" si="227"/>
        <v>0</v>
      </c>
      <c r="BC139" s="423">
        <f t="shared" si="228"/>
        <v>0</v>
      </c>
      <c r="BD139" s="423">
        <f t="shared" si="229"/>
        <v>0</v>
      </c>
      <c r="BE139" s="423">
        <f t="shared" si="230"/>
        <v>0</v>
      </c>
      <c r="BF139" s="423">
        <f t="shared" si="231"/>
        <v>12.916252342014289</v>
      </c>
      <c r="BG139" s="423">
        <f t="shared" si="232"/>
        <v>15.947475653668368</v>
      </c>
      <c r="BH139" s="678">
        <f t="shared" si="233"/>
        <v>0</v>
      </c>
      <c r="BI139" s="678">
        <f t="shared" si="234"/>
        <v>0</v>
      </c>
      <c r="BJ139" s="678">
        <f t="shared" si="235"/>
        <v>0</v>
      </c>
      <c r="BK139" s="678">
        <f t="shared" si="236"/>
        <v>0</v>
      </c>
      <c r="BL139" s="678">
        <f t="shared" si="237"/>
        <v>20296.191551257252</v>
      </c>
      <c r="BM139" s="678">
        <f t="shared" si="238"/>
        <v>36250.008463144572</v>
      </c>
      <c r="BN139" s="691">
        <f t="shared" si="239"/>
        <v>0</v>
      </c>
      <c r="BO139" s="691">
        <f t="shared" si="240"/>
        <v>0</v>
      </c>
      <c r="BP139" s="691">
        <f t="shared" si="241"/>
        <v>0</v>
      </c>
      <c r="BQ139" s="691">
        <f t="shared" si="242"/>
        <v>0</v>
      </c>
      <c r="BR139" s="691">
        <f t="shared" si="243"/>
        <v>24355.429861508703</v>
      </c>
      <c r="BS139" s="691">
        <f t="shared" si="244"/>
        <v>36250.008463144572</v>
      </c>
    </row>
    <row r="140" spans="1:71" s="416" customFormat="1" ht="13.5" thickBot="1">
      <c r="B140" s="415"/>
      <c r="G140" s="417"/>
      <c r="H140" s="417"/>
      <c r="I140" s="418"/>
      <c r="J140" s="419"/>
      <c r="K140" s="420"/>
      <c r="L140" s="421"/>
      <c r="M140" s="421"/>
      <c r="N140" s="421"/>
      <c r="O140" s="421"/>
      <c r="P140" s="422"/>
      <c r="Q140" s="422"/>
      <c r="AP140" s="424">
        <f>SUM(AP131:AP139)</f>
        <v>1665</v>
      </c>
      <c r="AQ140" s="424">
        <f t="shared" ref="AQ140:BG140" si="245">SUM(AQ131:AQ139)</f>
        <v>1602</v>
      </c>
      <c r="AR140" s="424">
        <f t="shared" si="245"/>
        <v>1875</v>
      </c>
      <c r="AS140" s="424">
        <f t="shared" si="245"/>
        <v>2336</v>
      </c>
      <c r="AT140" s="424">
        <f t="shared" si="245"/>
        <v>2006.58</v>
      </c>
      <c r="AU140" s="424">
        <f t="shared" si="245"/>
        <v>1992.66</v>
      </c>
      <c r="AV140" s="424">
        <f t="shared" si="245"/>
        <v>1875.0677123182861</v>
      </c>
      <c r="AW140" s="424">
        <f t="shared" si="245"/>
        <v>1698.6743845879412</v>
      </c>
      <c r="AX140" s="424">
        <f t="shared" si="245"/>
        <v>1843.7704114957542</v>
      </c>
      <c r="AY140" s="424">
        <f t="shared" si="245"/>
        <v>2139.8839987991591</v>
      </c>
      <c r="AZ140" s="424">
        <f t="shared" si="245"/>
        <v>2281.7182131528048</v>
      </c>
      <c r="BA140" s="424">
        <f t="shared" si="245"/>
        <v>1907.4629107877254</v>
      </c>
      <c r="BB140" s="424">
        <f t="shared" si="245"/>
        <v>441.40349026615814</v>
      </c>
      <c r="BC140" s="424">
        <f t="shared" si="245"/>
        <v>398.33270948693541</v>
      </c>
      <c r="BD140" s="424">
        <f t="shared" si="245"/>
        <v>431.90072389950797</v>
      </c>
      <c r="BE140" s="424">
        <f t="shared" si="245"/>
        <v>494.53606546377853</v>
      </c>
      <c r="BF140" s="424">
        <f t="shared" si="245"/>
        <v>522.74089601530932</v>
      </c>
      <c r="BG140" s="424">
        <f t="shared" si="245"/>
        <v>362.51308277479819</v>
      </c>
    </row>
    <row r="141" spans="1:71" ht="13.5" thickTop="1">
      <c r="B141" s="289">
        <v>128</v>
      </c>
      <c r="F141" s="119"/>
      <c r="G141" s="411"/>
      <c r="H141" s="411"/>
      <c r="I141" s="412"/>
      <c r="J141" s="413"/>
      <c r="K141" s="412"/>
      <c r="L141" s="412"/>
      <c r="M141" s="412"/>
      <c r="N141" s="412"/>
      <c r="O141" s="412"/>
      <c r="P141" s="414"/>
      <c r="Q141" s="414"/>
      <c r="AP141" s="43"/>
      <c r="AQ141" s="43"/>
      <c r="AR141" s="43"/>
      <c r="AS141" s="43"/>
      <c r="AT141" s="43"/>
      <c r="AU141" s="43"/>
      <c r="AV141" s="43"/>
      <c r="AW141" s="43"/>
    </row>
    <row r="142" spans="1:71" s="149" customFormat="1" ht="13.5" customHeight="1">
      <c r="A142" s="148" t="s">
        <v>720</v>
      </c>
      <c r="B142" s="429">
        <v>129</v>
      </c>
      <c r="F142" s="150"/>
      <c r="G142" s="150"/>
      <c r="H142" s="150"/>
      <c r="I142" s="151"/>
      <c r="J142" s="150"/>
      <c r="K142" s="151"/>
      <c r="L142" s="151"/>
      <c r="M142" s="151"/>
      <c r="N142" s="151"/>
      <c r="O142" s="151"/>
      <c r="P142" s="152"/>
      <c r="Q142" s="152"/>
      <c r="AP142" s="150"/>
      <c r="AQ142" s="150"/>
      <c r="AR142" s="150"/>
      <c r="AS142" s="150"/>
      <c r="AT142" s="150"/>
      <c r="AU142" s="150"/>
      <c r="AV142" s="150"/>
      <c r="AW142" s="150"/>
    </row>
    <row r="143" spans="1:71" s="149" customFormat="1">
      <c r="A143" s="148" t="s">
        <v>702</v>
      </c>
      <c r="B143" s="99">
        <v>130</v>
      </c>
      <c r="C143" s="148"/>
      <c r="D143" s="148"/>
      <c r="E143" s="153" t="s">
        <v>1177</v>
      </c>
      <c r="F143" s="148" t="s">
        <v>704</v>
      </c>
      <c r="G143" s="153" t="s">
        <v>716</v>
      </c>
      <c r="H143" s="153" t="s">
        <v>354</v>
      </c>
      <c r="I143" s="154" t="s">
        <v>715</v>
      </c>
      <c r="J143" s="154" t="s">
        <v>1134</v>
      </c>
      <c r="K143" s="154" t="s">
        <v>714</v>
      </c>
      <c r="L143" s="425" t="s">
        <v>1159</v>
      </c>
      <c r="M143" s="425" t="s">
        <v>1158</v>
      </c>
      <c r="N143" s="425" t="s">
        <v>1157</v>
      </c>
      <c r="O143" s="425" t="s">
        <v>1156</v>
      </c>
      <c r="P143" s="426" t="s">
        <v>626</v>
      </c>
      <c r="Q143" s="426" t="s">
        <v>627</v>
      </c>
      <c r="R143" s="150"/>
      <c r="AP143" s="425" t="s">
        <v>1159</v>
      </c>
      <c r="AQ143" s="425" t="s">
        <v>1158</v>
      </c>
      <c r="AR143" s="425" t="s">
        <v>1157</v>
      </c>
      <c r="AS143" s="425" t="s">
        <v>1156</v>
      </c>
      <c r="AT143" s="426" t="s">
        <v>626</v>
      </c>
      <c r="AU143" s="426" t="s">
        <v>627</v>
      </c>
      <c r="AV143" s="425" t="s">
        <v>1159</v>
      </c>
      <c r="AW143" s="425" t="s">
        <v>1158</v>
      </c>
      <c r="AX143" s="425" t="s">
        <v>1157</v>
      </c>
      <c r="AY143" s="425" t="s">
        <v>1156</v>
      </c>
      <c r="AZ143" s="426" t="s">
        <v>626</v>
      </c>
      <c r="BA143" s="426" t="s">
        <v>627</v>
      </c>
      <c r="BB143" s="426">
        <v>2007</v>
      </c>
      <c r="BC143" s="426">
        <v>2008</v>
      </c>
      <c r="BD143" s="426">
        <v>2009</v>
      </c>
      <c r="BE143" s="426">
        <v>2010</v>
      </c>
      <c r="BF143" s="426">
        <v>2011</v>
      </c>
      <c r="BG143" s="426">
        <v>2012</v>
      </c>
      <c r="BH143" s="426">
        <v>2007</v>
      </c>
      <c r="BI143" s="426">
        <v>2008</v>
      </c>
      <c r="BJ143" s="426">
        <v>2009</v>
      </c>
      <c r="BK143" s="426">
        <v>2010</v>
      </c>
      <c r="BL143" s="426">
        <v>2011</v>
      </c>
      <c r="BM143" s="426">
        <v>2012</v>
      </c>
      <c r="BN143" s="426">
        <v>2007</v>
      </c>
      <c r="BO143" s="426">
        <v>2008</v>
      </c>
      <c r="BP143" s="426">
        <v>2009</v>
      </c>
      <c r="BQ143" s="426">
        <v>2010</v>
      </c>
      <c r="BR143" s="426">
        <v>2011</v>
      </c>
      <c r="BS143" s="426">
        <v>2012</v>
      </c>
    </row>
    <row r="144" spans="1:71" s="149" customFormat="1">
      <c r="A144" s="148"/>
      <c r="B144" s="427"/>
      <c r="C144" s="148"/>
      <c r="D144" s="148"/>
      <c r="E144" s="153"/>
      <c r="F144" s="148"/>
      <c r="G144" s="153"/>
      <c r="H144" s="153"/>
      <c r="I144" s="154"/>
      <c r="J144" s="154"/>
      <c r="K144" s="154"/>
      <c r="L144" s="425"/>
      <c r="M144" s="425"/>
      <c r="N144" s="425"/>
      <c r="O144" s="425"/>
      <c r="P144" s="426"/>
      <c r="Q144" s="426"/>
      <c r="R144" s="150"/>
      <c r="AP144" s="425">
        <v>11</v>
      </c>
      <c r="AQ144" s="425">
        <v>11</v>
      </c>
      <c r="AR144" s="425">
        <v>11</v>
      </c>
      <c r="AS144" s="425">
        <v>11</v>
      </c>
      <c r="AT144" s="426">
        <v>11</v>
      </c>
      <c r="AU144" s="426">
        <v>11</v>
      </c>
      <c r="AV144" s="428">
        <f>'graddage '!B3</f>
        <v>0.85642904730179881</v>
      </c>
      <c r="AW144" s="428">
        <f>'graddage '!C3</f>
        <v>0.86842105263157898</v>
      </c>
      <c r="AX144" s="428">
        <f>'graddage '!D3</f>
        <v>0.95169886742171883</v>
      </c>
      <c r="AY144" s="428">
        <f>'graddage '!E3</f>
        <v>1.1625582944703532</v>
      </c>
      <c r="AZ144" s="428">
        <f>'graddage '!F3</f>
        <v>0.90206528980679546</v>
      </c>
      <c r="BA144" s="428">
        <f>'graddage '!G3</f>
        <v>0.97201865423051304</v>
      </c>
      <c r="BB144" s="426">
        <f>'CO2 faktorer'!D27</f>
        <v>204.41</v>
      </c>
      <c r="BC144" s="426">
        <f>'CO2 faktorer'!E27</f>
        <v>204.37</v>
      </c>
      <c r="BD144" s="426">
        <f>'CO2 faktorer'!F27</f>
        <v>204.08</v>
      </c>
      <c r="BE144" s="426">
        <f>'CO2 faktorer'!G27</f>
        <v>204.26</v>
      </c>
      <c r="BF144" s="426">
        <f>'CO2 faktorer'!H27</f>
        <v>204.41</v>
      </c>
      <c r="BG144" s="426">
        <f>'CO2 faktorer'!I27</f>
        <v>204.26</v>
      </c>
      <c r="BH144" s="702">
        <f>'priser 240414'!C6</f>
        <v>603.63636363636363</v>
      </c>
      <c r="BI144" s="702">
        <f>'priser 240414'!D6</f>
        <v>603.63636363636363</v>
      </c>
      <c r="BJ144" s="702">
        <f>'priser 240414'!E6</f>
        <v>603.63636363636363</v>
      </c>
      <c r="BK144" s="702">
        <f>'priser 240414'!F6</f>
        <v>603.63636363636363</v>
      </c>
      <c r="BL144" s="702">
        <f>'priser 240414'!G6</f>
        <v>603.63636363636363</v>
      </c>
      <c r="BM144" s="702">
        <f>'priser 240414'!H6</f>
        <v>626.36363636363637</v>
      </c>
      <c r="BN144" s="702">
        <f>'priser 240414'!$H$6</f>
        <v>626.36363636363637</v>
      </c>
      <c r="BO144" s="702">
        <f>'priser 240414'!$H$6</f>
        <v>626.36363636363637</v>
      </c>
      <c r="BP144" s="702">
        <f>'priser 240414'!$H$6</f>
        <v>626.36363636363637</v>
      </c>
      <c r="BQ144" s="702">
        <f>'priser 240414'!$H$6</f>
        <v>626.36363636363637</v>
      </c>
      <c r="BR144" s="702">
        <f>'priser 240414'!$H$6</f>
        <v>626.36363636363637</v>
      </c>
      <c r="BS144" s="702">
        <f>'priser 240414'!$H$6</f>
        <v>626.36363636363637</v>
      </c>
    </row>
    <row r="145" spans="1:71">
      <c r="A145" s="83">
        <v>4476221</v>
      </c>
      <c r="B145" s="114">
        <v>131</v>
      </c>
      <c r="C145" s="83" t="s">
        <v>638</v>
      </c>
      <c r="D145" s="83" t="s">
        <v>1162</v>
      </c>
      <c r="E145" s="83" t="s">
        <v>1177</v>
      </c>
      <c r="F145" s="83">
        <v>10022597</v>
      </c>
      <c r="G145" s="94" t="s">
        <v>639</v>
      </c>
      <c r="H145" s="94" t="s">
        <v>102</v>
      </c>
      <c r="I145" s="95" t="s">
        <v>640</v>
      </c>
      <c r="J145" s="94">
        <v>6400</v>
      </c>
      <c r="K145" s="155" t="s">
        <v>703</v>
      </c>
      <c r="L145" s="157">
        <v>92137</v>
      </c>
      <c r="M145" s="157">
        <v>97776</v>
      </c>
      <c r="N145" s="157">
        <v>101190</v>
      </c>
      <c r="O145" s="157">
        <v>118163</v>
      </c>
      <c r="P145" s="178">
        <f t="shared" ref="P145:P179" si="246">SUM(R145:AC145)</f>
        <v>99750</v>
      </c>
      <c r="Q145" s="179">
        <f t="shared" ref="Q145:Q179" si="247">SUM(AD145:AO145)</f>
        <v>105631</v>
      </c>
      <c r="R145" s="88">
        <v>19521</v>
      </c>
      <c r="S145" s="88">
        <v>16528</v>
      </c>
      <c r="T145" s="88">
        <v>14426</v>
      </c>
      <c r="U145" s="88">
        <v>5155</v>
      </c>
      <c r="V145" s="88">
        <v>3606</v>
      </c>
      <c r="W145" s="88">
        <v>2297</v>
      </c>
      <c r="X145" s="88">
        <v>1954</v>
      </c>
      <c r="Y145" s="88">
        <v>2592</v>
      </c>
      <c r="Z145" s="88">
        <v>3256</v>
      </c>
      <c r="AA145" s="88">
        <v>6670</v>
      </c>
      <c r="AB145" s="88">
        <v>12599</v>
      </c>
      <c r="AC145" s="88">
        <v>11146</v>
      </c>
      <c r="AD145" s="88">
        <v>21197</v>
      </c>
      <c r="AE145" s="88">
        <v>14266</v>
      </c>
      <c r="AF145" s="88">
        <v>9573</v>
      </c>
      <c r="AG145" s="88">
        <v>8412</v>
      </c>
      <c r="AH145" s="88">
        <v>3360</v>
      </c>
      <c r="AI145" s="88">
        <v>3818</v>
      </c>
      <c r="AJ145" s="88">
        <v>2259</v>
      </c>
      <c r="AK145" s="88">
        <v>1602</v>
      </c>
      <c r="AL145" s="88">
        <v>3779</v>
      </c>
      <c r="AM145" s="88">
        <v>9268</v>
      </c>
      <c r="AN145" s="88">
        <v>10853</v>
      </c>
      <c r="AO145" s="88">
        <v>17244</v>
      </c>
      <c r="AP145" s="157">
        <f>L145*11/1000</f>
        <v>1013.5069999999999</v>
      </c>
      <c r="AQ145" s="157">
        <f t="shared" ref="AQ145:AU145" si="248">M145*11/1000</f>
        <v>1075.5360000000001</v>
      </c>
      <c r="AR145" s="157">
        <f t="shared" si="248"/>
        <v>1113.0899999999999</v>
      </c>
      <c r="AS145" s="157">
        <f t="shared" si="248"/>
        <v>1299.7929999999999</v>
      </c>
      <c r="AT145" s="157">
        <f t="shared" si="248"/>
        <v>1097.25</v>
      </c>
      <c r="AU145" s="157">
        <f t="shared" si="248"/>
        <v>1161.941</v>
      </c>
      <c r="AV145" s="157">
        <f>0.85*AP145/$AV$144+0.15*AP145</f>
        <v>1157.9248488720341</v>
      </c>
      <c r="AW145" s="157">
        <f>0.85*AQ145/$AW$144+0.15*AQ145</f>
        <v>1214.0519999999999</v>
      </c>
      <c r="AX145" s="157">
        <f>0.85*AR145/$AX$144+0.15*AR145</f>
        <v>1161.1083207910394</v>
      </c>
      <c r="AY145" s="157">
        <f>0.85*AS145/$AY$144+0.15*AS145</f>
        <v>1145.3075740974211</v>
      </c>
      <c r="AZ145" s="157">
        <f>0.85*AT145/$AZ$144+0.15*AT145</f>
        <v>1198.5065638847859</v>
      </c>
      <c r="BA145" s="157">
        <f>0.85*AU145/$BA$144+0.15*AU145</f>
        <v>1190.3723185058259</v>
      </c>
      <c r="BB145" s="157">
        <f>$BB$144*AV145/1000</f>
        <v>236.69141835793246</v>
      </c>
      <c r="BC145" s="157">
        <f>$BC$144*AW145/1000</f>
        <v>248.11580723999998</v>
      </c>
      <c r="BD145" s="157">
        <f>$BD$144*AX145/1000</f>
        <v>236.95898610703534</v>
      </c>
      <c r="BE145" s="157">
        <f>$BE$144*AY145/1000</f>
        <v>233.94052508513923</v>
      </c>
      <c r="BF145" s="157">
        <f>$BF$144*AZ145/1000</f>
        <v>244.98672672368909</v>
      </c>
      <c r="BG145" s="157">
        <f>$BG$144*BA145/1000</f>
        <v>243.14544977799997</v>
      </c>
      <c r="BH145" s="678">
        <f>$BH$144*AV145</f>
        <v>698965.54513730062</v>
      </c>
      <c r="BI145" s="678">
        <f>$BI$144*AW145</f>
        <v>732845.93454545445</v>
      </c>
      <c r="BJ145" s="678">
        <f>$BJ$144*AX145</f>
        <v>700887.20455022738</v>
      </c>
      <c r="BK145" s="678">
        <f>$BK$144*AY145</f>
        <v>691349.29927335237</v>
      </c>
      <c r="BL145" s="678">
        <f>$BL$144*AZ145</f>
        <v>723462.14401772525</v>
      </c>
      <c r="BM145" s="678">
        <f>$BM$144*BA145</f>
        <v>745605.93404592189</v>
      </c>
      <c r="BN145" s="691">
        <f>$BN$144*AV145</f>
        <v>725282.01897530141</v>
      </c>
      <c r="BO145" s="691">
        <f>$BO$144*AW145</f>
        <v>760438.02545454539</v>
      </c>
      <c r="BP145" s="691">
        <f>$BP$144*AX145</f>
        <v>727276.03002275107</v>
      </c>
      <c r="BQ145" s="691">
        <f>$BQ$144*AY145</f>
        <v>717379.01686647558</v>
      </c>
      <c r="BR145" s="691">
        <f>$BR$144*AZ145</f>
        <v>750700.92956056143</v>
      </c>
      <c r="BS145" s="691">
        <f>$BS$144*BA145</f>
        <v>745605.93404592189</v>
      </c>
    </row>
    <row r="146" spans="1:71">
      <c r="A146" s="25">
        <v>4496660</v>
      </c>
      <c r="B146" s="28">
        <v>132</v>
      </c>
      <c r="C146" s="25" t="s">
        <v>638</v>
      </c>
      <c r="D146" s="25" t="s">
        <v>1162</v>
      </c>
      <c r="E146" s="25" t="s">
        <v>1177</v>
      </c>
      <c r="F146" s="25">
        <v>10022597</v>
      </c>
      <c r="G146" s="91" t="s">
        <v>639</v>
      </c>
      <c r="H146" s="91" t="s">
        <v>102</v>
      </c>
      <c r="I146" s="92" t="s">
        <v>640</v>
      </c>
      <c r="J146" s="93">
        <v>6400</v>
      </c>
      <c r="K146" s="156" t="s">
        <v>703</v>
      </c>
      <c r="L146" s="157"/>
      <c r="M146" s="157"/>
      <c r="N146" s="157"/>
      <c r="O146" s="157"/>
      <c r="P146" s="180">
        <f t="shared" si="246"/>
        <v>0</v>
      </c>
      <c r="Q146" s="181">
        <f t="shared" si="247"/>
        <v>856</v>
      </c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>
        <v>420</v>
      </c>
      <c r="AO146" s="80">
        <v>436</v>
      </c>
      <c r="AP146" s="157">
        <f t="shared" ref="AP146:AP209" si="249">L146*11/1000</f>
        <v>0</v>
      </c>
      <c r="AQ146" s="157">
        <f t="shared" ref="AQ146:AQ209" si="250">M146*11/1000</f>
        <v>0</v>
      </c>
      <c r="AR146" s="157">
        <f t="shared" ref="AR146:AR209" si="251">N146*11/1000</f>
        <v>0</v>
      </c>
      <c r="AS146" s="157">
        <f t="shared" ref="AS146:AS209" si="252">O146*11/1000</f>
        <v>0</v>
      </c>
      <c r="AT146" s="157">
        <f t="shared" ref="AT146:AT209" si="253">P146*11/1000</f>
        <v>0</v>
      </c>
      <c r="AU146" s="157">
        <f t="shared" ref="AU146:AU209" si="254">Q146*11/1000</f>
        <v>9.4160000000000004</v>
      </c>
      <c r="AV146" s="157">
        <f t="shared" ref="AV146:AV209" si="255">0.85*AP146/$AV$144+0.15*AP146</f>
        <v>0</v>
      </c>
      <c r="AW146" s="157">
        <f t="shared" ref="AW146:AW209" si="256">0.85*AQ146/$AW$144+0.15*AQ146</f>
        <v>0</v>
      </c>
      <c r="AX146" s="157">
        <f t="shared" ref="AX146:AX209" si="257">0.85*AR146/$AX$144+0.15*AR146</f>
        <v>0</v>
      </c>
      <c r="AY146" s="157">
        <f t="shared" ref="AY146:AY209" si="258">0.85*AS146/$AY$144+0.15*AS146</f>
        <v>0</v>
      </c>
      <c r="AZ146" s="157">
        <f t="shared" ref="AZ146:AZ209" si="259">0.85*AT146/$AZ$144+0.15*AT146</f>
        <v>0</v>
      </c>
      <c r="BA146" s="157">
        <f t="shared" ref="BA146:BA209" si="260">0.85*AU146/$BA$144+0.15*AU146</f>
        <v>9.6463983550376966</v>
      </c>
      <c r="BB146" s="157">
        <f t="shared" ref="BB146:BB209" si="261">$BB$144*AV146/1000</f>
        <v>0</v>
      </c>
      <c r="BC146" s="157">
        <f t="shared" ref="BC146:BC209" si="262">$BC$144*AW146/1000</f>
        <v>0</v>
      </c>
      <c r="BD146" s="157">
        <f t="shared" ref="BD146:BD209" si="263">$BD$144*AX146/1000</f>
        <v>0</v>
      </c>
      <c r="BE146" s="157">
        <f t="shared" ref="BE146:BE209" si="264">$BE$144*AY146/1000</f>
        <v>0</v>
      </c>
      <c r="BF146" s="157">
        <f t="shared" ref="BF146:BF209" si="265">$BF$144*AZ146/1000</f>
        <v>0</v>
      </c>
      <c r="BG146" s="157">
        <f t="shared" ref="BG146:BG209" si="266">$BG$144*BA146/1000</f>
        <v>1.970373328</v>
      </c>
      <c r="BH146" s="678">
        <f t="shared" ref="BH146:BH209" si="267">$BH$144*AV146</f>
        <v>0</v>
      </c>
      <c r="BI146" s="678">
        <f t="shared" ref="BI146:BI209" si="268">$BI$144*AW146</f>
        <v>0</v>
      </c>
      <c r="BJ146" s="678">
        <f t="shared" ref="BJ146:BJ209" si="269">$BJ$144*AX146</f>
        <v>0</v>
      </c>
      <c r="BK146" s="678">
        <f t="shared" ref="BK146:BK209" si="270">$BK$144*AY146</f>
        <v>0</v>
      </c>
      <c r="BL146" s="678">
        <f t="shared" ref="BL146:BL209" si="271">$BL$144*AZ146</f>
        <v>0</v>
      </c>
      <c r="BM146" s="678">
        <f t="shared" ref="BM146:BM209" si="272">$BM$144*BA146</f>
        <v>6042.1531514736116</v>
      </c>
      <c r="BN146" s="691">
        <f t="shared" ref="BN146:BN209" si="273">$BN$144*AV146</f>
        <v>0</v>
      </c>
      <c r="BO146" s="691">
        <f t="shared" ref="BO146:BO209" si="274">$BO$144*AW146</f>
        <v>0</v>
      </c>
      <c r="BP146" s="691">
        <f t="shared" ref="BP146:BP209" si="275">$BP$144*AX146</f>
        <v>0</v>
      </c>
      <c r="BQ146" s="691">
        <f t="shared" ref="BQ146:BQ209" si="276">$BQ$144*AY146</f>
        <v>0</v>
      </c>
      <c r="BR146" s="691">
        <f t="shared" ref="BR146:BR209" si="277">$BR$144*AZ146</f>
        <v>0</v>
      </c>
      <c r="BS146" s="691">
        <f t="shared" ref="BS146:BS209" si="278">$BS$144*BA146</f>
        <v>6042.1531514736116</v>
      </c>
    </row>
    <row r="147" spans="1:71">
      <c r="A147" s="25">
        <v>4491608</v>
      </c>
      <c r="B147" s="28">
        <v>133</v>
      </c>
      <c r="C147" s="25" t="s">
        <v>638</v>
      </c>
      <c r="D147" s="25" t="s">
        <v>1161</v>
      </c>
      <c r="E147" s="25" t="s">
        <v>1177</v>
      </c>
      <c r="F147" s="25">
        <v>10029082</v>
      </c>
      <c r="G147" s="91" t="s">
        <v>1351</v>
      </c>
      <c r="H147" s="91" t="s">
        <v>545</v>
      </c>
      <c r="I147" s="92">
        <v>17</v>
      </c>
      <c r="J147" s="93">
        <v>6430</v>
      </c>
      <c r="K147" s="156" t="s">
        <v>703</v>
      </c>
      <c r="L147" s="157">
        <v>87758</v>
      </c>
      <c r="M147" s="157">
        <v>90543</v>
      </c>
      <c r="N147" s="157">
        <v>84288</v>
      </c>
      <c r="O147" s="157">
        <v>86807</v>
      </c>
      <c r="P147" s="180">
        <f t="shared" si="246"/>
        <v>77389</v>
      </c>
      <c r="Q147" s="181">
        <f t="shared" si="247"/>
        <v>79920</v>
      </c>
      <c r="R147" s="24">
        <v>11675</v>
      </c>
      <c r="S147" s="24">
        <v>10849</v>
      </c>
      <c r="T147" s="24">
        <v>9598</v>
      </c>
      <c r="U147" s="24">
        <v>5222</v>
      </c>
      <c r="V147" s="24">
        <v>3940</v>
      </c>
      <c r="W147" s="24">
        <v>2726</v>
      </c>
      <c r="X147" s="24">
        <v>2796</v>
      </c>
      <c r="Y147" s="24">
        <v>3189</v>
      </c>
      <c r="Z147" s="24">
        <v>3053</v>
      </c>
      <c r="AA147" s="24">
        <v>5609</v>
      </c>
      <c r="AB147" s="24">
        <v>8428</v>
      </c>
      <c r="AC147" s="24">
        <v>10304</v>
      </c>
      <c r="AD147" s="24">
        <v>9956</v>
      </c>
      <c r="AE147" s="24">
        <v>10292</v>
      </c>
      <c r="AF147" s="24">
        <v>6607</v>
      </c>
      <c r="AG147" s="24">
        <v>6442</v>
      </c>
      <c r="AH147" s="24">
        <v>4191</v>
      </c>
      <c r="AI147" s="24">
        <v>3573</v>
      </c>
      <c r="AJ147" s="24">
        <v>2836</v>
      </c>
      <c r="AK147" s="24">
        <v>2385</v>
      </c>
      <c r="AL147" s="24">
        <v>4160</v>
      </c>
      <c r="AM147" s="24">
        <v>8656</v>
      </c>
      <c r="AN147" s="24">
        <v>9309</v>
      </c>
      <c r="AO147" s="80">
        <v>11513</v>
      </c>
      <c r="AP147" s="157">
        <f t="shared" si="249"/>
        <v>965.33799999999997</v>
      </c>
      <c r="AQ147" s="157">
        <f t="shared" si="250"/>
        <v>995.97299999999996</v>
      </c>
      <c r="AR147" s="157">
        <f t="shared" si="251"/>
        <v>927.16800000000001</v>
      </c>
      <c r="AS147" s="157">
        <f t="shared" si="252"/>
        <v>954.87699999999995</v>
      </c>
      <c r="AT147" s="157">
        <f t="shared" si="253"/>
        <v>851.279</v>
      </c>
      <c r="AU147" s="157">
        <f t="shared" si="254"/>
        <v>879.12</v>
      </c>
      <c r="AV147" s="157">
        <f t="shared" si="255"/>
        <v>1102.892094243485</v>
      </c>
      <c r="AW147" s="157">
        <f t="shared" si="256"/>
        <v>1124.24225</v>
      </c>
      <c r="AX147" s="157">
        <f t="shared" si="257"/>
        <v>967.16570948547428</v>
      </c>
      <c r="AY147" s="157">
        <f t="shared" si="258"/>
        <v>841.38617489971341</v>
      </c>
      <c r="AZ147" s="157">
        <f t="shared" si="259"/>
        <v>929.83683681683897</v>
      </c>
      <c r="BA147" s="157">
        <f t="shared" si="260"/>
        <v>900.63102398903357</v>
      </c>
      <c r="BB147" s="157">
        <f t="shared" si="261"/>
        <v>225.44217298431076</v>
      </c>
      <c r="BC147" s="157">
        <f t="shared" si="262"/>
        <v>229.76138863250003</v>
      </c>
      <c r="BD147" s="157">
        <f t="shared" si="263"/>
        <v>197.37917799179561</v>
      </c>
      <c r="BE147" s="157">
        <f t="shared" si="264"/>
        <v>171.86154008501543</v>
      </c>
      <c r="BF147" s="157">
        <f t="shared" si="265"/>
        <v>190.06794781373006</v>
      </c>
      <c r="BG147" s="157">
        <f t="shared" si="266"/>
        <v>183.96289296</v>
      </c>
      <c r="BH147" s="678">
        <f t="shared" si="267"/>
        <v>665745.77325243095</v>
      </c>
      <c r="BI147" s="678">
        <f t="shared" si="268"/>
        <v>678633.50363636366</v>
      </c>
      <c r="BJ147" s="678">
        <f t="shared" si="269"/>
        <v>583816.39190759533</v>
      </c>
      <c r="BK147" s="678">
        <f t="shared" si="270"/>
        <v>507891.29103037243</v>
      </c>
      <c r="BL147" s="678">
        <f t="shared" si="271"/>
        <v>561283.32695125556</v>
      </c>
      <c r="BM147" s="678">
        <f t="shared" si="272"/>
        <v>564122.52320767648</v>
      </c>
      <c r="BN147" s="691">
        <f t="shared" si="273"/>
        <v>690811.50266705558</v>
      </c>
      <c r="BO147" s="691">
        <f t="shared" si="274"/>
        <v>704184.46386363637</v>
      </c>
      <c r="BP147" s="691">
        <f t="shared" si="275"/>
        <v>605797.43075953797</v>
      </c>
      <c r="BQ147" s="691">
        <f t="shared" si="276"/>
        <v>527013.70409627503</v>
      </c>
      <c r="BR147" s="691">
        <f t="shared" si="277"/>
        <v>582415.9823334564</v>
      </c>
      <c r="BS147" s="691">
        <f t="shared" si="278"/>
        <v>564122.52320767648</v>
      </c>
    </row>
    <row r="148" spans="1:71">
      <c r="A148" s="25">
        <v>4506456</v>
      </c>
      <c r="B148" s="28">
        <v>134</v>
      </c>
      <c r="C148" s="25" t="s">
        <v>638</v>
      </c>
      <c r="D148" s="25" t="s">
        <v>1162</v>
      </c>
      <c r="E148" s="25" t="s">
        <v>1177</v>
      </c>
      <c r="F148" s="25">
        <v>10020496</v>
      </c>
      <c r="G148" s="25" t="s">
        <v>641</v>
      </c>
      <c r="H148" s="25" t="s">
        <v>571</v>
      </c>
      <c r="I148" s="26">
        <v>42</v>
      </c>
      <c r="J148" s="32">
        <v>6470</v>
      </c>
      <c r="K148" s="155" t="s">
        <v>703</v>
      </c>
      <c r="L148" s="157">
        <v>113328</v>
      </c>
      <c r="M148" s="157">
        <v>113381</v>
      </c>
      <c r="N148" s="157">
        <v>93544</v>
      </c>
      <c r="O148" s="157">
        <v>115517</v>
      </c>
      <c r="P148" s="106">
        <f t="shared" si="246"/>
        <v>35475</v>
      </c>
      <c r="Q148" s="24">
        <f t="shared" si="247"/>
        <v>37166</v>
      </c>
      <c r="R148" s="24">
        <v>6449</v>
      </c>
      <c r="S148" s="24">
        <v>6825</v>
      </c>
      <c r="T148" s="24">
        <v>5282</v>
      </c>
      <c r="U148" s="24">
        <v>1991</v>
      </c>
      <c r="V148" s="24">
        <v>1128</v>
      </c>
      <c r="W148" s="25">
        <v>215</v>
      </c>
      <c r="X148" s="25">
        <v>0</v>
      </c>
      <c r="Y148" s="25">
        <v>0</v>
      </c>
      <c r="Z148" s="25">
        <v>688</v>
      </c>
      <c r="AA148" s="24">
        <v>2255</v>
      </c>
      <c r="AB148" s="24">
        <v>4485</v>
      </c>
      <c r="AC148" s="24">
        <v>6157</v>
      </c>
      <c r="AD148" s="24">
        <v>6519</v>
      </c>
      <c r="AE148" s="24">
        <v>6673</v>
      </c>
      <c r="AF148" s="24">
        <v>4391</v>
      </c>
      <c r="AG148" s="24">
        <v>3242</v>
      </c>
      <c r="AH148" s="24">
        <v>1351</v>
      </c>
      <c r="AI148" s="25">
        <v>468</v>
      </c>
      <c r="AJ148" s="25">
        <v>0</v>
      </c>
      <c r="AK148" s="25">
        <v>0</v>
      </c>
      <c r="AL148" s="25">
        <v>829</v>
      </c>
      <c r="AM148" s="24">
        <v>2493</v>
      </c>
      <c r="AN148" s="24">
        <v>4235</v>
      </c>
      <c r="AO148" s="80">
        <v>6965</v>
      </c>
      <c r="AP148" s="157">
        <f t="shared" si="249"/>
        <v>1246.6079999999999</v>
      </c>
      <c r="AQ148" s="157">
        <f t="shared" si="250"/>
        <v>1247.191</v>
      </c>
      <c r="AR148" s="157">
        <f t="shared" si="251"/>
        <v>1028.9839999999999</v>
      </c>
      <c r="AS148" s="157">
        <f t="shared" si="252"/>
        <v>1270.6869999999999</v>
      </c>
      <c r="AT148" s="157">
        <f t="shared" si="253"/>
        <v>390.22500000000002</v>
      </c>
      <c r="AU148" s="157">
        <f t="shared" si="254"/>
        <v>408.82600000000002</v>
      </c>
      <c r="AV148" s="157">
        <f t="shared" si="255"/>
        <v>1424.2411547257875</v>
      </c>
      <c r="AW148" s="157">
        <f t="shared" si="256"/>
        <v>1407.8140833333334</v>
      </c>
      <c r="AX148" s="157">
        <f t="shared" si="257"/>
        <v>1073.3740168008399</v>
      </c>
      <c r="AY148" s="157">
        <f t="shared" si="258"/>
        <v>1119.6609347851002</v>
      </c>
      <c r="AZ148" s="157">
        <f t="shared" si="259"/>
        <v>426.23579302067952</v>
      </c>
      <c r="BA148" s="157">
        <f t="shared" si="260"/>
        <v>418.82948745716237</v>
      </c>
      <c r="BB148" s="157">
        <f t="shared" si="261"/>
        <v>291.12913443749824</v>
      </c>
      <c r="BC148" s="157">
        <f t="shared" si="262"/>
        <v>287.71496421083339</v>
      </c>
      <c r="BD148" s="157">
        <f t="shared" si="263"/>
        <v>219.05416934871539</v>
      </c>
      <c r="BE148" s="157">
        <f t="shared" si="264"/>
        <v>228.70194253920457</v>
      </c>
      <c r="BF148" s="157">
        <f t="shared" si="265"/>
        <v>87.126858451357094</v>
      </c>
      <c r="BG148" s="157">
        <f t="shared" si="266"/>
        <v>85.550111107999982</v>
      </c>
      <c r="BH148" s="678">
        <f t="shared" si="267"/>
        <v>859723.75157992996</v>
      </c>
      <c r="BI148" s="678">
        <f t="shared" si="268"/>
        <v>849807.77393939393</v>
      </c>
      <c r="BJ148" s="678">
        <f t="shared" si="269"/>
        <v>647927.58832341607</v>
      </c>
      <c r="BK148" s="678">
        <f t="shared" si="270"/>
        <v>675868.05517936952</v>
      </c>
      <c r="BL148" s="678">
        <f t="shared" si="271"/>
        <v>257291.42415066474</v>
      </c>
      <c r="BM148" s="678">
        <f t="shared" si="272"/>
        <v>262339.56077998626</v>
      </c>
      <c r="BN148" s="691">
        <f t="shared" si="273"/>
        <v>892092.86873278872</v>
      </c>
      <c r="BO148" s="691">
        <f t="shared" si="274"/>
        <v>881803.54856060608</v>
      </c>
      <c r="BP148" s="691">
        <f t="shared" si="275"/>
        <v>672322.45234161697</v>
      </c>
      <c r="BQ148" s="691">
        <f t="shared" si="276"/>
        <v>701314.89460630366</v>
      </c>
      <c r="BR148" s="691">
        <f t="shared" si="277"/>
        <v>266978.60126477107</v>
      </c>
      <c r="BS148" s="691">
        <f t="shared" si="278"/>
        <v>262339.56077998626</v>
      </c>
    </row>
    <row r="149" spans="1:71">
      <c r="A149" s="25">
        <v>4605798</v>
      </c>
      <c r="B149" s="114">
        <v>135</v>
      </c>
      <c r="C149" s="25" t="s">
        <v>645</v>
      </c>
      <c r="D149" s="25" t="s">
        <v>1160</v>
      </c>
      <c r="E149" s="25" t="s">
        <v>1177</v>
      </c>
      <c r="F149" s="25">
        <v>30153981</v>
      </c>
      <c r="G149" s="25" t="s">
        <v>701</v>
      </c>
      <c r="H149" s="25" t="s">
        <v>571</v>
      </c>
      <c r="I149" s="26">
        <v>42</v>
      </c>
      <c r="J149" s="32">
        <v>6470</v>
      </c>
      <c r="K149" s="155" t="s">
        <v>703</v>
      </c>
      <c r="L149" s="157"/>
      <c r="M149" s="157"/>
      <c r="N149" s="157"/>
      <c r="O149" s="157"/>
      <c r="P149" s="106">
        <f t="shared" si="246"/>
        <v>31218</v>
      </c>
      <c r="Q149" s="24">
        <f t="shared" si="247"/>
        <v>29659</v>
      </c>
      <c r="R149" s="24">
        <v>5944</v>
      </c>
      <c r="S149" s="24">
        <v>5628</v>
      </c>
      <c r="T149" s="24">
        <v>4498</v>
      </c>
      <c r="U149" s="24">
        <v>1667</v>
      </c>
      <c r="V149" s="24">
        <v>1226</v>
      </c>
      <c r="W149" s="25">
        <v>680</v>
      </c>
      <c r="X149" s="25">
        <v>583</v>
      </c>
      <c r="Y149" s="25">
        <v>789</v>
      </c>
      <c r="Z149" s="24">
        <v>1103</v>
      </c>
      <c r="AA149" s="24">
        <v>2054</v>
      </c>
      <c r="AB149" s="24">
        <v>2981</v>
      </c>
      <c r="AC149" s="24">
        <v>4065</v>
      </c>
      <c r="AD149" s="24">
        <v>4321</v>
      </c>
      <c r="AE149" s="24">
        <v>4549</v>
      </c>
      <c r="AF149" s="24">
        <v>3028</v>
      </c>
      <c r="AG149" s="24">
        <v>2324</v>
      </c>
      <c r="AH149" s="24">
        <v>1378</v>
      </c>
      <c r="AI149" s="24">
        <v>1017</v>
      </c>
      <c r="AJ149" s="25">
        <v>704</v>
      </c>
      <c r="AK149" s="25">
        <v>630</v>
      </c>
      <c r="AL149" s="24">
        <v>1193</v>
      </c>
      <c r="AM149" s="24">
        <v>2281</v>
      </c>
      <c r="AN149" s="24">
        <v>3154</v>
      </c>
      <c r="AO149" s="80">
        <v>5080</v>
      </c>
      <c r="AP149" s="157">
        <f t="shared" si="249"/>
        <v>0</v>
      </c>
      <c r="AQ149" s="157">
        <f t="shared" si="250"/>
        <v>0</v>
      </c>
      <c r="AR149" s="157">
        <f t="shared" si="251"/>
        <v>0</v>
      </c>
      <c r="AS149" s="157">
        <f t="shared" si="252"/>
        <v>0</v>
      </c>
      <c r="AT149" s="157">
        <f t="shared" si="253"/>
        <v>343.39800000000002</v>
      </c>
      <c r="AU149" s="157">
        <f t="shared" si="254"/>
        <v>326.24900000000002</v>
      </c>
      <c r="AV149" s="157">
        <f t="shared" si="255"/>
        <v>0</v>
      </c>
      <c r="AW149" s="157">
        <f t="shared" si="256"/>
        <v>0</v>
      </c>
      <c r="AX149" s="157">
        <f t="shared" si="257"/>
        <v>0</v>
      </c>
      <c r="AY149" s="157">
        <f t="shared" si="258"/>
        <v>0</v>
      </c>
      <c r="AZ149" s="157">
        <f t="shared" si="259"/>
        <v>375.08749785819793</v>
      </c>
      <c r="BA149" s="157">
        <f t="shared" si="260"/>
        <v>334.23192618231661</v>
      </c>
      <c r="BB149" s="157">
        <f t="shared" si="261"/>
        <v>0</v>
      </c>
      <c r="BC149" s="157">
        <f t="shared" si="262"/>
        <v>0</v>
      </c>
      <c r="BD149" s="157">
        <f t="shared" si="263"/>
        <v>0</v>
      </c>
      <c r="BE149" s="157">
        <f t="shared" si="264"/>
        <v>0</v>
      </c>
      <c r="BF149" s="157">
        <f t="shared" si="265"/>
        <v>76.67163543719424</v>
      </c>
      <c r="BG149" s="157">
        <f t="shared" si="266"/>
        <v>68.270213241999983</v>
      </c>
      <c r="BH149" s="678">
        <f t="shared" si="267"/>
        <v>0</v>
      </c>
      <c r="BI149" s="678">
        <f t="shared" si="268"/>
        <v>0</v>
      </c>
      <c r="BJ149" s="678">
        <f t="shared" si="269"/>
        <v>0</v>
      </c>
      <c r="BK149" s="678">
        <f t="shared" si="270"/>
        <v>0</v>
      </c>
      <c r="BL149" s="678">
        <f t="shared" si="271"/>
        <v>226416.45325258494</v>
      </c>
      <c r="BM149" s="678">
        <f t="shared" si="272"/>
        <v>209350.72467237833</v>
      </c>
      <c r="BN149" s="691">
        <f t="shared" si="273"/>
        <v>0</v>
      </c>
      <c r="BO149" s="691">
        <f t="shared" si="274"/>
        <v>0</v>
      </c>
      <c r="BP149" s="691">
        <f t="shared" si="275"/>
        <v>0</v>
      </c>
      <c r="BQ149" s="691">
        <f t="shared" si="276"/>
        <v>0</v>
      </c>
      <c r="BR149" s="691">
        <f t="shared" si="277"/>
        <v>234941.16911299853</v>
      </c>
      <c r="BS149" s="691">
        <f t="shared" si="278"/>
        <v>209350.72467237833</v>
      </c>
    </row>
    <row r="150" spans="1:71">
      <c r="A150" s="25">
        <v>4605800</v>
      </c>
      <c r="B150" s="28">
        <v>136</v>
      </c>
      <c r="C150" s="25" t="s">
        <v>638</v>
      </c>
      <c r="D150" s="25" t="s">
        <v>1162</v>
      </c>
      <c r="E150" s="25" t="s">
        <v>1177</v>
      </c>
      <c r="F150" s="25">
        <v>10020496</v>
      </c>
      <c r="G150" s="25" t="s">
        <v>641</v>
      </c>
      <c r="H150" s="25" t="s">
        <v>571</v>
      </c>
      <c r="I150" s="26">
        <v>42</v>
      </c>
      <c r="J150" s="32">
        <v>6470</v>
      </c>
      <c r="K150" s="155" t="s">
        <v>703</v>
      </c>
      <c r="L150" s="157"/>
      <c r="M150" s="157"/>
      <c r="N150" s="157"/>
      <c r="O150" s="157"/>
      <c r="P150" s="106">
        <f t="shared" ref="P150:P151" si="279">SUM(R150:AC150)</f>
        <v>49591</v>
      </c>
      <c r="Q150" s="24">
        <f t="shared" ref="Q150:Q151" si="280">SUM(AD150:AO150)</f>
        <v>53960</v>
      </c>
      <c r="R150" s="24">
        <v>9459</v>
      </c>
      <c r="S150" s="24">
        <v>9247</v>
      </c>
      <c r="T150" s="24">
        <v>7205</v>
      </c>
      <c r="U150" s="24">
        <v>3111</v>
      </c>
      <c r="V150" s="24">
        <v>1861</v>
      </c>
      <c r="W150" s="25">
        <v>418</v>
      </c>
      <c r="X150" s="25">
        <v>0</v>
      </c>
      <c r="Y150" s="25">
        <v>259</v>
      </c>
      <c r="Z150" s="25">
        <v>891</v>
      </c>
      <c r="AA150" s="24">
        <v>3026</v>
      </c>
      <c r="AB150" s="24">
        <v>6047</v>
      </c>
      <c r="AC150" s="24">
        <v>8067</v>
      </c>
      <c r="AD150" s="24">
        <v>9033</v>
      </c>
      <c r="AE150" s="24">
        <v>9309</v>
      </c>
      <c r="AF150" s="24">
        <v>6356</v>
      </c>
      <c r="AG150" s="24">
        <v>4938</v>
      </c>
      <c r="AH150" s="24">
        <v>1885</v>
      </c>
      <c r="AI150" s="25">
        <v>452</v>
      </c>
      <c r="AJ150" s="25">
        <v>181</v>
      </c>
      <c r="AK150" s="25">
        <v>213</v>
      </c>
      <c r="AL150" s="24">
        <v>1618</v>
      </c>
      <c r="AM150" s="24">
        <v>4354</v>
      </c>
      <c r="AN150" s="24">
        <v>5986</v>
      </c>
      <c r="AO150" s="80">
        <v>9635</v>
      </c>
      <c r="AP150" s="157">
        <f t="shared" si="249"/>
        <v>0</v>
      </c>
      <c r="AQ150" s="157">
        <f t="shared" si="250"/>
        <v>0</v>
      </c>
      <c r="AR150" s="157">
        <f t="shared" si="251"/>
        <v>0</v>
      </c>
      <c r="AS150" s="157">
        <f t="shared" si="252"/>
        <v>0</v>
      </c>
      <c r="AT150" s="157">
        <f t="shared" si="253"/>
        <v>545.50099999999998</v>
      </c>
      <c r="AU150" s="157">
        <f t="shared" si="254"/>
        <v>593.55999999999995</v>
      </c>
      <c r="AV150" s="157">
        <f t="shared" si="255"/>
        <v>0</v>
      </c>
      <c r="AW150" s="157">
        <f t="shared" si="256"/>
        <v>0</v>
      </c>
      <c r="AX150" s="157">
        <f t="shared" si="257"/>
        <v>0</v>
      </c>
      <c r="AY150" s="157">
        <f t="shared" si="258"/>
        <v>0</v>
      </c>
      <c r="AZ150" s="157">
        <f t="shared" si="259"/>
        <v>595.84099257754804</v>
      </c>
      <c r="BA150" s="157">
        <f t="shared" si="260"/>
        <v>608.08370938999303</v>
      </c>
      <c r="BB150" s="157">
        <f t="shared" si="261"/>
        <v>0</v>
      </c>
      <c r="BC150" s="157">
        <f t="shared" si="262"/>
        <v>0</v>
      </c>
      <c r="BD150" s="157">
        <f t="shared" si="263"/>
        <v>0</v>
      </c>
      <c r="BE150" s="157">
        <f t="shared" si="264"/>
        <v>0</v>
      </c>
      <c r="BF150" s="157">
        <f t="shared" si="265"/>
        <v>121.79585729277659</v>
      </c>
      <c r="BG150" s="157">
        <f t="shared" si="266"/>
        <v>124.20717847999997</v>
      </c>
      <c r="BH150" s="678">
        <f t="shared" si="267"/>
        <v>0</v>
      </c>
      <c r="BI150" s="678">
        <f t="shared" si="268"/>
        <v>0</v>
      </c>
      <c r="BJ150" s="678">
        <f t="shared" si="269"/>
        <v>0</v>
      </c>
      <c r="BK150" s="678">
        <f t="shared" si="270"/>
        <v>0</v>
      </c>
      <c r="BL150" s="678">
        <f t="shared" si="271"/>
        <v>359671.29006499262</v>
      </c>
      <c r="BM150" s="678">
        <f t="shared" si="272"/>
        <v>380881.52342700475</v>
      </c>
      <c r="BN150" s="691">
        <f t="shared" si="273"/>
        <v>0</v>
      </c>
      <c r="BO150" s="691">
        <f t="shared" si="274"/>
        <v>0</v>
      </c>
      <c r="BP150" s="691">
        <f t="shared" si="275"/>
        <v>0</v>
      </c>
      <c r="BQ150" s="691">
        <f t="shared" si="276"/>
        <v>0</v>
      </c>
      <c r="BR150" s="691">
        <f t="shared" si="277"/>
        <v>373213.13080539147</v>
      </c>
      <c r="BS150" s="691">
        <f t="shared" si="278"/>
        <v>380881.52342700475</v>
      </c>
    </row>
    <row r="151" spans="1:71">
      <c r="A151" s="25">
        <v>4557489</v>
      </c>
      <c r="B151" s="114">
        <v>137</v>
      </c>
      <c r="C151" s="25" t="s">
        <v>645</v>
      </c>
      <c r="D151" s="25" t="s">
        <v>1162</v>
      </c>
      <c r="E151" s="25" t="s">
        <v>1177</v>
      </c>
      <c r="F151" s="25">
        <v>30016485</v>
      </c>
      <c r="G151" s="25" t="s">
        <v>692</v>
      </c>
      <c r="H151" s="25" t="s">
        <v>571</v>
      </c>
      <c r="I151" s="26">
        <v>42</v>
      </c>
      <c r="J151" s="32">
        <v>6470</v>
      </c>
      <c r="K151" s="155" t="s">
        <v>703</v>
      </c>
      <c r="L151" s="97">
        <v>5624</v>
      </c>
      <c r="M151" s="97">
        <v>5624</v>
      </c>
      <c r="N151" s="97">
        <v>5210</v>
      </c>
      <c r="O151" s="97">
        <v>5579</v>
      </c>
      <c r="P151" s="106">
        <f t="shared" si="279"/>
        <v>4064</v>
      </c>
      <c r="Q151" s="24">
        <f t="shared" si="280"/>
        <v>4433</v>
      </c>
      <c r="R151" s="25">
        <v>757</v>
      </c>
      <c r="S151" s="25">
        <v>717</v>
      </c>
      <c r="T151" s="25">
        <v>573</v>
      </c>
      <c r="U151" s="25">
        <v>222</v>
      </c>
      <c r="V151" s="25">
        <v>163</v>
      </c>
      <c r="W151" s="25">
        <v>91</v>
      </c>
      <c r="X151" s="25">
        <v>78</v>
      </c>
      <c r="Y151" s="25">
        <v>105</v>
      </c>
      <c r="Z151" s="25">
        <v>147</v>
      </c>
      <c r="AA151" s="25">
        <v>273</v>
      </c>
      <c r="AB151" s="25">
        <v>397</v>
      </c>
      <c r="AC151" s="25">
        <v>541</v>
      </c>
      <c r="AD151" s="25">
        <v>575</v>
      </c>
      <c r="AE151" s="25">
        <v>606</v>
      </c>
      <c r="AF151" s="25">
        <v>403</v>
      </c>
      <c r="AG151" s="25">
        <v>373</v>
      </c>
      <c r="AH151" s="25">
        <v>221</v>
      </c>
      <c r="AI151" s="25">
        <v>163</v>
      </c>
      <c r="AJ151" s="25">
        <v>113</v>
      </c>
      <c r="AK151" s="25">
        <v>101</v>
      </c>
      <c r="AL151" s="25">
        <v>191</v>
      </c>
      <c r="AM151" s="25">
        <v>366</v>
      </c>
      <c r="AN151" s="25">
        <v>506</v>
      </c>
      <c r="AO151" s="32">
        <v>815</v>
      </c>
      <c r="AP151" s="157">
        <f t="shared" si="249"/>
        <v>61.863999999999997</v>
      </c>
      <c r="AQ151" s="157">
        <f t="shared" si="250"/>
        <v>61.863999999999997</v>
      </c>
      <c r="AR151" s="157">
        <f t="shared" si="251"/>
        <v>57.31</v>
      </c>
      <c r="AS151" s="157">
        <f t="shared" si="252"/>
        <v>61.369</v>
      </c>
      <c r="AT151" s="157">
        <f t="shared" si="253"/>
        <v>44.704000000000001</v>
      </c>
      <c r="AU151" s="157">
        <f t="shared" si="254"/>
        <v>48.762999999999998</v>
      </c>
      <c r="AV151" s="157">
        <f t="shared" si="255"/>
        <v>70.679198910929586</v>
      </c>
      <c r="AW151" s="157">
        <f t="shared" si="256"/>
        <v>69.831333333333319</v>
      </c>
      <c r="AX151" s="157">
        <f t="shared" si="257"/>
        <v>59.78233374168709</v>
      </c>
      <c r="AY151" s="157">
        <f t="shared" si="258"/>
        <v>54.075056962750708</v>
      </c>
      <c r="AZ151" s="157">
        <f t="shared" si="259"/>
        <v>48.829380206794674</v>
      </c>
      <c r="BA151" s="157">
        <f t="shared" si="260"/>
        <v>49.956172789581899</v>
      </c>
      <c r="BB151" s="157">
        <f t="shared" si="261"/>
        <v>14.447535049383117</v>
      </c>
      <c r="BC151" s="157">
        <f t="shared" si="262"/>
        <v>14.27142959333333</v>
      </c>
      <c r="BD151" s="157">
        <f t="shared" si="263"/>
        <v>12.200378670003502</v>
      </c>
      <c r="BE151" s="157">
        <f t="shared" si="264"/>
        <v>11.045371135211459</v>
      </c>
      <c r="BF151" s="157">
        <f t="shared" si="265"/>
        <v>9.9812136080708989</v>
      </c>
      <c r="BG151" s="157">
        <f t="shared" si="266"/>
        <v>10.204047853999999</v>
      </c>
      <c r="BH151" s="678">
        <f t="shared" si="267"/>
        <v>42664.534615324766</v>
      </c>
      <c r="BI151" s="678">
        <f t="shared" si="268"/>
        <v>42152.73212121211</v>
      </c>
      <c r="BJ151" s="678">
        <f t="shared" si="269"/>
        <v>36086.790549527483</v>
      </c>
      <c r="BK151" s="678">
        <f t="shared" si="270"/>
        <v>32641.670748424061</v>
      </c>
      <c r="BL151" s="678">
        <f t="shared" si="271"/>
        <v>29475.189506646966</v>
      </c>
      <c r="BM151" s="678">
        <f t="shared" si="272"/>
        <v>31290.730047292662</v>
      </c>
      <c r="BN151" s="691">
        <f t="shared" si="273"/>
        <v>44270.880045118625</v>
      </c>
      <c r="BO151" s="691">
        <f t="shared" si="274"/>
        <v>43739.807878787869</v>
      </c>
      <c r="BP151" s="691">
        <f t="shared" si="275"/>
        <v>37445.479952747643</v>
      </c>
      <c r="BQ151" s="691">
        <f t="shared" si="276"/>
        <v>33870.649315759307</v>
      </c>
      <c r="BR151" s="691">
        <f t="shared" si="277"/>
        <v>30584.948147710482</v>
      </c>
      <c r="BS151" s="691">
        <f t="shared" si="278"/>
        <v>31290.730047292662</v>
      </c>
    </row>
    <row r="152" spans="1:71">
      <c r="A152" s="25">
        <v>4510152</v>
      </c>
      <c r="B152" s="28">
        <v>138</v>
      </c>
      <c r="C152" s="25" t="s">
        <v>638</v>
      </c>
      <c r="D152" s="25" t="s">
        <v>1162</v>
      </c>
      <c r="E152" s="25" t="s">
        <v>1177</v>
      </c>
      <c r="F152" s="25">
        <v>10018988</v>
      </c>
      <c r="G152" s="25" t="s">
        <v>642</v>
      </c>
      <c r="H152" s="25" t="s">
        <v>643</v>
      </c>
      <c r="I152" s="26">
        <v>96</v>
      </c>
      <c r="J152" s="32">
        <v>6440</v>
      </c>
      <c r="K152" s="155" t="s">
        <v>703</v>
      </c>
      <c r="L152" s="157">
        <v>77032</v>
      </c>
      <c r="M152" s="157">
        <v>77032</v>
      </c>
      <c r="N152" s="157">
        <v>47434</v>
      </c>
      <c r="O152" s="157">
        <v>44471</v>
      </c>
      <c r="P152" s="106">
        <f t="shared" si="246"/>
        <v>44471</v>
      </c>
      <c r="Q152" s="24">
        <f t="shared" si="247"/>
        <v>49624</v>
      </c>
      <c r="R152" s="24">
        <v>8518</v>
      </c>
      <c r="S152" s="24">
        <v>8033</v>
      </c>
      <c r="T152" s="24">
        <v>6494</v>
      </c>
      <c r="U152" s="24">
        <v>2771</v>
      </c>
      <c r="V152" s="24">
        <v>1984</v>
      </c>
      <c r="W152" s="25">
        <v>877</v>
      </c>
      <c r="X152" s="25">
        <v>0</v>
      </c>
      <c r="Y152" s="25">
        <v>603</v>
      </c>
      <c r="Z152" s="25">
        <v>890</v>
      </c>
      <c r="AA152" s="24">
        <v>1755</v>
      </c>
      <c r="AB152" s="24">
        <v>4662</v>
      </c>
      <c r="AC152" s="24">
        <v>7884</v>
      </c>
      <c r="AD152" s="24">
        <v>7323</v>
      </c>
      <c r="AE152" s="24">
        <v>8910</v>
      </c>
      <c r="AF152" s="24">
        <v>4820</v>
      </c>
      <c r="AG152" s="24">
        <v>4555</v>
      </c>
      <c r="AH152" s="24">
        <v>2345</v>
      </c>
      <c r="AI152" s="24">
        <v>1707</v>
      </c>
      <c r="AJ152" s="25">
        <v>808</v>
      </c>
      <c r="AK152" s="25">
        <v>624</v>
      </c>
      <c r="AL152" s="24">
        <v>1095</v>
      </c>
      <c r="AM152" s="24">
        <v>3992</v>
      </c>
      <c r="AN152" s="24">
        <v>4992</v>
      </c>
      <c r="AO152" s="80">
        <v>8453</v>
      </c>
      <c r="AP152" s="157">
        <f t="shared" si="249"/>
        <v>847.35199999999998</v>
      </c>
      <c r="AQ152" s="157">
        <f t="shared" si="250"/>
        <v>847.35199999999998</v>
      </c>
      <c r="AR152" s="157">
        <f t="shared" si="251"/>
        <v>521.774</v>
      </c>
      <c r="AS152" s="157">
        <f t="shared" si="252"/>
        <v>489.18099999999998</v>
      </c>
      <c r="AT152" s="157">
        <f t="shared" si="253"/>
        <v>489.18099999999998</v>
      </c>
      <c r="AU152" s="157">
        <f t="shared" si="254"/>
        <v>545.86400000000003</v>
      </c>
      <c r="AV152" s="157">
        <f t="shared" si="255"/>
        <v>968.09389233761181</v>
      </c>
      <c r="AW152" s="157">
        <f t="shared" si="256"/>
        <v>956.48066666666659</v>
      </c>
      <c r="AX152" s="157">
        <f t="shared" si="257"/>
        <v>544.28315138256914</v>
      </c>
      <c r="AY152" s="157">
        <f t="shared" si="258"/>
        <v>431.03994590257878</v>
      </c>
      <c r="AZ152" s="157">
        <f t="shared" si="259"/>
        <v>534.32366318316099</v>
      </c>
      <c r="BA152" s="157">
        <f t="shared" si="260"/>
        <v>559.22064482522273</v>
      </c>
      <c r="BB152" s="157">
        <f t="shared" si="261"/>
        <v>197.88807253273123</v>
      </c>
      <c r="BC152" s="157">
        <f t="shared" si="262"/>
        <v>195.47595384666664</v>
      </c>
      <c r="BD152" s="157">
        <f t="shared" si="263"/>
        <v>111.07730553415472</v>
      </c>
      <c r="BE152" s="157">
        <f t="shared" si="264"/>
        <v>88.044219350060743</v>
      </c>
      <c r="BF152" s="157">
        <f t="shared" si="265"/>
        <v>109.22109999126994</v>
      </c>
      <c r="BG152" s="157">
        <f t="shared" si="266"/>
        <v>114.22640891199998</v>
      </c>
      <c r="BH152" s="678">
        <f t="shared" si="267"/>
        <v>584376.67682924925</v>
      </c>
      <c r="BI152" s="678">
        <f t="shared" si="268"/>
        <v>577366.51151515148</v>
      </c>
      <c r="BJ152" s="678">
        <f t="shared" si="269"/>
        <v>328549.10228911444</v>
      </c>
      <c r="BK152" s="678">
        <f t="shared" si="270"/>
        <v>260191.38552664756</v>
      </c>
      <c r="BL152" s="678">
        <f t="shared" si="271"/>
        <v>322537.19304874446</v>
      </c>
      <c r="BM152" s="678">
        <f t="shared" si="272"/>
        <v>350275.47662234405</v>
      </c>
      <c r="BN152" s="691">
        <f t="shared" si="273"/>
        <v>606378.81074601319</v>
      </c>
      <c r="BO152" s="691">
        <f t="shared" si="274"/>
        <v>599104.7084848485</v>
      </c>
      <c r="BP152" s="691">
        <f t="shared" si="275"/>
        <v>340919.1739114456</v>
      </c>
      <c r="BQ152" s="691">
        <f t="shared" si="276"/>
        <v>269987.74793352437</v>
      </c>
      <c r="BR152" s="691">
        <f t="shared" si="277"/>
        <v>334680.91266654356</v>
      </c>
      <c r="BS152" s="691">
        <f t="shared" si="278"/>
        <v>350275.47662234405</v>
      </c>
    </row>
    <row r="153" spans="1:71">
      <c r="A153" s="25">
        <v>4537299</v>
      </c>
      <c r="B153" s="114">
        <v>139</v>
      </c>
      <c r="C153" s="25" t="s">
        <v>638</v>
      </c>
      <c r="D153" s="25" t="s">
        <v>1162</v>
      </c>
      <c r="E153" s="25" t="s">
        <v>1177</v>
      </c>
      <c r="F153" s="25">
        <v>10018988</v>
      </c>
      <c r="G153" s="25" t="s">
        <v>642</v>
      </c>
      <c r="H153" s="25" t="s">
        <v>643</v>
      </c>
      <c r="I153" s="26">
        <v>96</v>
      </c>
      <c r="J153" s="32">
        <v>6440</v>
      </c>
      <c r="K153" s="155" t="s">
        <v>703</v>
      </c>
      <c r="L153" s="157"/>
      <c r="M153" s="157"/>
      <c r="N153" s="157"/>
      <c r="O153" s="157"/>
      <c r="P153" s="106">
        <f t="shared" ref="P153:P154" si="281">SUM(R153:AC153)</f>
        <v>2423</v>
      </c>
      <c r="Q153" s="24">
        <f t="shared" ref="Q153:Q154" si="282">SUM(AD153:AO153)</f>
        <v>2324</v>
      </c>
      <c r="R153" s="25">
        <v>485</v>
      </c>
      <c r="S153" s="25">
        <v>459</v>
      </c>
      <c r="T153" s="25">
        <v>367</v>
      </c>
      <c r="U153" s="25">
        <v>122</v>
      </c>
      <c r="V153" s="25">
        <v>90</v>
      </c>
      <c r="W153" s="25">
        <v>50</v>
      </c>
      <c r="X153" s="25">
        <v>43</v>
      </c>
      <c r="Y153" s="25">
        <v>58</v>
      </c>
      <c r="Z153" s="25">
        <v>81</v>
      </c>
      <c r="AA153" s="25">
        <v>151</v>
      </c>
      <c r="AB153" s="25">
        <v>219</v>
      </c>
      <c r="AC153" s="25">
        <v>298</v>
      </c>
      <c r="AD153" s="25">
        <v>317</v>
      </c>
      <c r="AE153" s="25">
        <v>334</v>
      </c>
      <c r="AF153" s="25">
        <v>222</v>
      </c>
      <c r="AG153" s="25">
        <v>160</v>
      </c>
      <c r="AH153" s="25">
        <v>95</v>
      </c>
      <c r="AI153" s="25">
        <v>70</v>
      </c>
      <c r="AJ153" s="25">
        <v>48</v>
      </c>
      <c r="AK153" s="25">
        <v>43</v>
      </c>
      <c r="AL153" s="25">
        <v>82</v>
      </c>
      <c r="AM153" s="25">
        <v>157</v>
      </c>
      <c r="AN153" s="25">
        <v>379</v>
      </c>
      <c r="AO153" s="32">
        <v>417</v>
      </c>
      <c r="AP153" s="157">
        <f t="shared" si="249"/>
        <v>0</v>
      </c>
      <c r="AQ153" s="157">
        <f t="shared" si="250"/>
        <v>0</v>
      </c>
      <c r="AR153" s="157">
        <f t="shared" si="251"/>
        <v>0</v>
      </c>
      <c r="AS153" s="157">
        <f t="shared" si="252"/>
        <v>0</v>
      </c>
      <c r="AT153" s="157">
        <f t="shared" si="253"/>
        <v>26.652999999999999</v>
      </c>
      <c r="AU153" s="157">
        <f t="shared" si="254"/>
        <v>25.564</v>
      </c>
      <c r="AV153" s="157">
        <f t="shared" si="255"/>
        <v>0</v>
      </c>
      <c r="AW153" s="157">
        <f t="shared" si="256"/>
        <v>0</v>
      </c>
      <c r="AX153" s="157">
        <f t="shared" si="257"/>
        <v>0</v>
      </c>
      <c r="AY153" s="157">
        <f t="shared" si="258"/>
        <v>0</v>
      </c>
      <c r="AZ153" s="157">
        <f t="shared" si="259"/>
        <v>29.112595531757755</v>
      </c>
      <c r="BA153" s="157">
        <f t="shared" si="260"/>
        <v>26.189520767649071</v>
      </c>
      <c r="BB153" s="157">
        <f t="shared" si="261"/>
        <v>0</v>
      </c>
      <c r="BC153" s="157">
        <f t="shared" si="262"/>
        <v>0</v>
      </c>
      <c r="BD153" s="157">
        <f t="shared" si="263"/>
        <v>0</v>
      </c>
      <c r="BE153" s="157">
        <f t="shared" si="264"/>
        <v>0</v>
      </c>
      <c r="BF153" s="157">
        <f t="shared" si="265"/>
        <v>5.9509056526466031</v>
      </c>
      <c r="BG153" s="157">
        <f t="shared" si="266"/>
        <v>5.3494715119999992</v>
      </c>
      <c r="BH153" s="678">
        <f t="shared" si="267"/>
        <v>0</v>
      </c>
      <c r="BI153" s="678">
        <f t="shared" si="268"/>
        <v>0</v>
      </c>
      <c r="BJ153" s="678">
        <f t="shared" si="269"/>
        <v>0</v>
      </c>
      <c r="BK153" s="678">
        <f t="shared" si="270"/>
        <v>0</v>
      </c>
      <c r="BL153" s="678">
        <f t="shared" si="271"/>
        <v>17573.421302806499</v>
      </c>
      <c r="BM153" s="678">
        <f t="shared" si="272"/>
        <v>16404.163462645647</v>
      </c>
      <c r="BN153" s="691">
        <f t="shared" si="273"/>
        <v>0</v>
      </c>
      <c r="BO153" s="691">
        <f t="shared" si="274"/>
        <v>0</v>
      </c>
      <c r="BP153" s="691">
        <f t="shared" si="275"/>
        <v>0</v>
      </c>
      <c r="BQ153" s="691">
        <f t="shared" si="276"/>
        <v>0</v>
      </c>
      <c r="BR153" s="691">
        <f t="shared" si="277"/>
        <v>18235.071201255538</v>
      </c>
      <c r="BS153" s="691">
        <f t="shared" si="278"/>
        <v>16404.163462645647</v>
      </c>
    </row>
    <row r="154" spans="1:71">
      <c r="A154" s="25">
        <v>4639188</v>
      </c>
      <c r="B154" s="28">
        <v>140</v>
      </c>
      <c r="C154" s="25" t="s">
        <v>638</v>
      </c>
      <c r="D154" s="25" t="s">
        <v>1162</v>
      </c>
      <c r="E154" s="25" t="s">
        <v>1177</v>
      </c>
      <c r="F154" s="25">
        <v>10018988</v>
      </c>
      <c r="G154" s="25" t="s">
        <v>642</v>
      </c>
      <c r="H154" s="25" t="s">
        <v>643</v>
      </c>
      <c r="I154" s="26">
        <v>96</v>
      </c>
      <c r="J154" s="32">
        <v>6440</v>
      </c>
      <c r="K154" s="155" t="s">
        <v>703</v>
      </c>
      <c r="L154" s="157"/>
      <c r="M154" s="157"/>
      <c r="N154" s="157"/>
      <c r="O154" s="157"/>
      <c r="P154" s="106">
        <f t="shared" si="281"/>
        <v>1973</v>
      </c>
      <c r="Q154" s="24">
        <f t="shared" si="282"/>
        <v>2210</v>
      </c>
      <c r="R154" s="25">
        <v>335</v>
      </c>
      <c r="S154" s="25">
        <v>414</v>
      </c>
      <c r="T154" s="25">
        <v>320</v>
      </c>
      <c r="U154" s="25">
        <v>115</v>
      </c>
      <c r="V154" s="25">
        <v>58</v>
      </c>
      <c r="W154" s="25">
        <v>2</v>
      </c>
      <c r="X154" s="25">
        <v>0</v>
      </c>
      <c r="Y154" s="25">
        <v>0</v>
      </c>
      <c r="Z154" s="25">
        <v>21</v>
      </c>
      <c r="AA154" s="25">
        <v>99</v>
      </c>
      <c r="AB154" s="25">
        <v>272</v>
      </c>
      <c r="AC154" s="25">
        <v>337</v>
      </c>
      <c r="AD154" s="25">
        <v>329</v>
      </c>
      <c r="AE154" s="25">
        <v>455</v>
      </c>
      <c r="AF154" s="25">
        <v>218</v>
      </c>
      <c r="AG154" s="25">
        <v>218</v>
      </c>
      <c r="AH154" s="25">
        <v>75</v>
      </c>
      <c r="AI154" s="25">
        <v>41</v>
      </c>
      <c r="AJ154" s="25">
        <v>15</v>
      </c>
      <c r="AK154" s="25">
        <v>9</v>
      </c>
      <c r="AL154" s="25">
        <v>43</v>
      </c>
      <c r="AM154" s="25">
        <v>196</v>
      </c>
      <c r="AN154" s="25">
        <v>233</v>
      </c>
      <c r="AO154" s="32">
        <v>378</v>
      </c>
      <c r="AP154" s="157">
        <f t="shared" si="249"/>
        <v>0</v>
      </c>
      <c r="AQ154" s="157">
        <f t="shared" si="250"/>
        <v>0</v>
      </c>
      <c r="AR154" s="157">
        <f t="shared" si="251"/>
        <v>0</v>
      </c>
      <c r="AS154" s="157">
        <f t="shared" si="252"/>
        <v>0</v>
      </c>
      <c r="AT154" s="157">
        <f t="shared" si="253"/>
        <v>21.702999999999999</v>
      </c>
      <c r="AU154" s="157">
        <f t="shared" si="254"/>
        <v>24.31</v>
      </c>
      <c r="AV154" s="157">
        <f t="shared" si="255"/>
        <v>0</v>
      </c>
      <c r="AW154" s="157">
        <f t="shared" si="256"/>
        <v>0</v>
      </c>
      <c r="AX154" s="157">
        <f t="shared" si="257"/>
        <v>0</v>
      </c>
      <c r="AY154" s="157">
        <f t="shared" si="258"/>
        <v>0</v>
      </c>
      <c r="AZ154" s="157">
        <f t="shared" si="259"/>
        <v>23.705799002954208</v>
      </c>
      <c r="BA154" s="157">
        <f t="shared" si="260"/>
        <v>24.904836874571622</v>
      </c>
      <c r="BB154" s="157">
        <f t="shared" si="261"/>
        <v>0</v>
      </c>
      <c r="BC154" s="157">
        <f t="shared" si="262"/>
        <v>0</v>
      </c>
      <c r="BD154" s="157">
        <f t="shared" si="263"/>
        <v>0</v>
      </c>
      <c r="BE154" s="157">
        <f t="shared" si="264"/>
        <v>0</v>
      </c>
      <c r="BF154" s="157">
        <f t="shared" si="265"/>
        <v>4.845702374193869</v>
      </c>
      <c r="BG154" s="157">
        <f t="shared" si="266"/>
        <v>5.0870619799999997</v>
      </c>
      <c r="BH154" s="678">
        <f t="shared" si="267"/>
        <v>0</v>
      </c>
      <c r="BI154" s="678">
        <f t="shared" si="268"/>
        <v>0</v>
      </c>
      <c r="BJ154" s="678">
        <f t="shared" si="269"/>
        <v>0</v>
      </c>
      <c r="BK154" s="678">
        <f t="shared" si="270"/>
        <v>0</v>
      </c>
      <c r="BL154" s="678">
        <f t="shared" si="271"/>
        <v>14309.682307237812</v>
      </c>
      <c r="BM154" s="678">
        <f t="shared" si="272"/>
        <v>15599.484187799862</v>
      </c>
      <c r="BN154" s="691">
        <f t="shared" si="273"/>
        <v>0</v>
      </c>
      <c r="BO154" s="691">
        <f t="shared" si="274"/>
        <v>0</v>
      </c>
      <c r="BP154" s="691">
        <f t="shared" si="275"/>
        <v>0</v>
      </c>
      <c r="BQ154" s="691">
        <f t="shared" si="276"/>
        <v>0</v>
      </c>
      <c r="BR154" s="691">
        <f t="shared" si="277"/>
        <v>14848.450466395863</v>
      </c>
      <c r="BS154" s="691">
        <f t="shared" si="278"/>
        <v>15599.484187799862</v>
      </c>
    </row>
    <row r="155" spans="1:71">
      <c r="A155" s="25">
        <v>4515696</v>
      </c>
      <c r="B155" s="114">
        <v>141</v>
      </c>
      <c r="C155" s="25" t="s">
        <v>638</v>
      </c>
      <c r="D155" s="25" t="s">
        <v>1162</v>
      </c>
      <c r="E155" s="25" t="s">
        <v>1177</v>
      </c>
      <c r="F155" s="25">
        <v>10022791</v>
      </c>
      <c r="G155" s="25" t="s">
        <v>245</v>
      </c>
      <c r="H155" s="25" t="s">
        <v>511</v>
      </c>
      <c r="I155" s="26">
        <v>2</v>
      </c>
      <c r="J155" s="32">
        <v>6430</v>
      </c>
      <c r="K155" s="155" t="s">
        <v>703</v>
      </c>
      <c r="L155" s="157">
        <v>66796</v>
      </c>
      <c r="M155" s="157">
        <v>85848</v>
      </c>
      <c r="N155" s="157">
        <v>88426</v>
      </c>
      <c r="O155" s="157">
        <v>92867</v>
      </c>
      <c r="P155" s="106">
        <f t="shared" si="246"/>
        <v>72443</v>
      </c>
      <c r="Q155" s="24">
        <f t="shared" si="247"/>
        <v>83464</v>
      </c>
      <c r="R155" s="24">
        <v>15902</v>
      </c>
      <c r="S155" s="24">
        <v>15690</v>
      </c>
      <c r="T155" s="24">
        <v>11876</v>
      </c>
      <c r="U155" s="24">
        <v>3073</v>
      </c>
      <c r="V155" s="24">
        <v>1235</v>
      </c>
      <c r="W155" s="25">
        <v>0</v>
      </c>
      <c r="X155" s="25">
        <v>0</v>
      </c>
      <c r="Y155" s="25">
        <v>0</v>
      </c>
      <c r="Z155" s="25">
        <v>681</v>
      </c>
      <c r="AA155" s="24">
        <v>5645</v>
      </c>
      <c r="AB155" s="24">
        <v>9604</v>
      </c>
      <c r="AC155" s="24">
        <v>8737</v>
      </c>
      <c r="AD155" s="24">
        <v>18206</v>
      </c>
      <c r="AE155" s="24">
        <v>14994</v>
      </c>
      <c r="AF155" s="24">
        <v>8563</v>
      </c>
      <c r="AG155" s="24">
        <v>6826</v>
      </c>
      <c r="AH155" s="24">
        <v>2583</v>
      </c>
      <c r="AI155" s="25">
        <v>0</v>
      </c>
      <c r="AJ155" s="25">
        <v>0</v>
      </c>
      <c r="AK155" s="25">
        <v>0</v>
      </c>
      <c r="AL155" s="24">
        <v>1831</v>
      </c>
      <c r="AM155" s="24">
        <v>5572</v>
      </c>
      <c r="AN155" s="24">
        <v>9355</v>
      </c>
      <c r="AO155" s="80">
        <v>15534</v>
      </c>
      <c r="AP155" s="157">
        <f t="shared" si="249"/>
        <v>734.75599999999997</v>
      </c>
      <c r="AQ155" s="157">
        <f t="shared" si="250"/>
        <v>944.32799999999997</v>
      </c>
      <c r="AR155" s="157">
        <f t="shared" si="251"/>
        <v>972.68600000000004</v>
      </c>
      <c r="AS155" s="157">
        <f t="shared" si="252"/>
        <v>1021.537</v>
      </c>
      <c r="AT155" s="157">
        <f t="shared" si="253"/>
        <v>796.87300000000005</v>
      </c>
      <c r="AU155" s="157">
        <f t="shared" si="254"/>
        <v>918.10400000000004</v>
      </c>
      <c r="AV155" s="157">
        <f t="shared" si="255"/>
        <v>839.45372874367945</v>
      </c>
      <c r="AW155" s="157">
        <f t="shared" si="256"/>
        <v>1065.9459999999999</v>
      </c>
      <c r="AX155" s="157">
        <f t="shared" si="257"/>
        <v>1014.6473403920197</v>
      </c>
      <c r="AY155" s="157">
        <f t="shared" si="258"/>
        <v>900.12337604584525</v>
      </c>
      <c r="AZ155" s="157">
        <f t="shared" si="259"/>
        <v>870.41013541358927</v>
      </c>
      <c r="BA155" s="157">
        <f t="shared" si="260"/>
        <v>940.56891624400271</v>
      </c>
      <c r="BB155" s="157">
        <f t="shared" si="261"/>
        <v>171.59273669249552</v>
      </c>
      <c r="BC155" s="157">
        <f t="shared" si="262"/>
        <v>217.84738401999999</v>
      </c>
      <c r="BD155" s="157">
        <f t="shared" si="263"/>
        <v>207.06922922720341</v>
      </c>
      <c r="BE155" s="157">
        <f t="shared" si="264"/>
        <v>183.85920079112435</v>
      </c>
      <c r="BF155" s="157">
        <f t="shared" si="265"/>
        <v>177.92053577989176</v>
      </c>
      <c r="BG155" s="157">
        <f t="shared" si="266"/>
        <v>192.12060683199999</v>
      </c>
      <c r="BH155" s="678">
        <f t="shared" si="267"/>
        <v>506724.79625982104</v>
      </c>
      <c r="BI155" s="678">
        <f t="shared" si="268"/>
        <v>643443.76727272721</v>
      </c>
      <c r="BJ155" s="678">
        <f t="shared" si="269"/>
        <v>612478.03092754644</v>
      </c>
      <c r="BK155" s="678">
        <f t="shared" si="270"/>
        <v>543347.20154040109</v>
      </c>
      <c r="BL155" s="678">
        <f t="shared" si="271"/>
        <v>525411.20901329385</v>
      </c>
      <c r="BM155" s="678">
        <f t="shared" si="272"/>
        <v>589138.16662919812</v>
      </c>
      <c r="BN155" s="691">
        <f t="shared" si="273"/>
        <v>525803.29009490472</v>
      </c>
      <c r="BO155" s="691">
        <f t="shared" si="274"/>
        <v>667669.81272727263</v>
      </c>
      <c r="BP155" s="691">
        <f t="shared" si="275"/>
        <v>635538.1977546378</v>
      </c>
      <c r="BQ155" s="691">
        <f t="shared" si="276"/>
        <v>563804.55099598854</v>
      </c>
      <c r="BR155" s="691">
        <f t="shared" si="277"/>
        <v>545193.2575454209</v>
      </c>
      <c r="BS155" s="691">
        <f t="shared" si="278"/>
        <v>589138.16662919812</v>
      </c>
    </row>
    <row r="156" spans="1:71" ht="38.25">
      <c r="A156" s="25">
        <v>4592351</v>
      </c>
      <c r="B156" s="28">
        <v>142</v>
      </c>
      <c r="C156" s="25" t="s">
        <v>638</v>
      </c>
      <c r="D156" s="25" t="s">
        <v>1162</v>
      </c>
      <c r="E156" s="25" t="s">
        <v>1177</v>
      </c>
      <c r="F156" s="25">
        <v>10022791</v>
      </c>
      <c r="G156" s="25" t="s">
        <v>1336</v>
      </c>
      <c r="H156" s="25" t="s">
        <v>511</v>
      </c>
      <c r="I156" s="26">
        <v>2</v>
      </c>
      <c r="J156" s="32">
        <v>6430</v>
      </c>
      <c r="K156" s="155" t="s">
        <v>703</v>
      </c>
      <c r="L156" s="157"/>
      <c r="M156" s="157"/>
      <c r="N156" s="157">
        <v>5436</v>
      </c>
      <c r="O156" s="157">
        <v>14514</v>
      </c>
      <c r="P156" s="106">
        <v>11459</v>
      </c>
      <c r="Q156" s="24">
        <v>16334</v>
      </c>
      <c r="R156" s="24"/>
      <c r="S156" s="24"/>
      <c r="T156" s="24"/>
      <c r="U156" s="24"/>
      <c r="V156" s="24"/>
      <c r="W156" s="25"/>
      <c r="X156" s="25"/>
      <c r="Y156" s="25"/>
      <c r="Z156" s="25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5"/>
      <c r="AL156" s="24"/>
      <c r="AM156" s="24"/>
      <c r="AN156" s="24">
        <v>1676</v>
      </c>
      <c r="AO156" s="80">
        <v>1741</v>
      </c>
      <c r="AP156" s="157">
        <f t="shared" si="249"/>
        <v>0</v>
      </c>
      <c r="AQ156" s="157">
        <f t="shared" si="250"/>
        <v>0</v>
      </c>
      <c r="AR156" s="157">
        <f t="shared" si="251"/>
        <v>59.795999999999999</v>
      </c>
      <c r="AS156" s="157">
        <f t="shared" si="252"/>
        <v>159.654</v>
      </c>
      <c r="AT156" s="157">
        <f t="shared" si="253"/>
        <v>126.04900000000001</v>
      </c>
      <c r="AU156" s="157">
        <f t="shared" si="254"/>
        <v>179.67400000000001</v>
      </c>
      <c r="AV156" s="157">
        <f t="shared" si="255"/>
        <v>0</v>
      </c>
      <c r="AW156" s="157">
        <f t="shared" si="256"/>
        <v>0</v>
      </c>
      <c r="AX156" s="157">
        <f t="shared" si="257"/>
        <v>62.375578928946446</v>
      </c>
      <c r="AY156" s="157">
        <f t="shared" si="258"/>
        <v>140.67850452722061</v>
      </c>
      <c r="AZ156" s="157">
        <f t="shared" si="259"/>
        <v>137.68106983013294</v>
      </c>
      <c r="BA156" s="157">
        <f t="shared" si="260"/>
        <v>184.07040973269363</v>
      </c>
      <c r="BB156" s="157">
        <f t="shared" si="261"/>
        <v>0</v>
      </c>
      <c r="BC156" s="157">
        <f t="shared" si="262"/>
        <v>0</v>
      </c>
      <c r="BD156" s="157">
        <f t="shared" si="263"/>
        <v>12.729608147819391</v>
      </c>
      <c r="BE156" s="157">
        <f t="shared" si="264"/>
        <v>28.734991334730079</v>
      </c>
      <c r="BF156" s="157">
        <f t="shared" si="265"/>
        <v>28.143387483977474</v>
      </c>
      <c r="BG156" s="157">
        <f t="shared" si="266"/>
        <v>37.598221891999998</v>
      </c>
      <c r="BH156" s="678">
        <f t="shared" si="267"/>
        <v>0</v>
      </c>
      <c r="BI156" s="678">
        <f t="shared" si="268"/>
        <v>0</v>
      </c>
      <c r="BJ156" s="678">
        <f t="shared" si="269"/>
        <v>37652.167644382214</v>
      </c>
      <c r="BK156" s="678">
        <f t="shared" si="270"/>
        <v>84918.660914613167</v>
      </c>
      <c r="BL156" s="678">
        <f t="shared" si="271"/>
        <v>83109.300333825697</v>
      </c>
      <c r="BM156" s="678">
        <f t="shared" si="272"/>
        <v>115295.01118711446</v>
      </c>
      <c r="BN156" s="691">
        <f t="shared" si="273"/>
        <v>0</v>
      </c>
      <c r="BO156" s="691">
        <f t="shared" si="274"/>
        <v>0</v>
      </c>
      <c r="BP156" s="691">
        <f t="shared" si="275"/>
        <v>39069.794438221914</v>
      </c>
      <c r="BQ156" s="691">
        <f t="shared" si="276"/>
        <v>88115.899653868182</v>
      </c>
      <c r="BR156" s="691">
        <f t="shared" si="277"/>
        <v>86238.415557237822</v>
      </c>
      <c r="BS156" s="691">
        <f t="shared" si="278"/>
        <v>115295.01118711446</v>
      </c>
    </row>
    <row r="157" spans="1:71">
      <c r="A157" s="25">
        <v>4519062</v>
      </c>
      <c r="B157" s="114">
        <v>143</v>
      </c>
      <c r="C157" s="25" t="s">
        <v>638</v>
      </c>
      <c r="D157" s="25" t="s">
        <v>1161</v>
      </c>
      <c r="E157" s="25" t="s">
        <v>1177</v>
      </c>
      <c r="F157" s="25">
        <v>10036582</v>
      </c>
      <c r="G157" s="25" t="s">
        <v>1187</v>
      </c>
      <c r="H157" s="25" t="s">
        <v>382</v>
      </c>
      <c r="I157" s="26" t="s">
        <v>644</v>
      </c>
      <c r="J157" s="32">
        <v>6400</v>
      </c>
      <c r="K157" s="155" t="s">
        <v>703</v>
      </c>
      <c r="L157" s="157"/>
      <c r="M157" s="157"/>
      <c r="N157" s="157"/>
      <c r="O157" s="97">
        <v>25923</v>
      </c>
      <c r="P157" s="106">
        <f t="shared" si="246"/>
        <v>28225</v>
      </c>
      <c r="Q157" s="24">
        <f t="shared" si="247"/>
        <v>15631</v>
      </c>
      <c r="R157" s="24">
        <v>7948</v>
      </c>
      <c r="S157" s="24">
        <v>7442</v>
      </c>
      <c r="T157" s="24">
        <v>6252</v>
      </c>
      <c r="U157" s="24">
        <v>1802</v>
      </c>
      <c r="V157" s="25">
        <v>599</v>
      </c>
      <c r="W157" s="25">
        <v>291</v>
      </c>
      <c r="X157" s="25">
        <v>166</v>
      </c>
      <c r="Y157" s="25">
        <v>173</v>
      </c>
      <c r="Z157" s="25">
        <v>285</v>
      </c>
      <c r="AA157" s="25">
        <v>626</v>
      </c>
      <c r="AB157" s="25">
        <v>989</v>
      </c>
      <c r="AC157" s="24">
        <v>1652</v>
      </c>
      <c r="AD157" s="24">
        <v>2166</v>
      </c>
      <c r="AE157" s="24">
        <v>2646</v>
      </c>
      <c r="AF157" s="24">
        <v>1414</v>
      </c>
      <c r="AG157" s="24">
        <v>1110</v>
      </c>
      <c r="AH157" s="25">
        <v>488</v>
      </c>
      <c r="AI157" s="25">
        <v>457</v>
      </c>
      <c r="AJ157" s="25">
        <v>364</v>
      </c>
      <c r="AK157" s="25">
        <v>330</v>
      </c>
      <c r="AL157" s="25">
        <v>486</v>
      </c>
      <c r="AM157" s="24">
        <v>1254</v>
      </c>
      <c r="AN157" s="24">
        <v>1840</v>
      </c>
      <c r="AO157" s="80">
        <v>3076</v>
      </c>
      <c r="AP157" s="157">
        <f t="shared" si="249"/>
        <v>0</v>
      </c>
      <c r="AQ157" s="157">
        <f t="shared" si="250"/>
        <v>0</v>
      </c>
      <c r="AR157" s="157">
        <f t="shared" si="251"/>
        <v>0</v>
      </c>
      <c r="AS157" s="157">
        <f t="shared" si="252"/>
        <v>285.15300000000002</v>
      </c>
      <c r="AT157" s="157">
        <f t="shared" si="253"/>
        <v>310.47500000000002</v>
      </c>
      <c r="AU157" s="157">
        <f t="shared" si="254"/>
        <v>171.941</v>
      </c>
      <c r="AV157" s="157">
        <f t="shared" si="255"/>
        <v>0</v>
      </c>
      <c r="AW157" s="157">
        <f t="shared" si="256"/>
        <v>0</v>
      </c>
      <c r="AX157" s="157">
        <f t="shared" si="257"/>
        <v>0</v>
      </c>
      <c r="AY157" s="157">
        <f t="shared" si="258"/>
        <v>251.2614629226361</v>
      </c>
      <c r="AZ157" s="157">
        <f t="shared" si="259"/>
        <v>339.12629338995572</v>
      </c>
      <c r="BA157" s="157">
        <f t="shared" si="260"/>
        <v>176.14819239204931</v>
      </c>
      <c r="BB157" s="157">
        <f t="shared" si="261"/>
        <v>0</v>
      </c>
      <c r="BC157" s="157">
        <f t="shared" si="262"/>
        <v>0</v>
      </c>
      <c r="BD157" s="157">
        <f t="shared" si="263"/>
        <v>0</v>
      </c>
      <c r="BE157" s="157">
        <f t="shared" si="264"/>
        <v>51.322666416577647</v>
      </c>
      <c r="BF157" s="157">
        <f t="shared" si="265"/>
        <v>69.320805631840855</v>
      </c>
      <c r="BG157" s="157">
        <f t="shared" si="266"/>
        <v>35.980029777999988</v>
      </c>
      <c r="BH157" s="678">
        <f t="shared" si="267"/>
        <v>0</v>
      </c>
      <c r="BI157" s="678">
        <f t="shared" si="268"/>
        <v>0</v>
      </c>
      <c r="BJ157" s="678">
        <f t="shared" si="269"/>
        <v>0</v>
      </c>
      <c r="BK157" s="678">
        <f t="shared" si="270"/>
        <v>151670.55580057306</v>
      </c>
      <c r="BL157" s="678">
        <f t="shared" si="271"/>
        <v>204708.96255539145</v>
      </c>
      <c r="BM157" s="678">
        <f t="shared" si="272"/>
        <v>110332.82232556543</v>
      </c>
      <c r="BN157" s="691">
        <f t="shared" si="273"/>
        <v>0</v>
      </c>
      <c r="BO157" s="691">
        <f t="shared" si="274"/>
        <v>0</v>
      </c>
      <c r="BP157" s="691">
        <f t="shared" si="275"/>
        <v>0</v>
      </c>
      <c r="BQ157" s="691">
        <f t="shared" si="276"/>
        <v>157381.04359426934</v>
      </c>
      <c r="BR157" s="691">
        <f t="shared" si="277"/>
        <v>212416.37831425408</v>
      </c>
      <c r="BS157" s="691">
        <f t="shared" si="278"/>
        <v>110332.82232556543</v>
      </c>
    </row>
    <row r="158" spans="1:71">
      <c r="A158" s="25">
        <v>4474851</v>
      </c>
      <c r="B158" s="28">
        <v>144</v>
      </c>
      <c r="C158" s="25" t="s">
        <v>645</v>
      </c>
      <c r="D158" s="25" t="s">
        <v>1162</v>
      </c>
      <c r="E158" s="25" t="s">
        <v>1177</v>
      </c>
      <c r="F158" s="25">
        <v>30138752</v>
      </c>
      <c r="G158" s="25" t="s">
        <v>109</v>
      </c>
      <c r="H158" s="25" t="s">
        <v>539</v>
      </c>
      <c r="I158" s="26">
        <v>13</v>
      </c>
      <c r="J158" s="32">
        <v>6320</v>
      </c>
      <c r="K158" s="155" t="s">
        <v>703</v>
      </c>
      <c r="L158" s="111">
        <v>87144</v>
      </c>
      <c r="M158" s="111">
        <v>81600</v>
      </c>
      <c r="N158" s="112">
        <v>91159</v>
      </c>
      <c r="O158" s="112">
        <v>109727</v>
      </c>
      <c r="P158" s="106">
        <f t="shared" si="246"/>
        <v>28705</v>
      </c>
      <c r="Q158" s="24">
        <f t="shared" si="247"/>
        <v>24821</v>
      </c>
      <c r="R158" s="24">
        <v>5297</v>
      </c>
      <c r="S158" s="24">
        <v>5015</v>
      </c>
      <c r="T158" s="24">
        <v>4009</v>
      </c>
      <c r="U158" s="24">
        <v>1583</v>
      </c>
      <c r="V158" s="24">
        <v>1164</v>
      </c>
      <c r="W158" s="25">
        <v>646</v>
      </c>
      <c r="X158" s="25">
        <v>554</v>
      </c>
      <c r="Y158" s="25">
        <v>749</v>
      </c>
      <c r="Z158" s="24">
        <v>1048</v>
      </c>
      <c r="AA158" s="24">
        <v>1950</v>
      </c>
      <c r="AB158" s="24">
        <v>2830</v>
      </c>
      <c r="AC158" s="24">
        <v>3860</v>
      </c>
      <c r="AD158" s="24">
        <v>4103</v>
      </c>
      <c r="AE158" s="24">
        <v>4319</v>
      </c>
      <c r="AF158" s="24">
        <v>2876</v>
      </c>
      <c r="AG158" s="24">
        <v>1770</v>
      </c>
      <c r="AH158" s="24">
        <v>1049</v>
      </c>
      <c r="AI158" s="25">
        <v>774</v>
      </c>
      <c r="AJ158" s="25">
        <v>536</v>
      </c>
      <c r="AK158" s="25">
        <v>480</v>
      </c>
      <c r="AL158" s="25">
        <v>908</v>
      </c>
      <c r="AM158" s="24">
        <v>1737</v>
      </c>
      <c r="AN158" s="24">
        <v>2401</v>
      </c>
      <c r="AO158" s="80">
        <v>3868</v>
      </c>
      <c r="AP158" s="157">
        <f t="shared" si="249"/>
        <v>958.58399999999995</v>
      </c>
      <c r="AQ158" s="157">
        <f t="shared" si="250"/>
        <v>897.6</v>
      </c>
      <c r="AR158" s="157">
        <f t="shared" si="251"/>
        <v>1002.749</v>
      </c>
      <c r="AS158" s="157">
        <f t="shared" si="252"/>
        <v>1206.9970000000001</v>
      </c>
      <c r="AT158" s="157">
        <f t="shared" si="253"/>
        <v>315.755</v>
      </c>
      <c r="AU158" s="157">
        <f t="shared" si="254"/>
        <v>273.03100000000001</v>
      </c>
      <c r="AV158" s="157">
        <f t="shared" si="255"/>
        <v>1095.1756952158694</v>
      </c>
      <c r="AW158" s="157">
        <f t="shared" si="256"/>
        <v>1013.2</v>
      </c>
      <c r="AX158" s="157">
        <f t="shared" si="257"/>
        <v>1046.007247899895</v>
      </c>
      <c r="AY158" s="157">
        <f t="shared" si="258"/>
        <v>1063.5407376504299</v>
      </c>
      <c r="AZ158" s="157">
        <f t="shared" si="259"/>
        <v>344.89354302067949</v>
      </c>
      <c r="BA158" s="157">
        <f t="shared" si="260"/>
        <v>279.71174482522275</v>
      </c>
      <c r="BB158" s="157">
        <f t="shared" si="261"/>
        <v>223.86486385907585</v>
      </c>
      <c r="BC158" s="157">
        <f t="shared" si="262"/>
        <v>207.06768400000001</v>
      </c>
      <c r="BD158" s="157">
        <f t="shared" si="263"/>
        <v>213.46915915141059</v>
      </c>
      <c r="BE158" s="157">
        <f t="shared" si="264"/>
        <v>217.23883107247681</v>
      </c>
      <c r="BF158" s="157">
        <f t="shared" si="265"/>
        <v>70.499689128857085</v>
      </c>
      <c r="BG158" s="157">
        <f t="shared" si="266"/>
        <v>57.133920997999994</v>
      </c>
      <c r="BH158" s="678">
        <f t="shared" si="267"/>
        <v>661087.87420303386</v>
      </c>
      <c r="BI158" s="678">
        <f t="shared" si="268"/>
        <v>611604.36363636365</v>
      </c>
      <c r="BJ158" s="678">
        <f t="shared" si="269"/>
        <v>631408.01145957294</v>
      </c>
      <c r="BK158" s="678">
        <f t="shared" si="270"/>
        <v>641991.86345444131</v>
      </c>
      <c r="BL158" s="678">
        <f t="shared" si="271"/>
        <v>208190.28415066469</v>
      </c>
      <c r="BM158" s="678">
        <f t="shared" si="272"/>
        <v>175201.26562234407</v>
      </c>
      <c r="BN158" s="691">
        <f t="shared" si="273"/>
        <v>685978.23091248551</v>
      </c>
      <c r="BO158" s="691">
        <f t="shared" si="274"/>
        <v>634631.63636363635</v>
      </c>
      <c r="BP158" s="691">
        <f t="shared" si="275"/>
        <v>655180.90345729783</v>
      </c>
      <c r="BQ158" s="691">
        <f t="shared" si="276"/>
        <v>666163.24385558744</v>
      </c>
      <c r="BR158" s="691">
        <f t="shared" si="277"/>
        <v>216028.77376477106</v>
      </c>
      <c r="BS158" s="691">
        <f t="shared" si="278"/>
        <v>175201.26562234407</v>
      </c>
    </row>
    <row r="159" spans="1:71">
      <c r="A159" s="25">
        <v>4474852</v>
      </c>
      <c r="B159" s="114">
        <v>145</v>
      </c>
      <c r="C159" s="25" t="s">
        <v>645</v>
      </c>
      <c r="D159" s="25" t="s">
        <v>1162</v>
      </c>
      <c r="E159" s="25" t="s">
        <v>1177</v>
      </c>
      <c r="F159" s="25">
        <v>30138752</v>
      </c>
      <c r="G159" s="25" t="s">
        <v>109</v>
      </c>
      <c r="H159" s="25" t="s">
        <v>539</v>
      </c>
      <c r="I159" s="26">
        <v>13</v>
      </c>
      <c r="J159" s="32">
        <v>6320</v>
      </c>
      <c r="K159" s="155" t="s">
        <v>703</v>
      </c>
      <c r="L159" s="157"/>
      <c r="M159" s="157"/>
      <c r="N159" s="157"/>
      <c r="O159" s="157"/>
      <c r="P159" s="106">
        <f t="shared" si="246"/>
        <v>7094</v>
      </c>
      <c r="Q159" s="24">
        <f t="shared" si="247"/>
        <v>8435</v>
      </c>
      <c r="R159" s="24">
        <v>1238</v>
      </c>
      <c r="S159" s="24">
        <v>1172</v>
      </c>
      <c r="T159" s="25">
        <v>937</v>
      </c>
      <c r="U159" s="25">
        <v>413</v>
      </c>
      <c r="V159" s="25">
        <v>303</v>
      </c>
      <c r="W159" s="25">
        <v>168</v>
      </c>
      <c r="X159" s="25">
        <v>144</v>
      </c>
      <c r="Y159" s="25">
        <v>195</v>
      </c>
      <c r="Z159" s="25">
        <v>273</v>
      </c>
      <c r="AA159" s="25">
        <v>508</v>
      </c>
      <c r="AB159" s="25">
        <v>737</v>
      </c>
      <c r="AC159" s="24">
        <v>1006</v>
      </c>
      <c r="AD159" s="24">
        <v>1069</v>
      </c>
      <c r="AE159" s="24">
        <v>1125</v>
      </c>
      <c r="AF159" s="25">
        <v>749</v>
      </c>
      <c r="AG159" s="25">
        <v>719</v>
      </c>
      <c r="AH159" s="25">
        <v>426</v>
      </c>
      <c r="AI159" s="25">
        <v>314</v>
      </c>
      <c r="AJ159" s="25">
        <v>218</v>
      </c>
      <c r="AK159" s="25">
        <v>195</v>
      </c>
      <c r="AL159" s="25">
        <v>369</v>
      </c>
      <c r="AM159" s="25">
        <v>705</v>
      </c>
      <c r="AN159" s="25">
        <v>975</v>
      </c>
      <c r="AO159" s="80">
        <v>1571</v>
      </c>
      <c r="AP159" s="157">
        <f t="shared" si="249"/>
        <v>0</v>
      </c>
      <c r="AQ159" s="157">
        <f t="shared" si="250"/>
        <v>0</v>
      </c>
      <c r="AR159" s="157">
        <f t="shared" si="251"/>
        <v>0</v>
      </c>
      <c r="AS159" s="157">
        <f t="shared" si="252"/>
        <v>0</v>
      </c>
      <c r="AT159" s="157">
        <f t="shared" si="253"/>
        <v>78.034000000000006</v>
      </c>
      <c r="AU159" s="157">
        <f t="shared" si="254"/>
        <v>92.784999999999997</v>
      </c>
      <c r="AV159" s="157">
        <f t="shared" si="255"/>
        <v>0</v>
      </c>
      <c r="AW159" s="157">
        <f t="shared" si="256"/>
        <v>0</v>
      </c>
      <c r="AX159" s="157">
        <f t="shared" si="257"/>
        <v>0</v>
      </c>
      <c r="AY159" s="157">
        <f t="shared" si="258"/>
        <v>0</v>
      </c>
      <c r="AZ159" s="157">
        <f t="shared" si="259"/>
        <v>85.235143500738559</v>
      </c>
      <c r="BA159" s="157">
        <f t="shared" si="260"/>
        <v>95.055338930774496</v>
      </c>
      <c r="BB159" s="157">
        <f t="shared" si="261"/>
        <v>0</v>
      </c>
      <c r="BC159" s="157">
        <f t="shared" si="262"/>
        <v>0</v>
      </c>
      <c r="BD159" s="157">
        <f t="shared" si="263"/>
        <v>0</v>
      </c>
      <c r="BE159" s="157">
        <f t="shared" si="264"/>
        <v>0</v>
      </c>
      <c r="BF159" s="157">
        <f t="shared" si="265"/>
        <v>17.422915682985966</v>
      </c>
      <c r="BG159" s="157">
        <f t="shared" si="266"/>
        <v>19.416003529999998</v>
      </c>
      <c r="BH159" s="678">
        <f t="shared" si="267"/>
        <v>0</v>
      </c>
      <c r="BI159" s="678">
        <f t="shared" si="268"/>
        <v>0</v>
      </c>
      <c r="BJ159" s="678">
        <f t="shared" si="269"/>
        <v>0</v>
      </c>
      <c r="BK159" s="678">
        <f t="shared" si="270"/>
        <v>0</v>
      </c>
      <c r="BL159" s="678">
        <f t="shared" si="271"/>
        <v>51451.032076809453</v>
      </c>
      <c r="BM159" s="678">
        <f t="shared" si="272"/>
        <v>59539.207748457848</v>
      </c>
      <c r="BN159" s="691">
        <f t="shared" si="273"/>
        <v>0</v>
      </c>
      <c r="BO159" s="691">
        <f t="shared" si="274"/>
        <v>0</v>
      </c>
      <c r="BP159" s="691">
        <f t="shared" si="275"/>
        <v>0</v>
      </c>
      <c r="BQ159" s="691">
        <f t="shared" si="276"/>
        <v>0</v>
      </c>
      <c r="BR159" s="691">
        <f t="shared" si="277"/>
        <v>53388.19442909897</v>
      </c>
      <c r="BS159" s="691">
        <f t="shared" si="278"/>
        <v>59539.207748457848</v>
      </c>
    </row>
    <row r="160" spans="1:71">
      <c r="A160" s="25">
        <v>4474931</v>
      </c>
      <c r="B160" s="28">
        <v>146</v>
      </c>
      <c r="C160" s="25" t="s">
        <v>645</v>
      </c>
      <c r="D160" s="25" t="s">
        <v>1161</v>
      </c>
      <c r="E160" s="25" t="s">
        <v>1177</v>
      </c>
      <c r="F160" s="25">
        <v>30177930</v>
      </c>
      <c r="G160" s="25" t="s">
        <v>646</v>
      </c>
      <c r="H160" s="25" t="s">
        <v>417</v>
      </c>
      <c r="I160" s="26">
        <v>13</v>
      </c>
      <c r="J160" s="32">
        <v>6300</v>
      </c>
      <c r="K160" s="155" t="s">
        <v>703</v>
      </c>
      <c r="L160" s="98">
        <v>46077</v>
      </c>
      <c r="M160" s="98">
        <v>45286</v>
      </c>
      <c r="N160" s="98">
        <v>42937</v>
      </c>
      <c r="O160" s="98">
        <v>50021</v>
      </c>
      <c r="P160" s="106">
        <f t="shared" si="246"/>
        <v>41271</v>
      </c>
      <c r="Q160" s="24">
        <f t="shared" si="247"/>
        <v>44774</v>
      </c>
      <c r="R160" s="24">
        <v>6944</v>
      </c>
      <c r="S160" s="24">
        <v>6575</v>
      </c>
      <c r="T160" s="24">
        <v>5256</v>
      </c>
      <c r="U160" s="24">
        <v>2476</v>
      </c>
      <c r="V160" s="24">
        <v>1820</v>
      </c>
      <c r="W160" s="24">
        <v>1010</v>
      </c>
      <c r="X160" s="25">
        <v>866</v>
      </c>
      <c r="Y160" s="24">
        <v>1171</v>
      </c>
      <c r="Z160" s="24">
        <v>1639</v>
      </c>
      <c r="AA160" s="24">
        <v>3050</v>
      </c>
      <c r="AB160" s="24">
        <v>4427</v>
      </c>
      <c r="AC160" s="24">
        <v>6037</v>
      </c>
      <c r="AD160" s="24">
        <v>6298</v>
      </c>
      <c r="AE160" s="24">
        <v>6630</v>
      </c>
      <c r="AF160" s="24">
        <v>4414</v>
      </c>
      <c r="AG160" s="24">
        <v>3740</v>
      </c>
      <c r="AH160" s="24">
        <v>2217</v>
      </c>
      <c r="AI160" s="24">
        <v>1636</v>
      </c>
      <c r="AJ160" s="24">
        <v>1133</v>
      </c>
      <c r="AK160" s="24">
        <v>1014</v>
      </c>
      <c r="AL160" s="24">
        <v>1919</v>
      </c>
      <c r="AM160" s="24">
        <v>3670</v>
      </c>
      <c r="AN160" s="24">
        <v>5075</v>
      </c>
      <c r="AO160" s="80">
        <v>7028</v>
      </c>
      <c r="AP160" s="157">
        <f t="shared" si="249"/>
        <v>506.84699999999998</v>
      </c>
      <c r="AQ160" s="157">
        <f t="shared" si="250"/>
        <v>498.14600000000002</v>
      </c>
      <c r="AR160" s="157">
        <f t="shared" si="251"/>
        <v>472.30700000000002</v>
      </c>
      <c r="AS160" s="157">
        <f t="shared" si="252"/>
        <v>550.23099999999999</v>
      </c>
      <c r="AT160" s="157">
        <f t="shared" si="253"/>
        <v>453.98099999999999</v>
      </c>
      <c r="AU160" s="157">
        <f t="shared" si="254"/>
        <v>492.51400000000001</v>
      </c>
      <c r="AV160" s="157">
        <f t="shared" si="255"/>
        <v>579.06924754959152</v>
      </c>
      <c r="AW160" s="157">
        <f t="shared" si="256"/>
        <v>562.30116666666663</v>
      </c>
      <c r="AX160" s="157">
        <f t="shared" si="257"/>
        <v>492.68216197059854</v>
      </c>
      <c r="AY160" s="157">
        <f t="shared" si="258"/>
        <v>484.83391724928362</v>
      </c>
      <c r="AZ160" s="157">
        <f t="shared" si="259"/>
        <v>495.87533231166913</v>
      </c>
      <c r="BA160" s="157">
        <f t="shared" si="260"/>
        <v>504.56523358464699</v>
      </c>
      <c r="BB160" s="157">
        <f t="shared" si="261"/>
        <v>118.36754489161201</v>
      </c>
      <c r="BC160" s="157">
        <f t="shared" si="262"/>
        <v>114.91748943166667</v>
      </c>
      <c r="BD160" s="157">
        <f t="shared" si="263"/>
        <v>100.54657561495976</v>
      </c>
      <c r="BE160" s="157">
        <f t="shared" si="264"/>
        <v>99.032175937338678</v>
      </c>
      <c r="BF160" s="157">
        <f t="shared" si="265"/>
        <v>101.36187667782829</v>
      </c>
      <c r="BG160" s="157">
        <f t="shared" si="266"/>
        <v>103.06249461199999</v>
      </c>
      <c r="BH160" s="678">
        <f t="shared" si="267"/>
        <v>349547.25488448067</v>
      </c>
      <c r="BI160" s="678">
        <f t="shared" si="268"/>
        <v>339425.43151515146</v>
      </c>
      <c r="BJ160" s="678">
        <f t="shared" si="269"/>
        <v>297400.86868043401</v>
      </c>
      <c r="BK160" s="678">
        <f t="shared" si="270"/>
        <v>292663.38277593121</v>
      </c>
      <c r="BL160" s="678">
        <f t="shared" si="271"/>
        <v>299328.38241358934</v>
      </c>
      <c r="BM160" s="678">
        <f t="shared" si="272"/>
        <v>316041.31449074706</v>
      </c>
      <c r="BN160" s="691">
        <f t="shared" si="273"/>
        <v>362707.91960151686</v>
      </c>
      <c r="BO160" s="691">
        <f t="shared" si="274"/>
        <v>352205.00348484848</v>
      </c>
      <c r="BP160" s="691">
        <f t="shared" si="275"/>
        <v>308598.19054340216</v>
      </c>
      <c r="BQ160" s="691">
        <f t="shared" si="276"/>
        <v>303682.33544068766</v>
      </c>
      <c r="BR160" s="691">
        <f t="shared" si="277"/>
        <v>310598.27632976364</v>
      </c>
      <c r="BS160" s="691">
        <f t="shared" si="278"/>
        <v>316041.31449074706</v>
      </c>
    </row>
    <row r="161" spans="1:71">
      <c r="A161" s="25">
        <v>4487338</v>
      </c>
      <c r="B161" s="114">
        <v>147</v>
      </c>
      <c r="C161" s="25" t="s">
        <v>645</v>
      </c>
      <c r="D161" s="25" t="s">
        <v>1162</v>
      </c>
      <c r="E161" s="25" t="s">
        <v>1177</v>
      </c>
      <c r="F161" s="25">
        <v>30005579</v>
      </c>
      <c r="G161" s="25" t="s">
        <v>647</v>
      </c>
      <c r="H161" s="25" t="s">
        <v>648</v>
      </c>
      <c r="I161" s="26">
        <v>6</v>
      </c>
      <c r="J161" s="32">
        <v>6400</v>
      </c>
      <c r="K161" s="155" t="s">
        <v>703</v>
      </c>
      <c r="L161" s="157">
        <v>22023</v>
      </c>
      <c r="M161" s="157">
        <v>22023</v>
      </c>
      <c r="N161" s="157">
        <v>26749</v>
      </c>
      <c r="O161" s="157">
        <v>26980</v>
      </c>
      <c r="P161" s="106">
        <f t="shared" si="246"/>
        <v>5982</v>
      </c>
      <c r="Q161" s="24">
        <f t="shared" si="247"/>
        <v>6079</v>
      </c>
      <c r="R161" s="24">
        <v>1024</v>
      </c>
      <c r="S161" s="25">
        <v>970</v>
      </c>
      <c r="T161" s="25">
        <v>775</v>
      </c>
      <c r="U161" s="25">
        <v>354</v>
      </c>
      <c r="V161" s="25">
        <v>260</v>
      </c>
      <c r="W161" s="25">
        <v>144</v>
      </c>
      <c r="X161" s="25">
        <v>124</v>
      </c>
      <c r="Y161" s="25">
        <v>167</v>
      </c>
      <c r="Z161" s="25">
        <v>234</v>
      </c>
      <c r="AA161" s="25">
        <v>436</v>
      </c>
      <c r="AB161" s="25">
        <v>632</v>
      </c>
      <c r="AC161" s="25">
        <v>862</v>
      </c>
      <c r="AD161" s="25">
        <v>917</v>
      </c>
      <c r="AE161" s="25">
        <v>965</v>
      </c>
      <c r="AF161" s="25">
        <v>642</v>
      </c>
      <c r="AG161" s="25">
        <v>471</v>
      </c>
      <c r="AH161" s="25">
        <v>279</v>
      </c>
      <c r="AI161" s="25">
        <v>206</v>
      </c>
      <c r="AJ161" s="25">
        <v>143</v>
      </c>
      <c r="AK161" s="25">
        <v>128</v>
      </c>
      <c r="AL161" s="25">
        <v>242</v>
      </c>
      <c r="AM161" s="25">
        <v>462</v>
      </c>
      <c r="AN161" s="25">
        <v>640</v>
      </c>
      <c r="AO161" s="32">
        <v>984</v>
      </c>
      <c r="AP161" s="157">
        <f t="shared" si="249"/>
        <v>242.25299999999999</v>
      </c>
      <c r="AQ161" s="157">
        <f t="shared" si="250"/>
        <v>242.25299999999999</v>
      </c>
      <c r="AR161" s="157">
        <f t="shared" si="251"/>
        <v>294.23899999999998</v>
      </c>
      <c r="AS161" s="157">
        <f t="shared" si="252"/>
        <v>296.77999999999997</v>
      </c>
      <c r="AT161" s="157">
        <f t="shared" si="253"/>
        <v>65.802000000000007</v>
      </c>
      <c r="AU161" s="157">
        <f t="shared" si="254"/>
        <v>66.869</v>
      </c>
      <c r="AV161" s="157">
        <f t="shared" si="255"/>
        <v>276.77240355892644</v>
      </c>
      <c r="AW161" s="157">
        <f t="shared" si="256"/>
        <v>273.45224999999994</v>
      </c>
      <c r="AX161" s="157">
        <f t="shared" si="257"/>
        <v>306.93236953097653</v>
      </c>
      <c r="AY161" s="157">
        <f t="shared" si="258"/>
        <v>261.50654899713459</v>
      </c>
      <c r="AZ161" s="157">
        <f t="shared" si="259"/>
        <v>71.874348522895133</v>
      </c>
      <c r="BA161" s="157">
        <f t="shared" si="260"/>
        <v>68.505205140507201</v>
      </c>
      <c r="BB161" s="157">
        <f t="shared" si="261"/>
        <v>56.575047011480152</v>
      </c>
      <c r="BC161" s="157">
        <f t="shared" si="262"/>
        <v>55.885436332499985</v>
      </c>
      <c r="BD161" s="157">
        <f t="shared" si="263"/>
        <v>62.638757973881695</v>
      </c>
      <c r="BE161" s="157">
        <f t="shared" si="264"/>
        <v>53.415327698154712</v>
      </c>
      <c r="BF161" s="157">
        <f t="shared" si="265"/>
        <v>14.691835581564995</v>
      </c>
      <c r="BG161" s="157">
        <f t="shared" si="266"/>
        <v>13.992873202</v>
      </c>
      <c r="BH161" s="678">
        <f t="shared" si="267"/>
        <v>167069.88723920649</v>
      </c>
      <c r="BI161" s="678">
        <f t="shared" si="268"/>
        <v>165065.72181818177</v>
      </c>
      <c r="BJ161" s="678">
        <f t="shared" si="269"/>
        <v>185275.53942597128</v>
      </c>
      <c r="BK161" s="678">
        <f t="shared" si="270"/>
        <v>157854.86230372486</v>
      </c>
      <c r="BL161" s="678">
        <f t="shared" si="271"/>
        <v>43385.970381093059</v>
      </c>
      <c r="BM161" s="678">
        <f t="shared" si="272"/>
        <v>42909.169401644962</v>
      </c>
      <c r="BN161" s="691">
        <f t="shared" si="273"/>
        <v>173360.16913827302</v>
      </c>
      <c r="BO161" s="691">
        <f t="shared" si="274"/>
        <v>171280.54568181816</v>
      </c>
      <c r="BP161" s="691">
        <f t="shared" si="275"/>
        <v>192251.27509712984</v>
      </c>
      <c r="BQ161" s="691">
        <f t="shared" si="276"/>
        <v>163798.19296275068</v>
      </c>
      <c r="BR161" s="691">
        <f t="shared" si="277"/>
        <v>45019.478302067953</v>
      </c>
      <c r="BS161" s="691">
        <f t="shared" si="278"/>
        <v>42909.169401644962</v>
      </c>
    </row>
    <row r="162" spans="1:71">
      <c r="A162" s="25">
        <v>4488099</v>
      </c>
      <c r="B162" s="28">
        <v>148</v>
      </c>
      <c r="C162" s="25" t="s">
        <v>645</v>
      </c>
      <c r="D162" s="25" t="s">
        <v>106</v>
      </c>
      <c r="E162" s="25" t="s">
        <v>1177</v>
      </c>
      <c r="F162" s="25">
        <v>30036344</v>
      </c>
      <c r="G162" s="25" t="s">
        <v>110</v>
      </c>
      <c r="H162" s="25" t="s">
        <v>523</v>
      </c>
      <c r="I162" s="26">
        <v>41</v>
      </c>
      <c r="J162" s="32">
        <v>6400</v>
      </c>
      <c r="K162" s="155" t="s">
        <v>703</v>
      </c>
      <c r="L162" s="97">
        <v>4415</v>
      </c>
      <c r="M162" s="97">
        <v>4415</v>
      </c>
      <c r="N162" s="97">
        <v>4174</v>
      </c>
      <c r="O162" s="97">
        <v>5129</v>
      </c>
      <c r="P162" s="106">
        <f t="shared" si="246"/>
        <v>4277</v>
      </c>
      <c r="Q162" s="24">
        <f t="shared" si="247"/>
        <v>4041</v>
      </c>
      <c r="R162" s="25">
        <v>764</v>
      </c>
      <c r="S162" s="25">
        <v>724</v>
      </c>
      <c r="T162" s="25">
        <v>579</v>
      </c>
      <c r="U162" s="25">
        <v>243</v>
      </c>
      <c r="V162" s="25">
        <v>179</v>
      </c>
      <c r="W162" s="25">
        <v>99</v>
      </c>
      <c r="X162" s="25">
        <v>85</v>
      </c>
      <c r="Y162" s="25">
        <v>115</v>
      </c>
      <c r="Z162" s="25">
        <v>161</v>
      </c>
      <c r="AA162" s="25">
        <v>300</v>
      </c>
      <c r="AB162" s="25">
        <v>435</v>
      </c>
      <c r="AC162" s="25">
        <v>593</v>
      </c>
      <c r="AD162" s="25">
        <v>631</v>
      </c>
      <c r="AE162" s="25">
        <v>664</v>
      </c>
      <c r="AF162" s="25">
        <v>442</v>
      </c>
      <c r="AG162" s="25">
        <v>301</v>
      </c>
      <c r="AH162" s="25">
        <v>179</v>
      </c>
      <c r="AI162" s="25">
        <v>132</v>
      </c>
      <c r="AJ162" s="25">
        <v>91</v>
      </c>
      <c r="AK162" s="25">
        <v>82</v>
      </c>
      <c r="AL162" s="25">
        <v>155</v>
      </c>
      <c r="AM162" s="25">
        <v>296</v>
      </c>
      <c r="AN162" s="25">
        <v>409</v>
      </c>
      <c r="AO162" s="32">
        <v>659</v>
      </c>
      <c r="AP162" s="157">
        <f t="shared" si="249"/>
        <v>48.564999999999998</v>
      </c>
      <c r="AQ162" s="157">
        <f t="shared" si="250"/>
        <v>48.564999999999998</v>
      </c>
      <c r="AR162" s="157">
        <f t="shared" si="251"/>
        <v>45.914000000000001</v>
      </c>
      <c r="AS162" s="157">
        <f t="shared" si="252"/>
        <v>56.418999999999997</v>
      </c>
      <c r="AT162" s="157">
        <f t="shared" si="253"/>
        <v>47.046999999999997</v>
      </c>
      <c r="AU162" s="157">
        <f t="shared" si="254"/>
        <v>44.451000000000001</v>
      </c>
      <c r="AV162" s="157">
        <f t="shared" si="255"/>
        <v>55.485181933099952</v>
      </c>
      <c r="AW162" s="157">
        <f t="shared" si="256"/>
        <v>54.819583333333327</v>
      </c>
      <c r="AX162" s="157">
        <f t="shared" si="257"/>
        <v>47.894714210710532</v>
      </c>
      <c r="AY162" s="157">
        <f t="shared" si="258"/>
        <v>49.713383610315176</v>
      </c>
      <c r="AZ162" s="157">
        <f t="shared" si="259"/>
        <v>51.388597230428353</v>
      </c>
      <c r="BA162" s="157">
        <f t="shared" si="260"/>
        <v>45.538663262508564</v>
      </c>
      <c r="BB162" s="157">
        <f t="shared" si="261"/>
        <v>11.341726038944961</v>
      </c>
      <c r="BC162" s="157">
        <f t="shared" si="262"/>
        <v>11.203478245833333</v>
      </c>
      <c r="BD162" s="157">
        <f t="shared" si="263"/>
        <v>9.7743532761218059</v>
      </c>
      <c r="BE162" s="157">
        <f t="shared" si="264"/>
        <v>10.154455736242976</v>
      </c>
      <c r="BF162" s="157">
        <f t="shared" si="265"/>
        <v>10.50434315987186</v>
      </c>
      <c r="BG162" s="157">
        <f t="shared" si="266"/>
        <v>9.3017273579999991</v>
      </c>
      <c r="BH162" s="678">
        <f t="shared" si="267"/>
        <v>33492.873457798516</v>
      </c>
      <c r="BI162" s="678">
        <f t="shared" si="268"/>
        <v>33091.093939393933</v>
      </c>
      <c r="BJ162" s="678">
        <f t="shared" si="269"/>
        <v>28910.991123556174</v>
      </c>
      <c r="BK162" s="678">
        <f t="shared" si="270"/>
        <v>30008.806106590251</v>
      </c>
      <c r="BL162" s="678">
        <f t="shared" si="271"/>
        <v>31020.025964549477</v>
      </c>
      <c r="BM162" s="678">
        <f t="shared" si="272"/>
        <v>28523.762716244</v>
      </c>
      <c r="BN162" s="691">
        <f t="shared" si="273"/>
        <v>34753.900319914428</v>
      </c>
      <c r="BO162" s="691">
        <f t="shared" si="274"/>
        <v>34336.993560606054</v>
      </c>
      <c r="BP162" s="691">
        <f t="shared" si="275"/>
        <v>29999.507355617778</v>
      </c>
      <c r="BQ162" s="691">
        <f t="shared" si="276"/>
        <v>31138.655734097414</v>
      </c>
      <c r="BR162" s="691">
        <f t="shared" si="277"/>
        <v>32187.948628877395</v>
      </c>
      <c r="BS162" s="691">
        <f t="shared" si="278"/>
        <v>28523.762716244</v>
      </c>
    </row>
    <row r="163" spans="1:71">
      <c r="A163" s="25">
        <v>4488789</v>
      </c>
      <c r="B163" s="114">
        <v>149</v>
      </c>
      <c r="C163" s="25" t="s">
        <v>645</v>
      </c>
      <c r="D163" s="25" t="s">
        <v>1160</v>
      </c>
      <c r="E163" s="25" t="s">
        <v>1177</v>
      </c>
      <c r="F163" s="25">
        <v>30005616</v>
      </c>
      <c r="G163" s="25" t="s">
        <v>1148</v>
      </c>
      <c r="H163" s="25" t="s">
        <v>1167</v>
      </c>
      <c r="I163" s="26">
        <v>31</v>
      </c>
      <c r="J163" s="32">
        <v>6430</v>
      </c>
      <c r="K163" s="155" t="s">
        <v>703</v>
      </c>
      <c r="L163" s="97">
        <v>8356</v>
      </c>
      <c r="M163" s="97">
        <v>8356</v>
      </c>
      <c r="N163" s="97">
        <v>7296</v>
      </c>
      <c r="O163" s="97">
        <v>7681</v>
      </c>
      <c r="P163" s="106">
        <f t="shared" si="246"/>
        <v>6778</v>
      </c>
      <c r="Q163" s="24">
        <f t="shared" si="247"/>
        <v>6227</v>
      </c>
      <c r="R163" s="24">
        <v>1040</v>
      </c>
      <c r="S163" s="25">
        <v>974</v>
      </c>
      <c r="T163" s="25">
        <v>818</v>
      </c>
      <c r="U163" s="25">
        <v>758</v>
      </c>
      <c r="V163" s="25">
        <v>290</v>
      </c>
      <c r="W163" s="25">
        <v>161</v>
      </c>
      <c r="X163" s="25">
        <v>138</v>
      </c>
      <c r="Y163" s="25">
        <v>186</v>
      </c>
      <c r="Z163" s="25">
        <v>261</v>
      </c>
      <c r="AA163" s="25">
        <v>486</v>
      </c>
      <c r="AB163" s="25">
        <v>705</v>
      </c>
      <c r="AC163" s="25">
        <v>961</v>
      </c>
      <c r="AD163" s="24">
        <v>1022</v>
      </c>
      <c r="AE163" s="24">
        <v>1075</v>
      </c>
      <c r="AF163" s="25">
        <v>716</v>
      </c>
      <c r="AG163" s="25">
        <v>447</v>
      </c>
      <c r="AH163" s="25">
        <v>265</v>
      </c>
      <c r="AI163" s="25">
        <v>195</v>
      </c>
      <c r="AJ163" s="25">
        <v>135</v>
      </c>
      <c r="AK163" s="25">
        <v>121</v>
      </c>
      <c r="AL163" s="25">
        <v>229</v>
      </c>
      <c r="AM163" s="25">
        <v>439</v>
      </c>
      <c r="AN163" s="25">
        <v>606</v>
      </c>
      <c r="AO163" s="32">
        <v>977</v>
      </c>
      <c r="AP163" s="157">
        <f t="shared" si="249"/>
        <v>91.915999999999997</v>
      </c>
      <c r="AQ163" s="157">
        <f t="shared" si="250"/>
        <v>91.915999999999997</v>
      </c>
      <c r="AR163" s="157">
        <f t="shared" si="251"/>
        <v>80.256</v>
      </c>
      <c r="AS163" s="157">
        <f t="shared" si="252"/>
        <v>84.491</v>
      </c>
      <c r="AT163" s="157">
        <f t="shared" si="253"/>
        <v>74.558000000000007</v>
      </c>
      <c r="AU163" s="157">
        <f t="shared" si="254"/>
        <v>68.497</v>
      </c>
      <c r="AV163" s="157">
        <f t="shared" si="255"/>
        <v>105.0134043562816</v>
      </c>
      <c r="AW163" s="157">
        <f t="shared" si="256"/>
        <v>103.75366666666666</v>
      </c>
      <c r="AX163" s="157">
        <f t="shared" si="257"/>
        <v>83.718216310815549</v>
      </c>
      <c r="AY163" s="157">
        <f t="shared" si="258"/>
        <v>74.448917822349571</v>
      </c>
      <c r="AZ163" s="157">
        <f t="shared" si="259"/>
        <v>81.438370827178744</v>
      </c>
      <c r="BA163" s="157">
        <f t="shared" si="260"/>
        <v>70.17304037011651</v>
      </c>
      <c r="BB163" s="157">
        <f t="shared" si="261"/>
        <v>21.46578998446752</v>
      </c>
      <c r="BC163" s="157">
        <f t="shared" si="262"/>
        <v>21.204136856666665</v>
      </c>
      <c r="BD163" s="157">
        <f t="shared" si="263"/>
        <v>17.085213584711237</v>
      </c>
      <c r="BE163" s="157">
        <f t="shared" si="264"/>
        <v>15.206935954393122</v>
      </c>
      <c r="BF163" s="157">
        <f t="shared" si="265"/>
        <v>16.646817380783606</v>
      </c>
      <c r="BG163" s="157">
        <f t="shared" si="266"/>
        <v>14.333545225999998</v>
      </c>
      <c r="BH163" s="678">
        <f t="shared" si="267"/>
        <v>63389.909538700893</v>
      </c>
      <c r="BI163" s="678">
        <f t="shared" si="268"/>
        <v>62629.486060606054</v>
      </c>
      <c r="BJ163" s="678">
        <f t="shared" si="269"/>
        <v>50535.359663983203</v>
      </c>
      <c r="BK163" s="678">
        <f t="shared" si="270"/>
        <v>44940.074030945558</v>
      </c>
      <c r="BL163" s="678">
        <f t="shared" si="271"/>
        <v>49159.162026587896</v>
      </c>
      <c r="BM163" s="678">
        <f t="shared" si="272"/>
        <v>43953.840740918436</v>
      </c>
      <c r="BN163" s="691">
        <f t="shared" si="273"/>
        <v>65776.577819525468</v>
      </c>
      <c r="BO163" s="691">
        <f t="shared" si="274"/>
        <v>64987.523939393934</v>
      </c>
      <c r="BP163" s="691">
        <f t="shared" si="275"/>
        <v>52438.046398319922</v>
      </c>
      <c r="BQ163" s="691">
        <f t="shared" si="276"/>
        <v>46632.094890544417</v>
      </c>
      <c r="BR163" s="691">
        <f t="shared" si="277"/>
        <v>51010.03409084196</v>
      </c>
      <c r="BS163" s="691">
        <f t="shared" si="278"/>
        <v>43953.840740918436</v>
      </c>
    </row>
    <row r="164" spans="1:71">
      <c r="A164" s="25">
        <v>4488915</v>
      </c>
      <c r="B164" s="114">
        <v>150</v>
      </c>
      <c r="C164" s="25" t="s">
        <v>645</v>
      </c>
      <c r="D164" s="25" t="s">
        <v>1160</v>
      </c>
      <c r="E164" s="25" t="s">
        <v>1177</v>
      </c>
      <c r="F164" s="25">
        <v>30039192</v>
      </c>
      <c r="G164" s="25" t="s">
        <v>1168</v>
      </c>
      <c r="H164" s="25" t="s">
        <v>504</v>
      </c>
      <c r="I164" s="26">
        <v>1</v>
      </c>
      <c r="J164" s="32">
        <v>6400</v>
      </c>
      <c r="K164" s="155" t="s">
        <v>703</v>
      </c>
      <c r="L164" s="97">
        <v>1424</v>
      </c>
      <c r="M164" s="97">
        <v>1589</v>
      </c>
      <c r="N164" s="97">
        <v>1657</v>
      </c>
      <c r="O164" s="97">
        <v>1965</v>
      </c>
      <c r="P164" s="106">
        <f t="shared" si="246"/>
        <v>1589</v>
      </c>
      <c r="Q164" s="24">
        <f t="shared" si="247"/>
        <v>1443</v>
      </c>
      <c r="R164" s="24">
        <v>291</v>
      </c>
      <c r="S164" s="25">
        <v>276</v>
      </c>
      <c r="T164" s="25">
        <v>220</v>
      </c>
      <c r="U164" s="25">
        <v>88</v>
      </c>
      <c r="V164" s="25">
        <v>65</v>
      </c>
      <c r="W164" s="25">
        <v>36</v>
      </c>
      <c r="X164" s="25">
        <v>31</v>
      </c>
      <c r="Y164" s="25">
        <v>42</v>
      </c>
      <c r="Z164" s="25">
        <v>58</v>
      </c>
      <c r="AA164" s="25">
        <v>109</v>
      </c>
      <c r="AB164" s="25">
        <v>158</v>
      </c>
      <c r="AC164" s="25">
        <v>215</v>
      </c>
      <c r="AD164" s="24">
        <v>229</v>
      </c>
      <c r="AE164" s="24">
        <v>241</v>
      </c>
      <c r="AF164" s="25">
        <v>160</v>
      </c>
      <c r="AG164" s="25">
        <v>106</v>
      </c>
      <c r="AH164" s="25">
        <v>63</v>
      </c>
      <c r="AI164" s="25">
        <v>47</v>
      </c>
      <c r="AJ164" s="25">
        <v>32</v>
      </c>
      <c r="AK164" s="25">
        <v>29</v>
      </c>
      <c r="AL164" s="25">
        <v>55</v>
      </c>
      <c r="AM164" s="25">
        <v>104</v>
      </c>
      <c r="AN164" s="25">
        <v>144</v>
      </c>
      <c r="AO164" s="32">
        <v>233</v>
      </c>
      <c r="AP164" s="157">
        <f t="shared" si="249"/>
        <v>15.664</v>
      </c>
      <c r="AQ164" s="157">
        <f t="shared" si="250"/>
        <v>17.478999999999999</v>
      </c>
      <c r="AR164" s="157">
        <f t="shared" si="251"/>
        <v>18.227</v>
      </c>
      <c r="AS164" s="157">
        <f t="shared" si="252"/>
        <v>21.614999999999998</v>
      </c>
      <c r="AT164" s="157">
        <f t="shared" si="253"/>
        <v>17.478999999999999</v>
      </c>
      <c r="AU164" s="157">
        <f t="shared" si="254"/>
        <v>15.872999999999999</v>
      </c>
      <c r="AV164" s="157">
        <f t="shared" si="255"/>
        <v>17.896013380007776</v>
      </c>
      <c r="AW164" s="157">
        <f t="shared" si="256"/>
        <v>19.730083333333329</v>
      </c>
      <c r="AX164" s="157">
        <f t="shared" si="257"/>
        <v>19.013306527826391</v>
      </c>
      <c r="AY164" s="157">
        <f t="shared" si="258"/>
        <v>19.04597363896848</v>
      </c>
      <c r="AZ164" s="157">
        <f t="shared" si="259"/>
        <v>19.091999298375182</v>
      </c>
      <c r="BA164" s="157">
        <f t="shared" si="260"/>
        <v>16.261393488690882</v>
      </c>
      <c r="BB164" s="157">
        <f t="shared" si="261"/>
        <v>3.6581240950073894</v>
      </c>
      <c r="BC164" s="157">
        <f t="shared" si="262"/>
        <v>4.0322371308333329</v>
      </c>
      <c r="BD164" s="157">
        <f t="shared" si="263"/>
        <v>3.8802355961988102</v>
      </c>
      <c r="BE164" s="157">
        <f t="shared" si="264"/>
        <v>3.8903305754957014</v>
      </c>
      <c r="BF164" s="157">
        <f t="shared" si="265"/>
        <v>3.9025955765808709</v>
      </c>
      <c r="BG164" s="157">
        <f t="shared" si="266"/>
        <v>3.3215522339999994</v>
      </c>
      <c r="BH164" s="678">
        <f t="shared" si="267"/>
        <v>10802.684440295603</v>
      </c>
      <c r="BI164" s="678">
        <f t="shared" si="268"/>
        <v>11909.795757575755</v>
      </c>
      <c r="BJ164" s="678">
        <f t="shared" si="269"/>
        <v>11477.123213160658</v>
      </c>
      <c r="BK164" s="678">
        <f t="shared" si="270"/>
        <v>11496.842269340974</v>
      </c>
      <c r="BL164" s="678">
        <f t="shared" si="271"/>
        <v>11524.625031019201</v>
      </c>
      <c r="BM164" s="678">
        <f t="shared" si="272"/>
        <v>10185.545557916379</v>
      </c>
      <c r="BN164" s="691">
        <f t="shared" si="273"/>
        <v>11209.412017113962</v>
      </c>
      <c r="BO164" s="691">
        <f t="shared" si="274"/>
        <v>12358.20674242424</v>
      </c>
      <c r="BP164" s="691">
        <f t="shared" si="275"/>
        <v>11909.243816065804</v>
      </c>
      <c r="BQ164" s="691">
        <f t="shared" si="276"/>
        <v>11929.705306590256</v>
      </c>
      <c r="BR164" s="691">
        <f t="shared" si="277"/>
        <v>11958.534105982273</v>
      </c>
      <c r="BS164" s="691">
        <f t="shared" si="278"/>
        <v>10185.545557916379</v>
      </c>
    </row>
    <row r="165" spans="1:71">
      <c r="A165" s="25">
        <v>4490106</v>
      </c>
      <c r="B165" s="114">
        <v>151</v>
      </c>
      <c r="C165" s="25" t="s">
        <v>645</v>
      </c>
      <c r="D165" s="25" t="s">
        <v>106</v>
      </c>
      <c r="E165" s="25" t="s">
        <v>1177</v>
      </c>
      <c r="F165" s="25">
        <v>30036651</v>
      </c>
      <c r="G165" s="25" t="s">
        <v>272</v>
      </c>
      <c r="H165" s="25" t="s">
        <v>435</v>
      </c>
      <c r="I165" s="26">
        <v>67</v>
      </c>
      <c r="J165" s="32">
        <v>6430</v>
      </c>
      <c r="K165" s="155" t="s">
        <v>703</v>
      </c>
      <c r="L165" s="182">
        <v>2469</v>
      </c>
      <c r="M165" s="182">
        <v>2469</v>
      </c>
      <c r="N165" s="182">
        <v>3363</v>
      </c>
      <c r="O165" s="182">
        <v>4131</v>
      </c>
      <c r="P165" s="106">
        <f t="shared" si="246"/>
        <v>3626</v>
      </c>
      <c r="Q165" s="24">
        <f t="shared" si="247"/>
        <v>3938</v>
      </c>
      <c r="R165" s="25">
        <v>627</v>
      </c>
      <c r="S165" s="25">
        <v>594</v>
      </c>
      <c r="T165" s="25">
        <v>475</v>
      </c>
      <c r="U165" s="25">
        <v>212</v>
      </c>
      <c r="V165" s="25">
        <v>156</v>
      </c>
      <c r="W165" s="25">
        <v>87</v>
      </c>
      <c r="X165" s="25">
        <v>74</v>
      </c>
      <c r="Y165" s="25">
        <v>100</v>
      </c>
      <c r="Z165" s="25">
        <v>141</v>
      </c>
      <c r="AA165" s="25">
        <v>262</v>
      </c>
      <c r="AB165" s="25">
        <v>380</v>
      </c>
      <c r="AC165" s="25">
        <v>518</v>
      </c>
      <c r="AD165" s="25">
        <v>550</v>
      </c>
      <c r="AE165" s="25">
        <v>579</v>
      </c>
      <c r="AF165" s="25">
        <v>386</v>
      </c>
      <c r="AG165" s="25">
        <v>317</v>
      </c>
      <c r="AH165" s="25">
        <v>188</v>
      </c>
      <c r="AI165" s="25">
        <v>139</v>
      </c>
      <c r="AJ165" s="25">
        <v>96</v>
      </c>
      <c r="AK165" s="25">
        <v>86</v>
      </c>
      <c r="AL165" s="25">
        <v>163</v>
      </c>
      <c r="AM165" s="25">
        <v>311</v>
      </c>
      <c r="AN165" s="25">
        <v>430</v>
      </c>
      <c r="AO165" s="32">
        <v>693</v>
      </c>
      <c r="AP165" s="157">
        <f t="shared" si="249"/>
        <v>27.158999999999999</v>
      </c>
      <c r="AQ165" s="157">
        <f t="shared" si="250"/>
        <v>27.158999999999999</v>
      </c>
      <c r="AR165" s="157">
        <f t="shared" si="251"/>
        <v>36.993000000000002</v>
      </c>
      <c r="AS165" s="157">
        <f t="shared" si="252"/>
        <v>45.441000000000003</v>
      </c>
      <c r="AT165" s="157">
        <f t="shared" si="253"/>
        <v>39.886000000000003</v>
      </c>
      <c r="AU165" s="157">
        <f t="shared" si="254"/>
        <v>43.317999999999998</v>
      </c>
      <c r="AV165" s="157">
        <f t="shared" si="255"/>
        <v>31.028972637106182</v>
      </c>
      <c r="AW165" s="157">
        <f t="shared" si="256"/>
        <v>30.656749999999999</v>
      </c>
      <c r="AX165" s="157">
        <f t="shared" si="257"/>
        <v>38.588865330766538</v>
      </c>
      <c r="AY165" s="157">
        <f t="shared" si="258"/>
        <v>40.040161375358167</v>
      </c>
      <c r="AZ165" s="157">
        <f t="shared" si="259"/>
        <v>43.566764918759233</v>
      </c>
      <c r="BA165" s="157">
        <f t="shared" si="260"/>
        <v>44.377940095956127</v>
      </c>
      <c r="BB165" s="157">
        <f t="shared" si="261"/>
        <v>6.3426322967508746</v>
      </c>
      <c r="BC165" s="157">
        <f t="shared" si="262"/>
        <v>6.2653199974999998</v>
      </c>
      <c r="BD165" s="157">
        <f t="shared" si="263"/>
        <v>7.8752156367028352</v>
      </c>
      <c r="BE165" s="157">
        <f t="shared" si="264"/>
        <v>8.1786033625306587</v>
      </c>
      <c r="BF165" s="157">
        <f t="shared" si="265"/>
        <v>8.9054824170435758</v>
      </c>
      <c r="BG165" s="157">
        <f t="shared" si="266"/>
        <v>9.064638043999997</v>
      </c>
      <c r="BH165" s="678">
        <f t="shared" si="267"/>
        <v>18730.216210035003</v>
      </c>
      <c r="BI165" s="678">
        <f t="shared" si="268"/>
        <v>18505.529090909091</v>
      </c>
      <c r="BJ165" s="678">
        <f t="shared" si="269"/>
        <v>23293.642345117256</v>
      </c>
      <c r="BK165" s="678">
        <f t="shared" si="270"/>
        <v>24169.697412034384</v>
      </c>
      <c r="BL165" s="678">
        <f t="shared" si="271"/>
        <v>26298.483550960118</v>
      </c>
      <c r="BM165" s="678">
        <f t="shared" si="272"/>
        <v>27796.727932830701</v>
      </c>
      <c r="BN165" s="691">
        <f t="shared" si="273"/>
        <v>19435.420133605599</v>
      </c>
      <c r="BO165" s="691">
        <f t="shared" si="274"/>
        <v>19202.273409090907</v>
      </c>
      <c r="BP165" s="691">
        <f t="shared" si="275"/>
        <v>24170.662011725588</v>
      </c>
      <c r="BQ165" s="691">
        <f t="shared" si="276"/>
        <v>25079.701079656163</v>
      </c>
      <c r="BR165" s="691">
        <f t="shared" si="277"/>
        <v>27288.63729911374</v>
      </c>
      <c r="BS165" s="691">
        <f t="shared" si="278"/>
        <v>27796.727932830701</v>
      </c>
    </row>
    <row r="166" spans="1:71">
      <c r="A166" s="25">
        <v>4490914</v>
      </c>
      <c r="B166" s="28">
        <v>152</v>
      </c>
      <c r="C166" s="25" t="s">
        <v>645</v>
      </c>
      <c r="D166" s="25" t="s">
        <v>1160</v>
      </c>
      <c r="E166" s="25" t="s">
        <v>1177</v>
      </c>
      <c r="F166" s="25">
        <v>30038361</v>
      </c>
      <c r="G166" s="25" t="s">
        <v>189</v>
      </c>
      <c r="H166" s="25" t="s">
        <v>649</v>
      </c>
      <c r="I166" s="26">
        <v>21</v>
      </c>
      <c r="J166" s="32">
        <v>6430</v>
      </c>
      <c r="K166" s="155" t="s">
        <v>703</v>
      </c>
      <c r="L166" s="157">
        <v>5484</v>
      </c>
      <c r="M166" s="157">
        <v>6572</v>
      </c>
      <c r="N166" s="98">
        <v>7245</v>
      </c>
      <c r="O166" s="98">
        <v>8838</v>
      </c>
      <c r="P166" s="106">
        <f t="shared" si="246"/>
        <v>8313</v>
      </c>
      <c r="Q166" s="24">
        <f t="shared" si="247"/>
        <v>8217</v>
      </c>
      <c r="R166" s="24">
        <v>1495</v>
      </c>
      <c r="S166" s="24">
        <v>1400</v>
      </c>
      <c r="T166" s="24">
        <v>1176</v>
      </c>
      <c r="U166" s="25">
        <v>566</v>
      </c>
      <c r="V166" s="25">
        <v>334</v>
      </c>
      <c r="W166" s="25">
        <v>185</v>
      </c>
      <c r="X166" s="25">
        <v>159</v>
      </c>
      <c r="Y166" s="25">
        <v>215</v>
      </c>
      <c r="Z166" s="25">
        <v>301</v>
      </c>
      <c r="AA166" s="25">
        <v>560</v>
      </c>
      <c r="AB166" s="25">
        <v>813</v>
      </c>
      <c r="AC166" s="24">
        <v>1109</v>
      </c>
      <c r="AD166" s="24">
        <v>1178</v>
      </c>
      <c r="AE166" s="24">
        <v>1240</v>
      </c>
      <c r="AF166" s="25">
        <v>826</v>
      </c>
      <c r="AG166" s="25">
        <v>651</v>
      </c>
      <c r="AH166" s="25">
        <v>386</v>
      </c>
      <c r="AI166" s="25">
        <v>285</v>
      </c>
      <c r="AJ166" s="25">
        <v>197</v>
      </c>
      <c r="AK166" s="25">
        <v>176</v>
      </c>
      <c r="AL166" s="25">
        <v>334</v>
      </c>
      <c r="AM166" s="25">
        <v>639</v>
      </c>
      <c r="AN166" s="25">
        <v>883</v>
      </c>
      <c r="AO166" s="80">
        <v>1422</v>
      </c>
      <c r="AP166" s="157">
        <f t="shared" si="249"/>
        <v>60.323999999999998</v>
      </c>
      <c r="AQ166" s="157">
        <f t="shared" si="250"/>
        <v>72.292000000000002</v>
      </c>
      <c r="AR166" s="157">
        <f t="shared" si="251"/>
        <v>79.694999999999993</v>
      </c>
      <c r="AS166" s="157">
        <f t="shared" si="252"/>
        <v>97.218000000000004</v>
      </c>
      <c r="AT166" s="157">
        <f t="shared" si="253"/>
        <v>91.442999999999998</v>
      </c>
      <c r="AU166" s="157">
        <f t="shared" si="254"/>
        <v>90.387</v>
      </c>
      <c r="AV166" s="157">
        <f t="shared" si="255"/>
        <v>68.919759393232198</v>
      </c>
      <c r="AW166" s="157">
        <f t="shared" si="256"/>
        <v>81.602333333333334</v>
      </c>
      <c r="AX166" s="157">
        <f t="shared" si="257"/>
        <v>83.133014963248158</v>
      </c>
      <c r="AY166" s="157">
        <f t="shared" si="258"/>
        <v>85.663264641833806</v>
      </c>
      <c r="AZ166" s="157">
        <f t="shared" si="259"/>
        <v>99.88155454209749</v>
      </c>
      <c r="BA166" s="157">
        <f t="shared" si="260"/>
        <v>92.598662714187782</v>
      </c>
      <c r="BB166" s="157">
        <f t="shared" si="261"/>
        <v>14.087888017570593</v>
      </c>
      <c r="BC166" s="157">
        <f t="shared" si="262"/>
        <v>16.677068863333332</v>
      </c>
      <c r="BD166" s="157">
        <f t="shared" si="263"/>
        <v>16.965785693699686</v>
      </c>
      <c r="BE166" s="157">
        <f t="shared" si="264"/>
        <v>17.497578435740973</v>
      </c>
      <c r="BF166" s="157">
        <f t="shared" si="265"/>
        <v>20.416788563950146</v>
      </c>
      <c r="BG166" s="157">
        <f t="shared" si="266"/>
        <v>18.914202845999995</v>
      </c>
      <c r="BH166" s="678">
        <f t="shared" si="267"/>
        <v>41602.472942823799</v>
      </c>
      <c r="BI166" s="678">
        <f t="shared" si="268"/>
        <v>49258.135757575757</v>
      </c>
      <c r="BJ166" s="678">
        <f t="shared" si="269"/>
        <v>50182.110850542522</v>
      </c>
      <c r="BK166" s="678">
        <f t="shared" si="270"/>
        <v>51709.461565616039</v>
      </c>
      <c r="BL166" s="678">
        <f t="shared" si="271"/>
        <v>60292.13837813885</v>
      </c>
      <c r="BM166" s="678">
        <f t="shared" si="272"/>
        <v>58000.435100068527</v>
      </c>
      <c r="BN166" s="691">
        <f t="shared" si="273"/>
        <v>43168.831110851803</v>
      </c>
      <c r="BO166" s="691">
        <f t="shared" si="274"/>
        <v>51112.734242424245</v>
      </c>
      <c r="BP166" s="691">
        <f t="shared" si="275"/>
        <v>52071.49755425271</v>
      </c>
      <c r="BQ166" s="691">
        <f t="shared" si="276"/>
        <v>53656.353943839538</v>
      </c>
      <c r="BR166" s="691">
        <f t="shared" si="277"/>
        <v>62562.173708641065</v>
      </c>
      <c r="BS166" s="691">
        <f t="shared" si="278"/>
        <v>58000.435100068527</v>
      </c>
    </row>
    <row r="167" spans="1:71">
      <c r="A167" s="25">
        <v>4491270</v>
      </c>
      <c r="B167" s="114">
        <v>153</v>
      </c>
      <c r="C167" s="25" t="s">
        <v>645</v>
      </c>
      <c r="D167" s="25" t="s">
        <v>1160</v>
      </c>
      <c r="E167" s="25" t="s">
        <v>1177</v>
      </c>
      <c r="F167" s="25">
        <v>30038848</v>
      </c>
      <c r="G167" s="25" t="s">
        <v>650</v>
      </c>
      <c r="H167" s="25" t="s">
        <v>102</v>
      </c>
      <c r="I167" s="26">
        <v>53</v>
      </c>
      <c r="J167" s="32">
        <v>6430</v>
      </c>
      <c r="K167" s="155" t="s">
        <v>703</v>
      </c>
      <c r="L167" s="157">
        <v>7502</v>
      </c>
      <c r="M167" s="157">
        <v>8875</v>
      </c>
      <c r="N167" s="157">
        <v>9451</v>
      </c>
      <c r="O167" s="157">
        <v>11359</v>
      </c>
      <c r="P167" s="106">
        <f t="shared" si="246"/>
        <v>8949</v>
      </c>
      <c r="Q167" s="24">
        <f t="shared" si="247"/>
        <v>8460</v>
      </c>
      <c r="R167" s="24">
        <v>1588</v>
      </c>
      <c r="S167" s="24">
        <v>1487</v>
      </c>
      <c r="T167" s="24">
        <v>1249</v>
      </c>
      <c r="U167" s="25">
        <v>645</v>
      </c>
      <c r="V167" s="25">
        <v>362</v>
      </c>
      <c r="W167" s="25">
        <v>201</v>
      </c>
      <c r="X167" s="25">
        <v>172</v>
      </c>
      <c r="Y167" s="25">
        <v>233</v>
      </c>
      <c r="Z167" s="25">
        <v>326</v>
      </c>
      <c r="AA167" s="25">
        <v>606</v>
      </c>
      <c r="AB167" s="25">
        <v>880</v>
      </c>
      <c r="AC167" s="24">
        <v>1200</v>
      </c>
      <c r="AD167" s="24">
        <v>1275</v>
      </c>
      <c r="AE167" s="24">
        <v>1342</v>
      </c>
      <c r="AF167" s="25">
        <v>894</v>
      </c>
      <c r="AG167" s="25">
        <v>648</v>
      </c>
      <c r="AH167" s="25">
        <v>384</v>
      </c>
      <c r="AI167" s="25">
        <v>283</v>
      </c>
      <c r="AJ167" s="25">
        <v>196</v>
      </c>
      <c r="AK167" s="25">
        <v>176</v>
      </c>
      <c r="AL167" s="25">
        <v>332</v>
      </c>
      <c r="AM167" s="25">
        <v>636</v>
      </c>
      <c r="AN167" s="25">
        <v>879</v>
      </c>
      <c r="AO167" s="80">
        <v>1415</v>
      </c>
      <c r="AP167" s="157">
        <f t="shared" si="249"/>
        <v>82.522000000000006</v>
      </c>
      <c r="AQ167" s="157">
        <f t="shared" si="250"/>
        <v>97.625</v>
      </c>
      <c r="AR167" s="157">
        <f t="shared" si="251"/>
        <v>103.961</v>
      </c>
      <c r="AS167" s="157">
        <f t="shared" si="252"/>
        <v>124.949</v>
      </c>
      <c r="AT167" s="157">
        <f t="shared" si="253"/>
        <v>98.438999999999993</v>
      </c>
      <c r="AU167" s="157">
        <f t="shared" si="254"/>
        <v>93.06</v>
      </c>
      <c r="AV167" s="157">
        <f t="shared" si="255"/>
        <v>94.280823298327505</v>
      </c>
      <c r="AW167" s="157">
        <f t="shared" si="256"/>
        <v>110.19791666666666</v>
      </c>
      <c r="AX167" s="157">
        <f t="shared" si="257"/>
        <v>108.44584187959398</v>
      </c>
      <c r="AY167" s="157">
        <f t="shared" si="258"/>
        <v>110.09832802292263</v>
      </c>
      <c r="AZ167" s="157">
        <f t="shared" si="259"/>
        <v>107.52316030280649</v>
      </c>
      <c r="BA167" s="157">
        <f t="shared" si="260"/>
        <v>95.337067854694993</v>
      </c>
      <c r="BB167" s="157">
        <f t="shared" si="261"/>
        <v>19.271943090411124</v>
      </c>
      <c r="BC167" s="157">
        <f t="shared" si="262"/>
        <v>22.521148229166666</v>
      </c>
      <c r="BD167" s="157">
        <f t="shared" si="263"/>
        <v>22.131627410787544</v>
      </c>
      <c r="BE167" s="157">
        <f t="shared" si="264"/>
        <v>22.488684481962178</v>
      </c>
      <c r="BF167" s="157">
        <f t="shared" si="265"/>
        <v>21.978809197496673</v>
      </c>
      <c r="BG167" s="157">
        <f t="shared" si="266"/>
        <v>19.473549479999999</v>
      </c>
      <c r="BH167" s="678">
        <f t="shared" si="267"/>
        <v>56911.333336444965</v>
      </c>
      <c r="BI167" s="678">
        <f t="shared" si="268"/>
        <v>66519.469696969696</v>
      </c>
      <c r="BJ167" s="678">
        <f t="shared" si="269"/>
        <v>65461.853643682189</v>
      </c>
      <c r="BK167" s="678">
        <f t="shared" si="270"/>
        <v>66459.35437020057</v>
      </c>
      <c r="BL167" s="678">
        <f t="shared" si="271"/>
        <v>64904.889491875918</v>
      </c>
      <c r="BM167" s="678">
        <f t="shared" si="272"/>
        <v>59715.672501713503</v>
      </c>
      <c r="BN167" s="691">
        <f t="shared" si="273"/>
        <v>59054.079320497862</v>
      </c>
      <c r="BO167" s="691">
        <f t="shared" si="274"/>
        <v>69023.967803030304</v>
      </c>
      <c r="BP167" s="691">
        <f t="shared" si="275"/>
        <v>67926.531868218415</v>
      </c>
      <c r="BQ167" s="691">
        <f t="shared" si="276"/>
        <v>68961.589097994263</v>
      </c>
      <c r="BR167" s="691">
        <f t="shared" si="277"/>
        <v>67348.597680576058</v>
      </c>
      <c r="BS167" s="691">
        <f t="shared" si="278"/>
        <v>59715.672501713503</v>
      </c>
    </row>
    <row r="168" spans="1:71" ht="15" customHeight="1">
      <c r="A168" s="25">
        <v>4491328</v>
      </c>
      <c r="B168" s="28">
        <v>154</v>
      </c>
      <c r="C168" s="25" t="s">
        <v>645</v>
      </c>
      <c r="D168" s="25" t="s">
        <v>1160</v>
      </c>
      <c r="E168" s="25" t="s">
        <v>1177</v>
      </c>
      <c r="F168" s="25">
        <v>30038798</v>
      </c>
      <c r="G168" s="25" t="s">
        <v>1347</v>
      </c>
      <c r="H168" s="25" t="s">
        <v>651</v>
      </c>
      <c r="I168" s="26">
        <v>4</v>
      </c>
      <c r="J168" s="32">
        <v>6430</v>
      </c>
      <c r="K168" s="155" t="s">
        <v>703</v>
      </c>
      <c r="L168" s="97">
        <v>2941</v>
      </c>
      <c r="M168" s="97">
        <v>3279</v>
      </c>
      <c r="N168" s="97">
        <v>2988</v>
      </c>
      <c r="O168" s="97">
        <v>3568</v>
      </c>
      <c r="P168" s="106">
        <f t="shared" si="246"/>
        <v>3427</v>
      </c>
      <c r="Q168" s="24">
        <f t="shared" si="247"/>
        <v>3180</v>
      </c>
      <c r="R168" s="25">
        <v>535</v>
      </c>
      <c r="S168" s="25">
        <v>500</v>
      </c>
      <c r="T168" s="25">
        <v>420</v>
      </c>
      <c r="U168" s="25">
        <v>398</v>
      </c>
      <c r="V168" s="25">
        <v>143</v>
      </c>
      <c r="W168" s="25">
        <v>79</v>
      </c>
      <c r="X168" s="25">
        <v>68</v>
      </c>
      <c r="Y168" s="25">
        <v>92</v>
      </c>
      <c r="Z168" s="25">
        <v>129</v>
      </c>
      <c r="AA168" s="25">
        <v>240</v>
      </c>
      <c r="AB168" s="25">
        <v>348</v>
      </c>
      <c r="AC168" s="25">
        <v>475</v>
      </c>
      <c r="AD168" s="25">
        <v>505</v>
      </c>
      <c r="AE168" s="25">
        <v>532</v>
      </c>
      <c r="AF168" s="25">
        <v>354</v>
      </c>
      <c r="AG168" s="25">
        <v>234</v>
      </c>
      <c r="AH168" s="25">
        <v>139</v>
      </c>
      <c r="AI168" s="25">
        <v>102</v>
      </c>
      <c r="AJ168" s="25">
        <v>71</v>
      </c>
      <c r="AK168" s="25">
        <v>63</v>
      </c>
      <c r="AL168" s="25">
        <v>120</v>
      </c>
      <c r="AM168" s="25">
        <v>230</v>
      </c>
      <c r="AN168" s="25">
        <v>318</v>
      </c>
      <c r="AO168" s="32">
        <v>512</v>
      </c>
      <c r="AP168" s="157">
        <f t="shared" si="249"/>
        <v>32.350999999999999</v>
      </c>
      <c r="AQ168" s="157">
        <f t="shared" si="250"/>
        <v>36.069000000000003</v>
      </c>
      <c r="AR168" s="157">
        <f t="shared" si="251"/>
        <v>32.868000000000002</v>
      </c>
      <c r="AS168" s="157">
        <f t="shared" si="252"/>
        <v>39.247999999999998</v>
      </c>
      <c r="AT168" s="157">
        <f t="shared" si="253"/>
        <v>37.697000000000003</v>
      </c>
      <c r="AU168" s="157">
        <f t="shared" si="254"/>
        <v>34.979999999999997</v>
      </c>
      <c r="AV168" s="157">
        <f t="shared" si="255"/>
        <v>36.96079729677168</v>
      </c>
      <c r="AW168" s="157">
        <f t="shared" si="256"/>
        <v>40.71425</v>
      </c>
      <c r="AX168" s="157">
        <f t="shared" si="257"/>
        <v>34.285914245712284</v>
      </c>
      <c r="AY168" s="157">
        <f t="shared" si="258"/>
        <v>34.583223381088821</v>
      </c>
      <c r="AZ168" s="157">
        <f t="shared" si="259"/>
        <v>41.175759342688337</v>
      </c>
      <c r="BA168" s="157">
        <f t="shared" si="260"/>
        <v>35.835919122686768</v>
      </c>
      <c r="BB168" s="157">
        <f t="shared" si="261"/>
        <v>7.5551565754330987</v>
      </c>
      <c r="BC168" s="157">
        <f t="shared" si="262"/>
        <v>8.3207712725</v>
      </c>
      <c r="BD168" s="157">
        <f t="shared" si="263"/>
        <v>6.9970693792649632</v>
      </c>
      <c r="BE168" s="157">
        <f t="shared" si="264"/>
        <v>7.0639692078212022</v>
      </c>
      <c r="BF168" s="157">
        <f t="shared" si="265"/>
        <v>8.4167369672389238</v>
      </c>
      <c r="BG168" s="157">
        <f t="shared" si="266"/>
        <v>7.3198448399999991</v>
      </c>
      <c r="BH168" s="678">
        <f t="shared" si="267"/>
        <v>22310.881277323995</v>
      </c>
      <c r="BI168" s="678">
        <f t="shared" si="268"/>
        <v>24576.601818181818</v>
      </c>
      <c r="BJ168" s="678">
        <f t="shared" si="269"/>
        <v>20696.224599229961</v>
      </c>
      <c r="BK168" s="678">
        <f t="shared" si="270"/>
        <v>20875.691204584524</v>
      </c>
      <c r="BL168" s="678">
        <f t="shared" si="271"/>
        <v>24855.185639586412</v>
      </c>
      <c r="BM168" s="678">
        <f t="shared" si="272"/>
        <v>22446.316614119256</v>
      </c>
      <c r="BN168" s="691">
        <f t="shared" si="273"/>
        <v>23150.899397705172</v>
      </c>
      <c r="BO168" s="691">
        <f t="shared" si="274"/>
        <v>25501.925681818182</v>
      </c>
      <c r="BP168" s="691">
        <f t="shared" si="275"/>
        <v>21475.449922996151</v>
      </c>
      <c r="BQ168" s="691">
        <f t="shared" si="276"/>
        <v>21661.673554154724</v>
      </c>
      <c r="BR168" s="691">
        <f t="shared" si="277"/>
        <v>25790.99835192024</v>
      </c>
      <c r="BS168" s="691">
        <f t="shared" si="278"/>
        <v>22446.316614119256</v>
      </c>
    </row>
    <row r="169" spans="1:71">
      <c r="A169" s="25">
        <v>4491364</v>
      </c>
      <c r="B169" s="114">
        <v>155</v>
      </c>
      <c r="C169" s="25" t="s">
        <v>645</v>
      </c>
      <c r="D169" s="25" t="s">
        <v>1160</v>
      </c>
      <c r="E169" s="25" t="s">
        <v>1177</v>
      </c>
      <c r="F169" s="25">
        <v>30107651</v>
      </c>
      <c r="G169" s="25" t="s">
        <v>221</v>
      </c>
      <c r="H169" s="25" t="s">
        <v>652</v>
      </c>
      <c r="I169" s="26">
        <v>14</v>
      </c>
      <c r="J169" s="32">
        <v>6430</v>
      </c>
      <c r="K169" s="155" t="s">
        <v>703</v>
      </c>
      <c r="L169" s="97">
        <v>5713</v>
      </c>
      <c r="M169" s="97">
        <v>7357</v>
      </c>
      <c r="N169" s="97">
        <v>6820</v>
      </c>
      <c r="O169" s="97">
        <v>6372</v>
      </c>
      <c r="P169" s="106">
        <f t="shared" si="246"/>
        <v>8138</v>
      </c>
      <c r="Q169" s="24">
        <f t="shared" si="247"/>
        <v>7235</v>
      </c>
      <c r="R169" s="24">
        <v>1531</v>
      </c>
      <c r="S169" s="24">
        <v>1433</v>
      </c>
      <c r="T169" s="24">
        <v>1204</v>
      </c>
      <c r="U169" s="25">
        <v>397</v>
      </c>
      <c r="V169" s="25">
        <v>325</v>
      </c>
      <c r="W169" s="25">
        <v>180</v>
      </c>
      <c r="X169" s="25">
        <v>155</v>
      </c>
      <c r="Y169" s="25">
        <v>209</v>
      </c>
      <c r="Z169" s="25">
        <v>292</v>
      </c>
      <c r="AA169" s="25">
        <v>544</v>
      </c>
      <c r="AB169" s="25">
        <v>790</v>
      </c>
      <c r="AC169" s="24">
        <v>1078</v>
      </c>
      <c r="AD169" s="24">
        <v>1145</v>
      </c>
      <c r="AE169" s="24">
        <v>1206</v>
      </c>
      <c r="AF169" s="25">
        <v>803</v>
      </c>
      <c r="AG169" s="25">
        <v>534</v>
      </c>
      <c r="AH169" s="25">
        <v>316</v>
      </c>
      <c r="AI169" s="25">
        <v>234</v>
      </c>
      <c r="AJ169" s="25">
        <v>162</v>
      </c>
      <c r="AK169" s="25">
        <v>145</v>
      </c>
      <c r="AL169" s="25">
        <v>274</v>
      </c>
      <c r="AM169" s="25">
        <v>524</v>
      </c>
      <c r="AN169" s="25">
        <v>725</v>
      </c>
      <c r="AO169" s="80">
        <v>1167</v>
      </c>
      <c r="AP169" s="157">
        <f t="shared" si="249"/>
        <v>62.843000000000004</v>
      </c>
      <c r="AQ169" s="157">
        <f t="shared" si="250"/>
        <v>80.927000000000007</v>
      </c>
      <c r="AR169" s="157">
        <f t="shared" si="251"/>
        <v>75.02</v>
      </c>
      <c r="AS169" s="157">
        <f t="shared" si="252"/>
        <v>70.091999999999999</v>
      </c>
      <c r="AT169" s="157">
        <f t="shared" si="253"/>
        <v>89.518000000000001</v>
      </c>
      <c r="AU169" s="157">
        <f t="shared" si="254"/>
        <v>79.584999999999994</v>
      </c>
      <c r="AV169" s="157">
        <f t="shared" si="255"/>
        <v>71.79769974718009</v>
      </c>
      <c r="AW169" s="157">
        <f t="shared" si="256"/>
        <v>91.34941666666667</v>
      </c>
      <c r="AX169" s="157">
        <f t="shared" si="257"/>
        <v>78.256337066853334</v>
      </c>
      <c r="AY169" s="157">
        <f t="shared" si="258"/>
        <v>61.761294670487104</v>
      </c>
      <c r="AZ169" s="157">
        <f t="shared" si="259"/>
        <v>97.778911447562777</v>
      </c>
      <c r="BA169" s="157">
        <f t="shared" si="260"/>
        <v>81.532350582590809</v>
      </c>
      <c r="BB169" s="157">
        <f t="shared" si="261"/>
        <v>14.676167805321082</v>
      </c>
      <c r="BC169" s="157">
        <f t="shared" si="262"/>
        <v>18.669080284166668</v>
      </c>
      <c r="BD169" s="157">
        <f t="shared" si="263"/>
        <v>15.97055326860343</v>
      </c>
      <c r="BE169" s="157">
        <f t="shared" si="264"/>
        <v>12.615362049393696</v>
      </c>
      <c r="BF169" s="157">
        <f t="shared" si="265"/>
        <v>19.986987288996307</v>
      </c>
      <c r="BG169" s="157">
        <f t="shared" si="266"/>
        <v>16.653797929999996</v>
      </c>
      <c r="BH169" s="678">
        <f t="shared" si="267"/>
        <v>43339.702392843254</v>
      </c>
      <c r="BI169" s="678">
        <f t="shared" si="268"/>
        <v>55141.829696969697</v>
      </c>
      <c r="BJ169" s="678">
        <f t="shared" si="269"/>
        <v>47238.37073853692</v>
      </c>
      <c r="BK169" s="678">
        <f t="shared" si="270"/>
        <v>37281.363328366759</v>
      </c>
      <c r="BL169" s="678">
        <f t="shared" si="271"/>
        <v>59022.9065465288</v>
      </c>
      <c r="BM169" s="678">
        <f t="shared" si="272"/>
        <v>51068.899592186426</v>
      </c>
      <c r="BN169" s="691">
        <f t="shared" si="273"/>
        <v>44971.468296188257</v>
      </c>
      <c r="BO169" s="691">
        <f t="shared" si="274"/>
        <v>57217.952803030304</v>
      </c>
      <c r="BP169" s="691">
        <f t="shared" si="275"/>
        <v>49016.923853692679</v>
      </c>
      <c r="BQ169" s="691">
        <f t="shared" si="276"/>
        <v>38685.029116332378</v>
      </c>
      <c r="BR169" s="691">
        <f t="shared" si="277"/>
        <v>61245.154533973415</v>
      </c>
      <c r="BS169" s="691">
        <f t="shared" si="278"/>
        <v>51068.899592186426</v>
      </c>
    </row>
    <row r="170" spans="1:71">
      <c r="A170" s="25">
        <v>4492161</v>
      </c>
      <c r="B170" s="28">
        <v>156</v>
      </c>
      <c r="C170" s="25" t="s">
        <v>645</v>
      </c>
      <c r="D170" s="25" t="s">
        <v>1160</v>
      </c>
      <c r="E170" s="25" t="s">
        <v>1177</v>
      </c>
      <c r="F170" s="25">
        <v>30039117</v>
      </c>
      <c r="G170" s="25" t="s">
        <v>653</v>
      </c>
      <c r="H170" s="25" t="s">
        <v>553</v>
      </c>
      <c r="I170" s="26"/>
      <c r="J170" s="32">
        <v>6430</v>
      </c>
      <c r="K170" s="155" t="s">
        <v>703</v>
      </c>
      <c r="L170" s="157">
        <v>5761</v>
      </c>
      <c r="M170" s="157">
        <v>7392</v>
      </c>
      <c r="N170" s="157">
        <v>7915</v>
      </c>
      <c r="O170" s="157">
        <v>9196</v>
      </c>
      <c r="P170" s="106">
        <f t="shared" si="246"/>
        <v>7875</v>
      </c>
      <c r="Q170" s="24">
        <f t="shared" si="247"/>
        <v>7981</v>
      </c>
      <c r="R170" s="24">
        <v>1281</v>
      </c>
      <c r="S170" s="24">
        <v>1213</v>
      </c>
      <c r="T170" s="25">
        <v>969</v>
      </c>
      <c r="U170" s="25">
        <v>486</v>
      </c>
      <c r="V170" s="25">
        <v>357</v>
      </c>
      <c r="W170" s="25">
        <v>198</v>
      </c>
      <c r="X170" s="25">
        <v>170</v>
      </c>
      <c r="Y170" s="25">
        <v>230</v>
      </c>
      <c r="Z170" s="25">
        <v>321</v>
      </c>
      <c r="AA170" s="25">
        <v>598</v>
      </c>
      <c r="AB170" s="25">
        <v>868</v>
      </c>
      <c r="AC170" s="24">
        <v>1184</v>
      </c>
      <c r="AD170" s="24">
        <v>1258</v>
      </c>
      <c r="AE170" s="24">
        <v>1325</v>
      </c>
      <c r="AF170" s="25">
        <v>882</v>
      </c>
      <c r="AG170" s="25">
        <v>591</v>
      </c>
      <c r="AH170" s="25">
        <v>350</v>
      </c>
      <c r="AI170" s="25">
        <v>259</v>
      </c>
      <c r="AJ170" s="25">
        <v>179</v>
      </c>
      <c r="AK170" s="25">
        <v>160</v>
      </c>
      <c r="AL170" s="25">
        <v>303</v>
      </c>
      <c r="AM170" s="25">
        <v>580</v>
      </c>
      <c r="AN170" s="25">
        <v>802</v>
      </c>
      <c r="AO170" s="80">
        <v>1292</v>
      </c>
      <c r="AP170" s="157">
        <f t="shared" si="249"/>
        <v>63.371000000000002</v>
      </c>
      <c r="AQ170" s="157">
        <f t="shared" si="250"/>
        <v>81.311999999999998</v>
      </c>
      <c r="AR170" s="157">
        <f t="shared" si="251"/>
        <v>87.064999999999998</v>
      </c>
      <c r="AS170" s="157">
        <f t="shared" si="252"/>
        <v>101.15600000000001</v>
      </c>
      <c r="AT170" s="157">
        <f t="shared" si="253"/>
        <v>86.625</v>
      </c>
      <c r="AU170" s="157">
        <f t="shared" si="254"/>
        <v>87.790999999999997</v>
      </c>
      <c r="AV170" s="157">
        <f t="shared" si="255"/>
        <v>72.400936153247756</v>
      </c>
      <c r="AW170" s="157">
        <f t="shared" si="256"/>
        <v>91.783999999999992</v>
      </c>
      <c r="AX170" s="157">
        <f t="shared" si="257"/>
        <v>90.820954235211744</v>
      </c>
      <c r="AY170" s="157">
        <f t="shared" si="258"/>
        <v>89.133218108882517</v>
      </c>
      <c r="AZ170" s="157">
        <f t="shared" si="259"/>
        <v>94.618939254062042</v>
      </c>
      <c r="BA170" s="157">
        <f t="shared" si="260"/>
        <v>89.939141672378341</v>
      </c>
      <c r="BB170" s="157">
        <f t="shared" si="261"/>
        <v>14.799475359085374</v>
      </c>
      <c r="BC170" s="157">
        <f t="shared" si="262"/>
        <v>18.757896079999998</v>
      </c>
      <c r="BD170" s="157">
        <f t="shared" si="263"/>
        <v>18.534740340322013</v>
      </c>
      <c r="BE170" s="157">
        <f t="shared" si="264"/>
        <v>18.206351130920343</v>
      </c>
      <c r="BF170" s="157">
        <f t="shared" si="265"/>
        <v>19.341057372922819</v>
      </c>
      <c r="BG170" s="157">
        <f t="shared" si="266"/>
        <v>18.370969077999998</v>
      </c>
      <c r="BH170" s="678">
        <f t="shared" si="267"/>
        <v>43703.837823415008</v>
      </c>
      <c r="BI170" s="678">
        <f t="shared" si="268"/>
        <v>55404.159999999996</v>
      </c>
      <c r="BJ170" s="678">
        <f t="shared" si="269"/>
        <v>54822.830556527813</v>
      </c>
      <c r="BK170" s="678">
        <f t="shared" si="270"/>
        <v>53804.051658452721</v>
      </c>
      <c r="BL170" s="678">
        <f t="shared" si="271"/>
        <v>57115.432422451995</v>
      </c>
      <c r="BM170" s="678">
        <f t="shared" si="272"/>
        <v>56334.60782933516</v>
      </c>
      <c r="BN170" s="691">
        <f t="shared" si="273"/>
        <v>45349.313645079732</v>
      </c>
      <c r="BO170" s="691">
        <f t="shared" si="274"/>
        <v>57490.159999999996</v>
      </c>
      <c r="BP170" s="691">
        <f t="shared" si="275"/>
        <v>56886.943152782631</v>
      </c>
      <c r="BQ170" s="691">
        <f t="shared" si="276"/>
        <v>55829.806615472779</v>
      </c>
      <c r="BR170" s="691">
        <f t="shared" si="277"/>
        <v>59265.862860044319</v>
      </c>
      <c r="BS170" s="691">
        <f t="shared" si="278"/>
        <v>56334.60782933516</v>
      </c>
    </row>
    <row r="171" spans="1:71">
      <c r="A171" s="25">
        <v>4494398</v>
      </c>
      <c r="B171" s="114">
        <v>157</v>
      </c>
      <c r="C171" s="25" t="s">
        <v>645</v>
      </c>
      <c r="D171" s="25" t="s">
        <v>1160</v>
      </c>
      <c r="E171" s="25" t="s">
        <v>1177</v>
      </c>
      <c r="F171" s="25">
        <v>30039297</v>
      </c>
      <c r="G171" s="25" t="s">
        <v>654</v>
      </c>
      <c r="H171" s="25" t="s">
        <v>491</v>
      </c>
      <c r="I171" s="26">
        <v>32</v>
      </c>
      <c r="J171" s="32">
        <v>6430</v>
      </c>
      <c r="K171" s="155" t="s">
        <v>703</v>
      </c>
      <c r="L171" s="97">
        <v>7507</v>
      </c>
      <c r="M171" s="97">
        <v>7507</v>
      </c>
      <c r="N171" s="97">
        <v>3802</v>
      </c>
      <c r="O171" s="97">
        <v>4455</v>
      </c>
      <c r="P171" s="106">
        <f t="shared" si="246"/>
        <v>3950</v>
      </c>
      <c r="Q171" s="24">
        <f t="shared" si="247"/>
        <v>4034</v>
      </c>
      <c r="R171" s="25">
        <v>636</v>
      </c>
      <c r="S171" s="25">
        <v>595</v>
      </c>
      <c r="T171" s="25">
        <v>500</v>
      </c>
      <c r="U171" s="25">
        <v>384</v>
      </c>
      <c r="V171" s="25">
        <v>167</v>
      </c>
      <c r="W171" s="25">
        <v>93</v>
      </c>
      <c r="X171" s="25">
        <v>79</v>
      </c>
      <c r="Y171" s="25">
        <v>107</v>
      </c>
      <c r="Z171" s="25">
        <v>150</v>
      </c>
      <c r="AA171" s="25">
        <v>280</v>
      </c>
      <c r="AB171" s="25">
        <v>406</v>
      </c>
      <c r="AC171" s="25">
        <v>553</v>
      </c>
      <c r="AD171" s="25">
        <v>588</v>
      </c>
      <c r="AE171" s="25">
        <v>619</v>
      </c>
      <c r="AF171" s="25">
        <v>412</v>
      </c>
      <c r="AG171" s="25">
        <v>316</v>
      </c>
      <c r="AH171" s="25">
        <v>187</v>
      </c>
      <c r="AI171" s="25">
        <v>138</v>
      </c>
      <c r="AJ171" s="25">
        <v>96</v>
      </c>
      <c r="AK171" s="25">
        <v>86</v>
      </c>
      <c r="AL171" s="25">
        <v>162</v>
      </c>
      <c r="AM171" s="25">
        <v>310</v>
      </c>
      <c r="AN171" s="25">
        <v>429</v>
      </c>
      <c r="AO171" s="32">
        <v>691</v>
      </c>
      <c r="AP171" s="157">
        <f t="shared" si="249"/>
        <v>82.576999999999998</v>
      </c>
      <c r="AQ171" s="157">
        <f t="shared" si="250"/>
        <v>82.576999999999998</v>
      </c>
      <c r="AR171" s="157">
        <f t="shared" si="251"/>
        <v>41.822000000000003</v>
      </c>
      <c r="AS171" s="157">
        <f t="shared" si="252"/>
        <v>49.005000000000003</v>
      </c>
      <c r="AT171" s="157">
        <f t="shared" si="253"/>
        <v>43.45</v>
      </c>
      <c r="AU171" s="157">
        <f t="shared" si="254"/>
        <v>44.374000000000002</v>
      </c>
      <c r="AV171" s="157">
        <f t="shared" si="255"/>
        <v>94.343660423959548</v>
      </c>
      <c r="AW171" s="157">
        <f t="shared" si="256"/>
        <v>93.211916666666667</v>
      </c>
      <c r="AX171" s="157">
        <f t="shared" si="257"/>
        <v>43.62618673433672</v>
      </c>
      <c r="AY171" s="157">
        <f t="shared" si="258"/>
        <v>43.180566189111744</v>
      </c>
      <c r="AZ171" s="157">
        <f t="shared" si="259"/>
        <v>47.459658419497785</v>
      </c>
      <c r="BA171" s="157">
        <f t="shared" si="260"/>
        <v>45.459779163810829</v>
      </c>
      <c r="BB171" s="157">
        <f t="shared" si="261"/>
        <v>19.284787627261572</v>
      </c>
      <c r="BC171" s="157">
        <f t="shared" si="262"/>
        <v>19.049719409166666</v>
      </c>
      <c r="BD171" s="157">
        <f t="shared" si="263"/>
        <v>8.9032321887434396</v>
      </c>
      <c r="BE171" s="157">
        <f t="shared" si="264"/>
        <v>8.8200624497879652</v>
      </c>
      <c r="BF171" s="157">
        <f t="shared" si="265"/>
        <v>9.7012287775295434</v>
      </c>
      <c r="BG171" s="157">
        <f t="shared" si="266"/>
        <v>9.2856144919999988</v>
      </c>
      <c r="BH171" s="678">
        <f t="shared" si="267"/>
        <v>56949.264110462856</v>
      </c>
      <c r="BI171" s="678">
        <f t="shared" si="268"/>
        <v>56266.102424242425</v>
      </c>
      <c r="BJ171" s="678">
        <f t="shared" si="269"/>
        <v>26334.352719635983</v>
      </c>
      <c r="BK171" s="678">
        <f t="shared" si="270"/>
        <v>26065.359954154726</v>
      </c>
      <c r="BL171" s="678">
        <f t="shared" si="271"/>
        <v>28648.375627769572</v>
      </c>
      <c r="BM171" s="678">
        <f t="shared" si="272"/>
        <v>28474.352585332421</v>
      </c>
      <c r="BN171" s="691">
        <f t="shared" si="273"/>
        <v>59093.438211007393</v>
      </c>
      <c r="BO171" s="691">
        <f t="shared" si="274"/>
        <v>58384.555075757577</v>
      </c>
      <c r="BP171" s="691">
        <f t="shared" si="275"/>
        <v>27325.856963598184</v>
      </c>
      <c r="BQ171" s="691">
        <f t="shared" si="276"/>
        <v>27046.73645845272</v>
      </c>
      <c r="BR171" s="691">
        <f t="shared" si="277"/>
        <v>29727.004228212703</v>
      </c>
      <c r="BS171" s="691">
        <f t="shared" si="278"/>
        <v>28474.352585332421</v>
      </c>
    </row>
    <row r="172" spans="1:71">
      <c r="A172" s="25">
        <v>4495905</v>
      </c>
      <c r="B172" s="28">
        <v>158</v>
      </c>
      <c r="C172" s="25" t="s">
        <v>645</v>
      </c>
      <c r="D172" s="25" t="s">
        <v>1162</v>
      </c>
      <c r="E172" s="25" t="s">
        <v>1177</v>
      </c>
      <c r="F172" s="25">
        <v>30005579</v>
      </c>
      <c r="G172" s="25" t="s">
        <v>647</v>
      </c>
      <c r="H172" s="25" t="s">
        <v>648</v>
      </c>
      <c r="I172" s="26">
        <v>6</v>
      </c>
      <c r="J172" s="32">
        <v>6400</v>
      </c>
      <c r="K172" s="155" t="s">
        <v>703</v>
      </c>
      <c r="L172" s="97">
        <v>22023</v>
      </c>
      <c r="M172" s="97">
        <v>22023</v>
      </c>
      <c r="N172" s="97">
        <f>5757+20992</f>
        <v>26749</v>
      </c>
      <c r="O172" s="97">
        <f>5940+20540</f>
        <v>26480</v>
      </c>
      <c r="P172" s="106">
        <f t="shared" si="246"/>
        <v>19426</v>
      </c>
      <c r="Q172" s="24">
        <f t="shared" si="247"/>
        <v>19907</v>
      </c>
      <c r="R172" s="24">
        <v>3384</v>
      </c>
      <c r="S172" s="24">
        <v>3204</v>
      </c>
      <c r="T172" s="24">
        <v>2561</v>
      </c>
      <c r="U172" s="24">
        <v>1131</v>
      </c>
      <c r="V172" s="25">
        <v>832</v>
      </c>
      <c r="W172" s="25">
        <v>461</v>
      </c>
      <c r="X172" s="25">
        <v>396</v>
      </c>
      <c r="Y172" s="25">
        <v>535</v>
      </c>
      <c r="Z172" s="25">
        <v>749</v>
      </c>
      <c r="AA172" s="24">
        <v>1393</v>
      </c>
      <c r="AB172" s="24">
        <v>2022</v>
      </c>
      <c r="AC172" s="24">
        <v>2758</v>
      </c>
      <c r="AD172" s="24">
        <v>2932</v>
      </c>
      <c r="AE172" s="24">
        <v>3086</v>
      </c>
      <c r="AF172" s="24">
        <v>2055</v>
      </c>
      <c r="AG172" s="24">
        <v>1592</v>
      </c>
      <c r="AH172" s="25">
        <v>944</v>
      </c>
      <c r="AI172" s="25">
        <v>697</v>
      </c>
      <c r="AJ172" s="25">
        <v>483</v>
      </c>
      <c r="AK172" s="25">
        <v>432</v>
      </c>
      <c r="AL172" s="25">
        <v>817</v>
      </c>
      <c r="AM172" s="24">
        <v>1563</v>
      </c>
      <c r="AN172" s="24">
        <v>2090</v>
      </c>
      <c r="AO172" s="80">
        <v>3216</v>
      </c>
      <c r="AP172" s="157">
        <f t="shared" si="249"/>
        <v>242.25299999999999</v>
      </c>
      <c r="AQ172" s="157">
        <f t="shared" si="250"/>
        <v>242.25299999999999</v>
      </c>
      <c r="AR172" s="157">
        <f t="shared" si="251"/>
        <v>294.23899999999998</v>
      </c>
      <c r="AS172" s="157">
        <f t="shared" si="252"/>
        <v>291.27999999999997</v>
      </c>
      <c r="AT172" s="157">
        <f t="shared" si="253"/>
        <v>213.68600000000001</v>
      </c>
      <c r="AU172" s="157">
        <f t="shared" si="254"/>
        <v>218.977</v>
      </c>
      <c r="AV172" s="157">
        <f t="shared" si="255"/>
        <v>276.77240355892644</v>
      </c>
      <c r="AW172" s="157">
        <f t="shared" si="256"/>
        <v>273.45224999999994</v>
      </c>
      <c r="AX172" s="157">
        <f t="shared" si="257"/>
        <v>306.93236953097653</v>
      </c>
      <c r="AY172" s="157">
        <f t="shared" si="258"/>
        <v>256.66024527220623</v>
      </c>
      <c r="AZ172" s="157">
        <f t="shared" si="259"/>
        <v>233.40539859675039</v>
      </c>
      <c r="BA172" s="157">
        <f t="shared" si="260"/>
        <v>224.33510753941056</v>
      </c>
      <c r="BB172" s="157">
        <f t="shared" si="261"/>
        <v>56.575047011480152</v>
      </c>
      <c r="BC172" s="157">
        <f t="shared" si="262"/>
        <v>55.885436332499985</v>
      </c>
      <c r="BD172" s="157">
        <f t="shared" si="263"/>
        <v>62.638757973881695</v>
      </c>
      <c r="BE172" s="157">
        <f t="shared" si="264"/>
        <v>52.425421699300834</v>
      </c>
      <c r="BF172" s="157">
        <f t="shared" si="265"/>
        <v>47.710397527161746</v>
      </c>
      <c r="BG172" s="157">
        <f t="shared" si="266"/>
        <v>45.822689066000002</v>
      </c>
      <c r="BH172" s="678">
        <f t="shared" si="267"/>
        <v>167069.88723920649</v>
      </c>
      <c r="BI172" s="678">
        <f t="shared" si="268"/>
        <v>165065.72181818177</v>
      </c>
      <c r="BJ172" s="678">
        <f t="shared" si="269"/>
        <v>185275.53942597128</v>
      </c>
      <c r="BK172" s="678">
        <f t="shared" si="270"/>
        <v>154929.45714613175</v>
      </c>
      <c r="BL172" s="678">
        <f t="shared" si="271"/>
        <v>140891.98606203843</v>
      </c>
      <c r="BM172" s="678">
        <f t="shared" si="272"/>
        <v>140515.3537224126</v>
      </c>
      <c r="BN172" s="691">
        <f t="shared" si="273"/>
        <v>173360.16913827302</v>
      </c>
      <c r="BO172" s="691">
        <f t="shared" si="274"/>
        <v>171280.54568181816</v>
      </c>
      <c r="BP172" s="691">
        <f t="shared" si="275"/>
        <v>192251.27509712984</v>
      </c>
      <c r="BQ172" s="691">
        <f t="shared" si="276"/>
        <v>160762.6445386819</v>
      </c>
      <c r="BR172" s="691">
        <f t="shared" si="277"/>
        <v>146196.65421196457</v>
      </c>
      <c r="BS172" s="691">
        <f t="shared" si="278"/>
        <v>140515.3537224126</v>
      </c>
    </row>
    <row r="173" spans="1:71">
      <c r="A173" s="25">
        <v>4496056</v>
      </c>
      <c r="B173" s="114">
        <v>159</v>
      </c>
      <c r="C173" s="25" t="s">
        <v>645</v>
      </c>
      <c r="D173" s="25" t="s">
        <v>1160</v>
      </c>
      <c r="E173" s="25" t="s">
        <v>1177</v>
      </c>
      <c r="F173" s="25">
        <v>30006110</v>
      </c>
      <c r="G173" s="25" t="s">
        <v>1188</v>
      </c>
      <c r="H173" s="25" t="s">
        <v>404</v>
      </c>
      <c r="I173" s="26">
        <v>12</v>
      </c>
      <c r="J173" s="32">
        <v>6400</v>
      </c>
      <c r="K173" s="155" t="s">
        <v>703</v>
      </c>
      <c r="L173" s="97">
        <v>16084</v>
      </c>
      <c r="M173" s="97">
        <v>20685</v>
      </c>
      <c r="N173" s="97">
        <v>15319</v>
      </c>
      <c r="O173" s="97">
        <v>17100</v>
      </c>
      <c r="P173" s="106">
        <f t="shared" si="246"/>
        <v>19992</v>
      </c>
      <c r="Q173" s="24">
        <f t="shared" si="247"/>
        <v>21769</v>
      </c>
      <c r="R173" s="24">
        <v>2985</v>
      </c>
      <c r="S173" s="24">
        <v>2826</v>
      </c>
      <c r="T173" s="24">
        <v>2481</v>
      </c>
      <c r="U173" s="24">
        <v>1288</v>
      </c>
      <c r="V173" s="25">
        <v>947</v>
      </c>
      <c r="W173" s="25">
        <v>525</v>
      </c>
      <c r="X173" s="25">
        <v>451</v>
      </c>
      <c r="Y173" s="25">
        <v>609</v>
      </c>
      <c r="Z173" s="25">
        <v>852</v>
      </c>
      <c r="AA173" s="24">
        <v>1586</v>
      </c>
      <c r="AB173" s="24">
        <v>2302</v>
      </c>
      <c r="AC173" s="24">
        <v>3140</v>
      </c>
      <c r="AD173" s="24">
        <v>3337</v>
      </c>
      <c r="AE173" s="24">
        <v>3513</v>
      </c>
      <c r="AF173" s="24">
        <v>2339</v>
      </c>
      <c r="AG173" s="24">
        <v>1646</v>
      </c>
      <c r="AH173" s="25">
        <v>976</v>
      </c>
      <c r="AI173" s="25">
        <v>720</v>
      </c>
      <c r="AJ173" s="25">
        <v>499</v>
      </c>
      <c r="AK173" s="25">
        <v>446</v>
      </c>
      <c r="AL173" s="25">
        <v>845</v>
      </c>
      <c r="AM173" s="24">
        <v>1616</v>
      </c>
      <c r="AN173" s="24">
        <v>2234</v>
      </c>
      <c r="AO173" s="80">
        <v>3598</v>
      </c>
      <c r="AP173" s="157">
        <f t="shared" si="249"/>
        <v>176.92400000000001</v>
      </c>
      <c r="AQ173" s="157">
        <f t="shared" si="250"/>
        <v>227.535</v>
      </c>
      <c r="AR173" s="157">
        <f t="shared" si="251"/>
        <v>168.50899999999999</v>
      </c>
      <c r="AS173" s="157">
        <f t="shared" si="252"/>
        <v>188.1</v>
      </c>
      <c r="AT173" s="157">
        <f t="shared" si="253"/>
        <v>219.91200000000001</v>
      </c>
      <c r="AU173" s="157">
        <f t="shared" si="254"/>
        <v>239.459</v>
      </c>
      <c r="AV173" s="157">
        <f t="shared" si="255"/>
        <v>202.13446573317776</v>
      </c>
      <c r="AW173" s="157">
        <f t="shared" si="256"/>
        <v>256.83874999999995</v>
      </c>
      <c r="AX173" s="157">
        <f t="shared" si="257"/>
        <v>175.7784204585229</v>
      </c>
      <c r="AY173" s="157">
        <f t="shared" si="258"/>
        <v>165.74358739255013</v>
      </c>
      <c r="AZ173" s="157">
        <f t="shared" si="259"/>
        <v>240.20594711964549</v>
      </c>
      <c r="BA173" s="157">
        <f t="shared" si="260"/>
        <v>245.31827779300892</v>
      </c>
      <c r="BB173" s="157">
        <f t="shared" si="261"/>
        <v>41.318306140518864</v>
      </c>
      <c r="BC173" s="157">
        <f t="shared" si="262"/>
        <v>52.490135337499986</v>
      </c>
      <c r="BD173" s="157">
        <f t="shared" si="263"/>
        <v>35.872860047175351</v>
      </c>
      <c r="BE173" s="157">
        <f t="shared" si="264"/>
        <v>33.854785160802287</v>
      </c>
      <c r="BF173" s="157">
        <f t="shared" si="265"/>
        <v>49.100497650726737</v>
      </c>
      <c r="BG173" s="157">
        <f t="shared" si="266"/>
        <v>50.108711421999999</v>
      </c>
      <c r="BH173" s="678">
        <f t="shared" si="267"/>
        <v>122015.71386075458</v>
      </c>
      <c r="BI173" s="678">
        <f t="shared" si="268"/>
        <v>155037.20909090905</v>
      </c>
      <c r="BJ173" s="678">
        <f t="shared" si="269"/>
        <v>106106.24653132656</v>
      </c>
      <c r="BK173" s="678">
        <f t="shared" si="270"/>
        <v>100048.85638968481</v>
      </c>
      <c r="BL173" s="678">
        <f t="shared" si="271"/>
        <v>144997.04444313145</v>
      </c>
      <c r="BM173" s="678">
        <f t="shared" si="272"/>
        <v>153658.44854489376</v>
      </c>
      <c r="BN173" s="691">
        <f t="shared" si="273"/>
        <v>126609.67899105407</v>
      </c>
      <c r="BO173" s="691">
        <f t="shared" si="274"/>
        <v>160874.45340909087</v>
      </c>
      <c r="BP173" s="691">
        <f t="shared" si="275"/>
        <v>110101.21063265661</v>
      </c>
      <c r="BQ173" s="691">
        <f t="shared" si="276"/>
        <v>103815.75610315186</v>
      </c>
      <c r="BR173" s="691">
        <f t="shared" si="277"/>
        <v>150456.27051403248</v>
      </c>
      <c r="BS173" s="691">
        <f t="shared" si="278"/>
        <v>153658.44854489376</v>
      </c>
    </row>
    <row r="174" spans="1:71">
      <c r="A174" s="25">
        <v>4645345</v>
      </c>
      <c r="B174" s="28">
        <v>160</v>
      </c>
      <c r="C174" s="25" t="s">
        <v>645</v>
      </c>
      <c r="D174" s="25" t="s">
        <v>1160</v>
      </c>
      <c r="E174" s="25" t="s">
        <v>1177</v>
      </c>
      <c r="F174" s="25">
        <v>30213872</v>
      </c>
      <c r="G174" s="25" t="s">
        <v>1192</v>
      </c>
      <c r="H174" s="25" t="s">
        <v>404</v>
      </c>
      <c r="I174" s="26">
        <v>12</v>
      </c>
      <c r="J174" s="32">
        <v>6400</v>
      </c>
      <c r="K174" s="155" t="s">
        <v>703</v>
      </c>
      <c r="L174" s="157">
        <v>1793</v>
      </c>
      <c r="M174" s="157">
        <v>2525</v>
      </c>
      <c r="N174" s="157">
        <v>2736</v>
      </c>
      <c r="O174" s="157">
        <v>2643</v>
      </c>
      <c r="P174" s="106">
        <f t="shared" si="246"/>
        <v>1625</v>
      </c>
      <c r="Q174" s="24">
        <f t="shared" si="247"/>
        <v>1497</v>
      </c>
      <c r="R174" s="25">
        <v>272</v>
      </c>
      <c r="S174" s="25">
        <v>257</v>
      </c>
      <c r="T174" s="25">
        <v>206</v>
      </c>
      <c r="U174" s="25">
        <v>98</v>
      </c>
      <c r="V174" s="25">
        <v>72</v>
      </c>
      <c r="W174" s="25">
        <v>40</v>
      </c>
      <c r="X174" s="25">
        <v>34</v>
      </c>
      <c r="Y174" s="25">
        <v>46</v>
      </c>
      <c r="Z174" s="25">
        <v>65</v>
      </c>
      <c r="AA174" s="25">
        <v>121</v>
      </c>
      <c r="AB174" s="25">
        <v>175</v>
      </c>
      <c r="AC174" s="25">
        <v>239</v>
      </c>
      <c r="AD174" s="25">
        <v>254</v>
      </c>
      <c r="AE174" s="25">
        <v>268</v>
      </c>
      <c r="AF174" s="25">
        <v>178</v>
      </c>
      <c r="AG174" s="25">
        <v>104</v>
      </c>
      <c r="AH174" s="25">
        <v>62</v>
      </c>
      <c r="AI174" s="25">
        <v>46</v>
      </c>
      <c r="AJ174" s="25">
        <v>32</v>
      </c>
      <c r="AK174" s="25">
        <v>28</v>
      </c>
      <c r="AL174" s="25">
        <v>54</v>
      </c>
      <c r="AM174" s="25">
        <v>102</v>
      </c>
      <c r="AN174" s="25">
        <v>141</v>
      </c>
      <c r="AO174" s="32">
        <v>228</v>
      </c>
      <c r="AP174" s="157">
        <f t="shared" si="249"/>
        <v>19.722999999999999</v>
      </c>
      <c r="AQ174" s="157">
        <f t="shared" si="250"/>
        <v>27.774999999999999</v>
      </c>
      <c r="AR174" s="157">
        <f t="shared" si="251"/>
        <v>30.096</v>
      </c>
      <c r="AS174" s="157">
        <f t="shared" si="252"/>
        <v>29.073</v>
      </c>
      <c r="AT174" s="157">
        <f t="shared" si="253"/>
        <v>17.875</v>
      </c>
      <c r="AU174" s="157">
        <f t="shared" si="254"/>
        <v>16.466999999999999</v>
      </c>
      <c r="AV174" s="157">
        <f t="shared" si="255"/>
        <v>22.533393251653052</v>
      </c>
      <c r="AW174" s="157">
        <f t="shared" si="256"/>
        <v>31.352083333333326</v>
      </c>
      <c r="AX174" s="157">
        <f t="shared" si="257"/>
        <v>31.394331116555826</v>
      </c>
      <c r="AY174" s="157">
        <f t="shared" si="258"/>
        <v>25.617561489971344</v>
      </c>
      <c r="AZ174" s="157">
        <f t="shared" si="259"/>
        <v>19.524543020679467</v>
      </c>
      <c r="BA174" s="157">
        <f t="shared" si="260"/>
        <v>16.869927964359146</v>
      </c>
      <c r="BB174" s="157">
        <f t="shared" si="261"/>
        <v>4.6060509145703996</v>
      </c>
      <c r="BC174" s="157">
        <f t="shared" si="262"/>
        <v>6.4074252708333317</v>
      </c>
      <c r="BD174" s="157">
        <f t="shared" si="263"/>
        <v>6.4069550942667126</v>
      </c>
      <c r="BE174" s="157">
        <f t="shared" si="264"/>
        <v>5.2326431099415469</v>
      </c>
      <c r="BF174" s="157">
        <f t="shared" si="265"/>
        <v>3.9910118388570894</v>
      </c>
      <c r="BG174" s="157">
        <f t="shared" si="266"/>
        <v>3.4458514859999991</v>
      </c>
      <c r="BH174" s="678">
        <f t="shared" si="267"/>
        <v>13601.975562816024</v>
      </c>
      <c r="BI174" s="678">
        <f t="shared" si="268"/>
        <v>18925.257575757572</v>
      </c>
      <c r="BJ174" s="678">
        <f t="shared" si="269"/>
        <v>18950.759873993698</v>
      </c>
      <c r="BK174" s="678">
        <f t="shared" si="270"/>
        <v>15463.691663037247</v>
      </c>
      <c r="BL174" s="678">
        <f t="shared" si="271"/>
        <v>11785.724150664695</v>
      </c>
      <c r="BM174" s="678">
        <f t="shared" si="272"/>
        <v>10566.709424948593</v>
      </c>
      <c r="BN174" s="691">
        <f t="shared" si="273"/>
        <v>14114.09813671723</v>
      </c>
      <c r="BO174" s="691">
        <f t="shared" si="274"/>
        <v>19637.80492424242</v>
      </c>
      <c r="BP174" s="691">
        <f t="shared" si="275"/>
        <v>19664.267399369968</v>
      </c>
      <c r="BQ174" s="691">
        <f t="shared" si="276"/>
        <v>16045.908969627506</v>
      </c>
      <c r="BR174" s="691">
        <f t="shared" si="277"/>
        <v>12229.463764771048</v>
      </c>
      <c r="BS174" s="691">
        <f t="shared" si="278"/>
        <v>10566.709424948593</v>
      </c>
    </row>
    <row r="175" spans="1:71">
      <c r="BH175" s="678">
        <f t="shared" si="267"/>
        <v>0</v>
      </c>
      <c r="BI175" s="678">
        <f t="shared" si="268"/>
        <v>0</v>
      </c>
      <c r="BJ175" s="678">
        <f t="shared" si="269"/>
        <v>0</v>
      </c>
      <c r="BK175" s="678">
        <f t="shared" si="270"/>
        <v>0</v>
      </c>
      <c r="BL175" s="678">
        <f t="shared" si="271"/>
        <v>0</v>
      </c>
      <c r="BM175" s="678">
        <f t="shared" si="272"/>
        <v>0</v>
      </c>
      <c r="BN175" s="691">
        <f t="shared" si="273"/>
        <v>0</v>
      </c>
      <c r="BO175" s="691">
        <f t="shared" si="274"/>
        <v>0</v>
      </c>
      <c r="BP175" s="691">
        <f t="shared" si="275"/>
        <v>0</v>
      </c>
      <c r="BQ175" s="691">
        <f t="shared" si="276"/>
        <v>0</v>
      </c>
      <c r="BR175" s="691">
        <f t="shared" si="277"/>
        <v>0</v>
      </c>
      <c r="BS175" s="691">
        <f t="shared" si="278"/>
        <v>0</v>
      </c>
    </row>
    <row r="176" spans="1:71">
      <c r="A176" s="25">
        <v>4496460</v>
      </c>
      <c r="B176" s="28">
        <v>162</v>
      </c>
      <c r="C176" s="25" t="s">
        <v>645</v>
      </c>
      <c r="D176" s="25" t="s">
        <v>1160</v>
      </c>
      <c r="E176" s="25" t="s">
        <v>1177</v>
      </c>
      <c r="F176" s="25">
        <v>30052084</v>
      </c>
      <c r="G176" s="25" t="s">
        <v>656</v>
      </c>
      <c r="H176" s="25" t="s">
        <v>102</v>
      </c>
      <c r="I176" s="26">
        <v>8</v>
      </c>
      <c r="J176" s="32">
        <v>6400</v>
      </c>
      <c r="K176" s="155" t="s">
        <v>703</v>
      </c>
      <c r="L176" s="97">
        <v>3837</v>
      </c>
      <c r="M176" s="97">
        <v>3837</v>
      </c>
      <c r="N176" s="97">
        <v>4079</v>
      </c>
      <c r="O176" s="97">
        <v>4712</v>
      </c>
      <c r="P176" s="106">
        <f t="shared" si="246"/>
        <v>3857</v>
      </c>
      <c r="Q176" s="24">
        <f t="shared" si="247"/>
        <v>3840</v>
      </c>
      <c r="R176" s="25">
        <v>657</v>
      </c>
      <c r="S176" s="25">
        <v>622</v>
      </c>
      <c r="T176" s="25">
        <v>497</v>
      </c>
      <c r="U176" s="25">
        <v>229</v>
      </c>
      <c r="V176" s="25">
        <v>168</v>
      </c>
      <c r="W176" s="25">
        <v>93</v>
      </c>
      <c r="X176" s="25">
        <v>80</v>
      </c>
      <c r="Y176" s="25">
        <v>108</v>
      </c>
      <c r="Z176" s="25">
        <v>152</v>
      </c>
      <c r="AA176" s="25">
        <v>282</v>
      </c>
      <c r="AB176" s="25">
        <v>410</v>
      </c>
      <c r="AC176" s="25">
        <v>559</v>
      </c>
      <c r="AD176" s="25">
        <v>594</v>
      </c>
      <c r="AE176" s="25">
        <v>625</v>
      </c>
      <c r="AF176" s="25">
        <v>416</v>
      </c>
      <c r="AG176" s="25">
        <v>289</v>
      </c>
      <c r="AH176" s="25">
        <v>171</v>
      </c>
      <c r="AI176" s="25">
        <v>126</v>
      </c>
      <c r="AJ176" s="25">
        <v>87</v>
      </c>
      <c r="AK176" s="25">
        <v>78</v>
      </c>
      <c r="AL176" s="25">
        <v>148</v>
      </c>
      <c r="AM176" s="25">
        <v>283</v>
      </c>
      <c r="AN176" s="25">
        <v>392</v>
      </c>
      <c r="AO176" s="32">
        <v>631</v>
      </c>
      <c r="AP176" s="157">
        <f t="shared" si="249"/>
        <v>42.207000000000001</v>
      </c>
      <c r="AQ176" s="157">
        <f t="shared" si="250"/>
        <v>42.207000000000001</v>
      </c>
      <c r="AR176" s="157">
        <f t="shared" si="251"/>
        <v>44.869</v>
      </c>
      <c r="AS176" s="157">
        <f t="shared" si="252"/>
        <v>51.832000000000001</v>
      </c>
      <c r="AT176" s="157">
        <f t="shared" si="253"/>
        <v>42.427</v>
      </c>
      <c r="AU176" s="157">
        <f t="shared" si="254"/>
        <v>42.24</v>
      </c>
      <c r="AV176" s="157">
        <f t="shared" si="255"/>
        <v>48.221210210035004</v>
      </c>
      <c r="AW176" s="157">
        <f t="shared" si="256"/>
        <v>47.642749999999999</v>
      </c>
      <c r="AX176" s="157">
        <f t="shared" si="257"/>
        <v>46.80463326916346</v>
      </c>
      <c r="AY176" s="157">
        <f t="shared" si="258"/>
        <v>45.671566303724923</v>
      </c>
      <c r="AZ176" s="157">
        <f t="shared" si="259"/>
        <v>46.342253803545049</v>
      </c>
      <c r="BA176" s="157">
        <f t="shared" si="260"/>
        <v>43.273562714187797</v>
      </c>
      <c r="BB176" s="157">
        <f t="shared" si="261"/>
        <v>9.8568975790332551</v>
      </c>
      <c r="BC176" s="157">
        <f t="shared" si="262"/>
        <v>9.7367488175000005</v>
      </c>
      <c r="BD176" s="157">
        <f t="shared" si="263"/>
        <v>9.5518895575708793</v>
      </c>
      <c r="BE176" s="157">
        <f t="shared" si="264"/>
        <v>9.3288741331988536</v>
      </c>
      <c r="BF176" s="157">
        <f t="shared" si="265"/>
        <v>9.4728200999826448</v>
      </c>
      <c r="BG176" s="157">
        <f t="shared" si="266"/>
        <v>8.8390579200000001</v>
      </c>
      <c r="BH176" s="678">
        <f t="shared" si="267"/>
        <v>29108.075981330221</v>
      </c>
      <c r="BI176" s="678">
        <f t="shared" si="268"/>
        <v>28758.896363636362</v>
      </c>
      <c r="BJ176" s="678">
        <f t="shared" si="269"/>
        <v>28252.978627931396</v>
      </c>
      <c r="BK176" s="678">
        <f t="shared" si="270"/>
        <v>27569.01820515759</v>
      </c>
      <c r="BL176" s="678">
        <f t="shared" si="271"/>
        <v>27973.869568685375</v>
      </c>
      <c r="BM176" s="678">
        <f t="shared" si="272"/>
        <v>27104.986100068538</v>
      </c>
      <c r="BN176" s="691">
        <f t="shared" si="273"/>
        <v>30204.012577012836</v>
      </c>
      <c r="BO176" s="691">
        <f t="shared" si="274"/>
        <v>29841.686136363638</v>
      </c>
      <c r="BP176" s="691">
        <f t="shared" si="275"/>
        <v>29316.72029313966</v>
      </c>
      <c r="BQ176" s="691">
        <f t="shared" si="276"/>
        <v>28607.008348424064</v>
      </c>
      <c r="BR176" s="691">
        <f t="shared" si="277"/>
        <v>29027.102609675036</v>
      </c>
      <c r="BS176" s="691">
        <f t="shared" si="278"/>
        <v>27104.986100068538</v>
      </c>
    </row>
    <row r="177" spans="1:71">
      <c r="A177" s="25">
        <v>4497396</v>
      </c>
      <c r="B177" s="114">
        <v>163</v>
      </c>
      <c r="C177" s="25" t="s">
        <v>645</v>
      </c>
      <c r="D177" s="25" t="s">
        <v>1162</v>
      </c>
      <c r="E177" s="25" t="s">
        <v>1177</v>
      </c>
      <c r="F177" s="25">
        <v>30006111</v>
      </c>
      <c r="G177" s="25" t="s">
        <v>657</v>
      </c>
      <c r="H177" s="25" t="s">
        <v>652</v>
      </c>
      <c r="I177" s="26">
        <v>4</v>
      </c>
      <c r="J177" s="32">
        <v>6400</v>
      </c>
      <c r="K177" s="155" t="s">
        <v>703</v>
      </c>
      <c r="L177" s="157">
        <v>13790</v>
      </c>
      <c r="M177" s="157">
        <v>16888</v>
      </c>
      <c r="N177" s="157">
        <v>14778</v>
      </c>
      <c r="O177" s="157">
        <v>18670</v>
      </c>
      <c r="P177" s="106">
        <f t="shared" si="246"/>
        <v>11607</v>
      </c>
      <c r="Q177" s="24">
        <f t="shared" si="247"/>
        <v>10039</v>
      </c>
      <c r="R177" s="24">
        <v>1953</v>
      </c>
      <c r="S177" s="24">
        <v>1849</v>
      </c>
      <c r="T177" s="24">
        <v>1478</v>
      </c>
      <c r="U177" s="25">
        <v>696</v>
      </c>
      <c r="V177" s="25">
        <v>512</v>
      </c>
      <c r="W177" s="25">
        <v>284</v>
      </c>
      <c r="X177" s="25">
        <v>244</v>
      </c>
      <c r="Y177" s="25">
        <v>329</v>
      </c>
      <c r="Z177" s="25">
        <v>461</v>
      </c>
      <c r="AA177" s="25">
        <v>858</v>
      </c>
      <c r="AB177" s="24">
        <v>1245</v>
      </c>
      <c r="AC177" s="24">
        <v>1698</v>
      </c>
      <c r="AD177" s="24">
        <v>1403</v>
      </c>
      <c r="AE177" s="24">
        <v>1477</v>
      </c>
      <c r="AF177" s="25">
        <v>984</v>
      </c>
      <c r="AG177" s="25">
        <v>833</v>
      </c>
      <c r="AH177" s="25">
        <v>494</v>
      </c>
      <c r="AI177" s="25">
        <v>365</v>
      </c>
      <c r="AJ177" s="25">
        <v>253</v>
      </c>
      <c r="AK177" s="25">
        <v>226</v>
      </c>
      <c r="AL177" s="25">
        <v>428</v>
      </c>
      <c r="AM177" s="25">
        <v>818</v>
      </c>
      <c r="AN177" s="24">
        <v>1131</v>
      </c>
      <c r="AO177" s="80">
        <v>1627</v>
      </c>
      <c r="AP177" s="157">
        <f t="shared" si="249"/>
        <v>151.69</v>
      </c>
      <c r="AQ177" s="157">
        <f t="shared" si="250"/>
        <v>185.768</v>
      </c>
      <c r="AR177" s="157">
        <f t="shared" si="251"/>
        <v>162.55799999999999</v>
      </c>
      <c r="AS177" s="157">
        <f t="shared" si="252"/>
        <v>205.37</v>
      </c>
      <c r="AT177" s="157">
        <f t="shared" si="253"/>
        <v>127.67700000000001</v>
      </c>
      <c r="AU177" s="157">
        <f t="shared" si="254"/>
        <v>110.429</v>
      </c>
      <c r="AV177" s="157">
        <f t="shared" si="255"/>
        <v>173.3047924931933</v>
      </c>
      <c r="AW177" s="157">
        <f t="shared" si="256"/>
        <v>209.69266666666664</v>
      </c>
      <c r="AX177" s="157">
        <f t="shared" si="257"/>
        <v>169.57069635981799</v>
      </c>
      <c r="AY177" s="157">
        <f t="shared" si="258"/>
        <v>180.96098108882521</v>
      </c>
      <c r="AZ177" s="157">
        <f t="shared" si="259"/>
        <v>139.45930513293945</v>
      </c>
      <c r="BA177" s="157">
        <f t="shared" si="260"/>
        <v>113.13106668951336</v>
      </c>
      <c r="BB177" s="157">
        <f t="shared" si="261"/>
        <v>35.425232633533639</v>
      </c>
      <c r="BC177" s="157">
        <f t="shared" si="262"/>
        <v>42.854890286666659</v>
      </c>
      <c r="BD177" s="157">
        <f t="shared" si="263"/>
        <v>34.605987713111659</v>
      </c>
      <c r="BE177" s="157">
        <f t="shared" si="264"/>
        <v>36.96308999720344</v>
      </c>
      <c r="BF177" s="157">
        <f t="shared" si="265"/>
        <v>28.50687656222415</v>
      </c>
      <c r="BG177" s="157">
        <f t="shared" si="266"/>
        <v>23.108151681999999</v>
      </c>
      <c r="BH177" s="678">
        <f t="shared" si="267"/>
        <v>104613.07474134577</v>
      </c>
      <c r="BI177" s="678">
        <f t="shared" si="268"/>
        <v>126578.11878787878</v>
      </c>
      <c r="BJ177" s="678">
        <f t="shared" si="269"/>
        <v>102359.03852992649</v>
      </c>
      <c r="BK177" s="678">
        <f t="shared" si="270"/>
        <v>109234.62858452721</v>
      </c>
      <c r="BL177" s="678">
        <f t="shared" si="271"/>
        <v>84182.707825701626</v>
      </c>
      <c r="BM177" s="678">
        <f t="shared" si="272"/>
        <v>70861.186317340645</v>
      </c>
      <c r="BN177" s="691">
        <f t="shared" si="273"/>
        <v>108551.820025282</v>
      </c>
      <c r="BO177" s="691">
        <f t="shared" si="274"/>
        <v>131343.86121212121</v>
      </c>
      <c r="BP177" s="691">
        <f t="shared" si="275"/>
        <v>106212.91799264963</v>
      </c>
      <c r="BQ177" s="691">
        <f t="shared" si="276"/>
        <v>113347.37815472779</v>
      </c>
      <c r="BR177" s="691">
        <f t="shared" si="277"/>
        <v>87352.237487813894</v>
      </c>
      <c r="BS177" s="691">
        <f t="shared" si="278"/>
        <v>70861.186317340645</v>
      </c>
    </row>
    <row r="178" spans="1:71">
      <c r="A178" s="25">
        <v>4498118</v>
      </c>
      <c r="B178" s="28">
        <v>164</v>
      </c>
      <c r="C178" s="25" t="s">
        <v>645</v>
      </c>
      <c r="D178" s="25" t="s">
        <v>1160</v>
      </c>
      <c r="E178" s="25" t="s">
        <v>1177</v>
      </c>
      <c r="F178" s="25">
        <v>30060428</v>
      </c>
      <c r="G178" s="25" t="s">
        <v>1169</v>
      </c>
      <c r="H178" s="25" t="s">
        <v>365</v>
      </c>
      <c r="I178" s="26">
        <v>100</v>
      </c>
      <c r="J178" s="32">
        <v>6320</v>
      </c>
      <c r="K178" s="155" t="s">
        <v>703</v>
      </c>
      <c r="L178" s="97">
        <v>19193</v>
      </c>
      <c r="M178" s="97">
        <v>19193</v>
      </c>
      <c r="N178" s="97">
        <v>19673</v>
      </c>
      <c r="O178" s="97">
        <v>15486</v>
      </c>
      <c r="P178" s="106">
        <f t="shared" si="246"/>
        <v>12650</v>
      </c>
      <c r="Q178" s="24">
        <f t="shared" si="247"/>
        <v>9335</v>
      </c>
      <c r="R178" s="24">
        <v>2249</v>
      </c>
      <c r="S178" s="24">
        <v>2129</v>
      </c>
      <c r="T178" s="24">
        <v>1702</v>
      </c>
      <c r="U178" s="25">
        <v>723</v>
      </c>
      <c r="V178" s="25">
        <v>532</v>
      </c>
      <c r="W178" s="25">
        <v>295</v>
      </c>
      <c r="X178" s="25">
        <v>253</v>
      </c>
      <c r="Y178" s="25">
        <v>342</v>
      </c>
      <c r="Z178" s="25">
        <v>478</v>
      </c>
      <c r="AA178" s="25">
        <v>891</v>
      </c>
      <c r="AB178" s="24">
        <v>1293</v>
      </c>
      <c r="AC178" s="24">
        <v>1763</v>
      </c>
      <c r="AD178" s="24">
        <v>1391</v>
      </c>
      <c r="AE178" s="24">
        <v>1464</v>
      </c>
      <c r="AF178" s="25">
        <v>975</v>
      </c>
      <c r="AG178" s="25">
        <v>826</v>
      </c>
      <c r="AH178" s="25">
        <v>489</v>
      </c>
      <c r="AI178" s="25">
        <v>361</v>
      </c>
      <c r="AJ178" s="25">
        <v>250</v>
      </c>
      <c r="AK178" s="25">
        <v>224</v>
      </c>
      <c r="AL178" s="25">
        <v>424</v>
      </c>
      <c r="AM178" s="25">
        <v>670</v>
      </c>
      <c r="AN178" s="25">
        <v>926</v>
      </c>
      <c r="AO178" s="80">
        <v>1335</v>
      </c>
      <c r="AP178" s="157">
        <f t="shared" si="249"/>
        <v>211.12299999999999</v>
      </c>
      <c r="AQ178" s="157">
        <f t="shared" si="250"/>
        <v>211.12299999999999</v>
      </c>
      <c r="AR178" s="157">
        <f t="shared" si="251"/>
        <v>216.40299999999999</v>
      </c>
      <c r="AS178" s="157">
        <f t="shared" si="252"/>
        <v>170.346</v>
      </c>
      <c r="AT178" s="157">
        <f t="shared" si="253"/>
        <v>139.15</v>
      </c>
      <c r="AU178" s="157">
        <f t="shared" si="254"/>
        <v>102.685</v>
      </c>
      <c r="AV178" s="157">
        <f t="shared" si="255"/>
        <v>241.20659045118629</v>
      </c>
      <c r="AW178" s="157">
        <f t="shared" si="256"/>
        <v>238.31308333333331</v>
      </c>
      <c r="AX178" s="157">
        <f t="shared" si="257"/>
        <v>225.73855119005947</v>
      </c>
      <c r="AY178" s="157">
        <f t="shared" si="258"/>
        <v>150.09971896848134</v>
      </c>
      <c r="AZ178" s="157">
        <f t="shared" si="259"/>
        <v>151.99105797636633</v>
      </c>
      <c r="BA178" s="157">
        <f t="shared" si="260"/>
        <v>105.19758019191227</v>
      </c>
      <c r="BB178" s="157">
        <f t="shared" si="261"/>
        <v>49.305039154126987</v>
      </c>
      <c r="BC178" s="157">
        <f t="shared" si="262"/>
        <v>48.704044840833333</v>
      </c>
      <c r="BD178" s="157">
        <f t="shared" si="263"/>
        <v>46.068723526867338</v>
      </c>
      <c r="BE178" s="157">
        <f t="shared" si="264"/>
        <v>30.659368596501999</v>
      </c>
      <c r="BF178" s="157">
        <f t="shared" si="265"/>
        <v>31.068492160949042</v>
      </c>
      <c r="BG178" s="157">
        <f t="shared" si="266"/>
        <v>21.487657729999999</v>
      </c>
      <c r="BH178" s="678">
        <f t="shared" si="267"/>
        <v>145601.06914507973</v>
      </c>
      <c r="BI178" s="678">
        <f t="shared" si="268"/>
        <v>143854.44303030302</v>
      </c>
      <c r="BJ178" s="678">
        <f t="shared" si="269"/>
        <v>136263.99817290861</v>
      </c>
      <c r="BK178" s="678">
        <f t="shared" si="270"/>
        <v>90605.648540974187</v>
      </c>
      <c r="BL178" s="678">
        <f t="shared" si="271"/>
        <v>91747.32954209749</v>
      </c>
      <c r="BM178" s="678">
        <f t="shared" si="272"/>
        <v>65891.938865661417</v>
      </c>
      <c r="BN178" s="691">
        <f t="shared" si="273"/>
        <v>151083.03710987943</v>
      </c>
      <c r="BO178" s="691">
        <f t="shared" si="274"/>
        <v>149270.64946969695</v>
      </c>
      <c r="BP178" s="691">
        <f t="shared" si="275"/>
        <v>141394.41979086451</v>
      </c>
      <c r="BQ178" s="691">
        <f t="shared" si="276"/>
        <v>94017.005790257856</v>
      </c>
      <c r="BR178" s="691">
        <f t="shared" si="277"/>
        <v>95201.671768833097</v>
      </c>
      <c r="BS178" s="691">
        <f t="shared" si="278"/>
        <v>65891.938865661417</v>
      </c>
    </row>
    <row r="179" spans="1:71">
      <c r="A179" s="25">
        <v>4498233</v>
      </c>
      <c r="B179" s="114">
        <v>165</v>
      </c>
      <c r="C179" s="25" t="s">
        <v>645</v>
      </c>
      <c r="D179" s="25" t="s">
        <v>1160</v>
      </c>
      <c r="E179" s="25" t="s">
        <v>1177</v>
      </c>
      <c r="F179" s="25">
        <v>30037422</v>
      </c>
      <c r="G179" s="25" t="s">
        <v>650</v>
      </c>
      <c r="H179" s="25" t="s">
        <v>566</v>
      </c>
      <c r="I179" s="26">
        <v>21</v>
      </c>
      <c r="J179" s="32">
        <v>6300</v>
      </c>
      <c r="K179" s="155" t="s">
        <v>703</v>
      </c>
      <c r="L179" s="157">
        <v>5761</v>
      </c>
      <c r="M179" s="157">
        <v>7392</v>
      </c>
      <c r="N179" s="97">
        <v>7531</v>
      </c>
      <c r="O179" s="97">
        <v>8936</v>
      </c>
      <c r="P179" s="106">
        <f t="shared" si="246"/>
        <v>5776</v>
      </c>
      <c r="Q179" s="24">
        <f t="shared" si="247"/>
        <v>2162</v>
      </c>
      <c r="R179" s="24">
        <v>1359</v>
      </c>
      <c r="S179" s="24">
        <v>1287</v>
      </c>
      <c r="T179" s="24">
        <v>1029</v>
      </c>
      <c r="U179" s="25">
        <v>231</v>
      </c>
      <c r="V179" s="25">
        <v>170</v>
      </c>
      <c r="W179" s="25">
        <v>94</v>
      </c>
      <c r="X179" s="25">
        <v>81</v>
      </c>
      <c r="Y179" s="25">
        <v>109</v>
      </c>
      <c r="Z179" s="25">
        <v>153</v>
      </c>
      <c r="AA179" s="25">
        <v>285</v>
      </c>
      <c r="AB179" s="25">
        <v>414</v>
      </c>
      <c r="AC179" s="25">
        <v>564</v>
      </c>
      <c r="AD179" s="25">
        <v>600</v>
      </c>
      <c r="AE179" s="25">
        <v>631</v>
      </c>
      <c r="AF179" s="25">
        <v>420</v>
      </c>
      <c r="AG179" s="25">
        <v>67</v>
      </c>
      <c r="AH179" s="25">
        <v>40</v>
      </c>
      <c r="AI179" s="25">
        <v>29</v>
      </c>
      <c r="AJ179" s="25">
        <v>20</v>
      </c>
      <c r="AK179" s="25">
        <v>18</v>
      </c>
      <c r="AL179" s="25">
        <v>34</v>
      </c>
      <c r="AM179" s="25">
        <v>66</v>
      </c>
      <c r="AN179" s="25">
        <v>91</v>
      </c>
      <c r="AO179" s="32">
        <v>146</v>
      </c>
      <c r="AP179" s="157">
        <f t="shared" si="249"/>
        <v>63.371000000000002</v>
      </c>
      <c r="AQ179" s="157">
        <f t="shared" si="250"/>
        <v>81.311999999999998</v>
      </c>
      <c r="AR179" s="157">
        <f t="shared" si="251"/>
        <v>82.840999999999994</v>
      </c>
      <c r="AS179" s="157">
        <f t="shared" si="252"/>
        <v>98.296000000000006</v>
      </c>
      <c r="AT179" s="157">
        <f t="shared" si="253"/>
        <v>63.536000000000001</v>
      </c>
      <c r="AU179" s="157">
        <f t="shared" si="254"/>
        <v>23.782</v>
      </c>
      <c r="AV179" s="157">
        <f t="shared" si="255"/>
        <v>72.400936153247756</v>
      </c>
      <c r="AW179" s="157">
        <f t="shared" si="256"/>
        <v>91.783999999999992</v>
      </c>
      <c r="AX179" s="157">
        <f t="shared" si="257"/>
        <v>86.414732324116187</v>
      </c>
      <c r="AY179" s="157">
        <f t="shared" si="258"/>
        <v>86.613140171919767</v>
      </c>
      <c r="AZ179" s="157">
        <f t="shared" si="259"/>
        <v>69.399237223042832</v>
      </c>
      <c r="BA179" s="157">
        <f t="shared" si="260"/>
        <v>24.363917340644274</v>
      </c>
      <c r="BB179" s="157">
        <f t="shared" si="261"/>
        <v>14.799475359085374</v>
      </c>
      <c r="BC179" s="157">
        <f t="shared" si="262"/>
        <v>18.757896079999998</v>
      </c>
      <c r="BD179" s="157">
        <f t="shared" si="263"/>
        <v>17.635518572705635</v>
      </c>
      <c r="BE179" s="157">
        <f t="shared" si="264"/>
        <v>17.691600011516329</v>
      </c>
      <c r="BF179" s="157">
        <f t="shared" si="265"/>
        <v>14.185898080762184</v>
      </c>
      <c r="BG179" s="157">
        <f t="shared" si="266"/>
        <v>4.9765737559999987</v>
      </c>
      <c r="BH179" s="678">
        <f t="shared" si="267"/>
        <v>43703.837823415008</v>
      </c>
      <c r="BI179" s="678">
        <f t="shared" si="268"/>
        <v>55404.159999999996</v>
      </c>
      <c r="BJ179" s="678">
        <f t="shared" si="269"/>
        <v>52163.074784739227</v>
      </c>
      <c r="BK179" s="678">
        <f t="shared" si="270"/>
        <v>52282.840976504296</v>
      </c>
      <c r="BL179" s="678">
        <f t="shared" si="271"/>
        <v>41891.903196454943</v>
      </c>
      <c r="BM179" s="678">
        <f t="shared" si="272"/>
        <v>15260.671861549004</v>
      </c>
      <c r="BN179" s="691">
        <f t="shared" si="273"/>
        <v>45349.313645079732</v>
      </c>
      <c r="BO179" s="691">
        <f t="shared" si="274"/>
        <v>57490.159999999996</v>
      </c>
      <c r="BP179" s="691">
        <f t="shared" si="275"/>
        <v>54127.045973923683</v>
      </c>
      <c r="BQ179" s="691">
        <f t="shared" si="276"/>
        <v>54251.321434957019</v>
      </c>
      <c r="BR179" s="691">
        <f t="shared" si="277"/>
        <v>43469.158587887738</v>
      </c>
      <c r="BS179" s="691">
        <f t="shared" si="278"/>
        <v>15260.671861549004</v>
      </c>
    </row>
    <row r="180" spans="1:71">
      <c r="A180" s="25">
        <v>4498857</v>
      </c>
      <c r="B180" s="28">
        <v>166</v>
      </c>
      <c r="C180" s="25" t="s">
        <v>645</v>
      </c>
      <c r="D180" s="25" t="s">
        <v>1160</v>
      </c>
      <c r="E180" s="25" t="s">
        <v>1177</v>
      </c>
      <c r="F180" s="25">
        <v>30038773</v>
      </c>
      <c r="G180" s="25" t="s">
        <v>659</v>
      </c>
      <c r="H180" s="25" t="s">
        <v>441</v>
      </c>
      <c r="I180" s="26">
        <v>23</v>
      </c>
      <c r="J180" s="32">
        <v>6400</v>
      </c>
      <c r="K180" s="155" t="s">
        <v>703</v>
      </c>
      <c r="L180" s="97">
        <v>2983</v>
      </c>
      <c r="M180" s="97">
        <v>2983</v>
      </c>
      <c r="N180" s="97">
        <v>2983</v>
      </c>
      <c r="O180" s="97">
        <v>3744</v>
      </c>
      <c r="P180" s="106">
        <f t="shared" ref="P180:P208" si="283">SUM(R180:AC180)</f>
        <v>3031</v>
      </c>
      <c r="Q180" s="24">
        <f t="shared" ref="Q180:Q208" si="284">SUM(AD180:AO180)</f>
        <v>2814</v>
      </c>
      <c r="R180" s="25">
        <v>548</v>
      </c>
      <c r="S180" s="25">
        <v>513</v>
      </c>
      <c r="T180" s="25">
        <v>431</v>
      </c>
      <c r="U180" s="25">
        <v>0</v>
      </c>
      <c r="V180" s="25">
        <v>140</v>
      </c>
      <c r="W180" s="25">
        <v>78</v>
      </c>
      <c r="X180" s="25">
        <v>67</v>
      </c>
      <c r="Y180" s="25">
        <v>90</v>
      </c>
      <c r="Z180" s="25">
        <v>126</v>
      </c>
      <c r="AA180" s="25">
        <v>234</v>
      </c>
      <c r="AB180" s="25">
        <v>340</v>
      </c>
      <c r="AC180" s="25">
        <v>464</v>
      </c>
      <c r="AD180" s="25">
        <v>493</v>
      </c>
      <c r="AE180" s="25">
        <v>519</v>
      </c>
      <c r="AF180" s="25">
        <v>345</v>
      </c>
      <c r="AG180" s="25">
        <v>191</v>
      </c>
      <c r="AH180" s="25">
        <v>113</v>
      </c>
      <c r="AI180" s="25">
        <v>83</v>
      </c>
      <c r="AJ180" s="25">
        <v>58</v>
      </c>
      <c r="AK180" s="25">
        <v>52</v>
      </c>
      <c r="AL180" s="25">
        <v>98</v>
      </c>
      <c r="AM180" s="25">
        <v>187</v>
      </c>
      <c r="AN180" s="25">
        <v>259</v>
      </c>
      <c r="AO180" s="32">
        <v>416</v>
      </c>
      <c r="AP180" s="157">
        <f t="shared" si="249"/>
        <v>32.813000000000002</v>
      </c>
      <c r="AQ180" s="157">
        <f t="shared" si="250"/>
        <v>32.813000000000002</v>
      </c>
      <c r="AR180" s="157">
        <f t="shared" si="251"/>
        <v>32.813000000000002</v>
      </c>
      <c r="AS180" s="157">
        <f t="shared" si="252"/>
        <v>41.183999999999997</v>
      </c>
      <c r="AT180" s="157">
        <f t="shared" si="253"/>
        <v>33.341000000000001</v>
      </c>
      <c r="AU180" s="157">
        <f t="shared" si="254"/>
        <v>30.954000000000001</v>
      </c>
      <c r="AV180" s="157">
        <f t="shared" si="255"/>
        <v>37.488629152080904</v>
      </c>
      <c r="AW180" s="157">
        <f t="shared" si="256"/>
        <v>37.038916666666665</v>
      </c>
      <c r="AX180" s="157">
        <f t="shared" si="257"/>
        <v>34.228541564578229</v>
      </c>
      <c r="AY180" s="157">
        <f t="shared" si="258"/>
        <v>36.289122292263606</v>
      </c>
      <c r="AZ180" s="157">
        <f t="shared" si="259"/>
        <v>36.417778397341209</v>
      </c>
      <c r="BA180" s="157">
        <f t="shared" si="260"/>
        <v>31.711407676490747</v>
      </c>
      <c r="BB180" s="157">
        <f t="shared" si="261"/>
        <v>7.6630506849768576</v>
      </c>
      <c r="BC180" s="157">
        <f t="shared" si="262"/>
        <v>7.5696433991666661</v>
      </c>
      <c r="BD180" s="157">
        <f t="shared" si="263"/>
        <v>6.9853607624991252</v>
      </c>
      <c r="BE180" s="157">
        <f t="shared" si="264"/>
        <v>7.412416119417764</v>
      </c>
      <c r="BF180" s="157">
        <f t="shared" si="265"/>
        <v>7.4441580822005164</v>
      </c>
      <c r="BG180" s="157">
        <f t="shared" si="266"/>
        <v>6.4773721319999993</v>
      </c>
      <c r="BH180" s="678">
        <f t="shared" si="267"/>
        <v>22629.499779074289</v>
      </c>
      <c r="BI180" s="678">
        <f t="shared" si="268"/>
        <v>22358.036969696968</v>
      </c>
      <c r="BJ180" s="678">
        <f t="shared" si="269"/>
        <v>20661.592362618132</v>
      </c>
      <c r="BK180" s="678">
        <f t="shared" si="270"/>
        <v>21905.433820057304</v>
      </c>
      <c r="BL180" s="678">
        <f t="shared" si="271"/>
        <v>21983.095323485966</v>
      </c>
      <c r="BM180" s="678">
        <f t="shared" si="272"/>
        <v>19862.872626456476</v>
      </c>
      <c r="BN180" s="691">
        <f t="shared" si="273"/>
        <v>23481.514077985223</v>
      </c>
      <c r="BO180" s="691">
        <f t="shared" si="274"/>
        <v>23199.830530303028</v>
      </c>
      <c r="BP180" s="691">
        <f t="shared" si="275"/>
        <v>21439.51376181309</v>
      </c>
      <c r="BQ180" s="691">
        <f t="shared" si="276"/>
        <v>22730.186599426932</v>
      </c>
      <c r="BR180" s="691">
        <f t="shared" si="277"/>
        <v>22810.772105243723</v>
      </c>
      <c r="BS180" s="691">
        <f t="shared" si="278"/>
        <v>19862.872626456476</v>
      </c>
    </row>
    <row r="181" spans="1:71">
      <c r="A181" s="25">
        <v>4499137</v>
      </c>
      <c r="B181" s="114">
        <v>167</v>
      </c>
      <c r="C181" s="25" t="s">
        <v>645</v>
      </c>
      <c r="D181" s="25" t="s">
        <v>1160</v>
      </c>
      <c r="E181" s="25" t="s">
        <v>1177</v>
      </c>
      <c r="F181" s="25">
        <v>30054444</v>
      </c>
      <c r="G181" s="25" t="s">
        <v>1189</v>
      </c>
      <c r="H181" s="25" t="s">
        <v>513</v>
      </c>
      <c r="I181" s="26">
        <v>8</v>
      </c>
      <c r="J181" s="32">
        <v>6430</v>
      </c>
      <c r="K181" s="155" t="s">
        <v>703</v>
      </c>
      <c r="L181" s="97">
        <v>807</v>
      </c>
      <c r="M181" s="97">
        <v>807</v>
      </c>
      <c r="N181" s="97">
        <v>1488</v>
      </c>
      <c r="O181" s="97">
        <v>1538</v>
      </c>
      <c r="P181" s="106">
        <f t="shared" si="283"/>
        <v>1309</v>
      </c>
      <c r="Q181" s="24">
        <f t="shared" si="284"/>
        <v>1374</v>
      </c>
      <c r="R181" s="25">
        <v>194</v>
      </c>
      <c r="S181" s="25">
        <v>184</v>
      </c>
      <c r="T181" s="25">
        <v>147</v>
      </c>
      <c r="U181" s="25">
        <v>86</v>
      </c>
      <c r="V181" s="25">
        <v>64</v>
      </c>
      <c r="W181" s="25">
        <v>35</v>
      </c>
      <c r="X181" s="25">
        <v>30</v>
      </c>
      <c r="Y181" s="25">
        <v>41</v>
      </c>
      <c r="Z181" s="25">
        <v>57</v>
      </c>
      <c r="AA181" s="25">
        <v>106</v>
      </c>
      <c r="AB181" s="25">
        <v>154</v>
      </c>
      <c r="AC181" s="25">
        <v>211</v>
      </c>
      <c r="AD181" s="25">
        <v>224</v>
      </c>
      <c r="AE181" s="25">
        <v>236</v>
      </c>
      <c r="AF181" s="25">
        <v>157</v>
      </c>
      <c r="AG181" s="25">
        <v>99</v>
      </c>
      <c r="AH181" s="25">
        <v>59</v>
      </c>
      <c r="AI181" s="25">
        <v>43</v>
      </c>
      <c r="AJ181" s="25">
        <v>30</v>
      </c>
      <c r="AK181" s="25">
        <v>27</v>
      </c>
      <c r="AL181" s="25">
        <v>51</v>
      </c>
      <c r="AM181" s="25">
        <v>97</v>
      </c>
      <c r="AN181" s="25">
        <v>134</v>
      </c>
      <c r="AO181" s="32">
        <v>217</v>
      </c>
      <c r="AP181" s="157">
        <f t="shared" si="249"/>
        <v>8.8770000000000007</v>
      </c>
      <c r="AQ181" s="157">
        <f t="shared" si="250"/>
        <v>8.8770000000000007</v>
      </c>
      <c r="AR181" s="157">
        <f t="shared" si="251"/>
        <v>16.367999999999999</v>
      </c>
      <c r="AS181" s="157">
        <f t="shared" si="252"/>
        <v>16.917999999999999</v>
      </c>
      <c r="AT181" s="157">
        <f t="shared" si="253"/>
        <v>14.398999999999999</v>
      </c>
      <c r="AU181" s="157">
        <f t="shared" si="254"/>
        <v>15.114000000000001</v>
      </c>
      <c r="AV181" s="157">
        <f t="shared" si="255"/>
        <v>10.141912077012837</v>
      </c>
      <c r="AW181" s="157">
        <f t="shared" si="256"/>
        <v>10.020250000000001</v>
      </c>
      <c r="AX181" s="157">
        <f t="shared" si="257"/>
        <v>17.074109905495273</v>
      </c>
      <c r="AY181" s="157">
        <f t="shared" si="258"/>
        <v>14.907230257879652</v>
      </c>
      <c r="AZ181" s="157">
        <f t="shared" si="259"/>
        <v>15.727770347119645</v>
      </c>
      <c r="BA181" s="157">
        <f t="shared" si="260"/>
        <v>15.483821658670323</v>
      </c>
      <c r="BB181" s="157">
        <f t="shared" si="261"/>
        <v>2.0731082476621943</v>
      </c>
      <c r="BC181" s="157">
        <f t="shared" si="262"/>
        <v>2.0478384925000004</v>
      </c>
      <c r="BD181" s="157">
        <f t="shared" si="263"/>
        <v>3.4844843495134756</v>
      </c>
      <c r="BE181" s="157">
        <f t="shared" si="264"/>
        <v>3.0449508524744973</v>
      </c>
      <c r="BF181" s="157">
        <f t="shared" si="265"/>
        <v>3.2149135366547266</v>
      </c>
      <c r="BG181" s="157">
        <f t="shared" si="266"/>
        <v>3.1627254119999999</v>
      </c>
      <c r="BH181" s="678">
        <f t="shared" si="267"/>
        <v>6122.0269264877488</v>
      </c>
      <c r="BI181" s="678">
        <f t="shared" si="268"/>
        <v>6048.5872727272726</v>
      </c>
      <c r="BJ181" s="678">
        <f t="shared" si="269"/>
        <v>10306.553615680783</v>
      </c>
      <c r="BK181" s="678">
        <f t="shared" si="270"/>
        <v>8998.5462647564436</v>
      </c>
      <c r="BL181" s="678">
        <f t="shared" si="271"/>
        <v>9493.8541004431299</v>
      </c>
      <c r="BM181" s="678">
        <f t="shared" si="272"/>
        <v>9698.5028389307754</v>
      </c>
      <c r="BN181" s="691">
        <f t="shared" si="273"/>
        <v>6352.52492823804</v>
      </c>
      <c r="BO181" s="691">
        <f t="shared" si="274"/>
        <v>6276.3202272727276</v>
      </c>
      <c r="BP181" s="691">
        <f t="shared" si="275"/>
        <v>10694.601568078404</v>
      </c>
      <c r="BQ181" s="691">
        <f t="shared" si="276"/>
        <v>9337.3469524355278</v>
      </c>
      <c r="BR181" s="691">
        <f t="shared" si="277"/>
        <v>9851.3034265140323</v>
      </c>
      <c r="BS181" s="691">
        <f t="shared" si="278"/>
        <v>9698.5028389307754</v>
      </c>
    </row>
    <row r="182" spans="1:71">
      <c r="BH182" s="678">
        <f t="shared" si="267"/>
        <v>0</v>
      </c>
      <c r="BI182" s="678">
        <f t="shared" si="268"/>
        <v>0</v>
      </c>
      <c r="BJ182" s="678">
        <f t="shared" si="269"/>
        <v>0</v>
      </c>
      <c r="BK182" s="678">
        <f t="shared" si="270"/>
        <v>0</v>
      </c>
      <c r="BL182" s="678">
        <f t="shared" si="271"/>
        <v>0</v>
      </c>
      <c r="BM182" s="678">
        <f t="shared" si="272"/>
        <v>0</v>
      </c>
      <c r="BN182" s="691">
        <f t="shared" si="273"/>
        <v>0</v>
      </c>
      <c r="BO182" s="691">
        <f t="shared" si="274"/>
        <v>0</v>
      </c>
      <c r="BP182" s="691">
        <f t="shared" si="275"/>
        <v>0</v>
      </c>
      <c r="BQ182" s="691">
        <f t="shared" si="276"/>
        <v>0</v>
      </c>
      <c r="BR182" s="691">
        <f t="shared" si="277"/>
        <v>0</v>
      </c>
      <c r="BS182" s="691">
        <f t="shared" si="278"/>
        <v>0</v>
      </c>
    </row>
    <row r="183" spans="1:71">
      <c r="A183" s="25">
        <v>4501846</v>
      </c>
      <c r="B183" s="114">
        <v>169</v>
      </c>
      <c r="C183" s="25" t="s">
        <v>645</v>
      </c>
      <c r="D183" s="25" t="s">
        <v>106</v>
      </c>
      <c r="E183" s="25" t="s">
        <v>1177</v>
      </c>
      <c r="F183" s="25">
        <v>30036768</v>
      </c>
      <c r="G183" s="25" t="s">
        <v>112</v>
      </c>
      <c r="H183" s="25" t="s">
        <v>533</v>
      </c>
      <c r="I183" s="26">
        <v>3</v>
      </c>
      <c r="J183" s="32">
        <v>6400</v>
      </c>
      <c r="K183" s="155" t="s">
        <v>703</v>
      </c>
      <c r="L183" s="97">
        <v>4673</v>
      </c>
      <c r="M183" s="97">
        <v>4673</v>
      </c>
      <c r="N183" s="97">
        <v>4610</v>
      </c>
      <c r="O183" s="97">
        <v>5911</v>
      </c>
      <c r="P183" s="106">
        <f t="shared" si="283"/>
        <v>4958</v>
      </c>
      <c r="Q183" s="24">
        <f t="shared" si="284"/>
        <v>4974</v>
      </c>
      <c r="R183" s="25">
        <v>908</v>
      </c>
      <c r="S183" s="25">
        <v>859</v>
      </c>
      <c r="T183" s="25">
        <v>687</v>
      </c>
      <c r="U183" s="25">
        <v>276</v>
      </c>
      <c r="V183" s="25">
        <v>203</v>
      </c>
      <c r="W183" s="25">
        <v>112</v>
      </c>
      <c r="X183" s="25">
        <v>96</v>
      </c>
      <c r="Y183" s="25">
        <v>130</v>
      </c>
      <c r="Z183" s="25">
        <v>182</v>
      </c>
      <c r="AA183" s="25">
        <v>340</v>
      </c>
      <c r="AB183" s="25">
        <v>493</v>
      </c>
      <c r="AC183" s="25">
        <v>672</v>
      </c>
      <c r="AD183" s="25">
        <v>714</v>
      </c>
      <c r="AE183" s="25">
        <v>752</v>
      </c>
      <c r="AF183" s="25">
        <v>501</v>
      </c>
      <c r="AG183" s="25">
        <v>394</v>
      </c>
      <c r="AH183" s="25">
        <v>233</v>
      </c>
      <c r="AI183" s="25">
        <v>172</v>
      </c>
      <c r="AJ183" s="25">
        <v>119</v>
      </c>
      <c r="AK183" s="25">
        <v>107</v>
      </c>
      <c r="AL183" s="25">
        <v>202</v>
      </c>
      <c r="AM183" s="25">
        <v>386</v>
      </c>
      <c r="AN183" s="25">
        <v>534</v>
      </c>
      <c r="AO183" s="32">
        <v>860</v>
      </c>
      <c r="AP183" s="157">
        <f t="shared" si="249"/>
        <v>51.402999999999999</v>
      </c>
      <c r="AQ183" s="157">
        <f t="shared" si="250"/>
        <v>51.402999999999999</v>
      </c>
      <c r="AR183" s="157">
        <f t="shared" si="251"/>
        <v>50.71</v>
      </c>
      <c r="AS183" s="157">
        <f t="shared" si="252"/>
        <v>65.021000000000001</v>
      </c>
      <c r="AT183" s="157">
        <f t="shared" si="253"/>
        <v>54.537999999999997</v>
      </c>
      <c r="AU183" s="157">
        <f t="shared" si="254"/>
        <v>54.713999999999999</v>
      </c>
      <c r="AV183" s="157">
        <f t="shared" si="255"/>
        <v>58.727577615713727</v>
      </c>
      <c r="AW183" s="157">
        <f t="shared" si="256"/>
        <v>58.023083333333332</v>
      </c>
      <c r="AX183" s="157">
        <f t="shared" si="257"/>
        <v>52.897612005600273</v>
      </c>
      <c r="AY183" s="157">
        <f t="shared" si="258"/>
        <v>57.293002636103139</v>
      </c>
      <c r="AZ183" s="157">
        <f t="shared" si="259"/>
        <v>59.570882644017722</v>
      </c>
      <c r="BA183" s="157">
        <f t="shared" si="260"/>
        <v>56.052786703221372</v>
      </c>
      <c r="BB183" s="157">
        <f t="shared" si="261"/>
        <v>12.004504140428043</v>
      </c>
      <c r="BC183" s="157">
        <f t="shared" si="262"/>
        <v>11.858177540833335</v>
      </c>
      <c r="BD183" s="157">
        <f t="shared" si="263"/>
        <v>10.795344658102904</v>
      </c>
      <c r="BE183" s="157">
        <f t="shared" si="264"/>
        <v>11.702668718450425</v>
      </c>
      <c r="BF183" s="157">
        <f t="shared" si="265"/>
        <v>12.176884121263662</v>
      </c>
      <c r="BG183" s="157">
        <f t="shared" si="266"/>
        <v>11.449342211999998</v>
      </c>
      <c r="BH183" s="678">
        <f t="shared" si="267"/>
        <v>35450.10139712174</v>
      </c>
      <c r="BI183" s="678">
        <f t="shared" si="268"/>
        <v>35024.843030303025</v>
      </c>
      <c r="BJ183" s="678">
        <f t="shared" si="269"/>
        <v>31930.922156107801</v>
      </c>
      <c r="BK183" s="678">
        <f t="shared" si="270"/>
        <v>34584.139773065894</v>
      </c>
      <c r="BL183" s="678">
        <f t="shared" si="271"/>
        <v>35959.150977843427</v>
      </c>
      <c r="BM183" s="678">
        <f t="shared" si="272"/>
        <v>35109.427307745027</v>
      </c>
      <c r="BN183" s="691">
        <f t="shared" si="273"/>
        <v>36784.819070206147</v>
      </c>
      <c r="BO183" s="691">
        <f t="shared" si="274"/>
        <v>36343.549469696969</v>
      </c>
      <c r="BP183" s="691">
        <f t="shared" si="275"/>
        <v>33133.140610780538</v>
      </c>
      <c r="BQ183" s="691">
        <f t="shared" si="276"/>
        <v>35886.253469340969</v>
      </c>
      <c r="BR183" s="691">
        <f t="shared" si="277"/>
        <v>37313.034674298375</v>
      </c>
      <c r="BS183" s="691">
        <f t="shared" si="278"/>
        <v>35109.427307745027</v>
      </c>
    </row>
    <row r="184" spans="1:71">
      <c r="A184" s="25">
        <v>4502423</v>
      </c>
      <c r="B184" s="28">
        <v>170</v>
      </c>
      <c r="C184" s="25" t="s">
        <v>645</v>
      </c>
      <c r="D184" s="25" t="s">
        <v>1162</v>
      </c>
      <c r="E184" s="25" t="s">
        <v>1177</v>
      </c>
      <c r="F184" s="107">
        <v>30038823</v>
      </c>
      <c r="G184" s="25" t="s">
        <v>1191</v>
      </c>
      <c r="H184" s="25" t="s">
        <v>534</v>
      </c>
      <c r="I184" s="26">
        <v>9</v>
      </c>
      <c r="J184" s="32">
        <v>6430</v>
      </c>
      <c r="K184" s="155" t="s">
        <v>703</v>
      </c>
      <c r="L184" s="157">
        <v>3689</v>
      </c>
      <c r="M184" s="157">
        <v>4841</v>
      </c>
      <c r="N184" s="157">
        <v>4849</v>
      </c>
      <c r="O184" s="157">
        <v>4497</v>
      </c>
      <c r="P184" s="106">
        <f>SUM(R184:AO184)</f>
        <v>5882</v>
      </c>
      <c r="Q184" s="24">
        <f>SUM(R184:AO184)</f>
        <v>5882</v>
      </c>
      <c r="R184" s="25">
        <v>544</v>
      </c>
      <c r="S184" s="25">
        <v>515</v>
      </c>
      <c r="T184" s="25">
        <v>412</v>
      </c>
      <c r="U184" s="25">
        <v>170</v>
      </c>
      <c r="V184" s="25">
        <v>125</v>
      </c>
      <c r="W184" s="25">
        <v>69</v>
      </c>
      <c r="X184" s="25">
        <v>60</v>
      </c>
      <c r="Y184" s="25">
        <v>81</v>
      </c>
      <c r="Z184" s="25">
        <v>113</v>
      </c>
      <c r="AA184" s="25">
        <v>210</v>
      </c>
      <c r="AB184" s="25">
        <v>304</v>
      </c>
      <c r="AC184" s="25">
        <v>415</v>
      </c>
      <c r="AD184" s="25">
        <v>441</v>
      </c>
      <c r="AE184" s="25">
        <v>465</v>
      </c>
      <c r="AF184" s="25">
        <v>309</v>
      </c>
      <c r="AG184" s="25">
        <v>202</v>
      </c>
      <c r="AH184" s="25">
        <v>120</v>
      </c>
      <c r="AI184" s="25">
        <v>88</v>
      </c>
      <c r="AJ184" s="25">
        <v>61</v>
      </c>
      <c r="AK184" s="25">
        <v>55</v>
      </c>
      <c r="AL184" s="25">
        <v>104</v>
      </c>
      <c r="AM184" s="25">
        <v>199</v>
      </c>
      <c r="AN184" s="25">
        <v>319</v>
      </c>
      <c r="AO184" s="32">
        <v>501</v>
      </c>
      <c r="AP184" s="157">
        <f t="shared" si="249"/>
        <v>40.579000000000001</v>
      </c>
      <c r="AQ184" s="157">
        <f t="shared" si="250"/>
        <v>53.250999999999998</v>
      </c>
      <c r="AR184" s="157">
        <f t="shared" si="251"/>
        <v>53.338999999999999</v>
      </c>
      <c r="AS184" s="157">
        <f t="shared" si="252"/>
        <v>49.466999999999999</v>
      </c>
      <c r="AT184" s="157">
        <f t="shared" si="253"/>
        <v>64.701999999999998</v>
      </c>
      <c r="AU184" s="157">
        <f t="shared" si="254"/>
        <v>64.701999999999998</v>
      </c>
      <c r="AV184" s="157">
        <f t="shared" si="255"/>
        <v>46.361231291326334</v>
      </c>
      <c r="AW184" s="157">
        <f t="shared" si="256"/>
        <v>60.109083333333331</v>
      </c>
      <c r="AX184" s="157">
        <f t="shared" si="257"/>
        <v>55.640026163808187</v>
      </c>
      <c r="AY184" s="157">
        <f t="shared" si="258"/>
        <v>43.587655702005719</v>
      </c>
      <c r="AZ184" s="157">
        <f t="shared" si="259"/>
        <v>70.672838183161005</v>
      </c>
      <c r="BA184" s="157">
        <f t="shared" si="260"/>
        <v>66.285181220013698</v>
      </c>
      <c r="BB184" s="157">
        <f t="shared" si="261"/>
        <v>9.476699288260015</v>
      </c>
      <c r="BC184" s="157">
        <f t="shared" si="262"/>
        <v>12.284493360833332</v>
      </c>
      <c r="BD184" s="157">
        <f t="shared" si="263"/>
        <v>11.355016539509975</v>
      </c>
      <c r="BE184" s="157">
        <f t="shared" si="264"/>
        <v>8.9032145536916865</v>
      </c>
      <c r="BF184" s="157">
        <f t="shared" si="265"/>
        <v>14.446234853019941</v>
      </c>
      <c r="BG184" s="157">
        <f t="shared" si="266"/>
        <v>13.539411115999998</v>
      </c>
      <c r="BH184" s="678">
        <f t="shared" si="267"/>
        <v>27985.325070400624</v>
      </c>
      <c r="BI184" s="678">
        <f t="shared" si="268"/>
        <v>36284.028484848481</v>
      </c>
      <c r="BJ184" s="678">
        <f t="shared" si="269"/>
        <v>33586.343066153306</v>
      </c>
      <c r="BK184" s="678">
        <f t="shared" si="270"/>
        <v>26311.093987392542</v>
      </c>
      <c r="BL184" s="678">
        <f t="shared" si="271"/>
        <v>42660.695048744463</v>
      </c>
      <c r="BM184" s="678">
        <f t="shared" si="272"/>
        <v>41518.627145990402</v>
      </c>
      <c r="BN184" s="691">
        <f t="shared" si="273"/>
        <v>29038.989417930767</v>
      </c>
      <c r="BO184" s="691">
        <f t="shared" si="274"/>
        <v>37650.144015151513</v>
      </c>
      <c r="BP184" s="691">
        <f t="shared" si="275"/>
        <v>34850.889115330763</v>
      </c>
      <c r="BQ184" s="691">
        <f t="shared" si="276"/>
        <v>27301.722526074493</v>
      </c>
      <c r="BR184" s="691">
        <f t="shared" si="277"/>
        <v>44266.895916543574</v>
      </c>
      <c r="BS184" s="691">
        <f t="shared" si="278"/>
        <v>41518.627145990402</v>
      </c>
    </row>
    <row r="185" spans="1:71">
      <c r="A185" s="25">
        <v>4525326</v>
      </c>
      <c r="B185" s="114">
        <v>171</v>
      </c>
      <c r="C185" s="25" t="s">
        <v>645</v>
      </c>
      <c r="D185" s="25" t="s">
        <v>1162</v>
      </c>
      <c r="E185" s="25" t="s">
        <v>1177</v>
      </c>
      <c r="F185" s="25">
        <v>30005668</v>
      </c>
      <c r="G185" s="25" t="s">
        <v>661</v>
      </c>
      <c r="H185" s="25" t="s">
        <v>534</v>
      </c>
      <c r="I185" s="26">
        <v>21</v>
      </c>
      <c r="J185" s="32">
        <v>6430</v>
      </c>
      <c r="K185" s="155" t="s">
        <v>703</v>
      </c>
      <c r="L185" s="97">
        <v>21428</v>
      </c>
      <c r="M185" s="97">
        <v>23710</v>
      </c>
      <c r="N185" s="97">
        <v>21365</v>
      </c>
      <c r="O185" s="97">
        <v>25527</v>
      </c>
      <c r="P185" s="106">
        <v>20219</v>
      </c>
      <c r="Q185" s="24">
        <v>18069</v>
      </c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32"/>
      <c r="AP185" s="157">
        <f t="shared" si="249"/>
        <v>235.708</v>
      </c>
      <c r="AQ185" s="157">
        <f t="shared" si="250"/>
        <v>260.81</v>
      </c>
      <c r="AR185" s="157">
        <f t="shared" si="251"/>
        <v>235.01499999999999</v>
      </c>
      <c r="AS185" s="157">
        <f t="shared" si="252"/>
        <v>280.79700000000003</v>
      </c>
      <c r="AT185" s="157">
        <f t="shared" si="253"/>
        <v>222.40899999999999</v>
      </c>
      <c r="AU185" s="157">
        <f t="shared" si="254"/>
        <v>198.75899999999999</v>
      </c>
      <c r="AV185" s="157">
        <f t="shared" si="255"/>
        <v>269.29478560871257</v>
      </c>
      <c r="AW185" s="157">
        <f t="shared" si="256"/>
        <v>294.3991666666667</v>
      </c>
      <c r="AX185" s="157">
        <f t="shared" si="257"/>
        <v>245.15346648582428</v>
      </c>
      <c r="AY185" s="157">
        <f t="shared" si="258"/>
        <v>247.42319037249285</v>
      </c>
      <c r="AZ185" s="157">
        <f t="shared" si="259"/>
        <v>242.93337559084191</v>
      </c>
      <c r="BA185" s="157">
        <f t="shared" si="260"/>
        <v>203.62239705277585</v>
      </c>
      <c r="BB185" s="157">
        <f t="shared" si="261"/>
        <v>55.046547126276934</v>
      </c>
      <c r="BC185" s="157">
        <f t="shared" si="262"/>
        <v>60.166357691666668</v>
      </c>
      <c r="BD185" s="157">
        <f t="shared" si="263"/>
        <v>50.030919440427027</v>
      </c>
      <c r="BE185" s="157">
        <f t="shared" si="264"/>
        <v>50.53866086548539</v>
      </c>
      <c r="BF185" s="157">
        <f t="shared" si="265"/>
        <v>49.658011304523995</v>
      </c>
      <c r="BG185" s="157">
        <f t="shared" si="266"/>
        <v>41.591910821999988</v>
      </c>
      <c r="BH185" s="678">
        <f t="shared" si="267"/>
        <v>162556.1251310774</v>
      </c>
      <c r="BI185" s="678">
        <f t="shared" si="268"/>
        <v>177710.04242424245</v>
      </c>
      <c r="BJ185" s="678">
        <f t="shared" si="269"/>
        <v>147983.54704235212</v>
      </c>
      <c r="BK185" s="678">
        <f t="shared" si="270"/>
        <v>149353.63491575932</v>
      </c>
      <c r="BL185" s="678">
        <f t="shared" si="271"/>
        <v>146643.41944756274</v>
      </c>
      <c r="BM185" s="678">
        <f t="shared" si="272"/>
        <v>127541.66506305688</v>
      </c>
      <c r="BN185" s="691">
        <f t="shared" si="273"/>
        <v>168676.46116763906</v>
      </c>
      <c r="BO185" s="691">
        <f t="shared" si="274"/>
        <v>184400.93257575759</v>
      </c>
      <c r="BP185" s="691">
        <f t="shared" si="275"/>
        <v>153555.21673521175</v>
      </c>
      <c r="BQ185" s="691">
        <f t="shared" si="276"/>
        <v>154976.88924240688</v>
      </c>
      <c r="BR185" s="691">
        <f t="shared" si="277"/>
        <v>152164.63252917278</v>
      </c>
      <c r="BS185" s="691">
        <f t="shared" si="278"/>
        <v>127541.66506305688</v>
      </c>
    </row>
    <row r="186" spans="1:71">
      <c r="A186" s="25">
        <v>4568726</v>
      </c>
      <c r="B186" s="28">
        <v>172</v>
      </c>
      <c r="C186" s="25" t="s">
        <v>645</v>
      </c>
      <c r="D186" s="25" t="s">
        <v>1162</v>
      </c>
      <c r="E186" s="25" t="s">
        <v>1177</v>
      </c>
      <c r="F186" s="25">
        <v>30163423</v>
      </c>
      <c r="G186" s="25" t="s">
        <v>661</v>
      </c>
      <c r="H186" s="25" t="s">
        <v>809</v>
      </c>
      <c r="I186" s="26">
        <v>11</v>
      </c>
      <c r="J186" s="32">
        <v>6430</v>
      </c>
      <c r="K186" s="155" t="s">
        <v>703</v>
      </c>
      <c r="L186" s="97">
        <v>2181</v>
      </c>
      <c r="M186" s="97">
        <v>2855</v>
      </c>
      <c r="N186" s="97">
        <v>2475</v>
      </c>
      <c r="O186" s="97">
        <v>2601</v>
      </c>
      <c r="P186" s="106">
        <v>1793</v>
      </c>
      <c r="Q186" s="24">
        <v>1612</v>
      </c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32"/>
      <c r="AP186" s="157">
        <f t="shared" si="249"/>
        <v>23.991</v>
      </c>
      <c r="AQ186" s="157">
        <f t="shared" si="250"/>
        <v>31.405000000000001</v>
      </c>
      <c r="AR186" s="157">
        <f t="shared" si="251"/>
        <v>27.225000000000001</v>
      </c>
      <c r="AS186" s="157">
        <f t="shared" si="252"/>
        <v>28.611000000000001</v>
      </c>
      <c r="AT186" s="157">
        <f t="shared" si="253"/>
        <v>19.722999999999999</v>
      </c>
      <c r="AU186" s="157">
        <f t="shared" si="254"/>
        <v>17.731999999999999</v>
      </c>
      <c r="AV186" s="157">
        <f t="shared" si="255"/>
        <v>27.409554200700118</v>
      </c>
      <c r="AW186" s="157">
        <f t="shared" si="256"/>
        <v>35.449583333333329</v>
      </c>
      <c r="AX186" s="157">
        <f t="shared" si="257"/>
        <v>28.399477161358071</v>
      </c>
      <c r="AY186" s="157">
        <f t="shared" si="258"/>
        <v>25.210471977077361</v>
      </c>
      <c r="AZ186" s="157">
        <f t="shared" si="259"/>
        <v>21.543080391432792</v>
      </c>
      <c r="BA186" s="157">
        <f t="shared" si="260"/>
        <v>18.165881014393417</v>
      </c>
      <c r="BB186" s="157">
        <f t="shared" si="261"/>
        <v>5.6027869741651113</v>
      </c>
      <c r="BC186" s="157">
        <f t="shared" si="262"/>
        <v>7.2448313458333322</v>
      </c>
      <c r="BD186" s="157">
        <f t="shared" si="263"/>
        <v>5.7957652990899549</v>
      </c>
      <c r="BE186" s="157">
        <f t="shared" si="264"/>
        <v>5.1494910060378212</v>
      </c>
      <c r="BF186" s="157">
        <f t="shared" si="265"/>
        <v>4.4036210628127765</v>
      </c>
      <c r="BG186" s="157">
        <f t="shared" si="266"/>
        <v>3.7105628559999992</v>
      </c>
      <c r="BH186" s="678">
        <f t="shared" si="267"/>
        <v>16545.403626604435</v>
      </c>
      <c r="BI186" s="678">
        <f t="shared" si="268"/>
        <v>21398.657575757574</v>
      </c>
      <c r="BJ186" s="678">
        <f t="shared" si="269"/>
        <v>17142.957122856144</v>
      </c>
      <c r="BK186" s="678">
        <f t="shared" si="270"/>
        <v>15217.957629799424</v>
      </c>
      <c r="BL186" s="678">
        <f t="shared" si="271"/>
        <v>13004.186709010339</v>
      </c>
      <c r="BM186" s="678">
        <f t="shared" si="272"/>
        <v>11378.447289924605</v>
      </c>
      <c r="BN186" s="691">
        <f t="shared" si="273"/>
        <v>17168.348040256711</v>
      </c>
      <c r="BO186" s="691">
        <f t="shared" si="274"/>
        <v>22204.329924242422</v>
      </c>
      <c r="BP186" s="691">
        <f t="shared" si="275"/>
        <v>17788.399785614281</v>
      </c>
      <c r="BQ186" s="691">
        <f t="shared" si="276"/>
        <v>15790.92290200573</v>
      </c>
      <c r="BR186" s="691">
        <f t="shared" si="277"/>
        <v>13493.802172451995</v>
      </c>
      <c r="BS186" s="691">
        <f t="shared" si="278"/>
        <v>11378.447289924605</v>
      </c>
    </row>
    <row r="187" spans="1:71">
      <c r="A187" s="25">
        <v>4515314</v>
      </c>
      <c r="B187" s="114">
        <v>173</v>
      </c>
      <c r="C187" s="25" t="s">
        <v>645</v>
      </c>
      <c r="D187" s="25" t="s">
        <v>1162</v>
      </c>
      <c r="E187" s="25" t="s">
        <v>1177</v>
      </c>
      <c r="F187" s="25">
        <v>30005666</v>
      </c>
      <c r="G187" s="25" t="s">
        <v>1190</v>
      </c>
      <c r="H187" s="25" t="s">
        <v>773</v>
      </c>
      <c r="I187" s="26">
        <v>23</v>
      </c>
      <c r="J187" s="32">
        <v>6430</v>
      </c>
      <c r="K187" s="155" t="s">
        <v>703</v>
      </c>
      <c r="L187" s="157">
        <v>32011</v>
      </c>
      <c r="M187" s="157">
        <v>40677</v>
      </c>
      <c r="N187" s="157">
        <v>42118</v>
      </c>
      <c r="O187" s="157">
        <v>47542</v>
      </c>
      <c r="P187" s="106">
        <v>36350</v>
      </c>
      <c r="Q187" s="24">
        <v>33352</v>
      </c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32"/>
      <c r="AP187" s="157">
        <f t="shared" si="249"/>
        <v>352.12099999999998</v>
      </c>
      <c r="AQ187" s="157">
        <f t="shared" si="250"/>
        <v>447.447</v>
      </c>
      <c r="AR187" s="157">
        <f t="shared" si="251"/>
        <v>463.298</v>
      </c>
      <c r="AS187" s="157">
        <f t="shared" si="252"/>
        <v>522.96199999999999</v>
      </c>
      <c r="AT187" s="157">
        <f t="shared" si="253"/>
        <v>399.85</v>
      </c>
      <c r="AU187" s="157">
        <f t="shared" si="254"/>
        <v>366.87200000000001</v>
      </c>
      <c r="AV187" s="157">
        <f t="shared" si="255"/>
        <v>402.29584572150912</v>
      </c>
      <c r="AW187" s="157">
        <f t="shared" si="256"/>
        <v>505.07274999999998</v>
      </c>
      <c r="AX187" s="157">
        <f t="shared" si="257"/>
        <v>483.28451680084004</v>
      </c>
      <c r="AY187" s="157">
        <f t="shared" si="258"/>
        <v>460.80594338108881</v>
      </c>
      <c r="AZ187" s="157">
        <f t="shared" si="259"/>
        <v>436.74900849335307</v>
      </c>
      <c r="BA187" s="157">
        <f t="shared" si="260"/>
        <v>375.84892282385198</v>
      </c>
      <c r="BB187" s="157">
        <f t="shared" si="261"/>
        <v>82.233293823933678</v>
      </c>
      <c r="BC187" s="157">
        <f t="shared" si="262"/>
        <v>103.2217179175</v>
      </c>
      <c r="BD187" s="157">
        <f t="shared" si="263"/>
        <v>98.628704188715432</v>
      </c>
      <c r="BE187" s="157">
        <f t="shared" si="264"/>
        <v>94.124221995021202</v>
      </c>
      <c r="BF187" s="157">
        <f t="shared" si="265"/>
        <v>89.275864826126295</v>
      </c>
      <c r="BG187" s="157">
        <f t="shared" si="266"/>
        <v>76.770900976000007</v>
      </c>
      <c r="BH187" s="678">
        <f t="shared" si="267"/>
        <v>242840.40141734731</v>
      </c>
      <c r="BI187" s="678">
        <f t="shared" si="268"/>
        <v>304880.27818181814</v>
      </c>
      <c r="BJ187" s="678">
        <f t="shared" si="269"/>
        <v>291728.10832341615</v>
      </c>
      <c r="BK187" s="678">
        <f t="shared" si="270"/>
        <v>278159.22400458454</v>
      </c>
      <c r="BL187" s="678">
        <f t="shared" si="271"/>
        <v>263637.58330871497</v>
      </c>
      <c r="BM187" s="678">
        <f t="shared" si="272"/>
        <v>235418.09802330364</v>
      </c>
      <c r="BN187" s="691">
        <f t="shared" si="273"/>
        <v>251983.48882010891</v>
      </c>
      <c r="BO187" s="691">
        <f t="shared" si="274"/>
        <v>316359.20431818179</v>
      </c>
      <c r="BP187" s="691">
        <f t="shared" si="275"/>
        <v>302711.8473416171</v>
      </c>
      <c r="BQ187" s="691">
        <f t="shared" si="276"/>
        <v>288632.08635415474</v>
      </c>
      <c r="BR187" s="691">
        <f t="shared" si="277"/>
        <v>273563.69713810936</v>
      </c>
      <c r="BS187" s="691">
        <f t="shared" si="278"/>
        <v>235418.09802330364</v>
      </c>
    </row>
    <row r="188" spans="1:71">
      <c r="A188" s="25">
        <v>4502442</v>
      </c>
      <c r="B188" s="28">
        <v>174</v>
      </c>
      <c r="C188" s="25" t="s">
        <v>645</v>
      </c>
      <c r="D188" s="25" t="s">
        <v>106</v>
      </c>
      <c r="E188" s="25" t="s">
        <v>1177</v>
      </c>
      <c r="F188" s="25">
        <v>30046247</v>
      </c>
      <c r="G188" s="25" t="s">
        <v>662</v>
      </c>
      <c r="H188" s="25" t="s">
        <v>426</v>
      </c>
      <c r="I188" s="26">
        <v>25</v>
      </c>
      <c r="J188" s="32">
        <v>6400</v>
      </c>
      <c r="K188" s="155" t="s">
        <v>703</v>
      </c>
      <c r="L188" s="182">
        <v>89</v>
      </c>
      <c r="M188" s="182">
        <v>119</v>
      </c>
      <c r="N188" s="182">
        <v>120</v>
      </c>
      <c r="O188" s="182">
        <v>125</v>
      </c>
      <c r="P188" s="106">
        <f t="shared" si="283"/>
        <v>2660</v>
      </c>
      <c r="Q188" s="24">
        <f t="shared" si="284"/>
        <v>2488</v>
      </c>
      <c r="R188" s="25">
        <v>452</v>
      </c>
      <c r="S188" s="25">
        <v>428</v>
      </c>
      <c r="T188" s="25">
        <v>342</v>
      </c>
      <c r="U188" s="25">
        <v>158</v>
      </c>
      <c r="V188" s="25">
        <v>116</v>
      </c>
      <c r="W188" s="25">
        <v>65</v>
      </c>
      <c r="X188" s="25">
        <v>55</v>
      </c>
      <c r="Y188" s="25">
        <v>75</v>
      </c>
      <c r="Z188" s="25">
        <v>105</v>
      </c>
      <c r="AA188" s="25">
        <v>195</v>
      </c>
      <c r="AB188" s="25">
        <v>283</v>
      </c>
      <c r="AC188" s="25">
        <v>386</v>
      </c>
      <c r="AD188" s="25">
        <v>410</v>
      </c>
      <c r="AE188" s="25">
        <v>432</v>
      </c>
      <c r="AF188" s="25">
        <v>287</v>
      </c>
      <c r="AG188" s="25">
        <v>178</v>
      </c>
      <c r="AH188" s="25">
        <v>105</v>
      </c>
      <c r="AI188" s="25">
        <v>78</v>
      </c>
      <c r="AJ188" s="25">
        <v>54</v>
      </c>
      <c r="AK188" s="25">
        <v>48</v>
      </c>
      <c r="AL188" s="25">
        <v>91</v>
      </c>
      <c r="AM188" s="25">
        <v>175</v>
      </c>
      <c r="AN188" s="25">
        <v>241</v>
      </c>
      <c r="AO188" s="32">
        <v>389</v>
      </c>
      <c r="AP188" s="157">
        <f t="shared" si="249"/>
        <v>0.97899999999999998</v>
      </c>
      <c r="AQ188" s="157">
        <f t="shared" si="250"/>
        <v>1.3089999999999999</v>
      </c>
      <c r="AR188" s="157">
        <f t="shared" si="251"/>
        <v>1.32</v>
      </c>
      <c r="AS188" s="157">
        <f t="shared" si="252"/>
        <v>1.375</v>
      </c>
      <c r="AT188" s="157">
        <f t="shared" si="253"/>
        <v>29.26</v>
      </c>
      <c r="AU188" s="157">
        <f t="shared" si="254"/>
        <v>27.367999999999999</v>
      </c>
      <c r="AV188" s="157">
        <f t="shared" si="255"/>
        <v>1.118500836250486</v>
      </c>
      <c r="AW188" s="157">
        <f t="shared" si="256"/>
        <v>1.4775833333333332</v>
      </c>
      <c r="AX188" s="157">
        <f t="shared" si="257"/>
        <v>1.376944347217361</v>
      </c>
      <c r="AY188" s="157">
        <f t="shared" si="258"/>
        <v>1.2115759312320915</v>
      </c>
      <c r="AZ188" s="157">
        <f t="shared" si="259"/>
        <v>31.960175036927623</v>
      </c>
      <c r="BA188" s="157">
        <f t="shared" si="260"/>
        <v>28.037662508567511</v>
      </c>
      <c r="BB188" s="157">
        <f t="shared" si="261"/>
        <v>0.22863275593796184</v>
      </c>
      <c r="BC188" s="157">
        <f t="shared" si="262"/>
        <v>0.30197370583333333</v>
      </c>
      <c r="BD188" s="157">
        <f t="shared" si="263"/>
        <v>0.28100680238011905</v>
      </c>
      <c r="BE188" s="157">
        <f t="shared" si="264"/>
        <v>0.247476499713467</v>
      </c>
      <c r="BF188" s="157">
        <f t="shared" si="265"/>
        <v>6.5329793792983759</v>
      </c>
      <c r="BG188" s="157">
        <f t="shared" si="266"/>
        <v>5.726972943999999</v>
      </c>
      <c r="BH188" s="678">
        <f t="shared" si="267"/>
        <v>675.16777751847519</v>
      </c>
      <c r="BI188" s="678">
        <f t="shared" si="268"/>
        <v>891.92303030303026</v>
      </c>
      <c r="BJ188" s="678">
        <f t="shared" si="269"/>
        <v>831.17367868393433</v>
      </c>
      <c r="BK188" s="678">
        <f t="shared" si="270"/>
        <v>731.35128939828064</v>
      </c>
      <c r="BL188" s="678">
        <f t="shared" si="271"/>
        <v>19292.323840472673</v>
      </c>
      <c r="BM188" s="678">
        <f t="shared" si="272"/>
        <v>17561.772244002743</v>
      </c>
      <c r="BN188" s="691">
        <f t="shared" si="273"/>
        <v>700.58825106962263</v>
      </c>
      <c r="BO188" s="691">
        <f t="shared" si="274"/>
        <v>925.50446969696964</v>
      </c>
      <c r="BP188" s="691">
        <f t="shared" si="275"/>
        <v>862.46786839341974</v>
      </c>
      <c r="BQ188" s="691">
        <f t="shared" si="276"/>
        <v>758.88710601719185</v>
      </c>
      <c r="BR188" s="691">
        <f t="shared" si="277"/>
        <v>20018.691454948301</v>
      </c>
      <c r="BS188" s="691">
        <f t="shared" si="278"/>
        <v>17561.772244002743</v>
      </c>
    </row>
    <row r="189" spans="1:71">
      <c r="A189" s="25">
        <v>4502591</v>
      </c>
      <c r="B189" s="114">
        <v>175</v>
      </c>
      <c r="C189" s="25" t="s">
        <v>645</v>
      </c>
      <c r="D189" s="25" t="s">
        <v>1162</v>
      </c>
      <c r="E189" s="25" t="s">
        <v>1177</v>
      </c>
      <c r="F189" s="25">
        <v>30005581</v>
      </c>
      <c r="G189" s="25" t="s">
        <v>108</v>
      </c>
      <c r="H189" s="25" t="s">
        <v>548</v>
      </c>
      <c r="I189" s="26">
        <v>10</v>
      </c>
      <c r="J189" s="32">
        <v>6300</v>
      </c>
      <c r="K189" s="155" t="s">
        <v>703</v>
      </c>
      <c r="L189" s="157">
        <v>19329</v>
      </c>
      <c r="M189" s="157">
        <v>19329</v>
      </c>
      <c r="N189" s="157">
        <v>19532</v>
      </c>
      <c r="O189" s="157">
        <v>19721</v>
      </c>
      <c r="P189" s="106">
        <f t="shared" si="283"/>
        <v>19735</v>
      </c>
      <c r="Q189" s="24">
        <f t="shared" si="284"/>
        <v>18975</v>
      </c>
      <c r="R189" s="24">
        <v>3700</v>
      </c>
      <c r="S189" s="24">
        <v>3503</v>
      </c>
      <c r="T189" s="24">
        <v>2800</v>
      </c>
      <c r="U189" s="24">
        <v>1071</v>
      </c>
      <c r="V189" s="25">
        <v>787</v>
      </c>
      <c r="W189" s="25">
        <v>437</v>
      </c>
      <c r="X189" s="25">
        <v>375</v>
      </c>
      <c r="Y189" s="25">
        <v>507</v>
      </c>
      <c r="Z189" s="25">
        <v>709</v>
      </c>
      <c r="AA189" s="24">
        <v>1319</v>
      </c>
      <c r="AB189" s="24">
        <v>1915</v>
      </c>
      <c r="AC189" s="24">
        <v>2612</v>
      </c>
      <c r="AD189" s="24">
        <v>2776</v>
      </c>
      <c r="AE189" s="24">
        <v>2922</v>
      </c>
      <c r="AF189" s="24">
        <v>1946</v>
      </c>
      <c r="AG189" s="24">
        <v>1483</v>
      </c>
      <c r="AH189" s="25">
        <v>879</v>
      </c>
      <c r="AI189" s="25">
        <v>649</v>
      </c>
      <c r="AJ189" s="25">
        <v>449</v>
      </c>
      <c r="AK189" s="25">
        <v>402</v>
      </c>
      <c r="AL189" s="25">
        <v>761</v>
      </c>
      <c r="AM189" s="24">
        <v>1455</v>
      </c>
      <c r="AN189" s="24">
        <v>2012</v>
      </c>
      <c r="AO189" s="80">
        <v>3241</v>
      </c>
      <c r="AP189" s="157">
        <f t="shared" si="249"/>
        <v>212.619</v>
      </c>
      <c r="AQ189" s="157">
        <f t="shared" si="250"/>
        <v>212.619</v>
      </c>
      <c r="AR189" s="157">
        <f t="shared" si="251"/>
        <v>214.852</v>
      </c>
      <c r="AS189" s="157">
        <f t="shared" si="252"/>
        <v>216.93100000000001</v>
      </c>
      <c r="AT189" s="157">
        <f t="shared" si="253"/>
        <v>217.08500000000001</v>
      </c>
      <c r="AU189" s="157">
        <f t="shared" si="254"/>
        <v>208.72499999999999</v>
      </c>
      <c r="AV189" s="157">
        <f t="shared" si="255"/>
        <v>242.91576026837805</v>
      </c>
      <c r="AW189" s="157">
        <f t="shared" si="256"/>
        <v>240.00174999999999</v>
      </c>
      <c r="AX189" s="157">
        <f t="shared" si="257"/>
        <v>224.12064158207912</v>
      </c>
      <c r="AY189" s="157">
        <f t="shared" si="258"/>
        <v>191.14791151862462</v>
      </c>
      <c r="AZ189" s="157">
        <f t="shared" si="259"/>
        <v>237.11806554652881</v>
      </c>
      <c r="BA189" s="157">
        <f t="shared" si="260"/>
        <v>213.83225325565454</v>
      </c>
      <c r="BB189" s="157">
        <f t="shared" si="261"/>
        <v>49.654410556459162</v>
      </c>
      <c r="BC189" s="157">
        <f t="shared" si="262"/>
        <v>49.049157647499996</v>
      </c>
      <c r="BD189" s="157">
        <f t="shared" si="263"/>
        <v>45.738540534070708</v>
      </c>
      <c r="BE189" s="157">
        <f t="shared" si="264"/>
        <v>39.043872406794264</v>
      </c>
      <c r="BF189" s="157">
        <f t="shared" si="265"/>
        <v>48.469303778365955</v>
      </c>
      <c r="BG189" s="157">
        <f t="shared" si="266"/>
        <v>43.677376049999992</v>
      </c>
      <c r="BH189" s="678">
        <f t="shared" si="267"/>
        <v>146632.78619836638</v>
      </c>
      <c r="BI189" s="678">
        <f t="shared" si="268"/>
        <v>144873.78363636363</v>
      </c>
      <c r="BJ189" s="678">
        <f t="shared" si="269"/>
        <v>135287.36910045502</v>
      </c>
      <c r="BK189" s="678">
        <f t="shared" si="270"/>
        <v>115383.83022578795</v>
      </c>
      <c r="BL189" s="678">
        <f t="shared" si="271"/>
        <v>143133.08683899557</v>
      </c>
      <c r="BM189" s="678">
        <f t="shared" si="272"/>
        <v>133936.74772104179</v>
      </c>
      <c r="BN189" s="691">
        <f t="shared" si="273"/>
        <v>152153.59893173861</v>
      </c>
      <c r="BO189" s="691">
        <f t="shared" si="274"/>
        <v>150328.36886363637</v>
      </c>
      <c r="BP189" s="691">
        <f t="shared" si="275"/>
        <v>140381.02004550229</v>
      </c>
      <c r="BQ189" s="691">
        <f t="shared" si="276"/>
        <v>119728.10094212033</v>
      </c>
      <c r="BR189" s="691">
        <f t="shared" si="277"/>
        <v>148522.13378323487</v>
      </c>
      <c r="BS189" s="691">
        <f t="shared" si="278"/>
        <v>133936.74772104179</v>
      </c>
    </row>
    <row r="190" spans="1:71">
      <c r="A190" s="25">
        <v>4502651</v>
      </c>
      <c r="B190" s="28">
        <v>176</v>
      </c>
      <c r="C190" s="25" t="s">
        <v>645</v>
      </c>
      <c r="D190" s="25" t="s">
        <v>1162</v>
      </c>
      <c r="E190" s="25" t="s">
        <v>1177</v>
      </c>
      <c r="F190" s="25">
        <v>30037067</v>
      </c>
      <c r="G190" s="25" t="s">
        <v>663</v>
      </c>
      <c r="H190" s="25" t="s">
        <v>548</v>
      </c>
      <c r="I190" s="26">
        <v>28</v>
      </c>
      <c r="J190" s="32">
        <v>6300</v>
      </c>
      <c r="K190" s="155" t="s">
        <v>703</v>
      </c>
      <c r="L190" s="98">
        <v>7107</v>
      </c>
      <c r="M190" s="98">
        <v>6732</v>
      </c>
      <c r="N190" s="98">
        <v>6994</v>
      </c>
      <c r="O190" s="98">
        <v>7700</v>
      </c>
      <c r="P190" s="106">
        <f t="shared" si="283"/>
        <v>5304</v>
      </c>
      <c r="Q190" s="24">
        <f t="shared" si="284"/>
        <v>5077</v>
      </c>
      <c r="R190" s="25">
        <v>956</v>
      </c>
      <c r="S190" s="25">
        <v>905</v>
      </c>
      <c r="T190" s="25">
        <v>723</v>
      </c>
      <c r="U190" s="25">
        <v>299</v>
      </c>
      <c r="V190" s="25">
        <v>220</v>
      </c>
      <c r="W190" s="25">
        <v>122</v>
      </c>
      <c r="X190" s="25">
        <v>105</v>
      </c>
      <c r="Y190" s="25">
        <v>142</v>
      </c>
      <c r="Z190" s="25">
        <v>198</v>
      </c>
      <c r="AA190" s="25">
        <v>369</v>
      </c>
      <c r="AB190" s="25">
        <v>535</v>
      </c>
      <c r="AC190" s="25">
        <v>730</v>
      </c>
      <c r="AD190" s="25">
        <v>776</v>
      </c>
      <c r="AE190" s="25">
        <v>817</v>
      </c>
      <c r="AF190" s="25">
        <v>544</v>
      </c>
      <c r="AG190" s="25">
        <v>385</v>
      </c>
      <c r="AH190" s="25">
        <v>228</v>
      </c>
      <c r="AI190" s="25">
        <v>168</v>
      </c>
      <c r="AJ190" s="25">
        <v>117</v>
      </c>
      <c r="AK190" s="25">
        <v>104</v>
      </c>
      <c r="AL190" s="25">
        <v>197</v>
      </c>
      <c r="AM190" s="25">
        <v>378</v>
      </c>
      <c r="AN190" s="25">
        <v>522</v>
      </c>
      <c r="AO190" s="32">
        <v>841</v>
      </c>
      <c r="AP190" s="157">
        <f t="shared" si="249"/>
        <v>78.177000000000007</v>
      </c>
      <c r="AQ190" s="157">
        <f t="shared" si="250"/>
        <v>74.052000000000007</v>
      </c>
      <c r="AR190" s="157">
        <f t="shared" si="251"/>
        <v>76.933999999999997</v>
      </c>
      <c r="AS190" s="157">
        <f t="shared" si="252"/>
        <v>84.7</v>
      </c>
      <c r="AT190" s="157">
        <f t="shared" si="253"/>
        <v>58.344000000000001</v>
      </c>
      <c r="AU190" s="157">
        <f t="shared" si="254"/>
        <v>55.847000000000001</v>
      </c>
      <c r="AV190" s="157">
        <f t="shared" si="255"/>
        <v>89.316690373395573</v>
      </c>
      <c r="AW190" s="157">
        <f t="shared" si="256"/>
        <v>83.588999999999999</v>
      </c>
      <c r="AX190" s="157">
        <f t="shared" si="257"/>
        <v>80.252906370318513</v>
      </c>
      <c r="AY190" s="157">
        <f t="shared" si="258"/>
        <v>74.633077363896845</v>
      </c>
      <c r="AZ190" s="157">
        <f t="shared" si="259"/>
        <v>63.728108419497786</v>
      </c>
      <c r="BA190" s="157">
        <f t="shared" si="260"/>
        <v>57.213509869773816</v>
      </c>
      <c r="BB190" s="157">
        <f t="shared" si="261"/>
        <v>18.257224679225789</v>
      </c>
      <c r="BC190" s="157">
        <f t="shared" si="262"/>
        <v>17.083083930000001</v>
      </c>
      <c r="BD190" s="157">
        <f t="shared" si="263"/>
        <v>16.378013132054601</v>
      </c>
      <c r="BE190" s="157">
        <f t="shared" si="264"/>
        <v>15.244552382349569</v>
      </c>
      <c r="BF190" s="157">
        <f t="shared" si="265"/>
        <v>13.026662642029542</v>
      </c>
      <c r="BG190" s="157">
        <f t="shared" si="266"/>
        <v>11.686431525999998</v>
      </c>
      <c r="BH190" s="678">
        <f t="shared" si="267"/>
        <v>53914.802189031507</v>
      </c>
      <c r="BI190" s="678">
        <f t="shared" si="268"/>
        <v>50457.36</v>
      </c>
      <c r="BJ190" s="678">
        <f t="shared" si="269"/>
        <v>48443.572572628625</v>
      </c>
      <c r="BK190" s="678">
        <f t="shared" si="270"/>
        <v>45051.239426934095</v>
      </c>
      <c r="BL190" s="678">
        <f t="shared" si="271"/>
        <v>38468.603627769575</v>
      </c>
      <c r="BM190" s="678">
        <f t="shared" si="272"/>
        <v>35836.462091158326</v>
      </c>
      <c r="BN190" s="691">
        <f t="shared" si="273"/>
        <v>55944.726970245043</v>
      </c>
      <c r="BO190" s="691">
        <f t="shared" si="274"/>
        <v>52357.11</v>
      </c>
      <c r="BP190" s="691">
        <f t="shared" si="275"/>
        <v>50267.502262863141</v>
      </c>
      <c r="BQ190" s="691">
        <f t="shared" si="276"/>
        <v>46747.445730659027</v>
      </c>
      <c r="BR190" s="691">
        <f t="shared" si="277"/>
        <v>39916.969728212702</v>
      </c>
      <c r="BS190" s="691">
        <f t="shared" si="278"/>
        <v>35836.462091158326</v>
      </c>
    </row>
    <row r="191" spans="1:71" ht="38.25">
      <c r="A191" s="25">
        <v>4503388</v>
      </c>
      <c r="B191" s="28">
        <v>178</v>
      </c>
      <c r="C191" s="25" t="s">
        <v>645</v>
      </c>
      <c r="D191" s="25" t="s">
        <v>1161</v>
      </c>
      <c r="E191" s="25" t="s">
        <v>1177</v>
      </c>
      <c r="F191" s="25">
        <v>30001372</v>
      </c>
      <c r="G191" s="25" t="s">
        <v>1452</v>
      </c>
      <c r="H191" s="25" t="s">
        <v>558</v>
      </c>
      <c r="I191" s="26">
        <v>61</v>
      </c>
      <c r="J191" s="32">
        <v>6470</v>
      </c>
      <c r="K191" s="155" t="s">
        <v>703</v>
      </c>
      <c r="L191" s="157">
        <v>6245</v>
      </c>
      <c r="M191" s="157">
        <v>8211</v>
      </c>
      <c r="N191" s="157">
        <v>8206</v>
      </c>
      <c r="O191" s="157">
        <v>8640</v>
      </c>
      <c r="P191" s="106">
        <f t="shared" si="283"/>
        <v>7352</v>
      </c>
      <c r="Q191" s="24">
        <f t="shared" si="284"/>
        <v>4729</v>
      </c>
      <c r="R191" s="24">
        <v>1170</v>
      </c>
      <c r="S191" s="24">
        <v>1108</v>
      </c>
      <c r="T191" s="25">
        <v>886</v>
      </c>
      <c r="U191" s="25">
        <v>461</v>
      </c>
      <c r="V191" s="25">
        <v>339</v>
      </c>
      <c r="W191" s="25">
        <v>188</v>
      </c>
      <c r="X191" s="25">
        <v>161</v>
      </c>
      <c r="Y191" s="25">
        <v>218</v>
      </c>
      <c r="Z191" s="25">
        <v>305</v>
      </c>
      <c r="AA191" s="25">
        <v>568</v>
      </c>
      <c r="AB191" s="25">
        <v>824</v>
      </c>
      <c r="AC191" s="24">
        <v>1124</v>
      </c>
      <c r="AD191" s="24">
        <v>1195</v>
      </c>
      <c r="AE191" s="24">
        <v>1258</v>
      </c>
      <c r="AF191" s="25">
        <v>838</v>
      </c>
      <c r="AG191" s="25">
        <v>188</v>
      </c>
      <c r="AH191" s="25">
        <v>112</v>
      </c>
      <c r="AI191" s="25">
        <v>82</v>
      </c>
      <c r="AJ191" s="25">
        <v>57</v>
      </c>
      <c r="AK191" s="25">
        <v>51</v>
      </c>
      <c r="AL191" s="25">
        <v>97</v>
      </c>
      <c r="AM191" s="25">
        <v>185</v>
      </c>
      <c r="AN191" s="25">
        <v>255</v>
      </c>
      <c r="AO191" s="32">
        <v>411</v>
      </c>
      <c r="AP191" s="157">
        <f t="shared" si="249"/>
        <v>68.694999999999993</v>
      </c>
      <c r="AQ191" s="157">
        <f t="shared" si="250"/>
        <v>90.320999999999998</v>
      </c>
      <c r="AR191" s="157">
        <f t="shared" si="251"/>
        <v>90.266000000000005</v>
      </c>
      <c r="AS191" s="157">
        <f t="shared" si="252"/>
        <v>95.04</v>
      </c>
      <c r="AT191" s="157">
        <f t="shared" si="253"/>
        <v>80.872</v>
      </c>
      <c r="AU191" s="157">
        <f t="shared" si="254"/>
        <v>52.018999999999998</v>
      </c>
      <c r="AV191" s="157">
        <f t="shared" si="255"/>
        <v>78.483569914430163</v>
      </c>
      <c r="AW191" s="157">
        <f t="shared" si="256"/>
        <v>101.95325</v>
      </c>
      <c r="AX191" s="157">
        <f t="shared" si="257"/>
        <v>94.160044277213871</v>
      </c>
      <c r="AY191" s="157">
        <f t="shared" si="258"/>
        <v>83.744128366762183</v>
      </c>
      <c r="AZ191" s="157">
        <f t="shared" si="259"/>
        <v>88.335040177252566</v>
      </c>
      <c r="BA191" s="157">
        <f t="shared" si="260"/>
        <v>53.291843248800546</v>
      </c>
      <c r="BB191" s="157">
        <f t="shared" si="261"/>
        <v>16.042826526208671</v>
      </c>
      <c r="BC191" s="157">
        <f t="shared" si="262"/>
        <v>20.8361857025</v>
      </c>
      <c r="BD191" s="157">
        <f t="shared" si="263"/>
        <v>19.21618183609381</v>
      </c>
      <c r="BE191" s="157">
        <f t="shared" si="264"/>
        <v>17.105575660194841</v>
      </c>
      <c r="BF191" s="157">
        <f t="shared" si="265"/>
        <v>18.056565562632198</v>
      </c>
      <c r="BG191" s="157">
        <f t="shared" si="266"/>
        <v>10.885391901999999</v>
      </c>
      <c r="BH191" s="678">
        <f t="shared" si="267"/>
        <v>47375.536748346931</v>
      </c>
      <c r="BI191" s="678">
        <f t="shared" si="268"/>
        <v>61542.689090909087</v>
      </c>
      <c r="BJ191" s="678">
        <f t="shared" si="269"/>
        <v>56838.426727336373</v>
      </c>
      <c r="BK191" s="678">
        <f t="shared" si="270"/>
        <v>50551.001123209171</v>
      </c>
      <c r="BL191" s="678">
        <f t="shared" si="271"/>
        <v>53322.242434268817</v>
      </c>
      <c r="BM191" s="678">
        <f t="shared" si="272"/>
        <v>33380.072725839615</v>
      </c>
      <c r="BN191" s="691">
        <f t="shared" si="273"/>
        <v>49159.254246402168</v>
      </c>
      <c r="BO191" s="691">
        <f t="shared" si="274"/>
        <v>63859.808409090911</v>
      </c>
      <c r="BP191" s="691">
        <f t="shared" si="275"/>
        <v>58978.427733636687</v>
      </c>
      <c r="BQ191" s="691">
        <f t="shared" si="276"/>
        <v>52454.276767908312</v>
      </c>
      <c r="BR191" s="691">
        <f t="shared" si="277"/>
        <v>55329.856983751837</v>
      </c>
      <c r="BS191" s="691">
        <f t="shared" si="278"/>
        <v>33380.072725839615</v>
      </c>
    </row>
    <row r="192" spans="1:71">
      <c r="A192" s="25">
        <v>4503471</v>
      </c>
      <c r="B192" s="114">
        <v>179</v>
      </c>
      <c r="C192" s="25" t="s">
        <v>645</v>
      </c>
      <c r="D192" s="25" t="s">
        <v>106</v>
      </c>
      <c r="E192" s="25" t="s">
        <v>1177</v>
      </c>
      <c r="F192" s="25">
        <v>30038649</v>
      </c>
      <c r="G192" s="25" t="s">
        <v>270</v>
      </c>
      <c r="H192" s="25" t="s">
        <v>561</v>
      </c>
      <c r="I192" s="26">
        <v>2</v>
      </c>
      <c r="J192" s="32">
        <v>6470</v>
      </c>
      <c r="K192" s="155" t="s">
        <v>703</v>
      </c>
      <c r="L192" s="192">
        <v>4181</v>
      </c>
      <c r="M192" s="192">
        <v>3448</v>
      </c>
      <c r="N192" s="192">
        <v>3695</v>
      </c>
      <c r="O192" s="192">
        <v>4337</v>
      </c>
      <c r="P192" s="106">
        <f t="shared" si="283"/>
        <v>4161</v>
      </c>
      <c r="Q192" s="24">
        <f t="shared" si="284"/>
        <v>4743</v>
      </c>
      <c r="R192" s="25">
        <v>623</v>
      </c>
      <c r="S192" s="25">
        <v>590</v>
      </c>
      <c r="T192" s="25">
        <v>472</v>
      </c>
      <c r="U192" s="25">
        <v>273</v>
      </c>
      <c r="V192" s="25">
        <v>200</v>
      </c>
      <c r="W192" s="25">
        <v>111</v>
      </c>
      <c r="X192" s="25">
        <v>95</v>
      </c>
      <c r="Y192" s="25">
        <v>129</v>
      </c>
      <c r="Z192" s="25">
        <v>180</v>
      </c>
      <c r="AA192" s="25">
        <v>336</v>
      </c>
      <c r="AB192" s="25">
        <v>487</v>
      </c>
      <c r="AC192" s="25">
        <v>665</v>
      </c>
      <c r="AD192" s="25">
        <v>707</v>
      </c>
      <c r="AE192" s="25">
        <v>744</v>
      </c>
      <c r="AF192" s="25">
        <v>495</v>
      </c>
      <c r="AG192" s="25">
        <v>366</v>
      </c>
      <c r="AH192" s="25">
        <v>217</v>
      </c>
      <c r="AI192" s="25">
        <v>160</v>
      </c>
      <c r="AJ192" s="25">
        <v>111</v>
      </c>
      <c r="AK192" s="25">
        <v>99</v>
      </c>
      <c r="AL192" s="25">
        <v>188</v>
      </c>
      <c r="AM192" s="25">
        <v>359</v>
      </c>
      <c r="AN192" s="25">
        <v>497</v>
      </c>
      <c r="AO192" s="32">
        <v>800</v>
      </c>
      <c r="AP192" s="157">
        <f t="shared" si="249"/>
        <v>45.991</v>
      </c>
      <c r="AQ192" s="157">
        <f t="shared" si="250"/>
        <v>37.927999999999997</v>
      </c>
      <c r="AR192" s="157">
        <f t="shared" si="251"/>
        <v>40.645000000000003</v>
      </c>
      <c r="AS192" s="157">
        <f t="shared" si="252"/>
        <v>47.707000000000001</v>
      </c>
      <c r="AT192" s="157">
        <f t="shared" si="253"/>
        <v>45.771000000000001</v>
      </c>
      <c r="AU192" s="157">
        <f t="shared" si="254"/>
        <v>52.173000000000002</v>
      </c>
      <c r="AV192" s="157">
        <f t="shared" si="255"/>
        <v>52.544404453520031</v>
      </c>
      <c r="AW192" s="157">
        <f t="shared" si="256"/>
        <v>42.812666666666665</v>
      </c>
      <c r="AX192" s="157">
        <f t="shared" si="257"/>
        <v>42.398411358067911</v>
      </c>
      <c r="AY192" s="157">
        <f t="shared" si="258"/>
        <v>42.036838510028652</v>
      </c>
      <c r="AZ192" s="157">
        <f t="shared" si="259"/>
        <v>49.994845236336779</v>
      </c>
      <c r="BA192" s="157">
        <f t="shared" si="260"/>
        <v>53.449611446196023</v>
      </c>
      <c r="BB192" s="157">
        <f t="shared" si="261"/>
        <v>10.740601714344029</v>
      </c>
      <c r="BC192" s="157">
        <f t="shared" si="262"/>
        <v>8.7496246866666656</v>
      </c>
      <c r="BD192" s="157">
        <f t="shared" si="263"/>
        <v>8.6526677899544993</v>
      </c>
      <c r="BE192" s="157">
        <f t="shared" si="264"/>
        <v>8.5864446340584522</v>
      </c>
      <c r="BF192" s="157">
        <f t="shared" si="265"/>
        <v>10.219446314759601</v>
      </c>
      <c r="BG192" s="157">
        <f t="shared" si="266"/>
        <v>10.917617633999999</v>
      </c>
      <c r="BH192" s="678">
        <f t="shared" si="267"/>
        <v>31717.71323376118</v>
      </c>
      <c r="BI192" s="678">
        <f t="shared" si="268"/>
        <v>25843.282424242421</v>
      </c>
      <c r="BJ192" s="678">
        <f t="shared" si="269"/>
        <v>25593.222856142813</v>
      </c>
      <c r="BK192" s="678">
        <f t="shared" si="270"/>
        <v>25374.964336962748</v>
      </c>
      <c r="BL192" s="678">
        <f t="shared" si="271"/>
        <v>30178.706579025111</v>
      </c>
      <c r="BM192" s="678">
        <f t="shared" si="272"/>
        <v>33478.892987662781</v>
      </c>
      <c r="BN192" s="691">
        <f t="shared" si="273"/>
        <v>32911.904244068457</v>
      </c>
      <c r="BO192" s="691">
        <f t="shared" si="274"/>
        <v>26816.297575757577</v>
      </c>
      <c r="BP192" s="691">
        <f t="shared" si="275"/>
        <v>26556.82311428072</v>
      </c>
      <c r="BQ192" s="691">
        <f t="shared" si="276"/>
        <v>26330.347030372493</v>
      </c>
      <c r="BR192" s="691">
        <f t="shared" si="277"/>
        <v>31314.95306166913</v>
      </c>
      <c r="BS192" s="691">
        <f t="shared" si="278"/>
        <v>33478.892987662781</v>
      </c>
    </row>
    <row r="193" spans="1:71">
      <c r="A193" s="25">
        <v>4504350</v>
      </c>
      <c r="B193" s="28">
        <v>180</v>
      </c>
      <c r="C193" s="25" t="s">
        <v>645</v>
      </c>
      <c r="D193" s="25" t="s">
        <v>106</v>
      </c>
      <c r="E193" s="25" t="s">
        <v>1177</v>
      </c>
      <c r="F193" s="25">
        <v>30107654</v>
      </c>
      <c r="G193" s="25" t="s">
        <v>274</v>
      </c>
      <c r="H193" s="25" t="s">
        <v>652</v>
      </c>
      <c r="I193" s="26">
        <v>14</v>
      </c>
      <c r="J193" s="32">
        <v>6430</v>
      </c>
      <c r="K193" s="155" t="s">
        <v>703</v>
      </c>
      <c r="L193" s="98">
        <v>5713</v>
      </c>
      <c r="M193" s="98">
        <v>7357</v>
      </c>
      <c r="N193" s="98">
        <v>6372</v>
      </c>
      <c r="O193" s="98">
        <v>6820</v>
      </c>
      <c r="P193" s="106">
        <f t="shared" si="283"/>
        <v>4764</v>
      </c>
      <c r="Q193" s="24">
        <f t="shared" si="284"/>
        <v>4557</v>
      </c>
      <c r="R193" s="25">
        <v>813</v>
      </c>
      <c r="S193" s="25">
        <v>761</v>
      </c>
      <c r="T193" s="25">
        <v>640</v>
      </c>
      <c r="U193" s="25">
        <v>271</v>
      </c>
      <c r="V193" s="25">
        <v>207</v>
      </c>
      <c r="W193" s="25">
        <v>115</v>
      </c>
      <c r="X193" s="25">
        <v>99</v>
      </c>
      <c r="Y193" s="25">
        <v>133</v>
      </c>
      <c r="Z193" s="25">
        <v>187</v>
      </c>
      <c r="AA193" s="25">
        <v>347</v>
      </c>
      <c r="AB193" s="25">
        <v>504</v>
      </c>
      <c r="AC193" s="25">
        <v>687</v>
      </c>
      <c r="AD193" s="25">
        <v>731</v>
      </c>
      <c r="AE193" s="25">
        <v>769</v>
      </c>
      <c r="AF193" s="25">
        <v>512</v>
      </c>
      <c r="AG193" s="25">
        <v>333</v>
      </c>
      <c r="AH193" s="25">
        <v>197</v>
      </c>
      <c r="AI193" s="25">
        <v>146</v>
      </c>
      <c r="AJ193" s="25">
        <v>101</v>
      </c>
      <c r="AK193" s="25">
        <v>90</v>
      </c>
      <c r="AL193" s="25">
        <v>171</v>
      </c>
      <c r="AM193" s="25">
        <v>327</v>
      </c>
      <c r="AN193" s="25">
        <v>452</v>
      </c>
      <c r="AO193" s="32">
        <v>728</v>
      </c>
      <c r="AP193" s="157">
        <f t="shared" si="249"/>
        <v>62.843000000000004</v>
      </c>
      <c r="AQ193" s="157">
        <f t="shared" si="250"/>
        <v>80.927000000000007</v>
      </c>
      <c r="AR193" s="157">
        <f t="shared" si="251"/>
        <v>70.091999999999999</v>
      </c>
      <c r="AS193" s="157">
        <f t="shared" si="252"/>
        <v>75.02</v>
      </c>
      <c r="AT193" s="157">
        <f t="shared" si="253"/>
        <v>52.404000000000003</v>
      </c>
      <c r="AU193" s="157">
        <f t="shared" si="254"/>
        <v>50.127000000000002</v>
      </c>
      <c r="AV193" s="157">
        <f t="shared" si="255"/>
        <v>71.79769974718009</v>
      </c>
      <c r="AW193" s="157">
        <f t="shared" si="256"/>
        <v>91.34941666666667</v>
      </c>
      <c r="AX193" s="157">
        <f t="shared" si="257"/>
        <v>73.115744837241863</v>
      </c>
      <c r="AY193" s="157">
        <f t="shared" si="258"/>
        <v>66.103582808022907</v>
      </c>
      <c r="AZ193" s="157">
        <f t="shared" si="259"/>
        <v>57.239952584933526</v>
      </c>
      <c r="BA193" s="157">
        <f t="shared" si="260"/>
        <v>51.353548252227554</v>
      </c>
      <c r="BB193" s="157">
        <f t="shared" si="261"/>
        <v>14.676167805321082</v>
      </c>
      <c r="BC193" s="157">
        <f t="shared" si="262"/>
        <v>18.669080284166668</v>
      </c>
      <c r="BD193" s="157">
        <f t="shared" si="263"/>
        <v>14.92146120638432</v>
      </c>
      <c r="BE193" s="157">
        <f t="shared" si="264"/>
        <v>13.502317824366759</v>
      </c>
      <c r="BF193" s="157">
        <f t="shared" si="265"/>
        <v>11.700418707886261</v>
      </c>
      <c r="BG193" s="157">
        <f t="shared" si="266"/>
        <v>10.489475766</v>
      </c>
      <c r="BH193" s="678">
        <f t="shared" si="267"/>
        <v>43339.702392843254</v>
      </c>
      <c r="BI193" s="678">
        <f t="shared" si="268"/>
        <v>55141.829696969697</v>
      </c>
      <c r="BJ193" s="678">
        <f t="shared" si="269"/>
        <v>44135.322338116908</v>
      </c>
      <c r="BK193" s="678">
        <f t="shared" si="270"/>
        <v>39902.526349570187</v>
      </c>
      <c r="BL193" s="678">
        <f t="shared" si="271"/>
        <v>34552.116833087144</v>
      </c>
      <c r="BM193" s="678">
        <f t="shared" si="272"/>
        <v>32165.995223440714</v>
      </c>
      <c r="BN193" s="691">
        <f t="shared" si="273"/>
        <v>44971.468296188257</v>
      </c>
      <c r="BO193" s="691">
        <f t="shared" si="274"/>
        <v>57217.952803030304</v>
      </c>
      <c r="BP193" s="691">
        <f t="shared" si="275"/>
        <v>45797.043811690586</v>
      </c>
      <c r="BQ193" s="691">
        <f t="shared" si="276"/>
        <v>41404.880504297987</v>
      </c>
      <c r="BR193" s="691">
        <f t="shared" si="277"/>
        <v>35853.024846381093</v>
      </c>
      <c r="BS193" s="691">
        <f t="shared" si="278"/>
        <v>32165.995223440714</v>
      </c>
    </row>
    <row r="194" spans="1:71">
      <c r="A194" s="25">
        <v>4506446</v>
      </c>
      <c r="B194" s="114">
        <v>181</v>
      </c>
      <c r="C194" s="25" t="s">
        <v>645</v>
      </c>
      <c r="D194" s="25" t="s">
        <v>106</v>
      </c>
      <c r="E194" s="25" t="s">
        <v>1177</v>
      </c>
      <c r="F194" s="25">
        <v>30040845</v>
      </c>
      <c r="G194" s="25" t="s">
        <v>115</v>
      </c>
      <c r="H194" s="25" t="s">
        <v>552</v>
      </c>
      <c r="I194" s="26" t="s">
        <v>664</v>
      </c>
      <c r="J194" s="32">
        <v>6440</v>
      </c>
      <c r="K194" s="155" t="s">
        <v>703</v>
      </c>
      <c r="L194" s="192">
        <v>5314</v>
      </c>
      <c r="M194" s="192">
        <v>5937</v>
      </c>
      <c r="N194" s="192">
        <v>6977</v>
      </c>
      <c r="O194" s="192">
        <v>8291</v>
      </c>
      <c r="P194" s="106">
        <f t="shared" si="283"/>
        <v>6302</v>
      </c>
      <c r="Q194" s="24">
        <f t="shared" si="284"/>
        <v>6747</v>
      </c>
      <c r="R194" s="24">
        <v>1075</v>
      </c>
      <c r="S194" s="24">
        <v>1018</v>
      </c>
      <c r="T194" s="25">
        <v>814</v>
      </c>
      <c r="U194" s="25">
        <v>374</v>
      </c>
      <c r="V194" s="25">
        <v>275</v>
      </c>
      <c r="W194" s="25">
        <v>152</v>
      </c>
      <c r="X194" s="25">
        <v>131</v>
      </c>
      <c r="Y194" s="25">
        <v>177</v>
      </c>
      <c r="Z194" s="25">
        <v>247</v>
      </c>
      <c r="AA194" s="25">
        <v>460</v>
      </c>
      <c r="AB194" s="25">
        <v>668</v>
      </c>
      <c r="AC194" s="25">
        <v>911</v>
      </c>
      <c r="AD194" s="25">
        <v>968</v>
      </c>
      <c r="AE194" s="24">
        <v>1019</v>
      </c>
      <c r="AF194" s="25">
        <v>678</v>
      </c>
      <c r="AG194" s="25">
        <v>534</v>
      </c>
      <c r="AH194" s="25">
        <v>317</v>
      </c>
      <c r="AI194" s="25">
        <v>234</v>
      </c>
      <c r="AJ194" s="25">
        <v>162</v>
      </c>
      <c r="AK194" s="25">
        <v>145</v>
      </c>
      <c r="AL194" s="25">
        <v>274</v>
      </c>
      <c r="AM194" s="25">
        <v>524</v>
      </c>
      <c r="AN194" s="25">
        <v>725</v>
      </c>
      <c r="AO194" s="80">
        <v>1167</v>
      </c>
      <c r="AP194" s="157">
        <f t="shared" si="249"/>
        <v>58.454000000000001</v>
      </c>
      <c r="AQ194" s="157">
        <f t="shared" si="250"/>
        <v>65.307000000000002</v>
      </c>
      <c r="AR194" s="157">
        <f t="shared" si="251"/>
        <v>76.747</v>
      </c>
      <c r="AS194" s="157">
        <f t="shared" si="252"/>
        <v>91.200999999999993</v>
      </c>
      <c r="AT194" s="157">
        <f t="shared" si="253"/>
        <v>69.322000000000003</v>
      </c>
      <c r="AU194" s="157">
        <f t="shared" si="254"/>
        <v>74.216999999999999</v>
      </c>
      <c r="AV194" s="157">
        <f t="shared" si="255"/>
        <v>66.783297121742507</v>
      </c>
      <c r="AW194" s="157">
        <f t="shared" si="256"/>
        <v>73.717749999999995</v>
      </c>
      <c r="AX194" s="157">
        <f t="shared" si="257"/>
        <v>80.057839254462721</v>
      </c>
      <c r="AY194" s="157">
        <f t="shared" si="258"/>
        <v>80.361408366762163</v>
      </c>
      <c r="AZ194" s="157">
        <f t="shared" si="259"/>
        <v>75.71918161004433</v>
      </c>
      <c r="BA194" s="157">
        <f t="shared" si="260"/>
        <v>76.033001987662772</v>
      </c>
      <c r="BB194" s="157">
        <f t="shared" si="261"/>
        <v>13.651173764655384</v>
      </c>
      <c r="BC194" s="157">
        <f t="shared" si="262"/>
        <v>15.0656965675</v>
      </c>
      <c r="BD194" s="157">
        <f t="shared" si="263"/>
        <v>16.338203835050752</v>
      </c>
      <c r="BE194" s="157">
        <f t="shared" si="264"/>
        <v>16.41462127299484</v>
      </c>
      <c r="BF194" s="157">
        <f t="shared" si="265"/>
        <v>15.47775791290916</v>
      </c>
      <c r="BG194" s="157">
        <f t="shared" si="266"/>
        <v>15.530500985999998</v>
      </c>
      <c r="BH194" s="678">
        <f t="shared" si="267"/>
        <v>40312.826626215479</v>
      </c>
      <c r="BI194" s="678">
        <f t="shared" si="268"/>
        <v>44498.714545454539</v>
      </c>
      <c r="BJ194" s="678">
        <f t="shared" si="269"/>
        <v>48325.822968148408</v>
      </c>
      <c r="BK194" s="678">
        <f t="shared" si="270"/>
        <v>48509.068323209161</v>
      </c>
      <c r="BL194" s="678">
        <f t="shared" si="271"/>
        <v>45706.851444608576</v>
      </c>
      <c r="BM194" s="678">
        <f t="shared" si="272"/>
        <v>47624.307608636045</v>
      </c>
      <c r="BN194" s="691">
        <f t="shared" si="273"/>
        <v>41830.628833527808</v>
      </c>
      <c r="BO194" s="691">
        <f t="shared" si="274"/>
        <v>46174.117954545451</v>
      </c>
      <c r="BP194" s="691">
        <f t="shared" si="275"/>
        <v>50145.319314840744</v>
      </c>
      <c r="BQ194" s="691">
        <f t="shared" si="276"/>
        <v>50335.463967908297</v>
      </c>
      <c r="BR194" s="691">
        <f t="shared" si="277"/>
        <v>47427.741935745951</v>
      </c>
      <c r="BS194" s="691">
        <f t="shared" si="278"/>
        <v>47624.307608636045</v>
      </c>
    </row>
    <row r="195" spans="1:71">
      <c r="A195" s="25">
        <v>4508509</v>
      </c>
      <c r="B195" s="114">
        <v>182</v>
      </c>
      <c r="C195" s="25" t="s">
        <v>645</v>
      </c>
      <c r="D195" s="25" t="s">
        <v>1160</v>
      </c>
      <c r="E195" s="25" t="s">
        <v>1177</v>
      </c>
      <c r="F195" s="25">
        <v>30040785</v>
      </c>
      <c r="G195" s="25" t="s">
        <v>665</v>
      </c>
      <c r="H195" s="25" t="s">
        <v>504</v>
      </c>
      <c r="I195" s="26">
        <v>1</v>
      </c>
      <c r="J195" s="32">
        <v>6400</v>
      </c>
      <c r="K195" s="155" t="s">
        <v>703</v>
      </c>
      <c r="L195" s="192">
        <v>2432</v>
      </c>
      <c r="M195" s="192">
        <v>2432</v>
      </c>
      <c r="N195" s="192">
        <v>1657</v>
      </c>
      <c r="O195" s="192">
        <v>1965</v>
      </c>
      <c r="P195" s="106">
        <v>2073</v>
      </c>
      <c r="Q195" s="24">
        <f t="shared" si="284"/>
        <v>671</v>
      </c>
      <c r="R195" s="24">
        <v>608</v>
      </c>
      <c r="S195" s="24">
        <v>576</v>
      </c>
      <c r="T195" s="25">
        <v>460</v>
      </c>
      <c r="U195" s="25">
        <v>47</v>
      </c>
      <c r="V195" s="25">
        <v>35</v>
      </c>
      <c r="W195" s="25">
        <v>19</v>
      </c>
      <c r="X195" s="25">
        <v>17</v>
      </c>
      <c r="Y195" s="25">
        <v>22</v>
      </c>
      <c r="Z195" s="25">
        <v>31</v>
      </c>
      <c r="AA195" s="25">
        <v>58</v>
      </c>
      <c r="AB195" s="25">
        <v>85</v>
      </c>
      <c r="AC195" s="25">
        <v>115</v>
      </c>
      <c r="AD195" s="25">
        <v>123</v>
      </c>
      <c r="AE195" s="24">
        <v>129</v>
      </c>
      <c r="AF195" s="25">
        <v>86</v>
      </c>
      <c r="AG195" s="25">
        <v>44</v>
      </c>
      <c r="AH195" s="25">
        <v>26</v>
      </c>
      <c r="AI195" s="25">
        <v>19</v>
      </c>
      <c r="AJ195" s="25">
        <v>13</v>
      </c>
      <c r="AK195" s="25">
        <v>12</v>
      </c>
      <c r="AL195" s="25">
        <v>22</v>
      </c>
      <c r="AM195" s="25">
        <v>43</v>
      </c>
      <c r="AN195" s="25">
        <v>59</v>
      </c>
      <c r="AO195" s="80">
        <v>95</v>
      </c>
      <c r="AP195" s="157">
        <f t="shared" si="249"/>
        <v>26.751999999999999</v>
      </c>
      <c r="AQ195" s="157">
        <f t="shared" si="250"/>
        <v>26.751999999999999</v>
      </c>
      <c r="AR195" s="157">
        <f t="shared" si="251"/>
        <v>18.227</v>
      </c>
      <c r="AS195" s="157">
        <f t="shared" si="252"/>
        <v>21.614999999999998</v>
      </c>
      <c r="AT195" s="157">
        <f t="shared" si="253"/>
        <v>22.803000000000001</v>
      </c>
      <c r="AU195" s="157">
        <f t="shared" si="254"/>
        <v>7.3810000000000002</v>
      </c>
      <c r="AV195" s="157">
        <f t="shared" si="255"/>
        <v>30.56397790742901</v>
      </c>
      <c r="AW195" s="157">
        <f t="shared" si="256"/>
        <v>30.197333333333326</v>
      </c>
      <c r="AX195" s="157">
        <f t="shared" si="257"/>
        <v>19.013306527826391</v>
      </c>
      <c r="AY195" s="157">
        <f t="shared" si="258"/>
        <v>19.04597363896848</v>
      </c>
      <c r="AZ195" s="157">
        <f t="shared" si="259"/>
        <v>24.907309342688333</v>
      </c>
      <c r="BA195" s="157">
        <f t="shared" si="260"/>
        <v>7.5616043180260455</v>
      </c>
      <c r="BB195" s="157">
        <f t="shared" si="261"/>
        <v>6.2475827240575637</v>
      </c>
      <c r="BC195" s="157">
        <f t="shared" si="262"/>
        <v>6.1714290133333316</v>
      </c>
      <c r="BD195" s="157">
        <f t="shared" si="263"/>
        <v>3.8802355961988102</v>
      </c>
      <c r="BE195" s="157">
        <f t="shared" si="264"/>
        <v>3.8903305754957014</v>
      </c>
      <c r="BF195" s="157">
        <f t="shared" si="265"/>
        <v>5.0913031027389213</v>
      </c>
      <c r="BG195" s="157">
        <f t="shared" si="266"/>
        <v>1.5445332980000002</v>
      </c>
      <c r="BH195" s="678">
        <f t="shared" si="267"/>
        <v>18449.528482302601</v>
      </c>
      <c r="BI195" s="678">
        <f t="shared" si="268"/>
        <v>18228.208484848481</v>
      </c>
      <c r="BJ195" s="678">
        <f t="shared" si="269"/>
        <v>11477.123213160658</v>
      </c>
      <c r="BK195" s="678">
        <f t="shared" si="270"/>
        <v>11496.842269340974</v>
      </c>
      <c r="BL195" s="678">
        <f t="shared" si="271"/>
        <v>15034.957639586411</v>
      </c>
      <c r="BM195" s="678">
        <f t="shared" si="272"/>
        <v>4736.3139773817684</v>
      </c>
      <c r="BN195" s="691">
        <f t="shared" si="273"/>
        <v>19144.16434383508</v>
      </c>
      <c r="BO195" s="691">
        <f t="shared" si="274"/>
        <v>18914.511515151509</v>
      </c>
      <c r="BP195" s="691">
        <f t="shared" si="275"/>
        <v>11909.243816065804</v>
      </c>
      <c r="BQ195" s="691">
        <f t="shared" si="276"/>
        <v>11929.705306590256</v>
      </c>
      <c r="BR195" s="691">
        <f t="shared" si="277"/>
        <v>15601.032851920238</v>
      </c>
      <c r="BS195" s="691">
        <f t="shared" si="278"/>
        <v>4736.3139773817684</v>
      </c>
    </row>
    <row r="196" spans="1:71">
      <c r="A196" s="25">
        <v>4510055</v>
      </c>
      <c r="B196" s="114">
        <v>183</v>
      </c>
      <c r="C196" s="25" t="s">
        <v>645</v>
      </c>
      <c r="D196" s="25" t="s">
        <v>1160</v>
      </c>
      <c r="E196" s="25" t="s">
        <v>1177</v>
      </c>
      <c r="F196" s="25">
        <v>30040834</v>
      </c>
      <c r="G196" s="25" t="s">
        <v>666</v>
      </c>
      <c r="H196" s="25" t="s">
        <v>667</v>
      </c>
      <c r="I196" s="26">
        <v>46</v>
      </c>
      <c r="J196" s="32">
        <v>6440</v>
      </c>
      <c r="K196" s="155" t="s">
        <v>703</v>
      </c>
      <c r="L196" s="157">
        <v>4842</v>
      </c>
      <c r="M196" s="157">
        <v>7688</v>
      </c>
      <c r="N196" s="157">
        <v>9277</v>
      </c>
      <c r="O196" s="157">
        <v>10826</v>
      </c>
      <c r="P196" s="106">
        <f t="shared" si="283"/>
        <v>9135</v>
      </c>
      <c r="Q196" s="24">
        <f t="shared" si="284"/>
        <v>8459</v>
      </c>
      <c r="R196" s="24">
        <v>1507</v>
      </c>
      <c r="S196" s="24">
        <v>1411</v>
      </c>
      <c r="T196" s="24">
        <v>1186</v>
      </c>
      <c r="U196" s="25">
        <v>587</v>
      </c>
      <c r="V196" s="25">
        <v>404</v>
      </c>
      <c r="W196" s="25">
        <v>224</v>
      </c>
      <c r="X196" s="25">
        <v>192</v>
      </c>
      <c r="Y196" s="25">
        <v>260</v>
      </c>
      <c r="Z196" s="25">
        <v>364</v>
      </c>
      <c r="AA196" s="25">
        <v>677</v>
      </c>
      <c r="AB196" s="25">
        <v>983</v>
      </c>
      <c r="AC196" s="24">
        <v>1340</v>
      </c>
      <c r="AD196" s="24">
        <v>1424</v>
      </c>
      <c r="AE196" s="24">
        <v>1499</v>
      </c>
      <c r="AF196" s="25">
        <v>998</v>
      </c>
      <c r="AG196" s="25">
        <v>594</v>
      </c>
      <c r="AH196" s="25">
        <v>352</v>
      </c>
      <c r="AI196" s="25">
        <v>260</v>
      </c>
      <c r="AJ196" s="25">
        <v>180</v>
      </c>
      <c r="AK196" s="25">
        <v>161</v>
      </c>
      <c r="AL196" s="25">
        <v>305</v>
      </c>
      <c r="AM196" s="25">
        <v>583</v>
      </c>
      <c r="AN196" s="25">
        <v>806</v>
      </c>
      <c r="AO196" s="80">
        <v>1297</v>
      </c>
      <c r="AP196" s="157">
        <f t="shared" si="249"/>
        <v>53.262</v>
      </c>
      <c r="AQ196" s="157">
        <f t="shared" si="250"/>
        <v>84.567999999999998</v>
      </c>
      <c r="AR196" s="157">
        <f t="shared" si="251"/>
        <v>102.047</v>
      </c>
      <c r="AS196" s="157">
        <f t="shared" si="252"/>
        <v>119.086</v>
      </c>
      <c r="AT196" s="157">
        <f t="shared" si="253"/>
        <v>100.485</v>
      </c>
      <c r="AU196" s="157">
        <f t="shared" si="254"/>
        <v>93.049000000000007</v>
      </c>
      <c r="AV196" s="157">
        <f t="shared" si="255"/>
        <v>60.851472462077012</v>
      </c>
      <c r="AW196" s="157">
        <f t="shared" si="256"/>
        <v>95.459333333333333</v>
      </c>
      <c r="AX196" s="157">
        <f t="shared" si="257"/>
        <v>106.44927257612881</v>
      </c>
      <c r="AY196" s="157">
        <f t="shared" si="258"/>
        <v>104.93216825214898</v>
      </c>
      <c r="AZ196" s="157">
        <f t="shared" si="259"/>
        <v>109.75796953471196</v>
      </c>
      <c r="BA196" s="157">
        <f t="shared" si="260"/>
        <v>95.325798697738179</v>
      </c>
      <c r="BB196" s="157">
        <f t="shared" si="261"/>
        <v>12.43864948597316</v>
      </c>
      <c r="BC196" s="157">
        <f t="shared" si="262"/>
        <v>19.509023953333333</v>
      </c>
      <c r="BD196" s="157">
        <f t="shared" si="263"/>
        <v>21.724167547336368</v>
      </c>
      <c r="BE196" s="157">
        <f t="shared" si="264"/>
        <v>21.43344468718395</v>
      </c>
      <c r="BF196" s="157">
        <f t="shared" si="265"/>
        <v>22.43562655259047</v>
      </c>
      <c r="BG196" s="157">
        <f t="shared" si="266"/>
        <v>19.471247641999998</v>
      </c>
      <c r="BH196" s="678">
        <f t="shared" si="267"/>
        <v>36732.161558926484</v>
      </c>
      <c r="BI196" s="678">
        <f t="shared" si="268"/>
        <v>57622.724848484846</v>
      </c>
      <c r="BJ196" s="678">
        <f t="shared" si="269"/>
        <v>64256.651809590476</v>
      </c>
      <c r="BK196" s="678">
        <f t="shared" si="270"/>
        <v>63340.872472206291</v>
      </c>
      <c r="BL196" s="678">
        <f t="shared" si="271"/>
        <v>66253.901610044311</v>
      </c>
      <c r="BM196" s="678">
        <f t="shared" si="272"/>
        <v>59708.613911583278</v>
      </c>
      <c r="BN196" s="691">
        <f t="shared" si="273"/>
        <v>38115.149569428235</v>
      </c>
      <c r="BO196" s="691">
        <f t="shared" si="274"/>
        <v>59792.25515151515</v>
      </c>
      <c r="BP196" s="691">
        <f t="shared" si="275"/>
        <v>66675.95345904796</v>
      </c>
      <c r="BQ196" s="691">
        <f t="shared" si="276"/>
        <v>65725.694477936951</v>
      </c>
      <c r="BR196" s="691">
        <f t="shared" si="277"/>
        <v>68748.400917651408</v>
      </c>
      <c r="BS196" s="691">
        <f t="shared" si="278"/>
        <v>59708.613911583278</v>
      </c>
    </row>
    <row r="197" spans="1:71">
      <c r="A197" s="25">
        <v>4513210</v>
      </c>
      <c r="B197" s="28">
        <v>184</v>
      </c>
      <c r="C197" s="25" t="s">
        <v>645</v>
      </c>
      <c r="D197" s="25" t="s">
        <v>1160</v>
      </c>
      <c r="E197" s="25" t="s">
        <v>1177</v>
      </c>
      <c r="F197" s="25">
        <v>30042152</v>
      </c>
      <c r="G197" s="25" t="s">
        <v>342</v>
      </c>
      <c r="H197" s="25" t="s">
        <v>565</v>
      </c>
      <c r="I197" s="26">
        <v>21</v>
      </c>
      <c r="J197" s="32">
        <v>6400</v>
      </c>
      <c r="K197" s="155" t="s">
        <v>703</v>
      </c>
      <c r="L197" s="97">
        <v>4542</v>
      </c>
      <c r="M197" s="97">
        <v>4838</v>
      </c>
      <c r="N197" s="97">
        <v>5053</v>
      </c>
      <c r="O197" s="97">
        <v>6619</v>
      </c>
      <c r="P197" s="106">
        <f t="shared" si="283"/>
        <v>3968</v>
      </c>
      <c r="Q197" s="24">
        <f t="shared" si="284"/>
        <v>4475</v>
      </c>
      <c r="R197" s="25">
        <v>928</v>
      </c>
      <c r="S197" s="25">
        <v>869</v>
      </c>
      <c r="T197" s="25">
        <v>730</v>
      </c>
      <c r="U197" s="25">
        <v>310</v>
      </c>
      <c r="V197" s="25">
        <v>103</v>
      </c>
      <c r="W197" s="25">
        <v>57</v>
      </c>
      <c r="X197" s="25">
        <v>49</v>
      </c>
      <c r="Y197" s="25">
        <v>66</v>
      </c>
      <c r="Z197" s="25">
        <v>93</v>
      </c>
      <c r="AA197" s="25">
        <v>172</v>
      </c>
      <c r="AB197" s="25">
        <v>250</v>
      </c>
      <c r="AC197" s="25">
        <v>341</v>
      </c>
      <c r="AD197" s="25">
        <v>363</v>
      </c>
      <c r="AE197" s="25">
        <v>382</v>
      </c>
      <c r="AF197" s="25">
        <v>254</v>
      </c>
      <c r="AG197" s="25">
        <v>455</v>
      </c>
      <c r="AH197" s="25">
        <v>270</v>
      </c>
      <c r="AI197" s="25">
        <v>199</v>
      </c>
      <c r="AJ197" s="25">
        <v>138</v>
      </c>
      <c r="AK197" s="25">
        <v>123</v>
      </c>
      <c r="AL197" s="25">
        <v>233</v>
      </c>
      <c r="AM197" s="25">
        <v>447</v>
      </c>
      <c r="AN197" s="25">
        <v>617</v>
      </c>
      <c r="AO197" s="32">
        <v>994</v>
      </c>
      <c r="AP197" s="157">
        <f t="shared" si="249"/>
        <v>49.962000000000003</v>
      </c>
      <c r="AQ197" s="157">
        <f t="shared" si="250"/>
        <v>53.218000000000004</v>
      </c>
      <c r="AR197" s="157">
        <f t="shared" si="251"/>
        <v>55.582999999999998</v>
      </c>
      <c r="AS197" s="157">
        <f t="shared" si="252"/>
        <v>72.808999999999997</v>
      </c>
      <c r="AT197" s="157">
        <f t="shared" si="253"/>
        <v>43.648000000000003</v>
      </c>
      <c r="AU197" s="157">
        <f t="shared" si="254"/>
        <v>49.225000000000001</v>
      </c>
      <c r="AV197" s="157">
        <f t="shared" si="255"/>
        <v>57.081244924154028</v>
      </c>
      <c r="AW197" s="157">
        <f t="shared" si="256"/>
        <v>60.071833333333338</v>
      </c>
      <c r="AX197" s="157">
        <f t="shared" si="257"/>
        <v>57.980831554077696</v>
      </c>
      <c r="AY197" s="157">
        <f t="shared" si="258"/>
        <v>64.155368710601707</v>
      </c>
      <c r="AZ197" s="157">
        <f t="shared" si="259"/>
        <v>47.675930280649922</v>
      </c>
      <c r="BA197" s="157">
        <f t="shared" si="260"/>
        <v>50.429477381768336</v>
      </c>
      <c r="BB197" s="157">
        <f t="shared" si="261"/>
        <v>11.667977274946324</v>
      </c>
      <c r="BC197" s="157">
        <f t="shared" si="262"/>
        <v>12.276880578333333</v>
      </c>
      <c r="BD197" s="157">
        <f t="shared" si="263"/>
        <v>11.832728103556176</v>
      </c>
      <c r="BE197" s="157">
        <f t="shared" si="264"/>
        <v>13.104375612827504</v>
      </c>
      <c r="BF197" s="157">
        <f t="shared" si="265"/>
        <v>9.7454369086676511</v>
      </c>
      <c r="BG197" s="157">
        <f t="shared" si="266"/>
        <v>10.300725049999999</v>
      </c>
      <c r="BH197" s="678">
        <f t="shared" si="267"/>
        <v>34456.315117852973</v>
      </c>
      <c r="BI197" s="678">
        <f t="shared" si="268"/>
        <v>36261.54303030303</v>
      </c>
      <c r="BJ197" s="678">
        <f t="shared" si="269"/>
        <v>34999.338319915987</v>
      </c>
      <c r="BK197" s="678">
        <f t="shared" si="270"/>
        <v>38726.513476217755</v>
      </c>
      <c r="BL197" s="678">
        <f t="shared" si="271"/>
        <v>28778.925187592315</v>
      </c>
      <c r="BM197" s="678">
        <f t="shared" si="272"/>
        <v>31587.190832762168</v>
      </c>
      <c r="BN197" s="691">
        <f t="shared" si="273"/>
        <v>35753.61613885648</v>
      </c>
      <c r="BO197" s="691">
        <f t="shared" si="274"/>
        <v>37626.811969696973</v>
      </c>
      <c r="BP197" s="691">
        <f t="shared" si="275"/>
        <v>36317.084491599577</v>
      </c>
      <c r="BQ197" s="691">
        <f t="shared" si="276"/>
        <v>40184.590037822345</v>
      </c>
      <c r="BR197" s="691">
        <f t="shared" si="277"/>
        <v>29862.46905760709</v>
      </c>
      <c r="BS197" s="691">
        <f t="shared" si="278"/>
        <v>31587.190832762168</v>
      </c>
    </row>
    <row r="198" spans="1:71">
      <c r="A198" s="25">
        <v>4515643</v>
      </c>
      <c r="B198" s="114">
        <v>185</v>
      </c>
      <c r="C198" s="25" t="s">
        <v>645</v>
      </c>
      <c r="D198" s="25" t="s">
        <v>1162</v>
      </c>
      <c r="E198" s="25" t="s">
        <v>1177</v>
      </c>
      <c r="F198" s="25">
        <v>30005671</v>
      </c>
      <c r="G198" s="25" t="s">
        <v>668</v>
      </c>
      <c r="H198" s="25" t="s">
        <v>490</v>
      </c>
      <c r="I198" s="26">
        <v>2</v>
      </c>
      <c r="J198" s="32">
        <v>6470</v>
      </c>
      <c r="K198" s="155" t="s">
        <v>703</v>
      </c>
      <c r="L198" s="157">
        <v>25154</v>
      </c>
      <c r="M198" s="157">
        <v>25154</v>
      </c>
      <c r="N198" s="157">
        <v>34275</v>
      </c>
      <c r="O198" s="157">
        <v>40013</v>
      </c>
      <c r="P198" s="106">
        <f t="shared" si="283"/>
        <v>32312</v>
      </c>
      <c r="Q198" s="24">
        <f t="shared" si="284"/>
        <v>33068</v>
      </c>
      <c r="R198" s="24">
        <v>5621</v>
      </c>
      <c r="S198" s="24">
        <v>5322</v>
      </c>
      <c r="T198" s="24">
        <v>4254</v>
      </c>
      <c r="U198" s="24">
        <v>1884</v>
      </c>
      <c r="V198" s="24">
        <v>1385</v>
      </c>
      <c r="W198" s="25">
        <v>768</v>
      </c>
      <c r="X198" s="25">
        <v>659</v>
      </c>
      <c r="Y198" s="25">
        <v>891</v>
      </c>
      <c r="Z198" s="24">
        <v>1247</v>
      </c>
      <c r="AA198" s="24">
        <v>2320</v>
      </c>
      <c r="AB198" s="24">
        <v>3368</v>
      </c>
      <c r="AC198" s="24">
        <v>4593</v>
      </c>
      <c r="AD198" s="24">
        <v>4883</v>
      </c>
      <c r="AE198" s="24">
        <v>5140</v>
      </c>
      <c r="AF198" s="24">
        <v>3422</v>
      </c>
      <c r="AG198" s="24">
        <v>2568</v>
      </c>
      <c r="AH198" s="24">
        <v>1522</v>
      </c>
      <c r="AI198" s="24">
        <v>1123</v>
      </c>
      <c r="AJ198" s="25">
        <v>778</v>
      </c>
      <c r="AK198" s="25">
        <v>696</v>
      </c>
      <c r="AL198" s="24">
        <v>1318</v>
      </c>
      <c r="AM198" s="24">
        <v>2520</v>
      </c>
      <c r="AN198" s="24">
        <v>3485</v>
      </c>
      <c r="AO198" s="80">
        <v>5613</v>
      </c>
      <c r="AP198" s="157">
        <f t="shared" si="249"/>
        <v>276.69400000000002</v>
      </c>
      <c r="AQ198" s="157">
        <f t="shared" si="250"/>
        <v>276.69400000000002</v>
      </c>
      <c r="AR198" s="157">
        <f t="shared" si="251"/>
        <v>377.02499999999998</v>
      </c>
      <c r="AS198" s="157">
        <f t="shared" si="252"/>
        <v>440.14299999999997</v>
      </c>
      <c r="AT198" s="157">
        <f t="shared" si="253"/>
        <v>355.43200000000002</v>
      </c>
      <c r="AU198" s="157">
        <f t="shared" si="254"/>
        <v>363.74799999999999</v>
      </c>
      <c r="AV198" s="157">
        <f t="shared" si="255"/>
        <v>316.12101162971607</v>
      </c>
      <c r="AW198" s="157">
        <f t="shared" si="256"/>
        <v>312.32883333333331</v>
      </c>
      <c r="AX198" s="157">
        <f t="shared" si="257"/>
        <v>393.28972917395868</v>
      </c>
      <c r="AY198" s="157">
        <f t="shared" si="258"/>
        <v>387.83030189111741</v>
      </c>
      <c r="AZ198" s="157">
        <f t="shared" si="259"/>
        <v>388.23202097488922</v>
      </c>
      <c r="BA198" s="157">
        <f t="shared" si="260"/>
        <v>372.6484822481151</v>
      </c>
      <c r="BB198" s="157">
        <f t="shared" si="261"/>
        <v>64.618295987230255</v>
      </c>
      <c r="BC198" s="157">
        <f t="shared" si="262"/>
        <v>63.83064366833333</v>
      </c>
      <c r="BD198" s="157">
        <f t="shared" si="263"/>
        <v>80.2625679298215</v>
      </c>
      <c r="BE198" s="157">
        <f t="shared" si="264"/>
        <v>79.218217464279647</v>
      </c>
      <c r="BF198" s="157">
        <f t="shared" si="265"/>
        <v>79.358507407477106</v>
      </c>
      <c r="BG198" s="157">
        <f t="shared" si="266"/>
        <v>76.117178983999978</v>
      </c>
      <c r="BH198" s="678">
        <f t="shared" si="267"/>
        <v>190822.13792921041</v>
      </c>
      <c r="BI198" s="678">
        <f t="shared" si="268"/>
        <v>188533.0412121212</v>
      </c>
      <c r="BJ198" s="678">
        <f t="shared" si="269"/>
        <v>237403.98197409869</v>
      </c>
      <c r="BK198" s="678">
        <f t="shared" si="270"/>
        <v>234108.47314154723</v>
      </c>
      <c r="BL198" s="678">
        <f t="shared" si="271"/>
        <v>234350.96538847859</v>
      </c>
      <c r="BM198" s="678">
        <f t="shared" si="272"/>
        <v>233413.45842631938</v>
      </c>
      <c r="BN198" s="691">
        <f t="shared" si="273"/>
        <v>198006.70637534035</v>
      </c>
      <c r="BO198" s="691">
        <f t="shared" si="274"/>
        <v>195631.42378787877</v>
      </c>
      <c r="BP198" s="691">
        <f t="shared" si="275"/>
        <v>246342.38490987048</v>
      </c>
      <c r="BQ198" s="691">
        <f t="shared" si="276"/>
        <v>242922.79818452717</v>
      </c>
      <c r="BR198" s="691">
        <f t="shared" si="277"/>
        <v>243174.42041063515</v>
      </c>
      <c r="BS198" s="691">
        <f t="shared" si="278"/>
        <v>233413.45842631938</v>
      </c>
    </row>
    <row r="199" spans="1:71">
      <c r="A199" s="25">
        <v>4515813</v>
      </c>
      <c r="B199" s="28">
        <v>186</v>
      </c>
      <c r="C199" s="25" t="s">
        <v>645</v>
      </c>
      <c r="D199" s="25" t="s">
        <v>1161</v>
      </c>
      <c r="E199" s="25" t="s">
        <v>1177</v>
      </c>
      <c r="F199" s="25">
        <v>30041423</v>
      </c>
      <c r="G199" s="25" t="s">
        <v>166</v>
      </c>
      <c r="H199" s="25" t="s">
        <v>23</v>
      </c>
      <c r="I199" s="26">
        <v>10</v>
      </c>
      <c r="J199" s="32">
        <v>6430</v>
      </c>
      <c r="K199" s="155" t="s">
        <v>703</v>
      </c>
      <c r="L199" s="97">
        <v>6992</v>
      </c>
      <c r="M199" s="97">
        <v>5793</v>
      </c>
      <c r="N199" s="97">
        <v>6236</v>
      </c>
      <c r="O199" s="97">
        <v>6959</v>
      </c>
      <c r="P199" s="106">
        <f t="shared" si="283"/>
        <v>5541</v>
      </c>
      <c r="Q199" s="24">
        <f t="shared" si="284"/>
        <v>5488</v>
      </c>
      <c r="R199" s="25">
        <v>904</v>
      </c>
      <c r="S199" s="25">
        <v>856</v>
      </c>
      <c r="T199" s="25">
        <v>751</v>
      </c>
      <c r="U199" s="25">
        <v>333</v>
      </c>
      <c r="V199" s="25">
        <v>245</v>
      </c>
      <c r="W199" s="25">
        <v>136</v>
      </c>
      <c r="X199" s="25">
        <v>117</v>
      </c>
      <c r="Y199" s="25">
        <v>158</v>
      </c>
      <c r="Z199" s="25">
        <v>221</v>
      </c>
      <c r="AA199" s="25">
        <v>411</v>
      </c>
      <c r="AB199" s="25">
        <v>596</v>
      </c>
      <c r="AC199" s="25">
        <v>813</v>
      </c>
      <c r="AD199" s="25">
        <v>864</v>
      </c>
      <c r="AE199" s="25">
        <v>910</v>
      </c>
      <c r="AF199" s="25">
        <v>606</v>
      </c>
      <c r="AG199" s="25">
        <v>407</v>
      </c>
      <c r="AH199" s="25">
        <v>241</v>
      </c>
      <c r="AI199" s="25">
        <v>178</v>
      </c>
      <c r="AJ199" s="25">
        <v>123</v>
      </c>
      <c r="AK199" s="25">
        <v>110</v>
      </c>
      <c r="AL199" s="25">
        <v>209</v>
      </c>
      <c r="AM199" s="25">
        <v>399</v>
      </c>
      <c r="AN199" s="25">
        <v>552</v>
      </c>
      <c r="AO199" s="32">
        <v>889</v>
      </c>
      <c r="AP199" s="157">
        <f t="shared" si="249"/>
        <v>76.912000000000006</v>
      </c>
      <c r="AQ199" s="157">
        <f t="shared" si="250"/>
        <v>63.722999999999999</v>
      </c>
      <c r="AR199" s="157">
        <f t="shared" si="251"/>
        <v>68.596000000000004</v>
      </c>
      <c r="AS199" s="157">
        <f t="shared" si="252"/>
        <v>76.549000000000007</v>
      </c>
      <c r="AT199" s="157">
        <f t="shared" si="253"/>
        <v>60.951000000000001</v>
      </c>
      <c r="AU199" s="157">
        <f t="shared" si="254"/>
        <v>60.368000000000002</v>
      </c>
      <c r="AV199" s="157">
        <f t="shared" si="255"/>
        <v>87.871436483858432</v>
      </c>
      <c r="AW199" s="157">
        <f t="shared" si="256"/>
        <v>71.929749999999999</v>
      </c>
      <c r="AX199" s="157">
        <f t="shared" si="257"/>
        <v>71.555207910395524</v>
      </c>
      <c r="AY199" s="157">
        <f t="shared" si="258"/>
        <v>67.450855243553008</v>
      </c>
      <c r="AZ199" s="157">
        <f t="shared" si="259"/>
        <v>66.575687924667648</v>
      </c>
      <c r="BA199" s="157">
        <f t="shared" si="260"/>
        <v>61.845133379026727</v>
      </c>
      <c r="BB199" s="157">
        <f t="shared" si="261"/>
        <v>17.961800331665501</v>
      </c>
      <c r="BC199" s="157">
        <f t="shared" si="262"/>
        <v>14.700283007499999</v>
      </c>
      <c r="BD199" s="157">
        <f t="shared" si="263"/>
        <v>14.602986830353519</v>
      </c>
      <c r="BE199" s="157">
        <f t="shared" si="264"/>
        <v>13.777511692048137</v>
      </c>
      <c r="BF199" s="157">
        <f t="shared" si="265"/>
        <v>13.608736368681313</v>
      </c>
      <c r="BG199" s="157">
        <f t="shared" si="266"/>
        <v>12.632486943999998</v>
      </c>
      <c r="BH199" s="678">
        <f t="shared" si="267"/>
        <v>53042.394386619999</v>
      </c>
      <c r="BI199" s="678">
        <f t="shared" si="268"/>
        <v>43419.412727272727</v>
      </c>
      <c r="BJ199" s="678">
        <f t="shared" si="269"/>
        <v>43193.325502275118</v>
      </c>
      <c r="BK199" s="678">
        <f t="shared" si="270"/>
        <v>40715.788983381084</v>
      </c>
      <c r="BL199" s="678">
        <f t="shared" si="271"/>
        <v>40187.506165435741</v>
      </c>
      <c r="BM199" s="678">
        <f t="shared" si="272"/>
        <v>38737.542634681289</v>
      </c>
      <c r="BN199" s="691">
        <f t="shared" si="273"/>
        <v>55039.472488525877</v>
      </c>
      <c r="BO199" s="691">
        <f t="shared" si="274"/>
        <v>45054.179772727271</v>
      </c>
      <c r="BP199" s="691">
        <f t="shared" si="275"/>
        <v>44819.580227511382</v>
      </c>
      <c r="BQ199" s="691">
        <f t="shared" si="276"/>
        <v>42248.762966189111</v>
      </c>
      <c r="BR199" s="691">
        <f t="shared" si="277"/>
        <v>41700.589981905461</v>
      </c>
      <c r="BS199" s="691">
        <f t="shared" si="278"/>
        <v>38737.542634681289</v>
      </c>
    </row>
    <row r="200" spans="1:71">
      <c r="A200" s="25">
        <v>4516894</v>
      </c>
      <c r="B200" s="114">
        <v>187</v>
      </c>
      <c r="C200" s="25" t="s">
        <v>645</v>
      </c>
      <c r="D200" s="25" t="s">
        <v>106</v>
      </c>
      <c r="E200" s="25" t="s">
        <v>1177</v>
      </c>
      <c r="F200" s="25">
        <v>30058161</v>
      </c>
      <c r="G200" s="25" t="s">
        <v>282</v>
      </c>
      <c r="H200" s="25" t="s">
        <v>102</v>
      </c>
      <c r="I200" s="26" t="s">
        <v>670</v>
      </c>
      <c r="J200" s="32">
        <v>6400</v>
      </c>
      <c r="K200" s="155" t="s">
        <v>703</v>
      </c>
      <c r="L200" s="97">
        <v>5423</v>
      </c>
      <c r="M200" s="97">
        <v>4947</v>
      </c>
      <c r="N200" s="97">
        <v>4796</v>
      </c>
      <c r="O200" s="97">
        <v>5447</v>
      </c>
      <c r="P200" s="106">
        <f t="shared" si="283"/>
        <v>3573</v>
      </c>
      <c r="Q200" s="24">
        <f t="shared" si="284"/>
        <v>2854</v>
      </c>
      <c r="R200" s="25">
        <v>773</v>
      </c>
      <c r="S200" s="25">
        <v>732</v>
      </c>
      <c r="T200" s="25">
        <v>585</v>
      </c>
      <c r="U200" s="25">
        <v>163</v>
      </c>
      <c r="V200" s="25">
        <v>120</v>
      </c>
      <c r="W200" s="25">
        <v>67</v>
      </c>
      <c r="X200" s="25">
        <v>57</v>
      </c>
      <c r="Y200" s="25">
        <v>77</v>
      </c>
      <c r="Z200" s="25">
        <v>108</v>
      </c>
      <c r="AA200" s="25">
        <v>201</v>
      </c>
      <c r="AB200" s="25">
        <v>292</v>
      </c>
      <c r="AC200" s="25">
        <v>398</v>
      </c>
      <c r="AD200" s="25">
        <v>423</v>
      </c>
      <c r="AE200" s="25">
        <v>446</v>
      </c>
      <c r="AF200" s="25">
        <v>297</v>
      </c>
      <c r="AG200" s="25">
        <v>221</v>
      </c>
      <c r="AH200" s="25">
        <v>131</v>
      </c>
      <c r="AI200" s="25">
        <v>97</v>
      </c>
      <c r="AJ200" s="25">
        <v>67</v>
      </c>
      <c r="AK200" s="25">
        <v>60</v>
      </c>
      <c r="AL200" s="25">
        <v>113</v>
      </c>
      <c r="AM200" s="25">
        <v>217</v>
      </c>
      <c r="AN200" s="25">
        <v>300</v>
      </c>
      <c r="AO200" s="32">
        <v>482</v>
      </c>
      <c r="AP200" s="157">
        <f t="shared" si="249"/>
        <v>59.652999999999999</v>
      </c>
      <c r="AQ200" s="157">
        <f t="shared" si="250"/>
        <v>54.417000000000002</v>
      </c>
      <c r="AR200" s="157">
        <f t="shared" si="251"/>
        <v>52.756</v>
      </c>
      <c r="AS200" s="157">
        <f t="shared" si="252"/>
        <v>59.917000000000002</v>
      </c>
      <c r="AT200" s="157">
        <f t="shared" si="253"/>
        <v>39.302999999999997</v>
      </c>
      <c r="AU200" s="157">
        <f t="shared" si="254"/>
        <v>31.393999999999998</v>
      </c>
      <c r="AV200" s="157">
        <f t="shared" si="255"/>
        <v>68.153146460521199</v>
      </c>
      <c r="AW200" s="157">
        <f t="shared" si="256"/>
        <v>61.425249999999991</v>
      </c>
      <c r="AX200" s="157">
        <f t="shared" si="257"/>
        <v>55.031875743787182</v>
      </c>
      <c r="AY200" s="157">
        <f t="shared" si="258"/>
        <v>52.795632779369626</v>
      </c>
      <c r="AZ200" s="157">
        <f t="shared" si="259"/>
        <v>42.929964438700139</v>
      </c>
      <c r="BA200" s="157">
        <f t="shared" si="260"/>
        <v>32.162173954763531</v>
      </c>
      <c r="BB200" s="157">
        <f t="shared" si="261"/>
        <v>13.931184667995138</v>
      </c>
      <c r="BC200" s="157">
        <f t="shared" si="262"/>
        <v>12.553478342499998</v>
      </c>
      <c r="BD200" s="157">
        <f t="shared" si="263"/>
        <v>11.230905201792089</v>
      </c>
      <c r="BE200" s="157">
        <f t="shared" si="264"/>
        <v>10.784035951514038</v>
      </c>
      <c r="BF200" s="157">
        <f t="shared" si="265"/>
        <v>8.7753140309146946</v>
      </c>
      <c r="BG200" s="157">
        <f t="shared" si="266"/>
        <v>6.5694456519999989</v>
      </c>
      <c r="BH200" s="678">
        <f t="shared" si="267"/>
        <v>41139.71749980552</v>
      </c>
      <c r="BI200" s="678">
        <f t="shared" si="268"/>
        <v>37078.514545454542</v>
      </c>
      <c r="BJ200" s="678">
        <f t="shared" si="269"/>
        <v>33219.241358067899</v>
      </c>
      <c r="BK200" s="678">
        <f t="shared" si="270"/>
        <v>31869.363786819482</v>
      </c>
      <c r="BL200" s="678">
        <f t="shared" si="271"/>
        <v>25914.087624815358</v>
      </c>
      <c r="BM200" s="678">
        <f t="shared" si="272"/>
        <v>20145.216231665523</v>
      </c>
      <c r="BN200" s="691">
        <f t="shared" si="273"/>
        <v>42688.65264663555</v>
      </c>
      <c r="BO200" s="691">
        <f t="shared" si="274"/>
        <v>38474.542954545446</v>
      </c>
      <c r="BP200" s="691">
        <f t="shared" si="275"/>
        <v>34469.965806790337</v>
      </c>
      <c r="BQ200" s="691">
        <f t="shared" si="276"/>
        <v>33069.264531805158</v>
      </c>
      <c r="BR200" s="691">
        <f t="shared" si="277"/>
        <v>26889.768634785814</v>
      </c>
      <c r="BS200" s="691">
        <f t="shared" si="278"/>
        <v>20145.216231665523</v>
      </c>
    </row>
    <row r="201" spans="1:71">
      <c r="A201" s="25">
        <v>4518028</v>
      </c>
      <c r="B201" s="28">
        <v>188</v>
      </c>
      <c r="C201" s="25" t="s">
        <v>645</v>
      </c>
      <c r="D201" s="25" t="s">
        <v>1161</v>
      </c>
      <c r="E201" s="25" t="s">
        <v>1177</v>
      </c>
      <c r="F201" s="25">
        <v>30001302</v>
      </c>
      <c r="G201" s="25" t="s">
        <v>671</v>
      </c>
      <c r="H201" s="25" t="s">
        <v>500</v>
      </c>
      <c r="I201" s="26">
        <v>16</v>
      </c>
      <c r="J201" s="32">
        <v>6470</v>
      </c>
      <c r="K201" s="155" t="s">
        <v>703</v>
      </c>
      <c r="L201" s="97">
        <v>12238</v>
      </c>
      <c r="M201" s="97">
        <v>12238</v>
      </c>
      <c r="N201" s="97">
        <v>7285</v>
      </c>
      <c r="O201" s="97">
        <v>10268</v>
      </c>
      <c r="P201" s="106">
        <f t="shared" si="283"/>
        <v>8386</v>
      </c>
      <c r="Q201" s="24">
        <f t="shared" si="284"/>
        <v>9156</v>
      </c>
      <c r="R201" s="24">
        <v>1476</v>
      </c>
      <c r="S201" s="24">
        <v>1397</v>
      </c>
      <c r="T201" s="24">
        <v>1117</v>
      </c>
      <c r="U201" s="25">
        <v>484</v>
      </c>
      <c r="V201" s="25">
        <v>356</v>
      </c>
      <c r="W201" s="25">
        <v>197</v>
      </c>
      <c r="X201" s="25">
        <v>169</v>
      </c>
      <c r="Y201" s="25">
        <v>229</v>
      </c>
      <c r="Z201" s="25">
        <v>320</v>
      </c>
      <c r="AA201" s="25">
        <v>596</v>
      </c>
      <c r="AB201" s="25">
        <v>865</v>
      </c>
      <c r="AC201" s="24">
        <v>1180</v>
      </c>
      <c r="AD201" s="24">
        <v>1255</v>
      </c>
      <c r="AE201" s="24">
        <v>1321</v>
      </c>
      <c r="AF201" s="25">
        <v>879</v>
      </c>
      <c r="AG201" s="25">
        <v>746</v>
      </c>
      <c r="AH201" s="25">
        <v>442</v>
      </c>
      <c r="AI201" s="25">
        <v>326</v>
      </c>
      <c r="AJ201" s="25">
        <v>226</v>
      </c>
      <c r="AK201" s="25">
        <v>202</v>
      </c>
      <c r="AL201" s="25">
        <v>383</v>
      </c>
      <c r="AM201" s="25">
        <v>732</v>
      </c>
      <c r="AN201" s="24">
        <v>1013</v>
      </c>
      <c r="AO201" s="80">
        <v>1631</v>
      </c>
      <c r="AP201" s="157">
        <f t="shared" si="249"/>
        <v>134.61799999999999</v>
      </c>
      <c r="AQ201" s="157">
        <f t="shared" si="250"/>
        <v>134.61799999999999</v>
      </c>
      <c r="AR201" s="157">
        <f t="shared" si="251"/>
        <v>80.135000000000005</v>
      </c>
      <c r="AS201" s="157">
        <f t="shared" si="252"/>
        <v>112.94799999999999</v>
      </c>
      <c r="AT201" s="157">
        <f t="shared" si="253"/>
        <v>92.245999999999995</v>
      </c>
      <c r="AU201" s="157">
        <f t="shared" si="254"/>
        <v>100.71599999999999</v>
      </c>
      <c r="AV201" s="157">
        <f t="shared" si="255"/>
        <v>153.80014869700506</v>
      </c>
      <c r="AW201" s="157">
        <f t="shared" si="256"/>
        <v>151.95516666666666</v>
      </c>
      <c r="AX201" s="157">
        <f t="shared" si="257"/>
        <v>83.591996412320626</v>
      </c>
      <c r="AY201" s="157">
        <f t="shared" si="258"/>
        <v>99.523693295128922</v>
      </c>
      <c r="AZ201" s="157">
        <f t="shared" si="259"/>
        <v>100.7586570901034</v>
      </c>
      <c r="BA201" s="157">
        <f t="shared" si="260"/>
        <v>103.18040109664153</v>
      </c>
      <c r="BB201" s="157">
        <f t="shared" si="261"/>
        <v>31.438288395154803</v>
      </c>
      <c r="BC201" s="157">
        <f t="shared" si="262"/>
        <v>31.055077411666666</v>
      </c>
      <c r="BD201" s="157">
        <f t="shared" si="263"/>
        <v>17.059454627826394</v>
      </c>
      <c r="BE201" s="157">
        <f t="shared" si="264"/>
        <v>20.328709592463035</v>
      </c>
      <c r="BF201" s="157">
        <f t="shared" si="265"/>
        <v>20.596077095788033</v>
      </c>
      <c r="BG201" s="157">
        <f t="shared" si="266"/>
        <v>21.075628727999998</v>
      </c>
      <c r="BH201" s="678">
        <f t="shared" si="267"/>
        <v>92839.362486192142</v>
      </c>
      <c r="BI201" s="678">
        <f t="shared" si="268"/>
        <v>91725.664242424231</v>
      </c>
      <c r="BJ201" s="678">
        <f t="shared" si="269"/>
        <v>50459.168743437178</v>
      </c>
      <c r="BK201" s="678">
        <f t="shared" si="270"/>
        <v>60076.120316332366</v>
      </c>
      <c r="BL201" s="678">
        <f t="shared" si="271"/>
        <v>60821.589370753325</v>
      </c>
      <c r="BM201" s="678">
        <f t="shared" si="272"/>
        <v>64628.451232350926</v>
      </c>
      <c r="BN201" s="691">
        <f t="shared" si="273"/>
        <v>96334.820411124078</v>
      </c>
      <c r="BO201" s="691">
        <f t="shared" si="274"/>
        <v>95179.19075757575</v>
      </c>
      <c r="BP201" s="691">
        <f t="shared" si="275"/>
        <v>52358.98684371719</v>
      </c>
      <c r="BQ201" s="691">
        <f t="shared" si="276"/>
        <v>62338.022436676205</v>
      </c>
      <c r="BR201" s="691">
        <f t="shared" si="277"/>
        <v>63111.55885007386</v>
      </c>
      <c r="BS201" s="691">
        <f t="shared" si="278"/>
        <v>64628.451232350926</v>
      </c>
    </row>
    <row r="202" spans="1:71">
      <c r="A202" s="25">
        <v>4518029</v>
      </c>
      <c r="B202" s="114">
        <v>189</v>
      </c>
      <c r="C202" s="25" t="s">
        <v>645</v>
      </c>
      <c r="D202" s="25" t="s">
        <v>1161</v>
      </c>
      <c r="E202" s="25" t="s">
        <v>1177</v>
      </c>
      <c r="F202" s="25">
        <v>30060199</v>
      </c>
      <c r="G202" s="25" t="s">
        <v>168</v>
      </c>
      <c r="H202" s="25" t="s">
        <v>672</v>
      </c>
      <c r="I202" s="26">
        <v>9</v>
      </c>
      <c r="J202" s="32">
        <v>6320</v>
      </c>
      <c r="K202" s="155" t="s">
        <v>703</v>
      </c>
      <c r="L202" s="97">
        <v>23730</v>
      </c>
      <c r="M202" s="97">
        <v>24904</v>
      </c>
      <c r="N202" s="97">
        <f>2643+23206</f>
        <v>25849</v>
      </c>
      <c r="O202" s="97">
        <f>2738+25966</f>
        <v>28704</v>
      </c>
      <c r="P202" s="106">
        <f t="shared" si="283"/>
        <v>20952</v>
      </c>
      <c r="Q202" s="24">
        <f t="shared" si="284"/>
        <v>19230</v>
      </c>
      <c r="R202" s="24">
        <v>3747</v>
      </c>
      <c r="S202" s="24">
        <v>3548</v>
      </c>
      <c r="T202" s="24">
        <v>2836</v>
      </c>
      <c r="U202" s="24">
        <v>1191</v>
      </c>
      <c r="V202" s="25">
        <v>876</v>
      </c>
      <c r="W202" s="25">
        <v>486</v>
      </c>
      <c r="X202" s="25">
        <v>417</v>
      </c>
      <c r="Y202" s="25">
        <v>563</v>
      </c>
      <c r="Z202" s="25">
        <v>788</v>
      </c>
      <c r="AA202" s="24">
        <v>1467</v>
      </c>
      <c r="AB202" s="24">
        <v>2129</v>
      </c>
      <c r="AC202" s="24">
        <v>2904</v>
      </c>
      <c r="AD202" s="24">
        <v>3087</v>
      </c>
      <c r="AE202" s="24">
        <v>3249</v>
      </c>
      <c r="AF202" s="24">
        <v>2163</v>
      </c>
      <c r="AG202" s="24">
        <v>1404</v>
      </c>
      <c r="AH202" s="25">
        <v>832</v>
      </c>
      <c r="AI202" s="25">
        <v>614</v>
      </c>
      <c r="AJ202" s="25">
        <v>426</v>
      </c>
      <c r="AK202" s="25">
        <v>381</v>
      </c>
      <c r="AL202" s="25">
        <v>721</v>
      </c>
      <c r="AM202" s="24">
        <v>1378</v>
      </c>
      <c r="AN202" s="24">
        <v>1906</v>
      </c>
      <c r="AO202" s="80">
        <v>3069</v>
      </c>
      <c r="AP202" s="157">
        <f t="shared" si="249"/>
        <v>261.02999999999997</v>
      </c>
      <c r="AQ202" s="157">
        <f t="shared" si="250"/>
        <v>273.94400000000002</v>
      </c>
      <c r="AR202" s="157">
        <f t="shared" si="251"/>
        <v>284.339</v>
      </c>
      <c r="AS202" s="157">
        <f t="shared" si="252"/>
        <v>315.74400000000003</v>
      </c>
      <c r="AT202" s="157">
        <f t="shared" si="253"/>
        <v>230.47200000000001</v>
      </c>
      <c r="AU202" s="157">
        <f t="shared" si="254"/>
        <v>211.53</v>
      </c>
      <c r="AV202" s="157">
        <f t="shared" si="255"/>
        <v>298.22499824970822</v>
      </c>
      <c r="AW202" s="157">
        <f t="shared" si="256"/>
        <v>309.22466666666662</v>
      </c>
      <c r="AX202" s="157">
        <f t="shared" si="257"/>
        <v>296.6052869268463</v>
      </c>
      <c r="AY202" s="157">
        <f t="shared" si="258"/>
        <v>278.21660424068767</v>
      </c>
      <c r="AZ202" s="157">
        <f t="shared" si="259"/>
        <v>251.74044638109305</v>
      </c>
      <c r="BA202" s="157">
        <f t="shared" si="260"/>
        <v>216.70588827964357</v>
      </c>
      <c r="BB202" s="157">
        <f t="shared" si="261"/>
        <v>60.960171892222853</v>
      </c>
      <c r="BC202" s="157">
        <f t="shared" si="262"/>
        <v>63.19624512666666</v>
      </c>
      <c r="BD202" s="157">
        <f t="shared" si="263"/>
        <v>60.5312069560308</v>
      </c>
      <c r="BE202" s="157">
        <f t="shared" si="264"/>
        <v>56.828523582202862</v>
      </c>
      <c r="BF202" s="157">
        <f t="shared" si="265"/>
        <v>51.458264644759225</v>
      </c>
      <c r="BG202" s="157">
        <f t="shared" si="266"/>
        <v>44.264344739999991</v>
      </c>
      <c r="BH202" s="678">
        <f t="shared" si="267"/>
        <v>180019.45348891479</v>
      </c>
      <c r="BI202" s="678">
        <f t="shared" si="268"/>
        <v>186659.2533333333</v>
      </c>
      <c r="BJ202" s="678">
        <f t="shared" si="269"/>
        <v>179041.73683584176</v>
      </c>
      <c r="BK202" s="678">
        <f t="shared" si="270"/>
        <v>167941.65928710601</v>
      </c>
      <c r="BL202" s="678">
        <f t="shared" si="271"/>
        <v>151959.687633678</v>
      </c>
      <c r="BM202" s="678">
        <f t="shared" si="272"/>
        <v>135736.68820424948</v>
      </c>
      <c r="BN202" s="691">
        <f t="shared" si="273"/>
        <v>186797.29435822633</v>
      </c>
      <c r="BO202" s="691">
        <f t="shared" si="274"/>
        <v>193687.08666666664</v>
      </c>
      <c r="BP202" s="691">
        <f t="shared" si="275"/>
        <v>185782.76608417919</v>
      </c>
      <c r="BQ202" s="691">
        <f t="shared" si="276"/>
        <v>174264.76392893982</v>
      </c>
      <c r="BR202" s="691">
        <f t="shared" si="277"/>
        <v>157681.06141506648</v>
      </c>
      <c r="BS202" s="691">
        <f t="shared" si="278"/>
        <v>135736.68820424948</v>
      </c>
    </row>
    <row r="203" spans="1:71">
      <c r="BH203" s="678">
        <f t="shared" si="267"/>
        <v>0</v>
      </c>
      <c r="BI203" s="678">
        <f t="shared" si="268"/>
        <v>0</v>
      </c>
      <c r="BJ203" s="678">
        <f t="shared" si="269"/>
        <v>0</v>
      </c>
      <c r="BK203" s="678">
        <f t="shared" si="270"/>
        <v>0</v>
      </c>
      <c r="BL203" s="678">
        <f t="shared" si="271"/>
        <v>0</v>
      </c>
      <c r="BM203" s="678">
        <f t="shared" si="272"/>
        <v>0</v>
      </c>
      <c r="BN203" s="691">
        <f t="shared" si="273"/>
        <v>0</v>
      </c>
      <c r="BO203" s="691">
        <f t="shared" si="274"/>
        <v>0</v>
      </c>
      <c r="BP203" s="691">
        <f t="shared" si="275"/>
        <v>0</v>
      </c>
      <c r="BQ203" s="691">
        <f t="shared" si="276"/>
        <v>0</v>
      </c>
      <c r="BR203" s="691">
        <f t="shared" si="277"/>
        <v>0</v>
      </c>
      <c r="BS203" s="691">
        <f t="shared" si="278"/>
        <v>0</v>
      </c>
    </row>
    <row r="204" spans="1:71">
      <c r="A204" s="25">
        <v>4522805</v>
      </c>
      <c r="B204" s="114">
        <v>191</v>
      </c>
      <c r="C204" s="25" t="s">
        <v>645</v>
      </c>
      <c r="D204" s="25" t="s">
        <v>1162</v>
      </c>
      <c r="E204" s="25" t="s">
        <v>1177</v>
      </c>
      <c r="F204" s="25">
        <v>30042931</v>
      </c>
      <c r="G204" s="25" t="s">
        <v>111</v>
      </c>
      <c r="H204" s="25" t="s">
        <v>451</v>
      </c>
      <c r="I204" s="26">
        <v>13</v>
      </c>
      <c r="J204" s="32">
        <v>6400</v>
      </c>
      <c r="K204" s="155" t="s">
        <v>703</v>
      </c>
      <c r="L204" s="157">
        <v>17070</v>
      </c>
      <c r="M204" s="157">
        <v>17070</v>
      </c>
      <c r="N204" s="157">
        <v>16718</v>
      </c>
      <c r="O204" s="157">
        <v>20068</v>
      </c>
      <c r="P204" s="106">
        <f t="shared" si="283"/>
        <v>12223</v>
      </c>
      <c r="Q204" s="24">
        <f t="shared" si="284"/>
        <v>13302</v>
      </c>
      <c r="R204" s="24">
        <v>2039</v>
      </c>
      <c r="S204" s="24">
        <v>1931</v>
      </c>
      <c r="T204" s="24">
        <v>1544</v>
      </c>
      <c r="U204" s="25">
        <v>739</v>
      </c>
      <c r="V204" s="25">
        <v>543</v>
      </c>
      <c r="W204" s="25">
        <v>301</v>
      </c>
      <c r="X204" s="25">
        <v>258</v>
      </c>
      <c r="Y204" s="25">
        <v>349</v>
      </c>
      <c r="Z204" s="25">
        <v>489</v>
      </c>
      <c r="AA204" s="25">
        <v>910</v>
      </c>
      <c r="AB204" s="24">
        <v>1320</v>
      </c>
      <c r="AC204" s="24">
        <v>1800</v>
      </c>
      <c r="AD204" s="24">
        <v>1914</v>
      </c>
      <c r="AE204" s="24">
        <v>2015</v>
      </c>
      <c r="AF204" s="24">
        <v>1341</v>
      </c>
      <c r="AG204" s="24">
        <v>1051</v>
      </c>
      <c r="AH204" s="25">
        <v>623</v>
      </c>
      <c r="AI204" s="25">
        <v>460</v>
      </c>
      <c r="AJ204" s="25">
        <v>319</v>
      </c>
      <c r="AK204" s="25">
        <v>285</v>
      </c>
      <c r="AL204" s="25">
        <v>539</v>
      </c>
      <c r="AM204" s="24">
        <v>1032</v>
      </c>
      <c r="AN204" s="24">
        <v>1426</v>
      </c>
      <c r="AO204" s="80">
        <v>2297</v>
      </c>
      <c r="AP204" s="157">
        <f t="shared" si="249"/>
        <v>187.77</v>
      </c>
      <c r="AQ204" s="157">
        <f t="shared" si="250"/>
        <v>187.77</v>
      </c>
      <c r="AR204" s="157">
        <f t="shared" si="251"/>
        <v>183.898</v>
      </c>
      <c r="AS204" s="157">
        <f t="shared" si="252"/>
        <v>220.74799999999999</v>
      </c>
      <c r="AT204" s="157">
        <f t="shared" si="253"/>
        <v>134.453</v>
      </c>
      <c r="AU204" s="157">
        <f t="shared" si="254"/>
        <v>146.322</v>
      </c>
      <c r="AV204" s="157">
        <f t="shared" si="255"/>
        <v>214.52594690781797</v>
      </c>
      <c r="AW204" s="157">
        <f t="shared" si="256"/>
        <v>211.95250000000001</v>
      </c>
      <c r="AX204" s="157">
        <f t="shared" si="257"/>
        <v>191.831296639832</v>
      </c>
      <c r="AY204" s="157">
        <f t="shared" si="258"/>
        <v>194.5112463037249</v>
      </c>
      <c r="AZ204" s="157">
        <f t="shared" si="259"/>
        <v>146.86060882570163</v>
      </c>
      <c r="BA204" s="157">
        <f t="shared" si="260"/>
        <v>149.90232583961617</v>
      </c>
      <c r="BB204" s="157">
        <f t="shared" si="261"/>
        <v>43.851248807427076</v>
      </c>
      <c r="BC204" s="157">
        <f t="shared" si="262"/>
        <v>43.316732425000005</v>
      </c>
      <c r="BD204" s="157">
        <f t="shared" si="263"/>
        <v>39.148931018256917</v>
      </c>
      <c r="BE204" s="157">
        <f t="shared" si="264"/>
        <v>39.730867169998845</v>
      </c>
      <c r="BF204" s="157">
        <f t="shared" si="265"/>
        <v>30.01977705006167</v>
      </c>
      <c r="BG204" s="157">
        <f t="shared" si="266"/>
        <v>30.619049075999996</v>
      </c>
      <c r="BH204" s="678">
        <f t="shared" si="267"/>
        <v>129495.66249708284</v>
      </c>
      <c r="BI204" s="678">
        <f t="shared" si="268"/>
        <v>127942.23636363637</v>
      </c>
      <c r="BJ204" s="678">
        <f t="shared" si="269"/>
        <v>115796.34633531678</v>
      </c>
      <c r="BK204" s="678">
        <f t="shared" si="270"/>
        <v>117414.06140515757</v>
      </c>
      <c r="BL204" s="678">
        <f t="shared" si="271"/>
        <v>88650.403872968978</v>
      </c>
      <c r="BM204" s="678">
        <f t="shared" si="272"/>
        <v>93893.36591226868</v>
      </c>
      <c r="BN204" s="691">
        <f t="shared" si="273"/>
        <v>134371.25219953325</v>
      </c>
      <c r="BO204" s="691">
        <f t="shared" si="274"/>
        <v>132759.33863636365</v>
      </c>
      <c r="BP204" s="691">
        <f t="shared" si="275"/>
        <v>120156.14853167659</v>
      </c>
      <c r="BQ204" s="691">
        <f t="shared" si="276"/>
        <v>121834.77154842406</v>
      </c>
      <c r="BR204" s="691">
        <f t="shared" si="277"/>
        <v>91988.144982644022</v>
      </c>
      <c r="BS204" s="691">
        <f t="shared" si="278"/>
        <v>93893.36591226868</v>
      </c>
    </row>
    <row r="205" spans="1:71">
      <c r="A205" s="25">
        <v>4526747</v>
      </c>
      <c r="B205" s="28">
        <v>192</v>
      </c>
      <c r="C205" s="25" t="s">
        <v>645</v>
      </c>
      <c r="D205" s="25" t="s">
        <v>1161</v>
      </c>
      <c r="E205" s="25" t="s">
        <v>1177</v>
      </c>
      <c r="F205" s="25">
        <v>30001367</v>
      </c>
      <c r="G205" s="25" t="s">
        <v>675</v>
      </c>
      <c r="H205" s="25" t="s">
        <v>676</v>
      </c>
      <c r="I205" s="26" t="s">
        <v>677</v>
      </c>
      <c r="J205" s="32">
        <v>6470</v>
      </c>
      <c r="K205" s="155" t="s">
        <v>703</v>
      </c>
      <c r="L205" s="157">
        <v>5323</v>
      </c>
      <c r="M205" s="157">
        <v>6595</v>
      </c>
      <c r="N205" s="157">
        <v>7064</v>
      </c>
      <c r="O205" s="157">
        <v>8640</v>
      </c>
      <c r="P205" s="106">
        <f t="shared" si="283"/>
        <v>6865</v>
      </c>
      <c r="Q205" s="24">
        <f t="shared" si="284"/>
        <v>8034</v>
      </c>
      <c r="R205" s="25">
        <v>990</v>
      </c>
      <c r="S205" s="25">
        <v>938</v>
      </c>
      <c r="T205" s="25">
        <v>749</v>
      </c>
      <c r="U205" s="25">
        <v>461</v>
      </c>
      <c r="V205" s="25">
        <v>339</v>
      </c>
      <c r="W205" s="25">
        <v>188</v>
      </c>
      <c r="X205" s="25">
        <v>161</v>
      </c>
      <c r="Y205" s="25">
        <v>218</v>
      </c>
      <c r="Z205" s="25">
        <v>305</v>
      </c>
      <c r="AA205" s="25">
        <v>568</v>
      </c>
      <c r="AB205" s="25">
        <v>824</v>
      </c>
      <c r="AC205" s="24">
        <v>1124</v>
      </c>
      <c r="AD205" s="24">
        <v>1194</v>
      </c>
      <c r="AE205" s="24">
        <v>1257</v>
      </c>
      <c r="AF205" s="25">
        <v>837</v>
      </c>
      <c r="AG205" s="25">
        <v>621</v>
      </c>
      <c r="AH205" s="25">
        <v>368</v>
      </c>
      <c r="AI205" s="25">
        <v>272</v>
      </c>
      <c r="AJ205" s="25">
        <v>188</v>
      </c>
      <c r="AK205" s="25">
        <v>168</v>
      </c>
      <c r="AL205" s="25">
        <v>319</v>
      </c>
      <c r="AM205" s="25">
        <v>610</v>
      </c>
      <c r="AN205" s="25">
        <v>843</v>
      </c>
      <c r="AO205" s="80">
        <v>1357</v>
      </c>
      <c r="AP205" s="157">
        <f t="shared" si="249"/>
        <v>58.552999999999997</v>
      </c>
      <c r="AQ205" s="157">
        <f t="shared" si="250"/>
        <v>72.545000000000002</v>
      </c>
      <c r="AR205" s="157">
        <f t="shared" si="251"/>
        <v>77.703999999999994</v>
      </c>
      <c r="AS205" s="157">
        <f t="shared" si="252"/>
        <v>95.04</v>
      </c>
      <c r="AT205" s="157">
        <f t="shared" si="253"/>
        <v>75.515000000000001</v>
      </c>
      <c r="AU205" s="157">
        <f t="shared" si="254"/>
        <v>88.373999999999995</v>
      </c>
      <c r="AV205" s="157">
        <f t="shared" si="255"/>
        <v>66.896403947880202</v>
      </c>
      <c r="AW205" s="157">
        <f t="shared" si="256"/>
        <v>81.887916666666655</v>
      </c>
      <c r="AX205" s="157">
        <f t="shared" si="257"/>
        <v>81.056123906195296</v>
      </c>
      <c r="AY205" s="157">
        <f t="shared" si="258"/>
        <v>83.744128366762183</v>
      </c>
      <c r="AZ205" s="157">
        <f t="shared" si="259"/>
        <v>82.483684822747421</v>
      </c>
      <c r="BA205" s="157">
        <f t="shared" si="260"/>
        <v>90.536406991089777</v>
      </c>
      <c r="BB205" s="157">
        <f t="shared" si="261"/>
        <v>13.674293930986192</v>
      </c>
      <c r="BC205" s="157">
        <f t="shared" si="262"/>
        <v>16.735433529166666</v>
      </c>
      <c r="BD205" s="157">
        <f t="shared" si="263"/>
        <v>16.541933766776335</v>
      </c>
      <c r="BE205" s="157">
        <f t="shared" si="264"/>
        <v>17.105575660194841</v>
      </c>
      <c r="BF205" s="157">
        <f t="shared" si="265"/>
        <v>16.860490014617799</v>
      </c>
      <c r="BG205" s="157">
        <f t="shared" si="266"/>
        <v>18.492966491999997</v>
      </c>
      <c r="BH205" s="678">
        <f t="shared" si="267"/>
        <v>40381.102019447688</v>
      </c>
      <c r="BI205" s="678">
        <f t="shared" si="268"/>
        <v>49430.524242424231</v>
      </c>
      <c r="BJ205" s="678">
        <f t="shared" si="269"/>
        <v>48928.42388519425</v>
      </c>
      <c r="BK205" s="678">
        <f t="shared" si="270"/>
        <v>50551.001123209171</v>
      </c>
      <c r="BL205" s="678">
        <f t="shared" si="271"/>
        <v>49790.151565731168</v>
      </c>
      <c r="BM205" s="678">
        <f t="shared" si="272"/>
        <v>56708.713106237141</v>
      </c>
      <c r="BN205" s="691">
        <f t="shared" si="273"/>
        <v>41901.474836444962</v>
      </c>
      <c r="BO205" s="691">
        <f t="shared" si="274"/>
        <v>51291.613257575751</v>
      </c>
      <c r="BP205" s="691">
        <f t="shared" si="275"/>
        <v>50770.608519425965</v>
      </c>
      <c r="BQ205" s="691">
        <f t="shared" si="276"/>
        <v>52454.276767908312</v>
      </c>
      <c r="BR205" s="691">
        <f t="shared" si="277"/>
        <v>51664.780766248157</v>
      </c>
      <c r="BS205" s="691">
        <f t="shared" si="278"/>
        <v>56708.713106237141</v>
      </c>
    </row>
    <row r="206" spans="1:71">
      <c r="A206" s="25">
        <v>4535643</v>
      </c>
      <c r="B206" s="114">
        <v>193</v>
      </c>
      <c r="C206" s="25" t="s">
        <v>645</v>
      </c>
      <c r="D206" s="25" t="s">
        <v>1160</v>
      </c>
      <c r="E206" s="25" t="s">
        <v>1177</v>
      </c>
      <c r="F206" s="25">
        <v>30052467</v>
      </c>
      <c r="G206" s="25" t="s">
        <v>218</v>
      </c>
      <c r="H206" s="25" t="s">
        <v>678</v>
      </c>
      <c r="I206" s="26">
        <v>4</v>
      </c>
      <c r="J206" s="32">
        <v>6430</v>
      </c>
      <c r="K206" s="155" t="s">
        <v>703</v>
      </c>
      <c r="L206" s="97">
        <v>4354</v>
      </c>
      <c r="M206" s="97">
        <v>4354</v>
      </c>
      <c r="N206" s="97">
        <v>3715</v>
      </c>
      <c r="O206" s="97">
        <v>3676</v>
      </c>
      <c r="P206" s="106">
        <f t="shared" si="283"/>
        <v>3346</v>
      </c>
      <c r="Q206" s="24">
        <f t="shared" si="284"/>
        <v>4477</v>
      </c>
      <c r="R206" s="25">
        <v>463</v>
      </c>
      <c r="S206" s="25">
        <v>439</v>
      </c>
      <c r="T206" s="25">
        <v>351</v>
      </c>
      <c r="U206" s="25">
        <v>230</v>
      </c>
      <c r="V206" s="25">
        <v>169</v>
      </c>
      <c r="W206" s="25">
        <v>94</v>
      </c>
      <c r="X206" s="25">
        <v>81</v>
      </c>
      <c r="Y206" s="25">
        <v>109</v>
      </c>
      <c r="Z206" s="25">
        <v>152</v>
      </c>
      <c r="AA206" s="25">
        <v>284</v>
      </c>
      <c r="AB206" s="25">
        <v>412</v>
      </c>
      <c r="AC206" s="25">
        <v>562</v>
      </c>
      <c r="AD206" s="25">
        <v>597</v>
      </c>
      <c r="AE206" s="25">
        <v>628</v>
      </c>
      <c r="AF206" s="25">
        <v>418</v>
      </c>
      <c r="AG206" s="25">
        <v>371</v>
      </c>
      <c r="AH206" s="25">
        <v>220</v>
      </c>
      <c r="AI206" s="25">
        <v>162</v>
      </c>
      <c r="AJ206" s="25">
        <v>112</v>
      </c>
      <c r="AK206" s="25">
        <v>101</v>
      </c>
      <c r="AL206" s="25">
        <v>190</v>
      </c>
      <c r="AM206" s="25">
        <v>364</v>
      </c>
      <c r="AN206" s="25">
        <v>503</v>
      </c>
      <c r="AO206" s="32">
        <v>811</v>
      </c>
      <c r="AP206" s="157">
        <f t="shared" si="249"/>
        <v>47.893999999999998</v>
      </c>
      <c r="AQ206" s="157">
        <f t="shared" si="250"/>
        <v>47.893999999999998</v>
      </c>
      <c r="AR206" s="157">
        <f t="shared" si="251"/>
        <v>40.865000000000002</v>
      </c>
      <c r="AS206" s="157">
        <f t="shared" si="252"/>
        <v>40.436</v>
      </c>
      <c r="AT206" s="157">
        <f t="shared" si="253"/>
        <v>36.805999999999997</v>
      </c>
      <c r="AU206" s="157">
        <f t="shared" si="254"/>
        <v>49.247</v>
      </c>
      <c r="AV206" s="157">
        <f t="shared" si="255"/>
        <v>54.718569000388953</v>
      </c>
      <c r="AW206" s="157">
        <f t="shared" si="256"/>
        <v>54.062166666666663</v>
      </c>
      <c r="AX206" s="157">
        <f t="shared" si="257"/>
        <v>42.62790208260413</v>
      </c>
      <c r="AY206" s="157">
        <f t="shared" si="258"/>
        <v>35.630024985673344</v>
      </c>
      <c r="AZ206" s="157">
        <f t="shared" si="259"/>
        <v>40.202535967503685</v>
      </c>
      <c r="BA206" s="157">
        <f t="shared" si="260"/>
        <v>50.452015695681972</v>
      </c>
      <c r="BB206" s="157">
        <f t="shared" si="261"/>
        <v>11.185022689369505</v>
      </c>
      <c r="BC206" s="157">
        <f t="shared" si="262"/>
        <v>11.048685001666668</v>
      </c>
      <c r="BD206" s="157">
        <f t="shared" si="263"/>
        <v>8.6995022570178513</v>
      </c>
      <c r="BE206" s="157">
        <f t="shared" si="264"/>
        <v>7.2777889035736374</v>
      </c>
      <c r="BF206" s="157">
        <f t="shared" si="265"/>
        <v>8.2178003771174275</v>
      </c>
      <c r="BG206" s="157">
        <f t="shared" si="266"/>
        <v>10.305328725999999</v>
      </c>
      <c r="BH206" s="678">
        <f t="shared" si="267"/>
        <v>33030.118014780237</v>
      </c>
      <c r="BI206" s="678">
        <f t="shared" si="268"/>
        <v>32633.889696969694</v>
      </c>
      <c r="BJ206" s="678">
        <f t="shared" si="269"/>
        <v>25731.75180259013</v>
      </c>
      <c r="BK206" s="678">
        <f t="shared" si="270"/>
        <v>21507.578718624638</v>
      </c>
      <c r="BL206" s="678">
        <f t="shared" si="271"/>
        <v>24267.712620384042</v>
      </c>
      <c r="BM206" s="678">
        <f t="shared" si="272"/>
        <v>31601.308013022619</v>
      </c>
      <c r="BN206" s="691">
        <f t="shared" si="273"/>
        <v>34273.721855698175</v>
      </c>
      <c r="BO206" s="691">
        <f t="shared" si="274"/>
        <v>33862.575303030302</v>
      </c>
      <c r="BP206" s="691">
        <f t="shared" si="275"/>
        <v>26700.567759012953</v>
      </c>
      <c r="BQ206" s="691">
        <f t="shared" si="276"/>
        <v>22317.352013753578</v>
      </c>
      <c r="BR206" s="691">
        <f t="shared" si="277"/>
        <v>25181.406619645491</v>
      </c>
      <c r="BS206" s="691">
        <f t="shared" si="278"/>
        <v>31601.308013022619</v>
      </c>
    </row>
    <row r="207" spans="1:71">
      <c r="A207" s="25">
        <v>4537413</v>
      </c>
      <c r="B207" s="28">
        <v>194</v>
      </c>
      <c r="C207" s="25" t="s">
        <v>645</v>
      </c>
      <c r="D207" s="25" t="s">
        <v>1161</v>
      </c>
      <c r="E207" s="25" t="s">
        <v>1177</v>
      </c>
      <c r="F207" s="25">
        <v>30067488</v>
      </c>
      <c r="G207" s="25" t="s">
        <v>679</v>
      </c>
      <c r="H207" s="25" t="s">
        <v>680</v>
      </c>
      <c r="I207" s="26">
        <v>19</v>
      </c>
      <c r="J207" s="32">
        <v>6400</v>
      </c>
      <c r="K207" s="155" t="s">
        <v>703</v>
      </c>
      <c r="L207" s="97">
        <v>11063</v>
      </c>
      <c r="M207" s="97">
        <v>11063</v>
      </c>
      <c r="N207" s="97">
        <v>15052</v>
      </c>
      <c r="O207" s="97">
        <v>18981</v>
      </c>
      <c r="P207" s="106">
        <f t="shared" si="283"/>
        <v>13905</v>
      </c>
      <c r="Q207" s="24">
        <f t="shared" si="284"/>
        <v>12847</v>
      </c>
      <c r="R207" s="24">
        <v>2681</v>
      </c>
      <c r="S207" s="24">
        <v>2538</v>
      </c>
      <c r="T207" s="24">
        <v>2029</v>
      </c>
      <c r="U207" s="25">
        <v>733</v>
      </c>
      <c r="V207" s="25">
        <v>539</v>
      </c>
      <c r="W207" s="25">
        <v>299</v>
      </c>
      <c r="X207" s="25">
        <v>256</v>
      </c>
      <c r="Y207" s="25">
        <v>347</v>
      </c>
      <c r="Z207" s="25">
        <v>485</v>
      </c>
      <c r="AA207" s="25">
        <v>902</v>
      </c>
      <c r="AB207" s="24">
        <v>1310</v>
      </c>
      <c r="AC207" s="24">
        <v>1786</v>
      </c>
      <c r="AD207" s="24">
        <v>1899</v>
      </c>
      <c r="AE207" s="24">
        <v>1999</v>
      </c>
      <c r="AF207" s="24">
        <v>1331</v>
      </c>
      <c r="AG207" s="25">
        <v>997</v>
      </c>
      <c r="AH207" s="25">
        <v>591</v>
      </c>
      <c r="AI207" s="25">
        <v>436</v>
      </c>
      <c r="AJ207" s="25">
        <v>302</v>
      </c>
      <c r="AK207" s="25">
        <v>270</v>
      </c>
      <c r="AL207" s="25">
        <v>512</v>
      </c>
      <c r="AM207" s="25">
        <v>978</v>
      </c>
      <c r="AN207" s="24">
        <v>1353</v>
      </c>
      <c r="AO207" s="80">
        <v>2179</v>
      </c>
      <c r="AP207" s="157">
        <f t="shared" si="249"/>
        <v>121.693</v>
      </c>
      <c r="AQ207" s="157">
        <f t="shared" si="250"/>
        <v>121.693</v>
      </c>
      <c r="AR207" s="157">
        <f t="shared" si="251"/>
        <v>165.572</v>
      </c>
      <c r="AS207" s="157">
        <f t="shared" si="252"/>
        <v>208.791</v>
      </c>
      <c r="AT207" s="157">
        <f t="shared" si="253"/>
        <v>152.95500000000001</v>
      </c>
      <c r="AU207" s="157">
        <f t="shared" si="254"/>
        <v>141.31700000000001</v>
      </c>
      <c r="AV207" s="157">
        <f t="shared" si="255"/>
        <v>139.03342417347335</v>
      </c>
      <c r="AW207" s="157">
        <f t="shared" si="256"/>
        <v>137.36558333333332</v>
      </c>
      <c r="AX207" s="157">
        <f t="shared" si="257"/>
        <v>172.71471928596429</v>
      </c>
      <c r="AY207" s="157">
        <f t="shared" si="258"/>
        <v>183.97538200573064</v>
      </c>
      <c r="AZ207" s="157">
        <f t="shared" si="259"/>
        <v>167.07001274002957</v>
      </c>
      <c r="BA207" s="157">
        <f t="shared" si="260"/>
        <v>144.77485942426318</v>
      </c>
      <c r="BB207" s="157">
        <f t="shared" si="261"/>
        <v>28.419822235299684</v>
      </c>
      <c r="BC207" s="157">
        <f t="shared" si="262"/>
        <v>28.073404265833332</v>
      </c>
      <c r="BD207" s="157">
        <f t="shared" si="263"/>
        <v>35.247619911879589</v>
      </c>
      <c r="BE207" s="157">
        <f t="shared" si="264"/>
        <v>37.578811528490533</v>
      </c>
      <c r="BF207" s="157">
        <f t="shared" si="265"/>
        <v>34.150781304189444</v>
      </c>
      <c r="BG207" s="157">
        <f t="shared" si="266"/>
        <v>29.571712785999996</v>
      </c>
      <c r="BH207" s="678">
        <f t="shared" si="267"/>
        <v>83925.630591987545</v>
      </c>
      <c r="BI207" s="678">
        <f t="shared" si="268"/>
        <v>82918.861212121206</v>
      </c>
      <c r="BJ207" s="678">
        <f t="shared" si="269"/>
        <v>104256.8850962548</v>
      </c>
      <c r="BK207" s="678">
        <f t="shared" si="270"/>
        <v>111054.23059255013</v>
      </c>
      <c r="BL207" s="678">
        <f t="shared" si="271"/>
        <v>100849.53496307239</v>
      </c>
      <c r="BM207" s="678">
        <f t="shared" si="272"/>
        <v>90681.707403015753</v>
      </c>
      <c r="BN207" s="691">
        <f t="shared" si="273"/>
        <v>87085.481141384676</v>
      </c>
      <c r="BO207" s="691">
        <f t="shared" si="274"/>
        <v>86040.806287878775</v>
      </c>
      <c r="BP207" s="691">
        <f t="shared" si="275"/>
        <v>108182.21962548127</v>
      </c>
      <c r="BQ207" s="691">
        <f t="shared" si="276"/>
        <v>115235.48927449856</v>
      </c>
      <c r="BR207" s="691">
        <f t="shared" si="277"/>
        <v>104646.58070716397</v>
      </c>
      <c r="BS207" s="691">
        <f t="shared" si="278"/>
        <v>90681.707403015753</v>
      </c>
    </row>
    <row r="208" spans="1:71">
      <c r="A208" s="25">
        <v>4537664</v>
      </c>
      <c r="B208" s="114">
        <v>195</v>
      </c>
      <c r="C208" s="25" t="s">
        <v>645</v>
      </c>
      <c r="D208" s="25" t="s">
        <v>1162</v>
      </c>
      <c r="E208" s="25" t="s">
        <v>1177</v>
      </c>
      <c r="F208" s="25">
        <v>30041535</v>
      </c>
      <c r="G208" s="25" t="s">
        <v>681</v>
      </c>
      <c r="H208" s="25" t="s">
        <v>643</v>
      </c>
      <c r="I208" s="26">
        <v>94</v>
      </c>
      <c r="J208" s="32">
        <v>6440</v>
      </c>
      <c r="K208" s="155" t="s">
        <v>703</v>
      </c>
      <c r="L208" s="97">
        <v>1931</v>
      </c>
      <c r="M208" s="97">
        <v>1931</v>
      </c>
      <c r="N208" s="97">
        <v>2358</v>
      </c>
      <c r="O208" s="97">
        <v>2481</v>
      </c>
      <c r="P208" s="106">
        <f t="shared" si="283"/>
        <v>2050</v>
      </c>
      <c r="Q208" s="24">
        <f t="shared" si="284"/>
        <v>2248</v>
      </c>
      <c r="R208" s="25">
        <v>341</v>
      </c>
      <c r="S208" s="25">
        <v>323</v>
      </c>
      <c r="T208" s="25">
        <v>258</v>
      </c>
      <c r="U208" s="25">
        <v>124</v>
      </c>
      <c r="V208" s="25">
        <v>91</v>
      </c>
      <c r="W208" s="25">
        <v>51</v>
      </c>
      <c r="X208" s="25">
        <v>43</v>
      </c>
      <c r="Y208" s="25">
        <v>59</v>
      </c>
      <c r="Z208" s="25">
        <v>82</v>
      </c>
      <c r="AA208" s="25">
        <v>153</v>
      </c>
      <c r="AB208" s="25">
        <v>222</v>
      </c>
      <c r="AC208" s="25">
        <v>303</v>
      </c>
      <c r="AD208" s="25">
        <v>322</v>
      </c>
      <c r="AE208" s="25">
        <v>339</v>
      </c>
      <c r="AF208" s="25">
        <v>225</v>
      </c>
      <c r="AG208" s="25">
        <v>178</v>
      </c>
      <c r="AH208" s="25">
        <v>106</v>
      </c>
      <c r="AI208" s="25">
        <v>78</v>
      </c>
      <c r="AJ208" s="25">
        <v>54</v>
      </c>
      <c r="AK208" s="25">
        <v>48</v>
      </c>
      <c r="AL208" s="25">
        <v>91</v>
      </c>
      <c r="AM208" s="25">
        <v>175</v>
      </c>
      <c r="AN208" s="25">
        <v>242</v>
      </c>
      <c r="AO208" s="32">
        <v>390</v>
      </c>
      <c r="AP208" s="157">
        <f t="shared" si="249"/>
        <v>21.241</v>
      </c>
      <c r="AQ208" s="157">
        <f t="shared" si="250"/>
        <v>21.241</v>
      </c>
      <c r="AR208" s="157">
        <f t="shared" si="251"/>
        <v>25.937999999999999</v>
      </c>
      <c r="AS208" s="157">
        <f t="shared" si="252"/>
        <v>27.291</v>
      </c>
      <c r="AT208" s="157">
        <f t="shared" si="253"/>
        <v>22.55</v>
      </c>
      <c r="AU208" s="157">
        <f t="shared" si="254"/>
        <v>24.728000000000002</v>
      </c>
      <c r="AV208" s="157">
        <f t="shared" si="255"/>
        <v>24.267697919097628</v>
      </c>
      <c r="AW208" s="157">
        <f t="shared" si="256"/>
        <v>23.97658333333333</v>
      </c>
      <c r="AX208" s="157">
        <f t="shared" si="257"/>
        <v>27.056956422821141</v>
      </c>
      <c r="AY208" s="157">
        <f t="shared" si="258"/>
        <v>24.047359083094555</v>
      </c>
      <c r="AZ208" s="157">
        <f t="shared" si="259"/>
        <v>24.630961964549485</v>
      </c>
      <c r="BA208" s="157">
        <f t="shared" si="260"/>
        <v>25.333064838930774</v>
      </c>
      <c r="BB208" s="157">
        <f t="shared" si="261"/>
        <v>4.9605601316427466</v>
      </c>
      <c r="BC208" s="157">
        <f t="shared" si="262"/>
        <v>4.9000943358333329</v>
      </c>
      <c r="BD208" s="157">
        <f t="shared" si="263"/>
        <v>5.5217836667693394</v>
      </c>
      <c r="BE208" s="157">
        <f t="shared" si="264"/>
        <v>4.9119135663128937</v>
      </c>
      <c r="BF208" s="157">
        <f t="shared" si="265"/>
        <v>5.0348149351735598</v>
      </c>
      <c r="BG208" s="157">
        <f t="shared" si="266"/>
        <v>5.1745318239999998</v>
      </c>
      <c r="BH208" s="678">
        <f t="shared" si="267"/>
        <v>14648.86492570984</v>
      </c>
      <c r="BI208" s="678">
        <f t="shared" si="268"/>
        <v>14473.137575757573</v>
      </c>
      <c r="BJ208" s="678">
        <f t="shared" si="269"/>
        <v>16332.562786139306</v>
      </c>
      <c r="BK208" s="678">
        <f t="shared" si="270"/>
        <v>14515.860391977078</v>
      </c>
      <c r="BL208" s="678">
        <f t="shared" si="271"/>
        <v>14868.144313146235</v>
      </c>
      <c r="BM208" s="678">
        <f t="shared" si="272"/>
        <v>15867.710612748459</v>
      </c>
      <c r="BN208" s="691">
        <f t="shared" si="273"/>
        <v>15200.403514780242</v>
      </c>
      <c r="BO208" s="691">
        <f t="shared" si="274"/>
        <v>15018.059924242423</v>
      </c>
      <c r="BP208" s="691">
        <f t="shared" si="275"/>
        <v>16947.493613930696</v>
      </c>
      <c r="BQ208" s="691">
        <f t="shared" si="276"/>
        <v>15062.391280229227</v>
      </c>
      <c r="BR208" s="691">
        <f t="shared" si="277"/>
        <v>15427.938903249633</v>
      </c>
      <c r="BS208" s="691">
        <f t="shared" si="278"/>
        <v>15867.710612748459</v>
      </c>
    </row>
    <row r="209" spans="1:71">
      <c r="A209" s="25">
        <v>4537856</v>
      </c>
      <c r="B209" s="28">
        <v>196</v>
      </c>
      <c r="C209" s="25" t="s">
        <v>645</v>
      </c>
      <c r="D209" s="25" t="s">
        <v>1162</v>
      </c>
      <c r="E209" s="25" t="s">
        <v>1177</v>
      </c>
      <c r="F209" s="25">
        <v>30028695</v>
      </c>
      <c r="G209" s="25" t="s">
        <v>682</v>
      </c>
      <c r="H209" s="25" t="s">
        <v>508</v>
      </c>
      <c r="I209" s="26">
        <v>12</v>
      </c>
      <c r="J209" s="32">
        <v>6400</v>
      </c>
      <c r="K209" s="155" t="s">
        <v>703</v>
      </c>
      <c r="L209" s="110">
        <v>19265</v>
      </c>
      <c r="M209" s="110">
        <v>19265</v>
      </c>
      <c r="N209" s="110">
        <v>16210</v>
      </c>
      <c r="O209" s="110">
        <v>14676</v>
      </c>
      <c r="P209" s="106">
        <f t="shared" ref="P209:P232" si="285">SUM(R209:AC209)</f>
        <v>12747</v>
      </c>
      <c r="Q209" s="24">
        <f t="shared" ref="Q209:Q232" si="286">SUM(AD209:AO209)</f>
        <v>14723</v>
      </c>
      <c r="R209" s="24">
        <v>1971</v>
      </c>
      <c r="S209" s="24">
        <v>1866</v>
      </c>
      <c r="T209" s="24">
        <v>1491</v>
      </c>
      <c r="U209" s="25">
        <v>817</v>
      </c>
      <c r="V209" s="25">
        <v>600</v>
      </c>
      <c r="W209" s="25">
        <v>333</v>
      </c>
      <c r="X209" s="25">
        <v>286</v>
      </c>
      <c r="Y209" s="25">
        <v>386</v>
      </c>
      <c r="Z209" s="25">
        <v>540</v>
      </c>
      <c r="AA209" s="24">
        <v>1006</v>
      </c>
      <c r="AB209" s="24">
        <v>1460</v>
      </c>
      <c r="AC209" s="24">
        <v>1991</v>
      </c>
      <c r="AD209" s="24">
        <v>2117</v>
      </c>
      <c r="AE209" s="24">
        <v>2228</v>
      </c>
      <c r="AF209" s="24">
        <v>1483</v>
      </c>
      <c r="AG209" s="24">
        <v>1164</v>
      </c>
      <c r="AH209" s="25">
        <v>690</v>
      </c>
      <c r="AI209" s="25">
        <v>509</v>
      </c>
      <c r="AJ209" s="25">
        <v>353</v>
      </c>
      <c r="AK209" s="25">
        <v>316</v>
      </c>
      <c r="AL209" s="25">
        <v>597</v>
      </c>
      <c r="AM209" s="24">
        <v>1142</v>
      </c>
      <c r="AN209" s="24">
        <v>1580</v>
      </c>
      <c r="AO209" s="80">
        <v>2544</v>
      </c>
      <c r="AP209" s="157">
        <f t="shared" si="249"/>
        <v>211.91499999999999</v>
      </c>
      <c r="AQ209" s="157">
        <f t="shared" si="250"/>
        <v>211.91499999999999</v>
      </c>
      <c r="AR209" s="157">
        <f t="shared" si="251"/>
        <v>178.31</v>
      </c>
      <c r="AS209" s="157">
        <f t="shared" si="252"/>
        <v>161.43600000000001</v>
      </c>
      <c r="AT209" s="157">
        <f t="shared" si="253"/>
        <v>140.21700000000001</v>
      </c>
      <c r="AU209" s="157">
        <f t="shared" si="254"/>
        <v>161.953</v>
      </c>
      <c r="AV209" s="157">
        <f t="shared" si="255"/>
        <v>242.11144506028782</v>
      </c>
      <c r="AW209" s="157">
        <f t="shared" si="256"/>
        <v>239.20708333333332</v>
      </c>
      <c r="AX209" s="157">
        <f t="shared" si="257"/>
        <v>186.00223223661183</v>
      </c>
      <c r="AY209" s="157">
        <f t="shared" si="258"/>
        <v>142.24870693409738</v>
      </c>
      <c r="AZ209" s="157">
        <f t="shared" si="259"/>
        <v>153.15652300590841</v>
      </c>
      <c r="BA209" s="157">
        <f t="shared" si="260"/>
        <v>165.91579787525703</v>
      </c>
      <c r="BB209" s="157">
        <f t="shared" si="261"/>
        <v>49.490000484773432</v>
      </c>
      <c r="BC209" s="157">
        <f t="shared" si="262"/>
        <v>48.88675162083333</v>
      </c>
      <c r="BD209" s="157">
        <f t="shared" si="263"/>
        <v>37.959335554847748</v>
      </c>
      <c r="BE209" s="157">
        <f t="shared" si="264"/>
        <v>29.055720878358731</v>
      </c>
      <c r="BF209" s="157">
        <f t="shared" si="265"/>
        <v>31.306724867637737</v>
      </c>
      <c r="BG209" s="157">
        <f t="shared" si="266"/>
        <v>33.889960873999996</v>
      </c>
      <c r="BH209" s="678">
        <f t="shared" si="267"/>
        <v>146147.27229093737</v>
      </c>
      <c r="BI209" s="678">
        <f t="shared" si="268"/>
        <v>144394.09393939393</v>
      </c>
      <c r="BJ209" s="678">
        <f t="shared" si="269"/>
        <v>112277.71109555478</v>
      </c>
      <c r="BK209" s="678">
        <f t="shared" si="270"/>
        <v>85866.492185673327</v>
      </c>
      <c r="BL209" s="678">
        <f t="shared" si="271"/>
        <v>92450.846614475624</v>
      </c>
      <c r="BM209" s="678">
        <f t="shared" si="272"/>
        <v>103923.62248732008</v>
      </c>
      <c r="BN209" s="691">
        <f t="shared" si="273"/>
        <v>151649.80513321664</v>
      </c>
      <c r="BO209" s="691">
        <f t="shared" si="274"/>
        <v>149830.61856060606</v>
      </c>
      <c r="BP209" s="691">
        <f t="shared" si="275"/>
        <v>116505.03455547777</v>
      </c>
      <c r="BQ209" s="691">
        <f t="shared" si="276"/>
        <v>89099.417343266454</v>
      </c>
      <c r="BR209" s="691">
        <f t="shared" si="277"/>
        <v>95931.676682791731</v>
      </c>
      <c r="BS209" s="691">
        <f t="shared" si="278"/>
        <v>103923.62248732008</v>
      </c>
    </row>
    <row r="210" spans="1:71">
      <c r="A210" s="25">
        <v>4539842</v>
      </c>
      <c r="B210" s="114">
        <v>197</v>
      </c>
      <c r="C210" s="25" t="s">
        <v>645</v>
      </c>
      <c r="D210" s="25" t="s">
        <v>1160</v>
      </c>
      <c r="E210" s="25" t="s">
        <v>1177</v>
      </c>
      <c r="F210" s="25">
        <v>30052400</v>
      </c>
      <c r="G210" s="25" t="s">
        <v>683</v>
      </c>
      <c r="H210" s="25" t="s">
        <v>68</v>
      </c>
      <c r="I210" s="26" t="s">
        <v>601</v>
      </c>
      <c r="J210" s="32">
        <v>6430</v>
      </c>
      <c r="K210" s="155" t="s">
        <v>703</v>
      </c>
      <c r="L210" s="97">
        <v>3115</v>
      </c>
      <c r="M210" s="97">
        <v>3595</v>
      </c>
      <c r="N210" s="97">
        <v>4135</v>
      </c>
      <c r="O210" s="97">
        <v>4741</v>
      </c>
      <c r="P210" s="106">
        <f t="shared" si="285"/>
        <v>3602</v>
      </c>
      <c r="Q210" s="24">
        <f t="shared" si="286"/>
        <v>3943</v>
      </c>
      <c r="R210" s="25">
        <v>608</v>
      </c>
      <c r="S210" s="25">
        <v>570</v>
      </c>
      <c r="T210" s="25">
        <v>478</v>
      </c>
      <c r="U210" s="25">
        <v>249</v>
      </c>
      <c r="V210" s="25">
        <v>154</v>
      </c>
      <c r="W210" s="25">
        <v>86</v>
      </c>
      <c r="X210" s="25">
        <v>73</v>
      </c>
      <c r="Y210" s="25">
        <v>99</v>
      </c>
      <c r="Z210" s="25">
        <v>139</v>
      </c>
      <c r="AA210" s="25">
        <v>259</v>
      </c>
      <c r="AB210" s="25">
        <v>375</v>
      </c>
      <c r="AC210" s="25">
        <v>512</v>
      </c>
      <c r="AD210" s="25">
        <v>544</v>
      </c>
      <c r="AE210" s="25">
        <v>573</v>
      </c>
      <c r="AF210" s="25">
        <v>381</v>
      </c>
      <c r="AG210" s="25">
        <v>320</v>
      </c>
      <c r="AH210" s="25">
        <v>190</v>
      </c>
      <c r="AI210" s="25">
        <v>140</v>
      </c>
      <c r="AJ210" s="25">
        <v>97</v>
      </c>
      <c r="AK210" s="25">
        <v>87</v>
      </c>
      <c r="AL210" s="25">
        <v>164</v>
      </c>
      <c r="AM210" s="25">
        <v>314</v>
      </c>
      <c r="AN210" s="25">
        <v>434</v>
      </c>
      <c r="AO210" s="32">
        <v>699</v>
      </c>
      <c r="AP210" s="157">
        <f t="shared" ref="AP210:AP236" si="287">L210*11/1000</f>
        <v>34.265000000000001</v>
      </c>
      <c r="AQ210" s="157">
        <f t="shared" ref="AQ210:AQ236" si="288">M210*11/1000</f>
        <v>39.545000000000002</v>
      </c>
      <c r="AR210" s="157">
        <f t="shared" ref="AR210:AR236" si="289">N210*11/1000</f>
        <v>45.484999999999999</v>
      </c>
      <c r="AS210" s="157">
        <f t="shared" ref="AS210:AS236" si="290">O210*11/1000</f>
        <v>52.151000000000003</v>
      </c>
      <c r="AT210" s="157">
        <f t="shared" ref="AT210:AT236" si="291">P210*11/1000</f>
        <v>39.622</v>
      </c>
      <c r="AU210" s="157">
        <f t="shared" ref="AU210:AU236" si="292">Q210*11/1000</f>
        <v>43.372999999999998</v>
      </c>
      <c r="AV210" s="157">
        <f t="shared" ref="AV210:AV236" si="293">0.85*AP210/$AV$144+0.15*AP210</f>
        <v>39.147529268767016</v>
      </c>
      <c r="AW210" s="157">
        <f t="shared" ref="AW210:AW236" si="294">0.85*AQ210/$AW$144+0.15*AQ210</f>
        <v>44.637916666666669</v>
      </c>
      <c r="AX210" s="157">
        <f t="shared" ref="AX210:AX236" si="295">0.85*AR210/$AX$144+0.15*AR210</f>
        <v>47.447207297864892</v>
      </c>
      <c r="AY210" s="157">
        <f t="shared" ref="AY210:AY236" si="296">0.85*AS210/$AY$144+0.15*AS210</f>
        <v>45.952651919770773</v>
      </c>
      <c r="AZ210" s="157">
        <f t="shared" ref="AZ210:AZ236" si="297">0.85*AT210/$AZ$144+0.15*AT210</f>
        <v>43.278402437223043</v>
      </c>
      <c r="BA210" s="157">
        <f t="shared" ref="BA210:BA236" si="298">0.85*AU210/$BA$144+0.15*AU210</f>
        <v>44.434285880740227</v>
      </c>
      <c r="BB210" s="157">
        <f t="shared" ref="BB210:BB236" si="299">$BB$144*AV210/1000</f>
        <v>8.0021464578286654</v>
      </c>
      <c r="BC210" s="157">
        <f t="shared" ref="BC210:BC236" si="300">$BC$144*AW210/1000</f>
        <v>9.1226510291666667</v>
      </c>
      <c r="BD210" s="157">
        <f t="shared" ref="BD210:BD236" si="301">$BD$144*AX210/1000</f>
        <v>9.6830260653482672</v>
      </c>
      <c r="BE210" s="157">
        <f t="shared" ref="BE210:BE236" si="302">$BE$144*AY210/1000</f>
        <v>9.3862886811323776</v>
      </c>
      <c r="BF210" s="157">
        <f t="shared" ref="BF210:BF236" si="303">$BF$144*AZ210/1000</f>
        <v>8.8465382421927625</v>
      </c>
      <c r="BG210" s="157">
        <f t="shared" ref="BG210:BG236" si="304">$BG$144*BA210/1000</f>
        <v>9.0761472339999987</v>
      </c>
      <c r="BH210" s="678">
        <f t="shared" ref="BH210:BH236" si="305">$BH$144*AV210</f>
        <v>23630.872213146635</v>
      </c>
      <c r="BI210" s="678">
        <f t="shared" ref="BI210:BI236" si="306">$BI$144*AW210</f>
        <v>26945.069696969698</v>
      </c>
      <c r="BJ210" s="678">
        <f t="shared" ref="BJ210:BJ236" si="307">$BJ$144*AX210</f>
        <v>28640.859677983899</v>
      </c>
      <c r="BK210" s="678">
        <f t="shared" ref="BK210:BK236" si="308">$BK$144*AY210</f>
        <v>27738.691704297995</v>
      </c>
      <c r="BL210" s="678">
        <f t="shared" ref="BL210:BL236" si="309">$BL$144*AZ210</f>
        <v>26124.417471196455</v>
      </c>
      <c r="BM210" s="678">
        <f t="shared" ref="BM210:BM236" si="310">$BM$144*BA210</f>
        <v>27832.020883481833</v>
      </c>
      <c r="BN210" s="691">
        <f t="shared" ref="BN210:BN236" si="311">$BN$144*AV210</f>
        <v>24520.588787436795</v>
      </c>
      <c r="BO210" s="691">
        <f t="shared" ref="BO210:BO236" si="312">$BO$144*AW210</f>
        <v>27959.567803030306</v>
      </c>
      <c r="BP210" s="691">
        <f t="shared" ref="BP210:BP236" si="313">$BP$144*AX210</f>
        <v>29719.205298389919</v>
      </c>
      <c r="BQ210" s="691">
        <f t="shared" ref="BQ210:BQ236" si="314">$BQ$144*AY210</f>
        <v>28783.070157020058</v>
      </c>
      <c r="BR210" s="691">
        <f t="shared" ref="BR210:BR236" si="315">$BR$144*AZ210</f>
        <v>27108.01752658789</v>
      </c>
      <c r="BS210" s="691">
        <f t="shared" ref="BS210:BS236" si="316">$BS$144*BA210</f>
        <v>27832.020883481833</v>
      </c>
    </row>
    <row r="211" spans="1:71">
      <c r="A211" s="25">
        <v>4540783</v>
      </c>
      <c r="B211" s="28">
        <v>198</v>
      </c>
      <c r="C211" s="25" t="s">
        <v>645</v>
      </c>
      <c r="D211" s="25" t="s">
        <v>1160</v>
      </c>
      <c r="E211" s="25" t="s">
        <v>1177</v>
      </c>
      <c r="F211" s="25">
        <v>30052697</v>
      </c>
      <c r="G211" s="25" t="s">
        <v>684</v>
      </c>
      <c r="H211" s="25" t="s">
        <v>45</v>
      </c>
      <c r="I211" s="26" t="s">
        <v>685</v>
      </c>
      <c r="J211" s="32">
        <v>6440</v>
      </c>
      <c r="K211" s="155" t="s">
        <v>703</v>
      </c>
      <c r="L211" s="157">
        <v>2952</v>
      </c>
      <c r="M211" s="157">
        <v>3501</v>
      </c>
      <c r="N211" s="157">
        <v>3743</v>
      </c>
      <c r="O211" s="157">
        <v>4635</v>
      </c>
      <c r="P211" s="106">
        <f t="shared" si="285"/>
        <v>3301</v>
      </c>
      <c r="Q211" s="24">
        <f t="shared" si="286"/>
        <v>3055</v>
      </c>
      <c r="R211" s="25">
        <v>674</v>
      </c>
      <c r="S211" s="25">
        <v>638</v>
      </c>
      <c r="T211" s="25">
        <v>510</v>
      </c>
      <c r="U211" s="25">
        <v>163</v>
      </c>
      <c r="V211" s="25">
        <v>120</v>
      </c>
      <c r="W211" s="25">
        <v>66</v>
      </c>
      <c r="X211" s="25">
        <v>57</v>
      </c>
      <c r="Y211" s="25">
        <v>77</v>
      </c>
      <c r="Z211" s="25">
        <v>108</v>
      </c>
      <c r="AA211" s="25">
        <v>200</v>
      </c>
      <c r="AB211" s="25">
        <v>291</v>
      </c>
      <c r="AC211" s="25">
        <v>397</v>
      </c>
      <c r="AD211" s="25">
        <v>422</v>
      </c>
      <c r="AE211" s="25">
        <v>444</v>
      </c>
      <c r="AF211" s="25">
        <v>296</v>
      </c>
      <c r="AG211" s="25">
        <v>248</v>
      </c>
      <c r="AH211" s="25">
        <v>147</v>
      </c>
      <c r="AI211" s="25">
        <v>108</v>
      </c>
      <c r="AJ211" s="25">
        <v>75</v>
      </c>
      <c r="AK211" s="25">
        <v>67</v>
      </c>
      <c r="AL211" s="25">
        <v>127</v>
      </c>
      <c r="AM211" s="25">
        <v>243</v>
      </c>
      <c r="AN211" s="25">
        <v>336</v>
      </c>
      <c r="AO211" s="32">
        <v>542</v>
      </c>
      <c r="AP211" s="157">
        <f t="shared" si="287"/>
        <v>32.472000000000001</v>
      </c>
      <c r="AQ211" s="157">
        <f t="shared" si="288"/>
        <v>38.511000000000003</v>
      </c>
      <c r="AR211" s="157">
        <f t="shared" si="289"/>
        <v>41.173000000000002</v>
      </c>
      <c r="AS211" s="157">
        <f t="shared" si="290"/>
        <v>50.984999999999999</v>
      </c>
      <c r="AT211" s="157">
        <f t="shared" si="291"/>
        <v>36.311</v>
      </c>
      <c r="AU211" s="157">
        <f t="shared" si="292"/>
        <v>33.604999999999997</v>
      </c>
      <c r="AV211" s="157">
        <f t="shared" si="293"/>
        <v>37.099038973162195</v>
      </c>
      <c r="AW211" s="157">
        <f t="shared" si="294"/>
        <v>43.470749999999995</v>
      </c>
      <c r="AX211" s="157">
        <f t="shared" si="295"/>
        <v>42.949189096954854</v>
      </c>
      <c r="AY211" s="157">
        <f t="shared" si="296"/>
        <v>44.925235530085956</v>
      </c>
      <c r="AZ211" s="157">
        <f t="shared" si="297"/>
        <v>39.661856314623336</v>
      </c>
      <c r="BA211" s="157">
        <f t="shared" si="298"/>
        <v>34.427274503084298</v>
      </c>
      <c r="BB211" s="157">
        <f t="shared" si="299"/>
        <v>7.583414556504084</v>
      </c>
      <c r="BC211" s="157">
        <f t="shared" si="300"/>
        <v>8.8841171774999985</v>
      </c>
      <c r="BD211" s="157">
        <f t="shared" si="301"/>
        <v>8.765070510906547</v>
      </c>
      <c r="BE211" s="157">
        <f t="shared" si="302"/>
        <v>9.1764286093753569</v>
      </c>
      <c r="BF211" s="157">
        <f t="shared" si="303"/>
        <v>8.1072800492721555</v>
      </c>
      <c r="BG211" s="157">
        <f t="shared" si="304"/>
        <v>7.0321150899999987</v>
      </c>
      <c r="BH211" s="678">
        <f t="shared" si="305"/>
        <v>22394.328980163362</v>
      </c>
      <c r="BI211" s="678">
        <f t="shared" si="306"/>
        <v>26240.525454545452</v>
      </c>
      <c r="BJ211" s="678">
        <f t="shared" si="307"/>
        <v>25925.692327616383</v>
      </c>
      <c r="BK211" s="678">
        <f t="shared" si="308"/>
        <v>27118.505810888251</v>
      </c>
      <c r="BL211" s="678">
        <f t="shared" si="309"/>
        <v>23941.338720827178</v>
      </c>
      <c r="BM211" s="678">
        <f t="shared" si="310"/>
        <v>21563.992847840982</v>
      </c>
      <c r="BN211" s="691">
        <f t="shared" si="311"/>
        <v>23237.488956826139</v>
      </c>
      <c r="BO211" s="691">
        <f t="shared" si="312"/>
        <v>27228.497045454544</v>
      </c>
      <c r="BP211" s="691">
        <f t="shared" si="313"/>
        <v>26901.810261638086</v>
      </c>
      <c r="BQ211" s="691">
        <f t="shared" si="314"/>
        <v>28139.533891117477</v>
      </c>
      <c r="BR211" s="691">
        <f t="shared" si="315"/>
        <v>24842.744546159527</v>
      </c>
      <c r="BS211" s="691">
        <f t="shared" si="316"/>
        <v>21563.992847840982</v>
      </c>
    </row>
    <row r="212" spans="1:71">
      <c r="A212" s="25">
        <v>4543454</v>
      </c>
      <c r="B212" s="114">
        <v>199</v>
      </c>
      <c r="C212" s="25" t="s">
        <v>645</v>
      </c>
      <c r="D212" s="25" t="s">
        <v>1161</v>
      </c>
      <c r="E212" s="25" t="s">
        <v>1177</v>
      </c>
      <c r="F212" s="25">
        <v>30006391</v>
      </c>
      <c r="G212" s="25" t="s">
        <v>686</v>
      </c>
      <c r="H212" s="25" t="s">
        <v>445</v>
      </c>
      <c r="I212" s="26">
        <v>24</v>
      </c>
      <c r="J212" s="32">
        <v>6400</v>
      </c>
      <c r="K212" s="155" t="s">
        <v>703</v>
      </c>
      <c r="L212" s="97">
        <v>39659</v>
      </c>
      <c r="M212" s="97">
        <v>39659</v>
      </c>
      <c r="N212" s="97">
        <v>50472</v>
      </c>
      <c r="O212" s="97">
        <v>60524</v>
      </c>
      <c r="P212" s="106">
        <f t="shared" si="285"/>
        <v>54437</v>
      </c>
      <c r="Q212" s="24">
        <f t="shared" si="286"/>
        <v>52496</v>
      </c>
      <c r="R212" s="24">
        <v>9914</v>
      </c>
      <c r="S212" s="24">
        <v>9387</v>
      </c>
      <c r="T212" s="24">
        <v>7504</v>
      </c>
      <c r="U212" s="24">
        <v>3042</v>
      </c>
      <c r="V212" s="24">
        <v>2236</v>
      </c>
      <c r="W212" s="24">
        <v>1240</v>
      </c>
      <c r="X212" s="24">
        <v>1064</v>
      </c>
      <c r="Y212" s="24">
        <v>1439</v>
      </c>
      <c r="Z212" s="24">
        <v>2013</v>
      </c>
      <c r="AA212" s="24">
        <v>3746</v>
      </c>
      <c r="AB212" s="24">
        <v>5437</v>
      </c>
      <c r="AC212" s="24">
        <v>7415</v>
      </c>
      <c r="AD212" s="24">
        <v>7883</v>
      </c>
      <c r="AE212" s="24">
        <v>8298</v>
      </c>
      <c r="AF212" s="24">
        <v>5524</v>
      </c>
      <c r="AG212" s="24">
        <v>4029</v>
      </c>
      <c r="AH212" s="24">
        <v>2388</v>
      </c>
      <c r="AI212" s="24">
        <v>1763</v>
      </c>
      <c r="AJ212" s="24">
        <v>1221</v>
      </c>
      <c r="AK212" s="24">
        <v>1092</v>
      </c>
      <c r="AL212" s="24">
        <v>2068</v>
      </c>
      <c r="AM212" s="24">
        <v>3955</v>
      </c>
      <c r="AN212" s="24">
        <v>5468</v>
      </c>
      <c r="AO212" s="80">
        <v>8807</v>
      </c>
      <c r="AP212" s="157">
        <f t="shared" si="287"/>
        <v>436.24900000000002</v>
      </c>
      <c r="AQ212" s="157">
        <f t="shared" si="288"/>
        <v>436.24900000000002</v>
      </c>
      <c r="AR212" s="157">
        <f t="shared" si="289"/>
        <v>555.19200000000001</v>
      </c>
      <c r="AS212" s="157">
        <f t="shared" si="290"/>
        <v>665.76400000000001</v>
      </c>
      <c r="AT212" s="157">
        <f t="shared" si="291"/>
        <v>598.80700000000002</v>
      </c>
      <c r="AU212" s="157">
        <f t="shared" si="292"/>
        <v>577.45600000000002</v>
      </c>
      <c r="AV212" s="157">
        <f t="shared" si="293"/>
        <v>498.41151308829245</v>
      </c>
      <c r="AW212" s="157">
        <f t="shared" si="294"/>
        <v>492.4325833333333</v>
      </c>
      <c r="AX212" s="157">
        <f t="shared" si="295"/>
        <v>579.14279243962199</v>
      </c>
      <c r="AY212" s="157">
        <f t="shared" si="296"/>
        <v>586.63537329512883</v>
      </c>
      <c r="AZ212" s="157">
        <f t="shared" si="297"/>
        <v>654.0661836410635</v>
      </c>
      <c r="BA212" s="157">
        <f t="shared" si="298"/>
        <v>591.58566360520899</v>
      </c>
      <c r="BB212" s="157">
        <f t="shared" si="299"/>
        <v>101.88029739037786</v>
      </c>
      <c r="BC212" s="157">
        <f t="shared" si="300"/>
        <v>100.63844705583332</v>
      </c>
      <c r="BD212" s="157">
        <f t="shared" si="301"/>
        <v>118.19146108107806</v>
      </c>
      <c r="BE212" s="157">
        <f t="shared" si="302"/>
        <v>119.82614134926301</v>
      </c>
      <c r="BF212" s="157">
        <f t="shared" si="303"/>
        <v>133.69766859806978</v>
      </c>
      <c r="BG212" s="157">
        <f t="shared" si="304"/>
        <v>120.83728764799999</v>
      </c>
      <c r="BH212" s="678">
        <f t="shared" si="305"/>
        <v>300859.31335511472</v>
      </c>
      <c r="BI212" s="678">
        <f t="shared" si="306"/>
        <v>297250.21393939393</v>
      </c>
      <c r="BJ212" s="678">
        <f t="shared" si="307"/>
        <v>349591.64925446274</v>
      </c>
      <c r="BK212" s="678">
        <f t="shared" si="308"/>
        <v>354114.44351633231</v>
      </c>
      <c r="BL212" s="678">
        <f t="shared" si="309"/>
        <v>394818.13267060561</v>
      </c>
      <c r="BM212" s="678">
        <f t="shared" si="310"/>
        <v>370547.74747635366</v>
      </c>
      <c r="BN212" s="691">
        <f t="shared" si="311"/>
        <v>312186.84774348501</v>
      </c>
      <c r="BO212" s="691">
        <f t="shared" si="312"/>
        <v>308441.86356060603</v>
      </c>
      <c r="BP212" s="691">
        <f t="shared" si="313"/>
        <v>362753.9854462723</v>
      </c>
      <c r="BQ212" s="691">
        <f t="shared" si="314"/>
        <v>367447.06563667615</v>
      </c>
      <c r="BR212" s="691">
        <f t="shared" si="315"/>
        <v>409683.2732079025</v>
      </c>
      <c r="BS212" s="691">
        <f t="shared" si="316"/>
        <v>370547.74747635366</v>
      </c>
    </row>
    <row r="213" spans="1:71">
      <c r="A213" s="25">
        <v>4546526</v>
      </c>
      <c r="B213" s="28">
        <v>200</v>
      </c>
      <c r="C213" s="25" t="s">
        <v>645</v>
      </c>
      <c r="D213" s="25" t="s">
        <v>1162</v>
      </c>
      <c r="E213" s="25" t="s">
        <v>1177</v>
      </c>
      <c r="F213" s="25">
        <v>30041781</v>
      </c>
      <c r="G213" s="25" t="s">
        <v>1340</v>
      </c>
      <c r="H213" s="25" t="s">
        <v>687</v>
      </c>
      <c r="I213" s="26">
        <v>2</v>
      </c>
      <c r="J213" s="32">
        <v>6400</v>
      </c>
      <c r="K213" s="155" t="s">
        <v>703</v>
      </c>
      <c r="L213" s="97">
        <v>2314</v>
      </c>
      <c r="M213" s="97">
        <v>2222</v>
      </c>
      <c r="N213" s="97">
        <v>1670</v>
      </c>
      <c r="O213" s="97">
        <v>1906</v>
      </c>
      <c r="P213" s="106">
        <f t="shared" si="285"/>
        <v>1394</v>
      </c>
      <c r="Q213" s="24">
        <f t="shared" si="286"/>
        <v>1357</v>
      </c>
      <c r="R213" s="25">
        <v>245</v>
      </c>
      <c r="S213" s="25">
        <v>232</v>
      </c>
      <c r="T213" s="25">
        <v>185</v>
      </c>
      <c r="U213" s="25">
        <v>81</v>
      </c>
      <c r="V213" s="25">
        <v>59</v>
      </c>
      <c r="W213" s="25">
        <v>33</v>
      </c>
      <c r="X213" s="25">
        <v>28</v>
      </c>
      <c r="Y213" s="25">
        <v>38</v>
      </c>
      <c r="Z213" s="25">
        <v>53</v>
      </c>
      <c r="AA213" s="25">
        <v>99</v>
      </c>
      <c r="AB213" s="25">
        <v>144</v>
      </c>
      <c r="AC213" s="25">
        <v>197</v>
      </c>
      <c r="AD213" s="25">
        <v>209</v>
      </c>
      <c r="AE213" s="25">
        <v>220</v>
      </c>
      <c r="AF213" s="25">
        <v>147</v>
      </c>
      <c r="AG213" s="25">
        <v>102</v>
      </c>
      <c r="AH213" s="25">
        <v>61</v>
      </c>
      <c r="AI213" s="25">
        <v>45</v>
      </c>
      <c r="AJ213" s="25">
        <v>31</v>
      </c>
      <c r="AK213" s="25">
        <v>28</v>
      </c>
      <c r="AL213" s="25">
        <v>52</v>
      </c>
      <c r="AM213" s="25">
        <v>100</v>
      </c>
      <c r="AN213" s="25">
        <v>139</v>
      </c>
      <c r="AO213" s="32">
        <v>223</v>
      </c>
      <c r="AP213" s="157">
        <f t="shared" si="287"/>
        <v>25.454000000000001</v>
      </c>
      <c r="AQ213" s="157">
        <f t="shared" si="288"/>
        <v>24.442</v>
      </c>
      <c r="AR213" s="157">
        <f t="shared" si="289"/>
        <v>18.37</v>
      </c>
      <c r="AS213" s="157">
        <f t="shared" si="290"/>
        <v>20.966000000000001</v>
      </c>
      <c r="AT213" s="157">
        <f t="shared" si="291"/>
        <v>15.334</v>
      </c>
      <c r="AU213" s="157">
        <f t="shared" si="292"/>
        <v>14.927</v>
      </c>
      <c r="AV213" s="157">
        <f t="shared" si="293"/>
        <v>29.08102174251264</v>
      </c>
      <c r="AW213" s="157">
        <f t="shared" si="294"/>
        <v>27.589833333333331</v>
      </c>
      <c r="AX213" s="157">
        <f t="shared" si="295"/>
        <v>19.162475498774938</v>
      </c>
      <c r="AY213" s="157">
        <f t="shared" si="296"/>
        <v>18.474109799426934</v>
      </c>
      <c r="AZ213" s="157">
        <f t="shared" si="297"/>
        <v>16.749054135893648</v>
      </c>
      <c r="BA213" s="157">
        <f t="shared" si="298"/>
        <v>15.292245990404385</v>
      </c>
      <c r="BB213" s="157">
        <f t="shared" si="299"/>
        <v>5.9444516543870085</v>
      </c>
      <c r="BC213" s="157">
        <f t="shared" si="300"/>
        <v>5.6385342383333326</v>
      </c>
      <c r="BD213" s="157">
        <f t="shared" si="301"/>
        <v>3.9106779997899896</v>
      </c>
      <c r="BE213" s="157">
        <f t="shared" si="302"/>
        <v>3.7735216676309458</v>
      </c>
      <c r="BF213" s="157">
        <f t="shared" si="303"/>
        <v>3.4236741559180204</v>
      </c>
      <c r="BG213" s="157">
        <f t="shared" si="304"/>
        <v>3.1235941659999997</v>
      </c>
      <c r="BH213" s="678">
        <f t="shared" si="305"/>
        <v>17554.362215480356</v>
      </c>
      <c r="BI213" s="678">
        <f t="shared" si="306"/>
        <v>16654.226666666666</v>
      </c>
      <c r="BJ213" s="678">
        <f t="shared" si="307"/>
        <v>11567.167028351418</v>
      </c>
      <c r="BK213" s="678">
        <f t="shared" si="308"/>
        <v>11151.644460744985</v>
      </c>
      <c r="BL213" s="678">
        <f t="shared" si="309"/>
        <v>10110.338132939438</v>
      </c>
      <c r="BM213" s="678">
        <f t="shared" si="310"/>
        <v>9578.5068067169286</v>
      </c>
      <c r="BN213" s="691">
        <f t="shared" si="311"/>
        <v>18215.294527810191</v>
      </c>
      <c r="BO213" s="691">
        <f t="shared" si="312"/>
        <v>17281.268333333333</v>
      </c>
      <c r="BP213" s="691">
        <f t="shared" si="313"/>
        <v>12002.677835141758</v>
      </c>
      <c r="BQ213" s="691">
        <f t="shared" si="314"/>
        <v>11571.510592550143</v>
      </c>
      <c r="BR213" s="691">
        <f t="shared" si="315"/>
        <v>10490.998454209748</v>
      </c>
      <c r="BS213" s="691">
        <f t="shared" si="316"/>
        <v>9578.5068067169286</v>
      </c>
    </row>
    <row r="214" spans="1:71">
      <c r="A214" s="25">
        <v>4546571</v>
      </c>
      <c r="B214" s="114">
        <v>201</v>
      </c>
      <c r="C214" s="25" t="s">
        <v>645</v>
      </c>
      <c r="D214" s="25" t="s">
        <v>1162</v>
      </c>
      <c r="E214" s="25" t="s">
        <v>1177</v>
      </c>
      <c r="F214" s="25">
        <v>30041792</v>
      </c>
      <c r="G214" s="25" t="s">
        <v>1341</v>
      </c>
      <c r="H214" s="25" t="s">
        <v>508</v>
      </c>
      <c r="I214" s="26">
        <v>12</v>
      </c>
      <c r="J214" s="32">
        <v>6400</v>
      </c>
      <c r="K214" s="155" t="s">
        <v>703</v>
      </c>
      <c r="L214" s="97">
        <v>2104</v>
      </c>
      <c r="M214" s="97">
        <v>2104</v>
      </c>
      <c r="N214" s="97">
        <v>1949</v>
      </c>
      <c r="O214" s="97">
        <v>2003</v>
      </c>
      <c r="P214" s="106">
        <f t="shared" si="285"/>
        <v>1709</v>
      </c>
      <c r="Q214" s="24">
        <f t="shared" si="286"/>
        <v>1947</v>
      </c>
      <c r="R214" s="25">
        <v>277</v>
      </c>
      <c r="S214" s="25">
        <v>262</v>
      </c>
      <c r="T214" s="25">
        <v>209</v>
      </c>
      <c r="U214" s="25">
        <v>106</v>
      </c>
      <c r="V214" s="25">
        <v>78</v>
      </c>
      <c r="W214" s="25">
        <v>43</v>
      </c>
      <c r="X214" s="25">
        <v>37</v>
      </c>
      <c r="Y214" s="25">
        <v>50</v>
      </c>
      <c r="Z214" s="25">
        <v>70</v>
      </c>
      <c r="AA214" s="25">
        <v>130</v>
      </c>
      <c r="AB214" s="25">
        <v>189</v>
      </c>
      <c r="AC214" s="25">
        <v>258</v>
      </c>
      <c r="AD214" s="25">
        <v>274</v>
      </c>
      <c r="AE214" s="25">
        <v>289</v>
      </c>
      <c r="AF214" s="25">
        <v>192</v>
      </c>
      <c r="AG214" s="25">
        <v>156</v>
      </c>
      <c r="AH214" s="25">
        <v>93</v>
      </c>
      <c r="AI214" s="25">
        <v>68</v>
      </c>
      <c r="AJ214" s="25">
        <v>47</v>
      </c>
      <c r="AK214" s="25">
        <v>42</v>
      </c>
      <c r="AL214" s="25">
        <v>80</v>
      </c>
      <c r="AM214" s="25">
        <v>153</v>
      </c>
      <c r="AN214" s="25">
        <v>212</v>
      </c>
      <c r="AO214" s="32">
        <v>341</v>
      </c>
      <c r="AP214" s="157">
        <f t="shared" si="287"/>
        <v>23.143999999999998</v>
      </c>
      <c r="AQ214" s="157">
        <f t="shared" si="288"/>
        <v>23.143999999999998</v>
      </c>
      <c r="AR214" s="157">
        <f t="shared" si="289"/>
        <v>21.439</v>
      </c>
      <c r="AS214" s="157">
        <f t="shared" si="290"/>
        <v>22.033000000000001</v>
      </c>
      <c r="AT214" s="157">
        <f t="shared" si="291"/>
        <v>18.798999999999999</v>
      </c>
      <c r="AU214" s="157">
        <f t="shared" si="292"/>
        <v>21.417000000000002</v>
      </c>
      <c r="AV214" s="157">
        <f t="shared" si="293"/>
        <v>26.441862465966548</v>
      </c>
      <c r="AW214" s="157">
        <f t="shared" si="294"/>
        <v>26.124666666666663</v>
      </c>
      <c r="AX214" s="157">
        <f t="shared" si="295"/>
        <v>22.363871106055303</v>
      </c>
      <c r="AY214" s="157">
        <f t="shared" si="296"/>
        <v>19.414292722063038</v>
      </c>
      <c r="AZ214" s="157">
        <f t="shared" si="297"/>
        <v>20.533811706056127</v>
      </c>
      <c r="BA214" s="157">
        <f t="shared" si="298"/>
        <v>21.941048594928034</v>
      </c>
      <c r="BB214" s="157">
        <f t="shared" si="299"/>
        <v>5.4049811066682221</v>
      </c>
      <c r="BC214" s="157">
        <f t="shared" si="300"/>
        <v>5.3390981266666655</v>
      </c>
      <c r="BD214" s="157">
        <f t="shared" si="301"/>
        <v>4.5640188153237666</v>
      </c>
      <c r="BE214" s="157">
        <f t="shared" si="302"/>
        <v>3.9655634314085959</v>
      </c>
      <c r="BF214" s="157">
        <f t="shared" si="303"/>
        <v>4.1973164508349328</v>
      </c>
      <c r="BG214" s="157">
        <f t="shared" si="304"/>
        <v>4.4816785860000001</v>
      </c>
      <c r="BH214" s="678">
        <f t="shared" si="305"/>
        <v>15961.269706728897</v>
      </c>
      <c r="BI214" s="678">
        <f t="shared" si="306"/>
        <v>15769.798787878784</v>
      </c>
      <c r="BJ214" s="678">
        <f t="shared" si="307"/>
        <v>13499.645831291564</v>
      </c>
      <c r="BK214" s="678">
        <f t="shared" si="308"/>
        <v>11719.173061318052</v>
      </c>
      <c r="BL214" s="678">
        <f t="shared" si="309"/>
        <v>12394.955429837517</v>
      </c>
      <c r="BM214" s="678">
        <f t="shared" si="310"/>
        <v>13743.074983550378</v>
      </c>
      <c r="BN214" s="691">
        <f t="shared" si="311"/>
        <v>16562.221126409957</v>
      </c>
      <c r="BO214" s="691">
        <f t="shared" si="312"/>
        <v>16363.54121212121</v>
      </c>
      <c r="BP214" s="691">
        <f t="shared" si="313"/>
        <v>14007.915629156458</v>
      </c>
      <c r="BQ214" s="691">
        <f t="shared" si="314"/>
        <v>12160.406986819486</v>
      </c>
      <c r="BR214" s="691">
        <f t="shared" si="315"/>
        <v>12861.63296861152</v>
      </c>
      <c r="BS214" s="691">
        <f t="shared" si="316"/>
        <v>13743.074983550378</v>
      </c>
    </row>
    <row r="215" spans="1:71">
      <c r="A215" s="25">
        <v>4552173</v>
      </c>
      <c r="B215" s="114">
        <v>203</v>
      </c>
      <c r="C215" s="25" t="s">
        <v>645</v>
      </c>
      <c r="D215" s="25" t="s">
        <v>1160</v>
      </c>
      <c r="E215" s="25" t="s">
        <v>1177</v>
      </c>
      <c r="F215" s="25">
        <v>30024721</v>
      </c>
      <c r="G215" s="25" t="s">
        <v>178</v>
      </c>
      <c r="H215" s="25" t="s">
        <v>376</v>
      </c>
      <c r="I215" s="26">
        <v>15</v>
      </c>
      <c r="J215" s="32">
        <v>6310</v>
      </c>
      <c r="K215" s="155" t="s">
        <v>703</v>
      </c>
      <c r="L215" s="157">
        <v>6273</v>
      </c>
      <c r="M215" s="157">
        <v>7348</v>
      </c>
      <c r="N215" s="157">
        <v>7509</v>
      </c>
      <c r="O215" s="157">
        <v>9023</v>
      </c>
      <c r="P215" s="106">
        <f t="shared" si="285"/>
        <v>7131</v>
      </c>
      <c r="Q215" s="24">
        <f t="shared" si="286"/>
        <v>6554</v>
      </c>
      <c r="R215" s="24">
        <v>1302</v>
      </c>
      <c r="S215" s="24">
        <v>1219</v>
      </c>
      <c r="T215" s="24">
        <v>1024</v>
      </c>
      <c r="U215" s="25">
        <v>429</v>
      </c>
      <c r="V215" s="25">
        <v>287</v>
      </c>
      <c r="W215" s="25">
        <v>159</v>
      </c>
      <c r="X215" s="25">
        <v>137</v>
      </c>
      <c r="Y215" s="25">
        <v>185</v>
      </c>
      <c r="Z215" s="25">
        <v>258</v>
      </c>
      <c r="AA215" s="25">
        <v>481</v>
      </c>
      <c r="AB215" s="25">
        <v>698</v>
      </c>
      <c r="AC215" s="25">
        <v>952</v>
      </c>
      <c r="AD215" s="24">
        <v>1012</v>
      </c>
      <c r="AE215" s="24">
        <v>1065</v>
      </c>
      <c r="AF215" s="25">
        <v>709</v>
      </c>
      <c r="AG215" s="25">
        <v>493</v>
      </c>
      <c r="AH215" s="25">
        <v>292</v>
      </c>
      <c r="AI215" s="25">
        <v>216</v>
      </c>
      <c r="AJ215" s="25">
        <v>149</v>
      </c>
      <c r="AK215" s="25">
        <v>134</v>
      </c>
      <c r="AL215" s="25">
        <v>253</v>
      </c>
      <c r="AM215" s="25">
        <v>484</v>
      </c>
      <c r="AN215" s="25">
        <v>669</v>
      </c>
      <c r="AO215" s="80">
        <v>1078</v>
      </c>
      <c r="AP215" s="157">
        <f t="shared" si="287"/>
        <v>69.003</v>
      </c>
      <c r="AQ215" s="157">
        <f t="shared" si="288"/>
        <v>80.828000000000003</v>
      </c>
      <c r="AR215" s="157">
        <f t="shared" si="289"/>
        <v>82.599000000000004</v>
      </c>
      <c r="AS215" s="157">
        <f t="shared" si="290"/>
        <v>99.253</v>
      </c>
      <c r="AT215" s="157">
        <f t="shared" si="291"/>
        <v>78.441000000000003</v>
      </c>
      <c r="AU215" s="157">
        <f t="shared" si="292"/>
        <v>72.093999999999994</v>
      </c>
      <c r="AV215" s="157">
        <f t="shared" si="293"/>
        <v>78.835457817969655</v>
      </c>
      <c r="AW215" s="157">
        <f t="shared" si="294"/>
        <v>91.237666666666669</v>
      </c>
      <c r="AX215" s="157">
        <f t="shared" si="295"/>
        <v>86.162292527126368</v>
      </c>
      <c r="AY215" s="157">
        <f t="shared" si="296"/>
        <v>87.456397020057295</v>
      </c>
      <c r="AZ215" s="157">
        <f t="shared" si="297"/>
        <v>85.679702326440179</v>
      </c>
      <c r="BA215" s="157">
        <f t="shared" si="298"/>
        <v>73.858054694996554</v>
      </c>
      <c r="BB215" s="157">
        <f t="shared" si="299"/>
        <v>16.114755932571178</v>
      </c>
      <c r="BC215" s="157">
        <f t="shared" si="300"/>
        <v>18.646241936666669</v>
      </c>
      <c r="BD215" s="157">
        <f t="shared" si="301"/>
        <v>17.584000658935953</v>
      </c>
      <c r="BE215" s="157">
        <f t="shared" si="302"/>
        <v>17.863843655316902</v>
      </c>
      <c r="BF215" s="157">
        <f t="shared" si="303"/>
        <v>17.513787952547638</v>
      </c>
      <c r="BG215" s="157">
        <f t="shared" si="304"/>
        <v>15.086246251999995</v>
      </c>
      <c r="BH215" s="678">
        <f t="shared" si="305"/>
        <v>47587.949082847139</v>
      </c>
      <c r="BI215" s="678">
        <f t="shared" si="306"/>
        <v>55074.373333333337</v>
      </c>
      <c r="BJ215" s="678">
        <f t="shared" si="307"/>
        <v>52010.692943647191</v>
      </c>
      <c r="BK215" s="678">
        <f t="shared" si="308"/>
        <v>52791.861473925492</v>
      </c>
      <c r="BL215" s="678">
        <f t="shared" si="309"/>
        <v>51719.383949778436</v>
      </c>
      <c r="BM215" s="678">
        <f t="shared" si="310"/>
        <v>46261.999713502388</v>
      </c>
      <c r="BN215" s="691">
        <f t="shared" si="311"/>
        <v>49379.66403325554</v>
      </c>
      <c r="BO215" s="691">
        <f t="shared" si="312"/>
        <v>57147.956666666672</v>
      </c>
      <c r="BP215" s="691">
        <f t="shared" si="313"/>
        <v>53968.926864718247</v>
      </c>
      <c r="BQ215" s="691">
        <f t="shared" si="314"/>
        <v>54779.506860744979</v>
      </c>
      <c r="BR215" s="691">
        <f t="shared" si="315"/>
        <v>53666.649911742985</v>
      </c>
      <c r="BS215" s="691">
        <f t="shared" si="316"/>
        <v>46261.999713502388</v>
      </c>
    </row>
    <row r="216" spans="1:71">
      <c r="A216" s="25">
        <v>4554837</v>
      </c>
      <c r="B216" s="28">
        <v>204</v>
      </c>
      <c r="C216" s="25" t="s">
        <v>645</v>
      </c>
      <c r="D216" s="25" t="s">
        <v>106</v>
      </c>
      <c r="E216" s="25" t="s">
        <v>1177</v>
      </c>
      <c r="F216" s="25">
        <v>30013825</v>
      </c>
      <c r="G216" s="25" t="s">
        <v>284</v>
      </c>
      <c r="H216" s="25" t="s">
        <v>369</v>
      </c>
      <c r="I216" s="26">
        <v>2</v>
      </c>
      <c r="J216" s="32">
        <v>6430</v>
      </c>
      <c r="K216" s="155" t="s">
        <v>703</v>
      </c>
      <c r="L216" s="98">
        <v>3152</v>
      </c>
      <c r="M216" s="98">
        <v>4086</v>
      </c>
      <c r="N216" s="98">
        <v>4006</v>
      </c>
      <c r="O216" s="98">
        <v>4528</v>
      </c>
      <c r="P216" s="106">
        <f t="shared" si="285"/>
        <v>3663</v>
      </c>
      <c r="Q216" s="24">
        <f t="shared" si="286"/>
        <v>3937</v>
      </c>
      <c r="R216" s="25">
        <v>656</v>
      </c>
      <c r="S216" s="25">
        <v>621</v>
      </c>
      <c r="T216" s="25">
        <v>496</v>
      </c>
      <c r="U216" s="25">
        <v>208</v>
      </c>
      <c r="V216" s="25">
        <v>153</v>
      </c>
      <c r="W216" s="25">
        <v>85</v>
      </c>
      <c r="X216" s="25">
        <v>73</v>
      </c>
      <c r="Y216" s="25">
        <v>98</v>
      </c>
      <c r="Z216" s="25">
        <v>138</v>
      </c>
      <c r="AA216" s="25">
        <v>256</v>
      </c>
      <c r="AB216" s="25">
        <v>372</v>
      </c>
      <c r="AC216" s="25">
        <v>507</v>
      </c>
      <c r="AD216" s="25">
        <v>539</v>
      </c>
      <c r="AE216" s="25">
        <v>567</v>
      </c>
      <c r="AF216" s="25">
        <v>378</v>
      </c>
      <c r="AG216" s="25">
        <v>321</v>
      </c>
      <c r="AH216" s="25">
        <v>190</v>
      </c>
      <c r="AI216" s="25">
        <v>140</v>
      </c>
      <c r="AJ216" s="25">
        <v>97</v>
      </c>
      <c r="AK216" s="25">
        <v>87</v>
      </c>
      <c r="AL216" s="25">
        <v>165</v>
      </c>
      <c r="AM216" s="25">
        <v>315</v>
      </c>
      <c r="AN216" s="25">
        <v>436</v>
      </c>
      <c r="AO216" s="32">
        <v>702</v>
      </c>
      <c r="AP216" s="157">
        <f t="shared" si="287"/>
        <v>34.671999999999997</v>
      </c>
      <c r="AQ216" s="157">
        <f t="shared" si="288"/>
        <v>44.945999999999998</v>
      </c>
      <c r="AR216" s="157">
        <f t="shared" si="289"/>
        <v>44.066000000000003</v>
      </c>
      <c r="AS216" s="157">
        <f t="shared" si="290"/>
        <v>49.808</v>
      </c>
      <c r="AT216" s="157">
        <f t="shared" si="291"/>
        <v>40.292999999999999</v>
      </c>
      <c r="AU216" s="157">
        <f t="shared" si="292"/>
        <v>43.307000000000002</v>
      </c>
      <c r="AV216" s="157">
        <f t="shared" si="293"/>
        <v>39.612523998444182</v>
      </c>
      <c r="AW216" s="157">
        <f t="shared" si="294"/>
        <v>50.734499999999997</v>
      </c>
      <c r="AX216" s="157">
        <f t="shared" si="295"/>
        <v>45.966992124606236</v>
      </c>
      <c r="AY216" s="157">
        <f t="shared" si="296"/>
        <v>43.88812653295129</v>
      </c>
      <c r="AZ216" s="157">
        <f t="shared" si="297"/>
        <v>44.011323744460853</v>
      </c>
      <c r="BA216" s="157">
        <f t="shared" si="298"/>
        <v>44.366670938999306</v>
      </c>
      <c r="BB216" s="157">
        <f t="shared" si="299"/>
        <v>8.0971960305219746</v>
      </c>
      <c r="BC216" s="157">
        <f t="shared" si="300"/>
        <v>10.368609764999999</v>
      </c>
      <c r="BD216" s="157">
        <f t="shared" si="301"/>
        <v>9.3809437527896407</v>
      </c>
      <c r="BE216" s="157">
        <f t="shared" si="302"/>
        <v>8.9645887256206294</v>
      </c>
      <c r="BF216" s="157">
        <f t="shared" si="303"/>
        <v>8.9963546866052422</v>
      </c>
      <c r="BG216" s="157">
        <f t="shared" si="304"/>
        <v>9.0623362059999977</v>
      </c>
      <c r="BH216" s="678">
        <f t="shared" si="305"/>
        <v>23911.559940879033</v>
      </c>
      <c r="BI216" s="678">
        <f t="shared" si="306"/>
        <v>30625.189090909087</v>
      </c>
      <c r="BJ216" s="678">
        <f t="shared" si="307"/>
        <v>27747.347973398671</v>
      </c>
      <c r="BK216" s="678">
        <f t="shared" si="308"/>
        <v>26492.469107163324</v>
      </c>
      <c r="BL216" s="678">
        <f t="shared" si="309"/>
        <v>26566.835423929097</v>
      </c>
      <c r="BM216" s="678">
        <f t="shared" si="310"/>
        <v>27789.669342700476</v>
      </c>
      <c r="BN216" s="691">
        <f t="shared" si="311"/>
        <v>24811.84457720731</v>
      </c>
      <c r="BO216" s="691">
        <f t="shared" si="312"/>
        <v>31778.245909090907</v>
      </c>
      <c r="BP216" s="691">
        <f t="shared" si="313"/>
        <v>28792.052339866997</v>
      </c>
      <c r="BQ216" s="691">
        <f t="shared" si="314"/>
        <v>27489.926528366763</v>
      </c>
      <c r="BR216" s="691">
        <f t="shared" si="315"/>
        <v>27567.092781757754</v>
      </c>
      <c r="BS216" s="691">
        <f t="shared" si="316"/>
        <v>27789.669342700476</v>
      </c>
    </row>
    <row r="217" spans="1:71">
      <c r="A217" s="25">
        <v>4555698</v>
      </c>
      <c r="B217" s="114">
        <v>205</v>
      </c>
      <c r="C217" s="25" t="s">
        <v>645</v>
      </c>
      <c r="D217" s="25" t="s">
        <v>1160</v>
      </c>
      <c r="E217" s="25" t="s">
        <v>1177</v>
      </c>
      <c r="F217" s="25">
        <v>30014706</v>
      </c>
      <c r="G217" s="25" t="s">
        <v>688</v>
      </c>
      <c r="H217" s="25" t="s">
        <v>565</v>
      </c>
      <c r="I217" s="26">
        <v>21</v>
      </c>
      <c r="J217" s="32">
        <v>6400</v>
      </c>
      <c r="K217" s="155" t="s">
        <v>703</v>
      </c>
      <c r="L217" s="97">
        <v>1836</v>
      </c>
      <c r="M217" s="97">
        <v>1836</v>
      </c>
      <c r="N217" s="97">
        <v>1826</v>
      </c>
      <c r="O217" s="97">
        <v>2191</v>
      </c>
      <c r="P217" s="106">
        <f t="shared" si="285"/>
        <v>2123</v>
      </c>
      <c r="Q217" s="24">
        <f t="shared" si="286"/>
        <v>2218</v>
      </c>
      <c r="R217" s="25">
        <v>327</v>
      </c>
      <c r="S217" s="25">
        <v>310</v>
      </c>
      <c r="T217" s="25">
        <v>248</v>
      </c>
      <c r="U217" s="25">
        <v>136</v>
      </c>
      <c r="V217" s="25">
        <v>100</v>
      </c>
      <c r="W217" s="25">
        <v>56</v>
      </c>
      <c r="X217" s="25">
        <v>48</v>
      </c>
      <c r="Y217" s="25">
        <v>64</v>
      </c>
      <c r="Z217" s="25">
        <v>90</v>
      </c>
      <c r="AA217" s="25">
        <v>168</v>
      </c>
      <c r="AB217" s="25">
        <v>244</v>
      </c>
      <c r="AC217" s="25">
        <v>332</v>
      </c>
      <c r="AD217" s="25">
        <v>353</v>
      </c>
      <c r="AE217" s="25">
        <v>372</v>
      </c>
      <c r="AF217" s="25">
        <v>248</v>
      </c>
      <c r="AG217" s="25">
        <v>163</v>
      </c>
      <c r="AH217" s="25">
        <v>97</v>
      </c>
      <c r="AI217" s="25">
        <v>71</v>
      </c>
      <c r="AJ217" s="25">
        <v>49</v>
      </c>
      <c r="AK217" s="25">
        <v>44</v>
      </c>
      <c r="AL217" s="25">
        <v>84</v>
      </c>
      <c r="AM217" s="25">
        <v>160</v>
      </c>
      <c r="AN217" s="25">
        <v>221</v>
      </c>
      <c r="AO217" s="32">
        <v>356</v>
      </c>
      <c r="AP217" s="157">
        <f t="shared" si="287"/>
        <v>20.196000000000002</v>
      </c>
      <c r="AQ217" s="157">
        <f t="shared" si="288"/>
        <v>20.196000000000002</v>
      </c>
      <c r="AR217" s="157">
        <f t="shared" si="289"/>
        <v>20.085999999999999</v>
      </c>
      <c r="AS217" s="157">
        <f t="shared" si="290"/>
        <v>24.100999999999999</v>
      </c>
      <c r="AT217" s="157">
        <f t="shared" si="291"/>
        <v>23.353000000000002</v>
      </c>
      <c r="AU217" s="157">
        <f t="shared" si="292"/>
        <v>24.398</v>
      </c>
      <c r="AV217" s="157">
        <f t="shared" si="293"/>
        <v>23.073792532088682</v>
      </c>
      <c r="AW217" s="157">
        <f t="shared" si="294"/>
        <v>22.797000000000001</v>
      </c>
      <c r="AX217" s="157">
        <f t="shared" si="295"/>
        <v>20.952503150157504</v>
      </c>
      <c r="AY217" s="157">
        <f t="shared" si="296"/>
        <v>21.236502922636102</v>
      </c>
      <c r="AZ217" s="157">
        <f t="shared" si="297"/>
        <v>25.508064512555393</v>
      </c>
      <c r="BA217" s="157">
        <f t="shared" si="298"/>
        <v>24.994990130226181</v>
      </c>
      <c r="BB217" s="157">
        <f t="shared" si="299"/>
        <v>4.716513931484247</v>
      </c>
      <c r="BC217" s="157">
        <f t="shared" si="300"/>
        <v>4.6590228900000001</v>
      </c>
      <c r="BD217" s="157">
        <f t="shared" si="301"/>
        <v>4.2759868428841434</v>
      </c>
      <c r="BE217" s="157">
        <f t="shared" si="302"/>
        <v>4.3377680869776505</v>
      </c>
      <c r="BF217" s="157">
        <f t="shared" si="303"/>
        <v>5.2141034670114479</v>
      </c>
      <c r="BG217" s="157">
        <f t="shared" si="304"/>
        <v>5.1054766839999992</v>
      </c>
      <c r="BH217" s="678">
        <f t="shared" si="305"/>
        <v>13928.180219369895</v>
      </c>
      <c r="BI217" s="678">
        <f t="shared" si="306"/>
        <v>13761.098181818183</v>
      </c>
      <c r="BJ217" s="678">
        <f t="shared" si="307"/>
        <v>12647.69281064053</v>
      </c>
      <c r="BK217" s="678">
        <f t="shared" si="308"/>
        <v>12819.125400573064</v>
      </c>
      <c r="BL217" s="678">
        <f t="shared" si="309"/>
        <v>15397.595305760709</v>
      </c>
      <c r="BM217" s="678">
        <f t="shared" si="310"/>
        <v>15655.952908841673</v>
      </c>
      <c r="BN217" s="691">
        <f t="shared" si="311"/>
        <v>14452.584595099184</v>
      </c>
      <c r="BO217" s="691">
        <f t="shared" si="312"/>
        <v>14279.211818181819</v>
      </c>
      <c r="BP217" s="691">
        <f t="shared" si="313"/>
        <v>13123.8860640532</v>
      </c>
      <c r="BQ217" s="691">
        <f t="shared" si="314"/>
        <v>13301.773194269341</v>
      </c>
      <c r="BR217" s="691">
        <f t="shared" si="315"/>
        <v>15977.324044682424</v>
      </c>
      <c r="BS217" s="691">
        <f t="shared" si="316"/>
        <v>15655.952908841673</v>
      </c>
    </row>
    <row r="218" spans="1:71">
      <c r="A218" s="25">
        <v>4556599</v>
      </c>
      <c r="B218" s="28">
        <v>206</v>
      </c>
      <c r="C218" s="25" t="s">
        <v>645</v>
      </c>
      <c r="D218" s="25" t="s">
        <v>1160</v>
      </c>
      <c r="E218" s="25" t="s">
        <v>1177</v>
      </c>
      <c r="F218" s="25">
        <v>30031265</v>
      </c>
      <c r="G218" s="25" t="s">
        <v>689</v>
      </c>
      <c r="H218" s="25" t="s">
        <v>452</v>
      </c>
      <c r="I218" s="26">
        <v>14</v>
      </c>
      <c r="J218" s="32">
        <v>6470</v>
      </c>
      <c r="K218" s="155" t="s">
        <v>703</v>
      </c>
      <c r="L218" s="97">
        <v>1031</v>
      </c>
      <c r="M218" s="97">
        <v>1031</v>
      </c>
      <c r="N218" s="97">
        <v>1925</v>
      </c>
      <c r="O218" s="97">
        <v>2806</v>
      </c>
      <c r="P218" s="106">
        <f t="shared" si="285"/>
        <v>2962</v>
      </c>
      <c r="Q218" s="24">
        <f t="shared" si="286"/>
        <v>3008</v>
      </c>
      <c r="R218" s="25">
        <v>455</v>
      </c>
      <c r="S218" s="25">
        <v>431</v>
      </c>
      <c r="T218" s="25">
        <v>344</v>
      </c>
      <c r="U218" s="25">
        <v>191</v>
      </c>
      <c r="V218" s="25">
        <v>140</v>
      </c>
      <c r="W218" s="25">
        <v>78</v>
      </c>
      <c r="X218" s="25">
        <v>67</v>
      </c>
      <c r="Y218" s="25">
        <v>90</v>
      </c>
      <c r="Z218" s="25">
        <v>126</v>
      </c>
      <c r="AA218" s="25">
        <v>235</v>
      </c>
      <c r="AB218" s="25">
        <v>341</v>
      </c>
      <c r="AC218" s="25">
        <v>464</v>
      </c>
      <c r="AD218" s="25">
        <v>494</v>
      </c>
      <c r="AE218" s="25">
        <v>520</v>
      </c>
      <c r="AF218" s="25">
        <v>346</v>
      </c>
      <c r="AG218" s="25">
        <v>216</v>
      </c>
      <c r="AH218" s="25">
        <v>128</v>
      </c>
      <c r="AI218" s="25">
        <v>94</v>
      </c>
      <c r="AJ218" s="25">
        <v>65</v>
      </c>
      <c r="AK218" s="25">
        <v>58</v>
      </c>
      <c r="AL218" s="25">
        <v>111</v>
      </c>
      <c r="AM218" s="25">
        <v>212</v>
      </c>
      <c r="AN218" s="25">
        <v>293</v>
      </c>
      <c r="AO218" s="32">
        <v>471</v>
      </c>
      <c r="AP218" s="157">
        <f t="shared" si="287"/>
        <v>11.340999999999999</v>
      </c>
      <c r="AQ218" s="157">
        <f t="shared" si="288"/>
        <v>11.340999999999999</v>
      </c>
      <c r="AR218" s="157">
        <f t="shared" si="289"/>
        <v>21.175000000000001</v>
      </c>
      <c r="AS218" s="157">
        <f t="shared" si="290"/>
        <v>30.866</v>
      </c>
      <c r="AT218" s="157">
        <f t="shared" si="291"/>
        <v>32.582000000000001</v>
      </c>
      <c r="AU218" s="157">
        <f t="shared" si="292"/>
        <v>33.088000000000001</v>
      </c>
      <c r="AV218" s="157">
        <f t="shared" si="293"/>
        <v>12.957015305328666</v>
      </c>
      <c r="AW218" s="157">
        <f t="shared" si="294"/>
        <v>12.801583333333332</v>
      </c>
      <c r="AX218" s="157">
        <f t="shared" si="295"/>
        <v>22.088482236611831</v>
      </c>
      <c r="AY218" s="157">
        <f t="shared" si="296"/>
        <v>27.197456504297993</v>
      </c>
      <c r="AZ218" s="157">
        <f t="shared" si="297"/>
        <v>35.58873626292467</v>
      </c>
      <c r="BA218" s="157">
        <f t="shared" si="298"/>
        <v>33.897624126113776</v>
      </c>
      <c r="BB218" s="157">
        <f t="shared" si="299"/>
        <v>2.6485434985622325</v>
      </c>
      <c r="BC218" s="157">
        <f t="shared" si="300"/>
        <v>2.6162595858333328</v>
      </c>
      <c r="BD218" s="157">
        <f t="shared" si="301"/>
        <v>4.5078174548477428</v>
      </c>
      <c r="BE218" s="157">
        <f t="shared" si="302"/>
        <v>5.5553524655679078</v>
      </c>
      <c r="BF218" s="157">
        <f t="shared" si="303"/>
        <v>7.2746935795044321</v>
      </c>
      <c r="BG218" s="157">
        <f t="shared" si="304"/>
        <v>6.9239287039999997</v>
      </c>
      <c r="BH218" s="678">
        <f t="shared" si="305"/>
        <v>7821.3256024893035</v>
      </c>
      <c r="BI218" s="678">
        <f t="shared" si="306"/>
        <v>7727.5012121212112</v>
      </c>
      <c r="BJ218" s="678">
        <f t="shared" si="307"/>
        <v>13333.411095554779</v>
      </c>
      <c r="BK218" s="678">
        <f t="shared" si="308"/>
        <v>16417.373744412605</v>
      </c>
      <c r="BL218" s="678">
        <f t="shared" si="309"/>
        <v>21482.655344165436</v>
      </c>
      <c r="BM218" s="678">
        <f t="shared" si="310"/>
        <v>21232.239111720355</v>
      </c>
      <c r="BN218" s="691">
        <f t="shared" si="311"/>
        <v>8115.8032230649551</v>
      </c>
      <c r="BO218" s="691">
        <f t="shared" si="312"/>
        <v>8018.4462878787872</v>
      </c>
      <c r="BP218" s="691">
        <f t="shared" si="313"/>
        <v>13835.422055477775</v>
      </c>
      <c r="BQ218" s="691">
        <f t="shared" si="314"/>
        <v>17035.497755873927</v>
      </c>
      <c r="BR218" s="691">
        <f t="shared" si="315"/>
        <v>22291.490259231909</v>
      </c>
      <c r="BS218" s="691">
        <f t="shared" si="316"/>
        <v>21232.239111720355</v>
      </c>
    </row>
    <row r="219" spans="1:71">
      <c r="A219" s="25">
        <v>4556697</v>
      </c>
      <c r="B219" s="114">
        <v>207</v>
      </c>
      <c r="C219" s="25" t="s">
        <v>645</v>
      </c>
      <c r="D219" s="25" t="s">
        <v>1160</v>
      </c>
      <c r="E219" s="25" t="s">
        <v>1177</v>
      </c>
      <c r="F219" s="25">
        <v>30031267</v>
      </c>
      <c r="G219" s="25" t="s">
        <v>690</v>
      </c>
      <c r="H219" s="25" t="s">
        <v>379</v>
      </c>
      <c r="I219" s="26">
        <v>12</v>
      </c>
      <c r="J219" s="32">
        <v>6470</v>
      </c>
      <c r="K219" s="155" t="s">
        <v>703</v>
      </c>
      <c r="L219" s="97">
        <v>2196</v>
      </c>
      <c r="M219" s="97">
        <v>2577</v>
      </c>
      <c r="N219" s="97">
        <v>2586</v>
      </c>
      <c r="O219" s="97">
        <v>3127</v>
      </c>
      <c r="P219" s="106">
        <f t="shared" si="285"/>
        <v>3247</v>
      </c>
      <c r="Q219" s="24">
        <f t="shared" si="286"/>
        <v>3367</v>
      </c>
      <c r="R219" s="25">
        <v>456</v>
      </c>
      <c r="S219" s="25">
        <v>432</v>
      </c>
      <c r="T219" s="25">
        <v>345</v>
      </c>
      <c r="U219" s="25">
        <v>222</v>
      </c>
      <c r="V219" s="25">
        <v>163</v>
      </c>
      <c r="W219" s="25">
        <v>90</v>
      </c>
      <c r="X219" s="25">
        <v>78</v>
      </c>
      <c r="Y219" s="25">
        <v>105</v>
      </c>
      <c r="Z219" s="25">
        <v>147</v>
      </c>
      <c r="AA219" s="25">
        <v>273</v>
      </c>
      <c r="AB219" s="25">
        <v>396</v>
      </c>
      <c r="AC219" s="25">
        <v>540</v>
      </c>
      <c r="AD219" s="25">
        <v>574</v>
      </c>
      <c r="AE219" s="25">
        <v>605</v>
      </c>
      <c r="AF219" s="25">
        <v>402</v>
      </c>
      <c r="AG219" s="25">
        <v>234</v>
      </c>
      <c r="AH219" s="25">
        <v>139</v>
      </c>
      <c r="AI219" s="25">
        <v>102</v>
      </c>
      <c r="AJ219" s="25">
        <v>71</v>
      </c>
      <c r="AK219" s="25">
        <v>63</v>
      </c>
      <c r="AL219" s="25">
        <v>120</v>
      </c>
      <c r="AM219" s="25">
        <v>229</v>
      </c>
      <c r="AN219" s="25">
        <v>317</v>
      </c>
      <c r="AO219" s="32">
        <v>511</v>
      </c>
      <c r="AP219" s="157">
        <f t="shared" si="287"/>
        <v>24.155999999999999</v>
      </c>
      <c r="AQ219" s="157">
        <f t="shared" si="288"/>
        <v>28.347000000000001</v>
      </c>
      <c r="AR219" s="157">
        <f t="shared" si="289"/>
        <v>28.446000000000002</v>
      </c>
      <c r="AS219" s="157">
        <f t="shared" si="290"/>
        <v>34.396999999999998</v>
      </c>
      <c r="AT219" s="157">
        <f t="shared" si="291"/>
        <v>35.716999999999999</v>
      </c>
      <c r="AU219" s="157">
        <f t="shared" si="292"/>
        <v>37.036999999999999</v>
      </c>
      <c r="AV219" s="157">
        <f t="shared" si="293"/>
        <v>27.598065577596266</v>
      </c>
      <c r="AW219" s="157">
        <f t="shared" si="294"/>
        <v>31.99775</v>
      </c>
      <c r="AX219" s="157">
        <f t="shared" si="295"/>
        <v>29.673150682534128</v>
      </c>
      <c r="AY219" s="157">
        <f t="shared" si="296"/>
        <v>30.308783495702002</v>
      </c>
      <c r="AZ219" s="157">
        <f t="shared" si="297"/>
        <v>39.01304073116691</v>
      </c>
      <c r="BA219" s="157">
        <f t="shared" si="298"/>
        <v>37.943251473612058</v>
      </c>
      <c r="BB219" s="157">
        <f t="shared" si="299"/>
        <v>5.6413205847164525</v>
      </c>
      <c r="BC219" s="157">
        <f t="shared" si="300"/>
        <v>6.5393801675000001</v>
      </c>
      <c r="BD219" s="157">
        <f t="shared" si="301"/>
        <v>6.0556965912915661</v>
      </c>
      <c r="BE219" s="157">
        <f t="shared" si="302"/>
        <v>6.1908721168320904</v>
      </c>
      <c r="BF219" s="157">
        <f t="shared" si="303"/>
        <v>7.9746556558578279</v>
      </c>
      <c r="BG219" s="157">
        <f t="shared" si="304"/>
        <v>7.7502885459999993</v>
      </c>
      <c r="BH219" s="678">
        <f t="shared" si="305"/>
        <v>16659.195948658111</v>
      </c>
      <c r="BI219" s="678">
        <f t="shared" si="306"/>
        <v>19315.005454545455</v>
      </c>
      <c r="BJ219" s="678">
        <f t="shared" si="307"/>
        <v>17911.792775638783</v>
      </c>
      <c r="BK219" s="678">
        <f t="shared" si="308"/>
        <v>18295.48385558739</v>
      </c>
      <c r="BL219" s="678">
        <f t="shared" si="309"/>
        <v>23549.690041358936</v>
      </c>
      <c r="BM219" s="678">
        <f t="shared" si="310"/>
        <v>23766.272968471552</v>
      </c>
      <c r="BN219" s="691">
        <f t="shared" si="311"/>
        <v>17286.424711785297</v>
      </c>
      <c r="BO219" s="691">
        <f t="shared" si="312"/>
        <v>20042.227045454547</v>
      </c>
      <c r="BP219" s="691">
        <f t="shared" si="313"/>
        <v>18586.182563878196</v>
      </c>
      <c r="BQ219" s="691">
        <f t="shared" si="314"/>
        <v>18984.319844126072</v>
      </c>
      <c r="BR219" s="691">
        <f t="shared" si="315"/>
        <v>24436.350057976364</v>
      </c>
      <c r="BS219" s="691">
        <f t="shared" si="316"/>
        <v>23766.272968471552</v>
      </c>
    </row>
    <row r="220" spans="1:71">
      <c r="A220" s="25">
        <v>4556987</v>
      </c>
      <c r="B220" s="28">
        <v>208</v>
      </c>
      <c r="C220" s="25" t="s">
        <v>645</v>
      </c>
      <c r="D220" s="25" t="s">
        <v>106</v>
      </c>
      <c r="E220" s="25" t="s">
        <v>1177</v>
      </c>
      <c r="F220" s="25">
        <v>30031268</v>
      </c>
      <c r="G220" s="25" t="s">
        <v>691</v>
      </c>
      <c r="H220" s="25" t="s">
        <v>558</v>
      </c>
      <c r="I220" s="26">
        <v>2</v>
      </c>
      <c r="J220" s="32">
        <v>6470</v>
      </c>
      <c r="K220" s="155" t="s">
        <v>703</v>
      </c>
      <c r="L220" s="97">
        <v>2731</v>
      </c>
      <c r="M220" s="97">
        <v>2731</v>
      </c>
      <c r="N220" s="97">
        <v>3369</v>
      </c>
      <c r="O220" s="97">
        <v>5333</v>
      </c>
      <c r="P220" s="106">
        <f t="shared" si="285"/>
        <v>2822</v>
      </c>
      <c r="Q220" s="24">
        <f t="shared" si="286"/>
        <v>2812</v>
      </c>
      <c r="R220" s="25">
        <v>465</v>
      </c>
      <c r="S220" s="25">
        <v>440</v>
      </c>
      <c r="T220" s="25">
        <v>352</v>
      </c>
      <c r="U220" s="25">
        <v>172</v>
      </c>
      <c r="V220" s="25">
        <v>127</v>
      </c>
      <c r="W220" s="25">
        <v>70</v>
      </c>
      <c r="X220" s="25">
        <v>60</v>
      </c>
      <c r="Y220" s="25">
        <v>82</v>
      </c>
      <c r="Z220" s="25">
        <v>114</v>
      </c>
      <c r="AA220" s="25">
        <v>212</v>
      </c>
      <c r="AB220" s="25">
        <v>308</v>
      </c>
      <c r="AC220" s="25">
        <v>420</v>
      </c>
      <c r="AD220" s="25">
        <v>447</v>
      </c>
      <c r="AE220" s="25">
        <v>470</v>
      </c>
      <c r="AF220" s="25">
        <v>313</v>
      </c>
      <c r="AG220" s="25">
        <v>207</v>
      </c>
      <c r="AH220" s="25">
        <v>123</v>
      </c>
      <c r="AI220" s="25">
        <v>91</v>
      </c>
      <c r="AJ220" s="25">
        <v>63</v>
      </c>
      <c r="AK220" s="25">
        <v>56</v>
      </c>
      <c r="AL220" s="25">
        <v>106</v>
      </c>
      <c r="AM220" s="25">
        <v>203</v>
      </c>
      <c r="AN220" s="25">
        <v>281</v>
      </c>
      <c r="AO220" s="32">
        <v>452</v>
      </c>
      <c r="AP220" s="157">
        <f t="shared" si="287"/>
        <v>30.041</v>
      </c>
      <c r="AQ220" s="157">
        <f t="shared" si="288"/>
        <v>30.041</v>
      </c>
      <c r="AR220" s="157">
        <f t="shared" si="289"/>
        <v>37.058999999999997</v>
      </c>
      <c r="AS220" s="157">
        <f t="shared" si="290"/>
        <v>58.662999999999997</v>
      </c>
      <c r="AT220" s="157">
        <f t="shared" si="291"/>
        <v>31.042000000000002</v>
      </c>
      <c r="AU220" s="157">
        <f t="shared" si="292"/>
        <v>30.931999999999999</v>
      </c>
      <c r="AV220" s="157">
        <f t="shared" si="293"/>
        <v>34.321638020225592</v>
      </c>
      <c r="AW220" s="157">
        <f t="shared" si="294"/>
        <v>33.90991666666666</v>
      </c>
      <c r="AX220" s="157">
        <f t="shared" si="295"/>
        <v>38.657712548127407</v>
      </c>
      <c r="AY220" s="157">
        <f t="shared" si="296"/>
        <v>51.690675530085954</v>
      </c>
      <c r="AZ220" s="157">
        <f t="shared" si="297"/>
        <v>33.906621787296899</v>
      </c>
      <c r="BA220" s="157">
        <f t="shared" si="298"/>
        <v>31.688869362577101</v>
      </c>
      <c r="BB220" s="157">
        <f t="shared" si="299"/>
        <v>7.0156860277143132</v>
      </c>
      <c r="BC220" s="157">
        <f t="shared" si="300"/>
        <v>6.9301696691666654</v>
      </c>
      <c r="BD220" s="157">
        <f t="shared" si="301"/>
        <v>7.8892659768218421</v>
      </c>
      <c r="BE220" s="157">
        <f t="shared" si="302"/>
        <v>10.558337383775356</v>
      </c>
      <c r="BF220" s="157">
        <f t="shared" si="303"/>
        <v>6.9308525595413597</v>
      </c>
      <c r="BG220" s="157">
        <f t="shared" si="304"/>
        <v>6.4727684559999981</v>
      </c>
      <c r="BH220" s="678">
        <f t="shared" si="305"/>
        <v>20717.78876857254</v>
      </c>
      <c r="BI220" s="678">
        <f t="shared" si="306"/>
        <v>20469.258787878785</v>
      </c>
      <c r="BJ220" s="678">
        <f t="shared" si="307"/>
        <v>23335.201029051452</v>
      </c>
      <c r="BK220" s="678">
        <f t="shared" si="308"/>
        <v>31202.371410888249</v>
      </c>
      <c r="BL220" s="678">
        <f t="shared" si="309"/>
        <v>20467.2698788774</v>
      </c>
      <c r="BM220" s="678">
        <f t="shared" si="310"/>
        <v>19848.755446196021</v>
      </c>
      <c r="BN220" s="691">
        <f t="shared" si="311"/>
        <v>21497.825996304939</v>
      </c>
      <c r="BO220" s="691">
        <f t="shared" si="312"/>
        <v>21239.938712121209</v>
      </c>
      <c r="BP220" s="691">
        <f t="shared" si="313"/>
        <v>24213.78540514526</v>
      </c>
      <c r="BQ220" s="691">
        <f t="shared" si="314"/>
        <v>32377.159491117476</v>
      </c>
      <c r="BR220" s="691">
        <f t="shared" si="315"/>
        <v>21237.874919497786</v>
      </c>
      <c r="BS220" s="691">
        <f t="shared" si="316"/>
        <v>19848.755446196021</v>
      </c>
    </row>
    <row r="221" spans="1:71">
      <c r="A221" s="25">
        <v>4557158</v>
      </c>
      <c r="B221" s="114">
        <v>209</v>
      </c>
      <c r="C221" s="25" t="s">
        <v>645</v>
      </c>
      <c r="D221" s="25" t="s">
        <v>106</v>
      </c>
      <c r="E221" s="25" t="s">
        <v>1177</v>
      </c>
      <c r="F221" s="25">
        <v>30031270</v>
      </c>
      <c r="G221" s="25" t="s">
        <v>1337</v>
      </c>
      <c r="H221" s="25" t="s">
        <v>1338</v>
      </c>
      <c r="I221" s="26">
        <v>1</v>
      </c>
      <c r="J221" s="32">
        <v>6470</v>
      </c>
      <c r="K221" s="155" t="s">
        <v>703</v>
      </c>
      <c r="L221" s="97">
        <v>3005</v>
      </c>
      <c r="M221" s="97">
        <v>3005</v>
      </c>
      <c r="N221" s="97">
        <f>4407+1647</f>
        <v>6054</v>
      </c>
      <c r="O221" s="97">
        <f>6227+445</f>
        <v>6672</v>
      </c>
      <c r="P221" s="106">
        <f t="shared" si="285"/>
        <v>5241</v>
      </c>
      <c r="Q221" s="24">
        <f t="shared" si="286"/>
        <v>5517</v>
      </c>
      <c r="R221" s="25">
        <v>916</v>
      </c>
      <c r="S221" s="25">
        <v>867</v>
      </c>
      <c r="T221" s="25">
        <v>693</v>
      </c>
      <c r="U221" s="25">
        <v>304</v>
      </c>
      <c r="V221" s="25">
        <v>224</v>
      </c>
      <c r="W221" s="25">
        <v>124</v>
      </c>
      <c r="X221" s="25">
        <v>107</v>
      </c>
      <c r="Y221" s="25">
        <v>144</v>
      </c>
      <c r="Z221" s="25">
        <v>201</v>
      </c>
      <c r="AA221" s="25">
        <v>375</v>
      </c>
      <c r="AB221" s="25">
        <v>544</v>
      </c>
      <c r="AC221" s="25">
        <v>742</v>
      </c>
      <c r="AD221" s="25">
        <v>789</v>
      </c>
      <c r="AE221" s="25">
        <v>831</v>
      </c>
      <c r="AF221" s="25">
        <v>553</v>
      </c>
      <c r="AG221" s="25">
        <v>438</v>
      </c>
      <c r="AH221" s="25">
        <v>259</v>
      </c>
      <c r="AI221" s="25">
        <v>191</v>
      </c>
      <c r="AJ221" s="25">
        <v>133</v>
      </c>
      <c r="AK221" s="25">
        <v>119</v>
      </c>
      <c r="AL221" s="25">
        <v>225</v>
      </c>
      <c r="AM221" s="25">
        <v>429</v>
      </c>
      <c r="AN221" s="25">
        <v>594</v>
      </c>
      <c r="AO221" s="32">
        <v>956</v>
      </c>
      <c r="AP221" s="157">
        <f t="shared" si="287"/>
        <v>33.055</v>
      </c>
      <c r="AQ221" s="157">
        <f t="shared" si="288"/>
        <v>33.055</v>
      </c>
      <c r="AR221" s="157">
        <f t="shared" si="289"/>
        <v>66.593999999999994</v>
      </c>
      <c r="AS221" s="157">
        <f t="shared" si="290"/>
        <v>73.391999999999996</v>
      </c>
      <c r="AT221" s="157">
        <f t="shared" si="291"/>
        <v>57.651000000000003</v>
      </c>
      <c r="AU221" s="157">
        <f t="shared" si="292"/>
        <v>60.686999999999998</v>
      </c>
      <c r="AV221" s="157">
        <f t="shared" si="293"/>
        <v>37.765112504861918</v>
      </c>
      <c r="AW221" s="157">
        <f t="shared" si="294"/>
        <v>37.312083333333334</v>
      </c>
      <c r="AX221" s="157">
        <f t="shared" si="295"/>
        <v>69.466842317115848</v>
      </c>
      <c r="AY221" s="157">
        <f t="shared" si="296"/>
        <v>64.669076905444115</v>
      </c>
      <c r="AZ221" s="157">
        <f t="shared" si="297"/>
        <v>62.971156905465293</v>
      </c>
      <c r="BA221" s="157">
        <f t="shared" si="298"/>
        <v>62.171938930774488</v>
      </c>
      <c r="BB221" s="157">
        <f t="shared" si="299"/>
        <v>7.7195666471188238</v>
      </c>
      <c r="BC221" s="157">
        <f t="shared" si="300"/>
        <v>7.6254704708333341</v>
      </c>
      <c r="BD221" s="157">
        <f t="shared" si="301"/>
        <v>14.176793180077004</v>
      </c>
      <c r="BE221" s="157">
        <f t="shared" si="302"/>
        <v>13.209305648706016</v>
      </c>
      <c r="BF221" s="157">
        <f t="shared" si="303"/>
        <v>12.871934183046159</v>
      </c>
      <c r="BG221" s="157">
        <f t="shared" si="304"/>
        <v>12.699240245999995</v>
      </c>
      <c r="BH221" s="678">
        <f t="shared" si="305"/>
        <v>22796.395184753012</v>
      </c>
      <c r="BI221" s="678">
        <f t="shared" si="306"/>
        <v>22522.930303030302</v>
      </c>
      <c r="BJ221" s="678">
        <f t="shared" si="307"/>
        <v>41932.712089604473</v>
      </c>
      <c r="BK221" s="678">
        <f t="shared" si="308"/>
        <v>39036.606422922632</v>
      </c>
      <c r="BL221" s="678">
        <f t="shared" si="309"/>
        <v>38011.680168389961</v>
      </c>
      <c r="BM221" s="678">
        <f t="shared" si="310"/>
        <v>38942.24174845784</v>
      </c>
      <c r="BN221" s="691">
        <f t="shared" si="311"/>
        <v>23654.693196227148</v>
      </c>
      <c r="BO221" s="691">
        <f t="shared" si="312"/>
        <v>23370.932196969698</v>
      </c>
      <c r="BP221" s="691">
        <f t="shared" si="313"/>
        <v>43511.503960448019</v>
      </c>
      <c r="BQ221" s="691">
        <f t="shared" si="314"/>
        <v>40506.35817077363</v>
      </c>
      <c r="BR221" s="691">
        <f t="shared" si="315"/>
        <v>39442.842825332351</v>
      </c>
      <c r="BS221" s="691">
        <f t="shared" si="316"/>
        <v>38942.24174845784</v>
      </c>
    </row>
    <row r="222" spans="1:71">
      <c r="A222" s="25">
        <v>4559481</v>
      </c>
      <c r="B222" s="28">
        <v>210</v>
      </c>
      <c r="C222" s="25" t="s">
        <v>645</v>
      </c>
      <c r="D222" s="25" t="s">
        <v>106</v>
      </c>
      <c r="E222" s="25" t="s">
        <v>1177</v>
      </c>
      <c r="F222" s="25">
        <v>30003180</v>
      </c>
      <c r="G222" s="25" t="s">
        <v>114</v>
      </c>
      <c r="H222" s="25" t="s">
        <v>547</v>
      </c>
      <c r="I222" s="26">
        <v>66</v>
      </c>
      <c r="J222" s="32">
        <v>6440</v>
      </c>
      <c r="K222" s="155" t="s">
        <v>703</v>
      </c>
      <c r="L222" s="98">
        <v>3994</v>
      </c>
      <c r="M222" s="98">
        <v>3994</v>
      </c>
      <c r="N222" s="98">
        <v>4159</v>
      </c>
      <c r="O222" s="98">
        <v>5083</v>
      </c>
      <c r="P222" s="106">
        <f t="shared" si="285"/>
        <v>2544</v>
      </c>
      <c r="Q222" s="24">
        <f t="shared" si="286"/>
        <v>2647</v>
      </c>
      <c r="R222" s="25">
        <v>488</v>
      </c>
      <c r="S222" s="25">
        <v>462</v>
      </c>
      <c r="T222" s="25">
        <v>369</v>
      </c>
      <c r="U222" s="25">
        <v>135</v>
      </c>
      <c r="V222" s="25">
        <v>99</v>
      </c>
      <c r="W222" s="25">
        <v>55</v>
      </c>
      <c r="X222" s="25">
        <v>47</v>
      </c>
      <c r="Y222" s="25">
        <v>64</v>
      </c>
      <c r="Z222" s="25">
        <v>89</v>
      </c>
      <c r="AA222" s="25">
        <v>166</v>
      </c>
      <c r="AB222" s="25">
        <v>241</v>
      </c>
      <c r="AC222" s="25">
        <v>329</v>
      </c>
      <c r="AD222" s="25">
        <v>350</v>
      </c>
      <c r="AE222" s="25">
        <v>368</v>
      </c>
      <c r="AF222" s="25">
        <v>245</v>
      </c>
      <c r="AG222" s="25">
        <v>220</v>
      </c>
      <c r="AH222" s="25">
        <v>131</v>
      </c>
      <c r="AI222" s="25">
        <v>96</v>
      </c>
      <c r="AJ222" s="25">
        <v>67</v>
      </c>
      <c r="AK222" s="25">
        <v>60</v>
      </c>
      <c r="AL222" s="25">
        <v>113</v>
      </c>
      <c r="AM222" s="25">
        <v>216</v>
      </c>
      <c r="AN222" s="25">
        <v>299</v>
      </c>
      <c r="AO222" s="32">
        <v>482</v>
      </c>
      <c r="AP222" s="157">
        <f t="shared" si="287"/>
        <v>43.933999999999997</v>
      </c>
      <c r="AQ222" s="157">
        <f t="shared" si="288"/>
        <v>43.933999999999997</v>
      </c>
      <c r="AR222" s="157">
        <f t="shared" si="289"/>
        <v>45.749000000000002</v>
      </c>
      <c r="AS222" s="157">
        <f t="shared" si="290"/>
        <v>55.912999999999997</v>
      </c>
      <c r="AT222" s="157">
        <f t="shared" si="291"/>
        <v>27.984000000000002</v>
      </c>
      <c r="AU222" s="157">
        <f t="shared" si="292"/>
        <v>29.117000000000001</v>
      </c>
      <c r="AV222" s="157">
        <f t="shared" si="293"/>
        <v>50.194295954881369</v>
      </c>
      <c r="AW222" s="157">
        <f t="shared" si="294"/>
        <v>49.592166666666664</v>
      </c>
      <c r="AX222" s="157">
        <f t="shared" si="295"/>
        <v>47.722596167308367</v>
      </c>
      <c r="AY222" s="157">
        <f t="shared" si="296"/>
        <v>49.267523667621774</v>
      </c>
      <c r="AZ222" s="157">
        <f t="shared" si="297"/>
        <v>30.566423042836043</v>
      </c>
      <c r="BA222" s="157">
        <f t="shared" si="298"/>
        <v>29.829458464701851</v>
      </c>
      <c r="BB222" s="157">
        <f t="shared" si="299"/>
        <v>10.260216036137301</v>
      </c>
      <c r="BC222" s="157">
        <f t="shared" si="300"/>
        <v>10.135151101666667</v>
      </c>
      <c r="BD222" s="157">
        <f t="shared" si="301"/>
        <v>9.7392274258242928</v>
      </c>
      <c r="BE222" s="157">
        <f t="shared" si="302"/>
        <v>10.063384384348423</v>
      </c>
      <c r="BF222" s="157">
        <f t="shared" si="303"/>
        <v>6.2480825341861159</v>
      </c>
      <c r="BG222" s="157">
        <f t="shared" si="304"/>
        <v>6.0929651859999998</v>
      </c>
      <c r="BH222" s="678">
        <f t="shared" si="305"/>
        <v>30299.102285492027</v>
      </c>
      <c r="BI222" s="678">
        <f t="shared" si="306"/>
        <v>29935.635151515151</v>
      </c>
      <c r="BJ222" s="678">
        <f t="shared" si="307"/>
        <v>28807.094413720686</v>
      </c>
      <c r="BK222" s="678">
        <f t="shared" si="308"/>
        <v>29739.668832091687</v>
      </c>
      <c r="BL222" s="678">
        <f t="shared" si="309"/>
        <v>18451.004454948303</v>
      </c>
      <c r="BM222" s="678">
        <f t="shared" si="310"/>
        <v>18684.088074708707</v>
      </c>
      <c r="BN222" s="691">
        <f t="shared" si="311"/>
        <v>31439.881739012057</v>
      </c>
      <c r="BO222" s="691">
        <f t="shared" si="312"/>
        <v>31062.729848484847</v>
      </c>
      <c r="BP222" s="691">
        <f t="shared" si="313"/>
        <v>29891.698872068606</v>
      </c>
      <c r="BQ222" s="691">
        <f t="shared" si="314"/>
        <v>30859.385279083093</v>
      </c>
      <c r="BR222" s="691">
        <f t="shared" si="315"/>
        <v>19145.695887740032</v>
      </c>
      <c r="BS222" s="691">
        <f t="shared" si="316"/>
        <v>18684.088074708707</v>
      </c>
    </row>
    <row r="223" spans="1:71">
      <c r="A223" s="25">
        <v>4561289</v>
      </c>
      <c r="B223" s="114">
        <v>211</v>
      </c>
      <c r="C223" s="25" t="s">
        <v>645</v>
      </c>
      <c r="D223" s="25" t="s">
        <v>106</v>
      </c>
      <c r="E223" s="25" t="s">
        <v>1177</v>
      </c>
      <c r="F223" s="25">
        <v>30016945</v>
      </c>
      <c r="G223" s="25" t="s">
        <v>117</v>
      </c>
      <c r="H223" s="25" t="s">
        <v>473</v>
      </c>
      <c r="I223" s="26">
        <v>31</v>
      </c>
      <c r="J223" s="32">
        <v>6470</v>
      </c>
      <c r="K223" s="155" t="s">
        <v>703</v>
      </c>
      <c r="L223" s="97">
        <v>3616</v>
      </c>
      <c r="M223" s="97">
        <v>3616</v>
      </c>
      <c r="N223" s="97">
        <v>2732</v>
      </c>
      <c r="O223" s="97">
        <v>3134</v>
      </c>
      <c r="P223" s="106">
        <f t="shared" si="285"/>
        <v>2537</v>
      </c>
      <c r="Q223" s="24">
        <f t="shared" si="286"/>
        <v>2618</v>
      </c>
      <c r="R223" s="25">
        <v>409</v>
      </c>
      <c r="S223" s="25">
        <v>387</v>
      </c>
      <c r="T223" s="25">
        <v>309</v>
      </c>
      <c r="U223" s="25">
        <v>158</v>
      </c>
      <c r="V223" s="25">
        <v>116</v>
      </c>
      <c r="W223" s="25">
        <v>64</v>
      </c>
      <c r="X223" s="25">
        <v>55</v>
      </c>
      <c r="Y223" s="25">
        <v>75</v>
      </c>
      <c r="Z223" s="25">
        <v>104</v>
      </c>
      <c r="AA223" s="25">
        <v>194</v>
      </c>
      <c r="AB223" s="25">
        <v>282</v>
      </c>
      <c r="AC223" s="25">
        <v>384</v>
      </c>
      <c r="AD223" s="25">
        <v>408</v>
      </c>
      <c r="AE223" s="25">
        <v>430</v>
      </c>
      <c r="AF223" s="25">
        <v>286</v>
      </c>
      <c r="AG223" s="25">
        <v>196</v>
      </c>
      <c r="AH223" s="25">
        <v>116</v>
      </c>
      <c r="AI223" s="25">
        <v>86</v>
      </c>
      <c r="AJ223" s="25">
        <v>59</v>
      </c>
      <c r="AK223" s="25">
        <v>53</v>
      </c>
      <c r="AL223" s="25">
        <v>100</v>
      </c>
      <c r="AM223" s="25">
        <v>192</v>
      </c>
      <c r="AN223" s="25">
        <v>265</v>
      </c>
      <c r="AO223" s="32">
        <v>427</v>
      </c>
      <c r="AP223" s="157">
        <f t="shared" si="287"/>
        <v>39.776000000000003</v>
      </c>
      <c r="AQ223" s="157">
        <f t="shared" si="288"/>
        <v>39.776000000000003</v>
      </c>
      <c r="AR223" s="157">
        <f t="shared" si="289"/>
        <v>30.052</v>
      </c>
      <c r="AS223" s="157">
        <f t="shared" si="290"/>
        <v>34.473999999999997</v>
      </c>
      <c r="AT223" s="157">
        <f t="shared" si="291"/>
        <v>27.907</v>
      </c>
      <c r="AU223" s="157">
        <f t="shared" si="292"/>
        <v>28.797999999999998</v>
      </c>
      <c r="AV223" s="157">
        <f t="shared" si="293"/>
        <v>45.443809257098408</v>
      </c>
      <c r="AW223" s="157">
        <f t="shared" si="294"/>
        <v>44.898666666666671</v>
      </c>
      <c r="AX223" s="157">
        <f t="shared" si="295"/>
        <v>31.348432971648581</v>
      </c>
      <c r="AY223" s="157">
        <f t="shared" si="296"/>
        <v>30.376631747850997</v>
      </c>
      <c r="AZ223" s="157">
        <f t="shared" si="297"/>
        <v>30.482317319054651</v>
      </c>
      <c r="BA223" s="157">
        <f t="shared" si="298"/>
        <v>29.502652912954076</v>
      </c>
      <c r="BB223" s="157">
        <f t="shared" si="299"/>
        <v>9.2891690502434852</v>
      </c>
      <c r="BC223" s="157">
        <f t="shared" si="300"/>
        <v>9.1759405066666684</v>
      </c>
      <c r="BD223" s="157">
        <f t="shared" si="301"/>
        <v>6.3975882008540426</v>
      </c>
      <c r="BE223" s="157">
        <f t="shared" si="302"/>
        <v>6.2047308008160442</v>
      </c>
      <c r="BF223" s="157">
        <f t="shared" si="303"/>
        <v>6.2308904831879612</v>
      </c>
      <c r="BG223" s="157">
        <f t="shared" si="304"/>
        <v>6.0262118839999994</v>
      </c>
      <c r="BH223" s="678">
        <f t="shared" si="305"/>
        <v>27431.535769739403</v>
      </c>
      <c r="BI223" s="678">
        <f t="shared" si="306"/>
        <v>27102.46787878788</v>
      </c>
      <c r="BJ223" s="678">
        <f t="shared" si="307"/>
        <v>18923.054084704236</v>
      </c>
      <c r="BK223" s="678">
        <f t="shared" si="308"/>
        <v>18336.439527793693</v>
      </c>
      <c r="BL223" s="678">
        <f t="shared" si="309"/>
        <v>18400.2351816839</v>
      </c>
      <c r="BM223" s="678">
        <f t="shared" si="310"/>
        <v>18479.388960932145</v>
      </c>
      <c r="BN223" s="691">
        <f t="shared" si="311"/>
        <v>28464.34961649164</v>
      </c>
      <c r="BO223" s="691">
        <f t="shared" si="312"/>
        <v>28122.892121212124</v>
      </c>
      <c r="BP223" s="691">
        <f t="shared" si="313"/>
        <v>19635.518470423522</v>
      </c>
      <c r="BQ223" s="691">
        <f t="shared" si="314"/>
        <v>19026.817522063033</v>
      </c>
      <c r="BR223" s="691">
        <f t="shared" si="315"/>
        <v>19093.015120753324</v>
      </c>
      <c r="BS223" s="691">
        <f t="shared" si="316"/>
        <v>18479.388960932145</v>
      </c>
    </row>
    <row r="224" spans="1:71">
      <c r="A224" s="25">
        <v>4567038</v>
      </c>
      <c r="B224" s="28">
        <v>212</v>
      </c>
      <c r="C224" s="25" t="s">
        <v>645</v>
      </c>
      <c r="D224" s="25" t="s">
        <v>1161</v>
      </c>
      <c r="E224" s="25" t="s">
        <v>1177</v>
      </c>
      <c r="F224" s="25">
        <v>30003669</v>
      </c>
      <c r="G224" s="25" t="s">
        <v>693</v>
      </c>
      <c r="H224" s="25" t="s">
        <v>694</v>
      </c>
      <c r="I224" s="26">
        <v>2</v>
      </c>
      <c r="J224" s="32">
        <v>6300</v>
      </c>
      <c r="K224" s="155" t="s">
        <v>703</v>
      </c>
      <c r="L224" s="97">
        <v>5926</v>
      </c>
      <c r="M224" s="97">
        <v>7214</v>
      </c>
      <c r="N224" s="97">
        <v>6587</v>
      </c>
      <c r="O224" s="97">
        <v>7256</v>
      </c>
      <c r="P224" s="106">
        <f t="shared" si="285"/>
        <v>6655</v>
      </c>
      <c r="Q224" s="24">
        <f t="shared" si="286"/>
        <v>6839</v>
      </c>
      <c r="R224" s="24">
        <v>1050</v>
      </c>
      <c r="S224" s="25">
        <v>994</v>
      </c>
      <c r="T224" s="25">
        <v>795</v>
      </c>
      <c r="U224" s="25">
        <v>420</v>
      </c>
      <c r="V224" s="25">
        <v>309</v>
      </c>
      <c r="W224" s="25">
        <v>171</v>
      </c>
      <c r="X224" s="25">
        <v>147</v>
      </c>
      <c r="Y224" s="25">
        <v>199</v>
      </c>
      <c r="Z224" s="25">
        <v>278</v>
      </c>
      <c r="AA224" s="25">
        <v>517</v>
      </c>
      <c r="AB224" s="25">
        <v>751</v>
      </c>
      <c r="AC224" s="24">
        <v>1024</v>
      </c>
      <c r="AD224" s="24">
        <v>1089</v>
      </c>
      <c r="AE224" s="24">
        <v>1146</v>
      </c>
      <c r="AF224" s="25">
        <v>763</v>
      </c>
      <c r="AG224" s="25">
        <v>503</v>
      </c>
      <c r="AH224" s="25">
        <v>298</v>
      </c>
      <c r="AI224" s="25">
        <v>220</v>
      </c>
      <c r="AJ224" s="25">
        <v>152</v>
      </c>
      <c r="AK224" s="25">
        <v>136</v>
      </c>
      <c r="AL224" s="25">
        <v>258</v>
      </c>
      <c r="AM224" s="25">
        <v>493</v>
      </c>
      <c r="AN224" s="25">
        <v>682</v>
      </c>
      <c r="AO224" s="80">
        <v>1099</v>
      </c>
      <c r="AP224" s="157">
        <f t="shared" si="287"/>
        <v>65.186000000000007</v>
      </c>
      <c r="AQ224" s="157">
        <f t="shared" si="288"/>
        <v>79.353999999999999</v>
      </c>
      <c r="AR224" s="157">
        <f t="shared" si="289"/>
        <v>72.456999999999994</v>
      </c>
      <c r="AS224" s="157">
        <f t="shared" si="290"/>
        <v>79.816000000000003</v>
      </c>
      <c r="AT224" s="157">
        <f t="shared" si="291"/>
        <v>73.204999999999998</v>
      </c>
      <c r="AU224" s="157">
        <f t="shared" si="292"/>
        <v>75.228999999999999</v>
      </c>
      <c r="AV224" s="157">
        <f t="shared" si="293"/>
        <v>74.474561299105417</v>
      </c>
      <c r="AW224" s="157">
        <f t="shared" si="294"/>
        <v>89.573833333333326</v>
      </c>
      <c r="AX224" s="157">
        <f t="shared" si="295"/>
        <v>75.582770126006295</v>
      </c>
      <c r="AY224" s="157">
        <f t="shared" si="296"/>
        <v>70.329559656160455</v>
      </c>
      <c r="AZ224" s="157">
        <f t="shared" si="297"/>
        <v>79.960513109305765</v>
      </c>
      <c r="BA224" s="157">
        <f t="shared" si="298"/>
        <v>77.069764427690188</v>
      </c>
      <c r="BB224" s="157">
        <f t="shared" si="299"/>
        <v>15.223345075150139</v>
      </c>
      <c r="BC224" s="157">
        <f t="shared" si="300"/>
        <v>18.306204318333332</v>
      </c>
      <c r="BD224" s="157">
        <f t="shared" si="301"/>
        <v>15.424931727315366</v>
      </c>
      <c r="BE224" s="157">
        <f t="shared" si="302"/>
        <v>14.365515855367333</v>
      </c>
      <c r="BF224" s="157">
        <f t="shared" si="303"/>
        <v>16.34472848467319</v>
      </c>
      <c r="BG224" s="157">
        <f t="shared" si="304"/>
        <v>15.742270081999997</v>
      </c>
      <c r="BH224" s="678">
        <f t="shared" si="305"/>
        <v>44955.55336600545</v>
      </c>
      <c r="BI224" s="678">
        <f t="shared" si="306"/>
        <v>54070.023030303026</v>
      </c>
      <c r="BJ224" s="678">
        <f t="shared" si="307"/>
        <v>45624.508512425615</v>
      </c>
      <c r="BK224" s="678">
        <f t="shared" si="308"/>
        <v>42453.4796469914</v>
      </c>
      <c r="BL224" s="678">
        <f t="shared" si="309"/>
        <v>48267.073367799116</v>
      </c>
      <c r="BM224" s="678">
        <f t="shared" si="310"/>
        <v>48273.697900616855</v>
      </c>
      <c r="BN224" s="691">
        <f t="shared" si="311"/>
        <v>46648.15703189421</v>
      </c>
      <c r="BO224" s="691">
        <f t="shared" si="312"/>
        <v>56105.791969696969</v>
      </c>
      <c r="BP224" s="691">
        <f t="shared" si="313"/>
        <v>47342.298742562125</v>
      </c>
      <c r="BQ224" s="691">
        <f t="shared" si="314"/>
        <v>44051.878730085962</v>
      </c>
      <c r="BR224" s="691">
        <f t="shared" si="315"/>
        <v>50084.357756646976</v>
      </c>
      <c r="BS224" s="691">
        <f t="shared" si="316"/>
        <v>48273.697900616855</v>
      </c>
    </row>
    <row r="225" spans="1:71">
      <c r="A225" s="25">
        <v>4569060</v>
      </c>
      <c r="B225" s="114">
        <v>213</v>
      </c>
      <c r="C225" s="25" t="s">
        <v>645</v>
      </c>
      <c r="D225" s="25" t="s">
        <v>1161</v>
      </c>
      <c r="E225" s="25" t="s">
        <v>1177</v>
      </c>
      <c r="F225" s="25">
        <v>30004886</v>
      </c>
      <c r="G225" s="25" t="s">
        <v>695</v>
      </c>
      <c r="H225" s="25" t="s">
        <v>696</v>
      </c>
      <c r="I225" s="26">
        <v>4</v>
      </c>
      <c r="J225" s="32">
        <v>6300</v>
      </c>
      <c r="K225" s="155" t="s">
        <v>703</v>
      </c>
      <c r="L225" s="97">
        <v>6506</v>
      </c>
      <c r="M225" s="97">
        <v>6506</v>
      </c>
      <c r="N225" s="97">
        <v>6204</v>
      </c>
      <c r="O225" s="97">
        <v>6641</v>
      </c>
      <c r="P225" s="106">
        <f t="shared" si="285"/>
        <v>5491</v>
      </c>
      <c r="Q225" s="24">
        <f t="shared" si="286"/>
        <v>5456</v>
      </c>
      <c r="R225" s="25">
        <v>954</v>
      </c>
      <c r="S225" s="25">
        <v>903</v>
      </c>
      <c r="T225" s="25">
        <v>722</v>
      </c>
      <c r="U225" s="25">
        <v>320</v>
      </c>
      <c r="V225" s="25">
        <v>236</v>
      </c>
      <c r="W225" s="25">
        <v>131</v>
      </c>
      <c r="X225" s="25">
        <v>112</v>
      </c>
      <c r="Y225" s="25">
        <v>152</v>
      </c>
      <c r="Z225" s="25">
        <v>212</v>
      </c>
      <c r="AA225" s="25">
        <v>395</v>
      </c>
      <c r="AB225" s="25">
        <v>573</v>
      </c>
      <c r="AC225" s="25">
        <v>781</v>
      </c>
      <c r="AD225" s="25">
        <v>831</v>
      </c>
      <c r="AE225" s="25">
        <v>874</v>
      </c>
      <c r="AF225" s="25">
        <v>582</v>
      </c>
      <c r="AG225" s="25">
        <v>415</v>
      </c>
      <c r="AH225" s="25">
        <v>246</v>
      </c>
      <c r="AI225" s="25">
        <v>181</v>
      </c>
      <c r="AJ225" s="25">
        <v>126</v>
      </c>
      <c r="AK225" s="25">
        <v>112</v>
      </c>
      <c r="AL225" s="25">
        <v>213</v>
      </c>
      <c r="AM225" s="25">
        <v>407</v>
      </c>
      <c r="AN225" s="25">
        <v>563</v>
      </c>
      <c r="AO225" s="32">
        <v>906</v>
      </c>
      <c r="AP225" s="157">
        <f t="shared" si="287"/>
        <v>71.566000000000003</v>
      </c>
      <c r="AQ225" s="157">
        <f t="shared" si="288"/>
        <v>71.566000000000003</v>
      </c>
      <c r="AR225" s="157">
        <f t="shared" si="289"/>
        <v>68.244</v>
      </c>
      <c r="AS225" s="157">
        <f t="shared" si="290"/>
        <v>73.051000000000002</v>
      </c>
      <c r="AT225" s="157">
        <f t="shared" si="291"/>
        <v>60.401000000000003</v>
      </c>
      <c r="AU225" s="157">
        <f t="shared" si="292"/>
        <v>60.015999999999998</v>
      </c>
      <c r="AV225" s="157">
        <f t="shared" si="293"/>
        <v>81.76366787242317</v>
      </c>
      <c r="AW225" s="157">
        <f t="shared" si="294"/>
        <v>80.782833333333329</v>
      </c>
      <c r="AX225" s="157">
        <f t="shared" si="295"/>
        <v>71.188022751137552</v>
      </c>
      <c r="AY225" s="157">
        <f t="shared" si="296"/>
        <v>64.368606074498558</v>
      </c>
      <c r="AZ225" s="157">
        <f t="shared" si="297"/>
        <v>65.974932754800591</v>
      </c>
      <c r="BA225" s="157">
        <f t="shared" si="298"/>
        <v>61.484520356408495</v>
      </c>
      <c r="BB225" s="157">
        <f t="shared" si="299"/>
        <v>16.713311349802019</v>
      </c>
      <c r="BC225" s="157">
        <f t="shared" si="300"/>
        <v>16.509587648333333</v>
      </c>
      <c r="BD225" s="157">
        <f t="shared" si="301"/>
        <v>14.528051683052151</v>
      </c>
      <c r="BE225" s="157">
        <f t="shared" si="302"/>
        <v>13.147931476777076</v>
      </c>
      <c r="BF225" s="157">
        <f t="shared" si="303"/>
        <v>13.485936004408789</v>
      </c>
      <c r="BG225" s="157">
        <f t="shared" si="304"/>
        <v>12.558828128</v>
      </c>
      <c r="BH225" s="678">
        <f t="shared" si="305"/>
        <v>49355.523152080896</v>
      </c>
      <c r="BI225" s="678">
        <f t="shared" si="306"/>
        <v>48763.455757575757</v>
      </c>
      <c r="BJ225" s="678">
        <f t="shared" si="307"/>
        <v>42971.679187959395</v>
      </c>
      <c r="BK225" s="678">
        <f t="shared" si="308"/>
        <v>38855.231303151857</v>
      </c>
      <c r="BL225" s="678">
        <f t="shared" si="309"/>
        <v>39824.868499261444</v>
      </c>
      <c r="BM225" s="678">
        <f t="shared" si="310"/>
        <v>38511.667750514047</v>
      </c>
      <c r="BN225" s="691">
        <f t="shared" si="311"/>
        <v>51213.788330999603</v>
      </c>
      <c r="BO225" s="691">
        <f t="shared" si="312"/>
        <v>50599.429242424238</v>
      </c>
      <c r="BP225" s="691">
        <f t="shared" si="313"/>
        <v>44589.588795939795</v>
      </c>
      <c r="BQ225" s="691">
        <f t="shared" si="314"/>
        <v>40318.154168481371</v>
      </c>
      <c r="BR225" s="691">
        <f t="shared" si="315"/>
        <v>41324.298789143279</v>
      </c>
      <c r="BS225" s="691">
        <f t="shared" si="316"/>
        <v>38511.667750514047</v>
      </c>
    </row>
    <row r="226" spans="1:71">
      <c r="A226" s="25">
        <v>4569259</v>
      </c>
      <c r="B226" s="28">
        <v>214</v>
      </c>
      <c r="C226" s="25" t="s">
        <v>645</v>
      </c>
      <c r="D226" s="25" t="s">
        <v>1160</v>
      </c>
      <c r="E226" s="25" t="s">
        <v>1177</v>
      </c>
      <c r="F226" s="25">
        <v>30011531</v>
      </c>
      <c r="G226" s="25" t="s">
        <v>697</v>
      </c>
      <c r="H226" s="25" t="s">
        <v>102</v>
      </c>
      <c r="I226" s="26">
        <v>12</v>
      </c>
      <c r="J226" s="32">
        <v>6400</v>
      </c>
      <c r="K226" s="155" t="s">
        <v>703</v>
      </c>
      <c r="L226" s="97">
        <v>2457</v>
      </c>
      <c r="M226" s="97">
        <v>2647</v>
      </c>
      <c r="N226" s="97">
        <v>2736</v>
      </c>
      <c r="O226" s="97">
        <v>2643</v>
      </c>
      <c r="P226" s="106">
        <f t="shared" si="285"/>
        <v>2085</v>
      </c>
      <c r="Q226" s="24">
        <f t="shared" si="286"/>
        <v>2742</v>
      </c>
      <c r="R226" s="25">
        <v>304</v>
      </c>
      <c r="S226" s="25">
        <v>288</v>
      </c>
      <c r="T226" s="25">
        <v>230</v>
      </c>
      <c r="U226" s="25">
        <v>139</v>
      </c>
      <c r="V226" s="25">
        <v>102</v>
      </c>
      <c r="W226" s="25">
        <v>57</v>
      </c>
      <c r="X226" s="25">
        <v>49</v>
      </c>
      <c r="Y226" s="25">
        <v>66</v>
      </c>
      <c r="Z226" s="25">
        <v>92</v>
      </c>
      <c r="AA226" s="25">
        <v>171</v>
      </c>
      <c r="AB226" s="25">
        <v>248</v>
      </c>
      <c r="AC226" s="25">
        <v>339</v>
      </c>
      <c r="AD226" s="25">
        <v>360</v>
      </c>
      <c r="AE226" s="25">
        <v>379</v>
      </c>
      <c r="AF226" s="25">
        <v>252</v>
      </c>
      <c r="AG226" s="25">
        <v>229</v>
      </c>
      <c r="AH226" s="25">
        <v>136</v>
      </c>
      <c r="AI226" s="25">
        <v>100</v>
      </c>
      <c r="AJ226" s="25">
        <v>69</v>
      </c>
      <c r="AK226" s="25">
        <v>62</v>
      </c>
      <c r="AL226" s="25">
        <v>118</v>
      </c>
      <c r="AM226" s="25">
        <v>225</v>
      </c>
      <c r="AN226" s="25">
        <v>311</v>
      </c>
      <c r="AO226" s="32">
        <v>501</v>
      </c>
      <c r="AP226" s="157">
        <f t="shared" si="287"/>
        <v>27.027000000000001</v>
      </c>
      <c r="AQ226" s="157">
        <f t="shared" si="288"/>
        <v>29.117000000000001</v>
      </c>
      <c r="AR226" s="157">
        <f t="shared" si="289"/>
        <v>30.096</v>
      </c>
      <c r="AS226" s="157">
        <f t="shared" si="290"/>
        <v>29.073</v>
      </c>
      <c r="AT226" s="157">
        <f t="shared" si="291"/>
        <v>22.934999999999999</v>
      </c>
      <c r="AU226" s="157">
        <f t="shared" si="292"/>
        <v>30.161999999999999</v>
      </c>
      <c r="AV226" s="157">
        <f t="shared" si="293"/>
        <v>30.878163535589266</v>
      </c>
      <c r="AW226" s="157">
        <f t="shared" si="294"/>
        <v>32.866916666666661</v>
      </c>
      <c r="AX226" s="157">
        <f t="shared" si="295"/>
        <v>31.394331116555826</v>
      </c>
      <c r="AY226" s="157">
        <f t="shared" si="296"/>
        <v>25.617561489971344</v>
      </c>
      <c r="AZ226" s="157">
        <f t="shared" si="297"/>
        <v>25.051490583456424</v>
      </c>
      <c r="BA226" s="157">
        <f t="shared" si="298"/>
        <v>30.900028375599724</v>
      </c>
      <c r="BB226" s="157">
        <f t="shared" si="299"/>
        <v>6.3118054083098016</v>
      </c>
      <c r="BC226" s="157">
        <f t="shared" si="300"/>
        <v>6.7170117591666658</v>
      </c>
      <c r="BD226" s="157">
        <f t="shared" si="301"/>
        <v>6.4069550942667126</v>
      </c>
      <c r="BE226" s="157">
        <f t="shared" si="302"/>
        <v>5.2326431099415469</v>
      </c>
      <c r="BF226" s="157">
        <f t="shared" si="303"/>
        <v>5.1207751901643279</v>
      </c>
      <c r="BG226" s="157">
        <f t="shared" si="304"/>
        <v>6.3116397959999997</v>
      </c>
      <c r="BH226" s="678">
        <f t="shared" si="305"/>
        <v>18639.182352392065</v>
      </c>
      <c r="BI226" s="678">
        <f t="shared" si="306"/>
        <v>19839.666060606058</v>
      </c>
      <c r="BJ226" s="678">
        <f t="shared" si="307"/>
        <v>18950.759873993698</v>
      </c>
      <c r="BK226" s="678">
        <f t="shared" si="308"/>
        <v>15463.691663037247</v>
      </c>
      <c r="BL226" s="678">
        <f t="shared" si="309"/>
        <v>15121.990679468241</v>
      </c>
      <c r="BM226" s="678">
        <f t="shared" si="310"/>
        <v>19354.65413708019</v>
      </c>
      <c r="BN226" s="691">
        <f t="shared" si="311"/>
        <v>19340.958796382733</v>
      </c>
      <c r="BO226" s="691">
        <f t="shared" si="312"/>
        <v>20586.641439393938</v>
      </c>
      <c r="BP226" s="691">
        <f t="shared" si="313"/>
        <v>19664.267399369968</v>
      </c>
      <c r="BQ226" s="691">
        <f t="shared" si="314"/>
        <v>16045.908969627506</v>
      </c>
      <c r="BR226" s="691">
        <f t="shared" si="315"/>
        <v>15691.342738183161</v>
      </c>
      <c r="BS226" s="691">
        <f t="shared" si="316"/>
        <v>19354.65413708019</v>
      </c>
    </row>
    <row r="227" spans="1:71">
      <c r="A227" s="25">
        <v>4584889</v>
      </c>
      <c r="B227" s="114">
        <v>215</v>
      </c>
      <c r="C227" s="25" t="s">
        <v>645</v>
      </c>
      <c r="D227" s="25" t="s">
        <v>1160</v>
      </c>
      <c r="E227" s="25" t="s">
        <v>1177</v>
      </c>
      <c r="F227" s="25">
        <v>30180164</v>
      </c>
      <c r="G227" s="25" t="s">
        <v>1352</v>
      </c>
      <c r="H227" s="25" t="s">
        <v>571</v>
      </c>
      <c r="I227" s="26">
        <v>1</v>
      </c>
      <c r="J227" s="32">
        <v>6470</v>
      </c>
      <c r="K227" s="155" t="s">
        <v>703</v>
      </c>
      <c r="L227" s="157">
        <v>7918</v>
      </c>
      <c r="M227" s="157">
        <v>8036</v>
      </c>
      <c r="N227" s="97">
        <v>8749</v>
      </c>
      <c r="O227" s="97">
        <v>12002</v>
      </c>
      <c r="P227" s="106">
        <f t="shared" si="285"/>
        <v>10121</v>
      </c>
      <c r="Q227" s="24">
        <f t="shared" si="286"/>
        <v>10593</v>
      </c>
      <c r="R227" s="24">
        <v>1703</v>
      </c>
      <c r="S227" s="24">
        <v>1612</v>
      </c>
      <c r="T227" s="24">
        <v>1289</v>
      </c>
      <c r="U227" s="25">
        <v>607</v>
      </c>
      <c r="V227" s="25">
        <v>446</v>
      </c>
      <c r="W227" s="25">
        <v>248</v>
      </c>
      <c r="X227" s="25">
        <v>212</v>
      </c>
      <c r="Y227" s="25">
        <v>287</v>
      </c>
      <c r="Z227" s="25">
        <v>402</v>
      </c>
      <c r="AA227" s="25">
        <v>748</v>
      </c>
      <c r="AB227" s="24">
        <v>1086</v>
      </c>
      <c r="AC227" s="24">
        <v>1481</v>
      </c>
      <c r="AD227" s="24">
        <v>1481</v>
      </c>
      <c r="AE227" s="24">
        <v>1559</v>
      </c>
      <c r="AF227" s="24">
        <v>1038</v>
      </c>
      <c r="AG227" s="25">
        <v>879</v>
      </c>
      <c r="AH227" s="25">
        <v>521</v>
      </c>
      <c r="AI227" s="25">
        <v>385</v>
      </c>
      <c r="AJ227" s="25">
        <v>267</v>
      </c>
      <c r="AK227" s="25">
        <v>238</v>
      </c>
      <c r="AL227" s="25">
        <v>451</v>
      </c>
      <c r="AM227" s="25">
        <v>863</v>
      </c>
      <c r="AN227" s="24">
        <v>1193</v>
      </c>
      <c r="AO227" s="80">
        <v>1718</v>
      </c>
      <c r="AP227" s="157">
        <f t="shared" si="287"/>
        <v>87.097999999999999</v>
      </c>
      <c r="AQ227" s="157">
        <f t="shared" si="288"/>
        <v>88.396000000000001</v>
      </c>
      <c r="AR227" s="157">
        <f t="shared" si="289"/>
        <v>96.239000000000004</v>
      </c>
      <c r="AS227" s="157">
        <f t="shared" si="290"/>
        <v>132.02199999999999</v>
      </c>
      <c r="AT227" s="157">
        <f t="shared" si="291"/>
        <v>111.331</v>
      </c>
      <c r="AU227" s="157">
        <f t="shared" si="292"/>
        <v>116.523</v>
      </c>
      <c r="AV227" s="157">
        <f t="shared" si="293"/>
        <v>99.508872150914044</v>
      </c>
      <c r="AW227" s="157">
        <f t="shared" si="294"/>
        <v>99.780333333333331</v>
      </c>
      <c r="AX227" s="157">
        <f t="shared" si="295"/>
        <v>100.39071744837243</v>
      </c>
      <c r="AY227" s="157">
        <f t="shared" si="296"/>
        <v>116.33067461318049</v>
      </c>
      <c r="AZ227" s="157">
        <f t="shared" si="297"/>
        <v>121.60486148449039</v>
      </c>
      <c r="BA227" s="157">
        <f t="shared" si="298"/>
        <v>119.37417964359149</v>
      </c>
      <c r="BB227" s="157">
        <f t="shared" si="299"/>
        <v>20.340608556368341</v>
      </c>
      <c r="BC227" s="157">
        <f t="shared" si="300"/>
        <v>20.392106723333335</v>
      </c>
      <c r="BD227" s="157">
        <f t="shared" si="301"/>
        <v>20.487737616863846</v>
      </c>
      <c r="BE227" s="157">
        <f t="shared" si="302"/>
        <v>23.761703596488246</v>
      </c>
      <c r="BF227" s="157">
        <f t="shared" si="303"/>
        <v>24.857249736044679</v>
      </c>
      <c r="BG227" s="157">
        <f t="shared" si="304"/>
        <v>24.383369933999994</v>
      </c>
      <c r="BH227" s="678">
        <f t="shared" si="305"/>
        <v>60067.173734733566</v>
      </c>
      <c r="BI227" s="678">
        <f t="shared" si="306"/>
        <v>60231.037575757575</v>
      </c>
      <c r="BJ227" s="678">
        <f t="shared" si="307"/>
        <v>60599.487623381174</v>
      </c>
      <c r="BK227" s="678">
        <f t="shared" si="308"/>
        <v>70221.425402865309</v>
      </c>
      <c r="BL227" s="678">
        <f t="shared" si="309"/>
        <v>73405.116387001472</v>
      </c>
      <c r="BM227" s="678">
        <f t="shared" si="310"/>
        <v>74771.64524948594</v>
      </c>
      <c r="BN227" s="691">
        <f t="shared" si="311"/>
        <v>62328.739010890706</v>
      </c>
      <c r="BO227" s="691">
        <f t="shared" si="312"/>
        <v>62498.772424242423</v>
      </c>
      <c r="BP227" s="691">
        <f t="shared" si="313"/>
        <v>62881.094838116915</v>
      </c>
      <c r="BQ227" s="691">
        <f t="shared" si="314"/>
        <v>72865.30437134669</v>
      </c>
      <c r="BR227" s="691">
        <f t="shared" si="315"/>
        <v>76168.863238921709</v>
      </c>
      <c r="BS227" s="691">
        <f t="shared" si="316"/>
        <v>74771.64524948594</v>
      </c>
    </row>
    <row r="228" spans="1:71">
      <c r="A228" s="25">
        <v>4518029</v>
      </c>
      <c r="B228" s="28">
        <v>216</v>
      </c>
      <c r="C228" s="25" t="s">
        <v>645</v>
      </c>
      <c r="D228" s="25" t="s">
        <v>1161</v>
      </c>
      <c r="E228" s="25" t="s">
        <v>1177</v>
      </c>
      <c r="F228" s="25">
        <v>30119219</v>
      </c>
      <c r="G228" s="25" t="s">
        <v>168</v>
      </c>
      <c r="H228" s="25" t="s">
        <v>672</v>
      </c>
      <c r="I228" s="26">
        <v>9</v>
      </c>
      <c r="J228" s="32">
        <v>6320</v>
      </c>
      <c r="K228" s="155" t="s">
        <v>703</v>
      </c>
      <c r="L228" s="97">
        <v>20112</v>
      </c>
      <c r="M228" s="97">
        <v>16748</v>
      </c>
      <c r="N228" s="97">
        <f>15319+633</f>
        <v>15952</v>
      </c>
      <c r="O228" s="97">
        <f>17100+2068</f>
        <v>19168</v>
      </c>
      <c r="P228" s="106">
        <v>20952</v>
      </c>
      <c r="Q228" s="24">
        <v>19230</v>
      </c>
      <c r="R228" s="25">
        <v>380</v>
      </c>
      <c r="S228" s="25">
        <v>360</v>
      </c>
      <c r="T228" s="25">
        <v>316</v>
      </c>
      <c r="U228" s="25">
        <v>144</v>
      </c>
      <c r="V228" s="25">
        <v>106</v>
      </c>
      <c r="W228" s="25">
        <v>59</v>
      </c>
      <c r="X228" s="25">
        <v>50</v>
      </c>
      <c r="Y228" s="25">
        <v>68</v>
      </c>
      <c r="Z228" s="25">
        <v>95</v>
      </c>
      <c r="AA228" s="25">
        <v>177</v>
      </c>
      <c r="AB228" s="25">
        <v>257</v>
      </c>
      <c r="AC228" s="25">
        <v>351</v>
      </c>
      <c r="AD228" s="25">
        <v>373</v>
      </c>
      <c r="AE228" s="25">
        <v>393</v>
      </c>
      <c r="AF228" s="25">
        <v>261</v>
      </c>
      <c r="AG228" s="25">
        <v>159</v>
      </c>
      <c r="AH228" s="25">
        <v>94</v>
      </c>
      <c r="AI228" s="25">
        <v>70</v>
      </c>
      <c r="AJ228" s="25">
        <v>48</v>
      </c>
      <c r="AK228" s="25">
        <v>43</v>
      </c>
      <c r="AL228" s="25">
        <v>82</v>
      </c>
      <c r="AM228" s="25">
        <v>156</v>
      </c>
      <c r="AN228" s="25">
        <v>216</v>
      </c>
      <c r="AO228" s="32">
        <v>347</v>
      </c>
      <c r="AP228" s="157">
        <f t="shared" si="287"/>
        <v>221.232</v>
      </c>
      <c r="AQ228" s="157">
        <f t="shared" si="288"/>
        <v>184.22800000000001</v>
      </c>
      <c r="AR228" s="157">
        <f t="shared" si="289"/>
        <v>175.47200000000001</v>
      </c>
      <c r="AS228" s="157">
        <f t="shared" si="290"/>
        <v>210.84800000000001</v>
      </c>
      <c r="AT228" s="157">
        <f t="shared" si="291"/>
        <v>230.47200000000001</v>
      </c>
      <c r="AU228" s="157">
        <f t="shared" si="292"/>
        <v>211.53</v>
      </c>
      <c r="AV228" s="157">
        <f t="shared" si="293"/>
        <v>252.75605414235704</v>
      </c>
      <c r="AW228" s="157">
        <f t="shared" si="294"/>
        <v>207.95433333333332</v>
      </c>
      <c r="AX228" s="157">
        <f t="shared" si="295"/>
        <v>183.04180189009452</v>
      </c>
      <c r="AY228" s="157">
        <f t="shared" si="296"/>
        <v>185.78789959885387</v>
      </c>
      <c r="AZ228" s="157">
        <f t="shared" si="297"/>
        <v>251.74044638109305</v>
      </c>
      <c r="BA228" s="157">
        <f t="shared" si="298"/>
        <v>216.70588827964357</v>
      </c>
      <c r="BB228" s="157">
        <f t="shared" si="299"/>
        <v>51.665865027239207</v>
      </c>
      <c r="BC228" s="157">
        <f t="shared" si="300"/>
        <v>42.499627103333331</v>
      </c>
      <c r="BD228" s="157">
        <f t="shared" si="301"/>
        <v>37.355170929730491</v>
      </c>
      <c r="BE228" s="157">
        <f t="shared" si="302"/>
        <v>37.94903637206189</v>
      </c>
      <c r="BF228" s="157">
        <f t="shared" si="303"/>
        <v>51.458264644759225</v>
      </c>
      <c r="BG228" s="157">
        <f t="shared" si="304"/>
        <v>44.264344739999991</v>
      </c>
      <c r="BH228" s="678">
        <f t="shared" si="305"/>
        <v>152572.74540956825</v>
      </c>
      <c r="BI228" s="678">
        <f t="shared" si="306"/>
        <v>125528.79757575756</v>
      </c>
      <c r="BJ228" s="678">
        <f t="shared" si="307"/>
        <v>110490.68768638432</v>
      </c>
      <c r="BK228" s="678">
        <f t="shared" si="308"/>
        <v>112148.33212148998</v>
      </c>
      <c r="BL228" s="678">
        <f t="shared" si="309"/>
        <v>151959.687633678</v>
      </c>
      <c r="BM228" s="678">
        <f t="shared" si="310"/>
        <v>135736.68820424948</v>
      </c>
      <c r="BN228" s="691">
        <f t="shared" si="311"/>
        <v>158317.20118553092</v>
      </c>
      <c r="BO228" s="691">
        <f t="shared" si="312"/>
        <v>130255.03242424242</v>
      </c>
      <c r="BP228" s="691">
        <f t="shared" si="313"/>
        <v>114650.72863843193</v>
      </c>
      <c r="BQ228" s="691">
        <f t="shared" si="314"/>
        <v>116370.78438510028</v>
      </c>
      <c r="BR228" s="691">
        <f t="shared" si="315"/>
        <v>157681.06141506648</v>
      </c>
      <c r="BS228" s="691">
        <f t="shared" si="316"/>
        <v>135736.68820424948</v>
      </c>
    </row>
    <row r="229" spans="1:71">
      <c r="A229" s="25">
        <v>4676520</v>
      </c>
      <c r="B229" s="114">
        <v>217</v>
      </c>
      <c r="C229" s="25" t="s">
        <v>645</v>
      </c>
      <c r="D229" s="25" t="s">
        <v>1161</v>
      </c>
      <c r="E229" s="25" t="s">
        <v>1177</v>
      </c>
      <c r="F229" s="25">
        <v>30218038</v>
      </c>
      <c r="G229" s="25" t="s">
        <v>698</v>
      </c>
      <c r="H229" s="25" t="s">
        <v>672</v>
      </c>
      <c r="I229" s="26">
        <v>11</v>
      </c>
      <c r="J229" s="32">
        <v>6320</v>
      </c>
      <c r="K229" s="155" t="s">
        <v>703</v>
      </c>
      <c r="L229" s="157">
        <v>2157</v>
      </c>
      <c r="M229" s="157">
        <v>2875</v>
      </c>
      <c r="N229" s="157">
        <v>2643</v>
      </c>
      <c r="O229" s="157">
        <v>2738</v>
      </c>
      <c r="P229" s="106">
        <f t="shared" ref="P229" si="317">SUM(R229:AC229)</f>
        <v>3133</v>
      </c>
      <c r="Q229" s="24">
        <f t="shared" ref="Q229" si="318">SUM(AD229:AO229)</f>
        <v>2927</v>
      </c>
      <c r="R229" s="25">
        <v>565</v>
      </c>
      <c r="S229" s="25">
        <v>535</v>
      </c>
      <c r="T229" s="25">
        <v>469</v>
      </c>
      <c r="U229" s="25">
        <v>172</v>
      </c>
      <c r="V229" s="25">
        <v>127</v>
      </c>
      <c r="W229" s="25">
        <v>70</v>
      </c>
      <c r="X229" s="25">
        <v>60</v>
      </c>
      <c r="Y229" s="25">
        <v>81</v>
      </c>
      <c r="Z229" s="25">
        <v>114</v>
      </c>
      <c r="AA229" s="25">
        <v>212</v>
      </c>
      <c r="AB229" s="25">
        <v>308</v>
      </c>
      <c r="AC229" s="25">
        <v>420</v>
      </c>
      <c r="AD229" s="25">
        <v>446</v>
      </c>
      <c r="AE229" s="25">
        <v>470</v>
      </c>
      <c r="AF229" s="25">
        <v>313</v>
      </c>
      <c r="AG229" s="25">
        <v>222</v>
      </c>
      <c r="AH229" s="25">
        <v>132</v>
      </c>
      <c r="AI229" s="25">
        <v>97</v>
      </c>
      <c r="AJ229" s="25">
        <v>67</v>
      </c>
      <c r="AK229" s="25">
        <v>60</v>
      </c>
      <c r="AL229" s="25">
        <v>114</v>
      </c>
      <c r="AM229" s="25">
        <v>218</v>
      </c>
      <c r="AN229" s="25">
        <v>302</v>
      </c>
      <c r="AO229" s="32">
        <v>486</v>
      </c>
      <c r="AP229" s="157">
        <f t="shared" si="287"/>
        <v>23.727</v>
      </c>
      <c r="AQ229" s="157">
        <f t="shared" si="288"/>
        <v>31.625</v>
      </c>
      <c r="AR229" s="157">
        <f t="shared" si="289"/>
        <v>29.073</v>
      </c>
      <c r="AS229" s="157">
        <f t="shared" si="290"/>
        <v>30.117999999999999</v>
      </c>
      <c r="AT229" s="157">
        <f t="shared" si="291"/>
        <v>34.463000000000001</v>
      </c>
      <c r="AU229" s="157">
        <f t="shared" si="292"/>
        <v>32.197000000000003</v>
      </c>
      <c r="AV229" s="157">
        <f t="shared" si="293"/>
        <v>27.107935997666278</v>
      </c>
      <c r="AW229" s="157">
        <f t="shared" si="294"/>
        <v>35.697916666666664</v>
      </c>
      <c r="AX229" s="157">
        <f t="shared" si="295"/>
        <v>30.327199247462374</v>
      </c>
      <c r="AY229" s="157">
        <f t="shared" si="296"/>
        <v>26.538359197707734</v>
      </c>
      <c r="AZ229" s="157">
        <f t="shared" si="297"/>
        <v>37.643318943870014</v>
      </c>
      <c r="BA229" s="157">
        <f t="shared" si="298"/>
        <v>32.984822412611379</v>
      </c>
      <c r="BB229" s="157">
        <f t="shared" si="299"/>
        <v>5.5411331972829636</v>
      </c>
      <c r="BC229" s="157">
        <f t="shared" si="300"/>
        <v>7.2955832291666667</v>
      </c>
      <c r="BD229" s="157">
        <f t="shared" si="301"/>
        <v>6.1891748224221219</v>
      </c>
      <c r="BE229" s="157">
        <f t="shared" si="302"/>
        <v>5.4207252497237812</v>
      </c>
      <c r="BF229" s="157">
        <f t="shared" si="303"/>
        <v>7.6946708253164697</v>
      </c>
      <c r="BG229" s="157">
        <f t="shared" si="304"/>
        <v>6.7374798259999995</v>
      </c>
      <c r="BH229" s="678">
        <f t="shared" si="305"/>
        <v>16363.335911318552</v>
      </c>
      <c r="BI229" s="678">
        <f t="shared" si="306"/>
        <v>21548.560606060604</v>
      </c>
      <c r="BJ229" s="678">
        <f t="shared" si="307"/>
        <v>18306.60027301365</v>
      </c>
      <c r="BK229" s="678">
        <f t="shared" si="308"/>
        <v>16019.518642979941</v>
      </c>
      <c r="BL229" s="678">
        <f t="shared" si="309"/>
        <v>22722.876162481534</v>
      </c>
      <c r="BM229" s="678">
        <f t="shared" si="310"/>
        <v>20660.493311172038</v>
      </c>
      <c r="BN229" s="691">
        <f t="shared" si="311"/>
        <v>16979.42536581097</v>
      </c>
      <c r="BO229" s="691">
        <f t="shared" si="312"/>
        <v>22359.876893939392</v>
      </c>
      <c r="BP229" s="691">
        <f t="shared" si="313"/>
        <v>18995.854801365069</v>
      </c>
      <c r="BQ229" s="691">
        <f t="shared" si="314"/>
        <v>16622.663170200572</v>
      </c>
      <c r="BR229" s="691">
        <f t="shared" si="315"/>
        <v>23578.406138478582</v>
      </c>
      <c r="BS229" s="691">
        <f t="shared" si="316"/>
        <v>20660.493311172038</v>
      </c>
    </row>
    <row r="230" spans="1:71">
      <c r="A230" s="25">
        <v>4603799</v>
      </c>
      <c r="B230" s="28">
        <v>218</v>
      </c>
      <c r="C230" s="25" t="s">
        <v>645</v>
      </c>
      <c r="D230" s="25" t="s">
        <v>1160</v>
      </c>
      <c r="E230" s="25" t="s">
        <v>1177</v>
      </c>
      <c r="F230" s="25">
        <v>30122648</v>
      </c>
      <c r="G230" s="25" t="s">
        <v>699</v>
      </c>
      <c r="H230" s="25" t="s">
        <v>700</v>
      </c>
      <c r="I230" s="26">
        <v>22</v>
      </c>
      <c r="J230" s="32">
        <v>6440</v>
      </c>
      <c r="K230" s="155" t="s">
        <v>703</v>
      </c>
      <c r="L230" s="97">
        <v>871</v>
      </c>
      <c r="M230" s="97">
        <v>951</v>
      </c>
      <c r="N230" s="97">
        <v>633</v>
      </c>
      <c r="O230" s="97">
        <v>2068</v>
      </c>
      <c r="P230" s="106">
        <f t="shared" si="285"/>
        <v>895</v>
      </c>
      <c r="Q230" s="24">
        <f t="shared" si="286"/>
        <v>582</v>
      </c>
      <c r="R230" s="25">
        <v>158</v>
      </c>
      <c r="S230" s="25">
        <v>148</v>
      </c>
      <c r="T230" s="25">
        <v>125</v>
      </c>
      <c r="U230" s="25">
        <v>62</v>
      </c>
      <c r="V230" s="25">
        <v>37</v>
      </c>
      <c r="W230" s="25">
        <v>20</v>
      </c>
      <c r="X230" s="25">
        <v>17</v>
      </c>
      <c r="Y230" s="25">
        <v>24</v>
      </c>
      <c r="Z230" s="25">
        <v>33</v>
      </c>
      <c r="AA230" s="25">
        <v>61</v>
      </c>
      <c r="AB230" s="25">
        <v>89</v>
      </c>
      <c r="AC230" s="25">
        <v>121</v>
      </c>
      <c r="AD230" s="25">
        <v>129</v>
      </c>
      <c r="AE230" s="25">
        <v>136</v>
      </c>
      <c r="AF230" s="25">
        <v>90</v>
      </c>
      <c r="AG230" s="25">
        <v>30</v>
      </c>
      <c r="AH230" s="25">
        <v>18</v>
      </c>
      <c r="AI230" s="25">
        <v>13</v>
      </c>
      <c r="AJ230" s="25">
        <v>9</v>
      </c>
      <c r="AK230" s="25">
        <v>8</v>
      </c>
      <c r="AL230" s="25">
        <v>15</v>
      </c>
      <c r="AM230" s="25">
        <v>29</v>
      </c>
      <c r="AN230" s="25">
        <v>40</v>
      </c>
      <c r="AO230" s="32">
        <v>65</v>
      </c>
      <c r="AP230" s="157">
        <f t="shared" si="287"/>
        <v>9.5809999999999995</v>
      </c>
      <c r="AQ230" s="157">
        <f t="shared" si="288"/>
        <v>10.461</v>
      </c>
      <c r="AR230" s="157">
        <f t="shared" si="289"/>
        <v>6.9630000000000001</v>
      </c>
      <c r="AS230" s="157">
        <f t="shared" si="290"/>
        <v>22.748000000000001</v>
      </c>
      <c r="AT230" s="157">
        <f t="shared" si="291"/>
        <v>9.8450000000000006</v>
      </c>
      <c r="AU230" s="157">
        <f t="shared" si="292"/>
        <v>6.4020000000000001</v>
      </c>
      <c r="AV230" s="157">
        <f t="shared" si="293"/>
        <v>10.94622728510307</v>
      </c>
      <c r="AW230" s="157">
        <f t="shared" si="294"/>
        <v>11.808249999999999</v>
      </c>
      <c r="AX230" s="157">
        <f t="shared" si="295"/>
        <v>7.2633814315715792</v>
      </c>
      <c r="AY230" s="157">
        <f t="shared" si="296"/>
        <v>20.044312206303722</v>
      </c>
      <c r="AZ230" s="157">
        <f t="shared" si="297"/>
        <v>10.753517540620383</v>
      </c>
      <c r="BA230" s="157">
        <f t="shared" si="298"/>
        <v>6.5586493488690882</v>
      </c>
      <c r="BB230" s="157">
        <f t="shared" si="299"/>
        <v>2.2375183193479189</v>
      </c>
      <c r="BC230" s="157">
        <f t="shared" si="300"/>
        <v>2.4132520524999999</v>
      </c>
      <c r="BD230" s="157">
        <f t="shared" si="301"/>
        <v>1.4823108825551281</v>
      </c>
      <c r="BE230" s="157">
        <f t="shared" si="302"/>
        <v>4.0942512112595981</v>
      </c>
      <c r="BF230" s="157">
        <f t="shared" si="303"/>
        <v>2.1981265204782128</v>
      </c>
      <c r="BG230" s="157">
        <f t="shared" si="304"/>
        <v>1.339669716</v>
      </c>
      <c r="BH230" s="678">
        <f t="shared" si="305"/>
        <v>6607.5408339167625</v>
      </c>
      <c r="BI230" s="678">
        <f t="shared" si="306"/>
        <v>7127.8890909090906</v>
      </c>
      <c r="BJ230" s="678">
        <f t="shared" si="307"/>
        <v>4384.4411550577533</v>
      </c>
      <c r="BK230" s="678">
        <f t="shared" si="308"/>
        <v>12099.475731805156</v>
      </c>
      <c r="BL230" s="678">
        <f t="shared" si="309"/>
        <v>6491.2142245199402</v>
      </c>
      <c r="BM230" s="678">
        <f t="shared" si="310"/>
        <v>4108.0994557916383</v>
      </c>
      <c r="BN230" s="691">
        <f t="shared" si="311"/>
        <v>6856.3187267600142</v>
      </c>
      <c r="BO230" s="691">
        <f t="shared" si="312"/>
        <v>7396.2584090909086</v>
      </c>
      <c r="BP230" s="691">
        <f t="shared" si="313"/>
        <v>4549.5180057752896</v>
      </c>
      <c r="BQ230" s="691">
        <f t="shared" si="314"/>
        <v>12555.028281948422</v>
      </c>
      <c r="BR230" s="691">
        <f t="shared" si="315"/>
        <v>6735.6123504431307</v>
      </c>
      <c r="BS230" s="691">
        <f t="shared" si="316"/>
        <v>4108.0994557916383</v>
      </c>
    </row>
    <row r="231" spans="1:71">
      <c r="A231" s="25">
        <v>4645345</v>
      </c>
      <c r="B231" s="114">
        <v>219</v>
      </c>
      <c r="C231" s="25" t="s">
        <v>645</v>
      </c>
      <c r="D231" s="25" t="s">
        <v>1160</v>
      </c>
      <c r="E231" s="25" t="s">
        <v>1177</v>
      </c>
      <c r="F231" s="25">
        <v>30213872</v>
      </c>
      <c r="G231" s="25" t="s">
        <v>655</v>
      </c>
      <c r="H231" s="25" t="s">
        <v>404</v>
      </c>
      <c r="I231" s="26">
        <v>12</v>
      </c>
      <c r="J231" s="32">
        <v>6400</v>
      </c>
      <c r="K231" s="155" t="s">
        <v>703</v>
      </c>
      <c r="L231" s="157">
        <v>1793</v>
      </c>
      <c r="M231" s="157">
        <v>2525</v>
      </c>
      <c r="N231" s="157">
        <v>2736</v>
      </c>
      <c r="O231" s="157">
        <v>2643</v>
      </c>
      <c r="P231" s="106">
        <f t="shared" si="285"/>
        <v>1625</v>
      </c>
      <c r="Q231" s="24">
        <f t="shared" si="286"/>
        <v>1497</v>
      </c>
      <c r="R231" s="25">
        <v>272</v>
      </c>
      <c r="S231" s="25">
        <v>257</v>
      </c>
      <c r="T231" s="25">
        <v>206</v>
      </c>
      <c r="U231" s="25">
        <v>98</v>
      </c>
      <c r="V231" s="25">
        <v>72</v>
      </c>
      <c r="W231" s="25">
        <v>40</v>
      </c>
      <c r="X231" s="25">
        <v>34</v>
      </c>
      <c r="Y231" s="25">
        <v>46</v>
      </c>
      <c r="Z231" s="25">
        <v>65</v>
      </c>
      <c r="AA231" s="25">
        <v>121</v>
      </c>
      <c r="AB231" s="25">
        <v>175</v>
      </c>
      <c r="AC231" s="25">
        <v>239</v>
      </c>
      <c r="AD231" s="25">
        <v>254</v>
      </c>
      <c r="AE231" s="25">
        <v>268</v>
      </c>
      <c r="AF231" s="25">
        <v>178</v>
      </c>
      <c r="AG231" s="25">
        <v>104</v>
      </c>
      <c r="AH231" s="25">
        <v>62</v>
      </c>
      <c r="AI231" s="25">
        <v>46</v>
      </c>
      <c r="AJ231" s="25">
        <v>32</v>
      </c>
      <c r="AK231" s="25">
        <v>28</v>
      </c>
      <c r="AL231" s="25">
        <v>54</v>
      </c>
      <c r="AM231" s="25">
        <v>102</v>
      </c>
      <c r="AN231" s="25">
        <v>141</v>
      </c>
      <c r="AO231" s="32">
        <v>228</v>
      </c>
      <c r="AP231" s="157">
        <f t="shared" si="287"/>
        <v>19.722999999999999</v>
      </c>
      <c r="AQ231" s="157">
        <f t="shared" si="288"/>
        <v>27.774999999999999</v>
      </c>
      <c r="AR231" s="157">
        <f t="shared" si="289"/>
        <v>30.096</v>
      </c>
      <c r="AS231" s="157">
        <f t="shared" si="290"/>
        <v>29.073</v>
      </c>
      <c r="AT231" s="157">
        <f t="shared" si="291"/>
        <v>17.875</v>
      </c>
      <c r="AU231" s="157">
        <f t="shared" si="292"/>
        <v>16.466999999999999</v>
      </c>
      <c r="AV231" s="157">
        <f t="shared" si="293"/>
        <v>22.533393251653052</v>
      </c>
      <c r="AW231" s="157">
        <f t="shared" si="294"/>
        <v>31.352083333333326</v>
      </c>
      <c r="AX231" s="157">
        <f t="shared" si="295"/>
        <v>31.394331116555826</v>
      </c>
      <c r="AY231" s="157">
        <f t="shared" si="296"/>
        <v>25.617561489971344</v>
      </c>
      <c r="AZ231" s="157">
        <f t="shared" si="297"/>
        <v>19.524543020679467</v>
      </c>
      <c r="BA231" s="157">
        <f t="shared" si="298"/>
        <v>16.869927964359146</v>
      </c>
      <c r="BB231" s="157">
        <f t="shared" si="299"/>
        <v>4.6060509145703996</v>
      </c>
      <c r="BC231" s="157">
        <f t="shared" si="300"/>
        <v>6.4074252708333317</v>
      </c>
      <c r="BD231" s="157">
        <f t="shared" si="301"/>
        <v>6.4069550942667126</v>
      </c>
      <c r="BE231" s="157">
        <f t="shared" si="302"/>
        <v>5.2326431099415469</v>
      </c>
      <c r="BF231" s="157">
        <f t="shared" si="303"/>
        <v>3.9910118388570894</v>
      </c>
      <c r="BG231" s="157">
        <f t="shared" si="304"/>
        <v>3.4458514859999991</v>
      </c>
      <c r="BH231" s="678">
        <f t="shared" si="305"/>
        <v>13601.975562816024</v>
      </c>
      <c r="BI231" s="678">
        <f t="shared" si="306"/>
        <v>18925.257575757572</v>
      </c>
      <c r="BJ231" s="678">
        <f t="shared" si="307"/>
        <v>18950.759873993698</v>
      </c>
      <c r="BK231" s="678">
        <f t="shared" si="308"/>
        <v>15463.691663037247</v>
      </c>
      <c r="BL231" s="678">
        <f t="shared" si="309"/>
        <v>11785.724150664695</v>
      </c>
      <c r="BM231" s="678">
        <f t="shared" si="310"/>
        <v>10566.709424948593</v>
      </c>
      <c r="BN231" s="691">
        <f t="shared" si="311"/>
        <v>14114.09813671723</v>
      </c>
      <c r="BO231" s="691">
        <f t="shared" si="312"/>
        <v>19637.80492424242</v>
      </c>
      <c r="BP231" s="691">
        <f t="shared" si="313"/>
        <v>19664.267399369968</v>
      </c>
      <c r="BQ231" s="691">
        <f t="shared" si="314"/>
        <v>16045.908969627506</v>
      </c>
      <c r="BR231" s="691">
        <f t="shared" si="315"/>
        <v>12229.463764771048</v>
      </c>
      <c r="BS231" s="691">
        <f t="shared" si="316"/>
        <v>10566.709424948593</v>
      </c>
    </row>
    <row r="232" spans="1:71">
      <c r="A232" s="167">
        <v>4677457</v>
      </c>
      <c r="B232" s="28">
        <v>220</v>
      </c>
      <c r="C232" s="25" t="s">
        <v>645</v>
      </c>
      <c r="D232" s="25" t="s">
        <v>1162</v>
      </c>
      <c r="E232" s="25" t="s">
        <v>1177</v>
      </c>
      <c r="F232" s="25">
        <v>30227445</v>
      </c>
      <c r="G232" s="85" t="s">
        <v>657</v>
      </c>
      <c r="H232" s="85" t="s">
        <v>652</v>
      </c>
      <c r="I232" s="86">
        <v>4</v>
      </c>
      <c r="J232" s="87">
        <v>6400</v>
      </c>
      <c r="K232" s="155" t="s">
        <v>703</v>
      </c>
      <c r="L232" s="157"/>
      <c r="M232" s="157"/>
      <c r="N232" s="157"/>
      <c r="O232" s="157"/>
      <c r="P232" s="183">
        <f t="shared" si="285"/>
        <v>5034</v>
      </c>
      <c r="Q232" s="184">
        <f t="shared" si="286"/>
        <v>4027</v>
      </c>
      <c r="R232" s="24">
        <v>1041</v>
      </c>
      <c r="S232" s="25">
        <v>974</v>
      </c>
      <c r="T232" s="25">
        <v>819</v>
      </c>
      <c r="U232" s="25">
        <v>378</v>
      </c>
      <c r="V232" s="25">
        <v>166</v>
      </c>
      <c r="W232" s="25">
        <v>92</v>
      </c>
      <c r="X232" s="25">
        <v>79</v>
      </c>
      <c r="Y232" s="25">
        <v>107</v>
      </c>
      <c r="Z232" s="25">
        <v>149</v>
      </c>
      <c r="AA232" s="25">
        <v>277</v>
      </c>
      <c r="AB232" s="25">
        <v>403</v>
      </c>
      <c r="AC232" s="25">
        <v>549</v>
      </c>
      <c r="AD232" s="25">
        <v>563</v>
      </c>
      <c r="AE232" s="25">
        <v>593</v>
      </c>
      <c r="AF232" s="25">
        <v>394</v>
      </c>
      <c r="AG232" s="25">
        <v>334</v>
      </c>
      <c r="AH232" s="25">
        <v>198</v>
      </c>
      <c r="AI232" s="25">
        <v>146</v>
      </c>
      <c r="AJ232" s="25">
        <v>101</v>
      </c>
      <c r="AK232" s="25">
        <v>91</v>
      </c>
      <c r="AL232" s="25">
        <v>172</v>
      </c>
      <c r="AM232" s="25">
        <v>328</v>
      </c>
      <c r="AN232" s="25">
        <v>454</v>
      </c>
      <c r="AO232" s="32">
        <v>653</v>
      </c>
      <c r="AP232" s="157">
        <f t="shared" si="287"/>
        <v>0</v>
      </c>
      <c r="AQ232" s="157">
        <f t="shared" si="288"/>
        <v>0</v>
      </c>
      <c r="AR232" s="157">
        <f t="shared" si="289"/>
        <v>0</v>
      </c>
      <c r="AS232" s="157">
        <f t="shared" si="290"/>
        <v>0</v>
      </c>
      <c r="AT232" s="157">
        <f t="shared" si="291"/>
        <v>55.374000000000002</v>
      </c>
      <c r="AU232" s="157">
        <f t="shared" si="292"/>
        <v>44.296999999999997</v>
      </c>
      <c r="AV232" s="157">
        <f t="shared" si="293"/>
        <v>0</v>
      </c>
      <c r="AW232" s="157">
        <f t="shared" si="294"/>
        <v>0</v>
      </c>
      <c r="AX232" s="157">
        <f t="shared" si="295"/>
        <v>0</v>
      </c>
      <c r="AY232" s="157">
        <f t="shared" si="296"/>
        <v>0</v>
      </c>
      <c r="AZ232" s="157">
        <f t="shared" si="297"/>
        <v>60.48403050221566</v>
      </c>
      <c r="BA232" s="157">
        <f t="shared" si="298"/>
        <v>45.380895065113087</v>
      </c>
      <c r="BB232" s="157">
        <f t="shared" si="299"/>
        <v>0</v>
      </c>
      <c r="BC232" s="157">
        <f t="shared" si="300"/>
        <v>0</v>
      </c>
      <c r="BD232" s="157">
        <f t="shared" si="301"/>
        <v>0</v>
      </c>
      <c r="BE232" s="157">
        <f t="shared" si="302"/>
        <v>0</v>
      </c>
      <c r="BF232" s="157">
        <f t="shared" si="303"/>
        <v>12.363540674957903</v>
      </c>
      <c r="BG232" s="157">
        <f t="shared" si="304"/>
        <v>9.2695016259999985</v>
      </c>
      <c r="BH232" s="678">
        <f t="shared" si="305"/>
        <v>0</v>
      </c>
      <c r="BI232" s="678">
        <f t="shared" si="306"/>
        <v>0</v>
      </c>
      <c r="BJ232" s="678">
        <f t="shared" si="307"/>
        <v>0</v>
      </c>
      <c r="BK232" s="678">
        <f t="shared" si="308"/>
        <v>0</v>
      </c>
      <c r="BL232" s="678">
        <f t="shared" si="309"/>
        <v>36510.360230428363</v>
      </c>
      <c r="BM232" s="678">
        <f t="shared" si="310"/>
        <v>28424.942454420834</v>
      </c>
      <c r="BN232" s="691">
        <f t="shared" si="311"/>
        <v>0</v>
      </c>
      <c r="BO232" s="691">
        <f t="shared" si="312"/>
        <v>0</v>
      </c>
      <c r="BP232" s="691">
        <f t="shared" si="313"/>
        <v>0</v>
      </c>
      <c r="BQ232" s="691">
        <f t="shared" si="314"/>
        <v>0</v>
      </c>
      <c r="BR232" s="691">
        <f t="shared" si="315"/>
        <v>37884.997287296901</v>
      </c>
      <c r="BS232" s="691">
        <f t="shared" si="316"/>
        <v>28424.942454420834</v>
      </c>
    </row>
    <row r="233" spans="1:71">
      <c r="A233" s="158"/>
      <c r="B233" s="114">
        <v>221</v>
      </c>
      <c r="C233" s="166"/>
      <c r="D233" s="25" t="s">
        <v>1161</v>
      </c>
      <c r="E233" s="25" t="s">
        <v>1177</v>
      </c>
      <c r="F233" s="166"/>
      <c r="G233" s="82" t="s">
        <v>1155</v>
      </c>
      <c r="H233" s="82" t="s">
        <v>1154</v>
      </c>
      <c r="I233" s="160">
        <v>44</v>
      </c>
      <c r="J233" s="161"/>
      <c r="K233" s="162" t="s">
        <v>703</v>
      </c>
      <c r="L233" s="97">
        <v>196774</v>
      </c>
      <c r="M233" s="97">
        <v>203561</v>
      </c>
      <c r="N233" s="97">
        <v>205634</v>
      </c>
      <c r="O233" s="97">
        <v>211687</v>
      </c>
      <c r="P233" s="185">
        <v>188209</v>
      </c>
      <c r="Q233" s="186">
        <v>99987</v>
      </c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69"/>
      <c r="AP233" s="157">
        <f t="shared" si="287"/>
        <v>2164.5140000000001</v>
      </c>
      <c r="AQ233" s="157">
        <f t="shared" si="288"/>
        <v>2239.1709999999998</v>
      </c>
      <c r="AR233" s="157">
        <f t="shared" si="289"/>
        <v>2261.9740000000002</v>
      </c>
      <c r="AS233" s="157">
        <f t="shared" si="290"/>
        <v>2328.5569999999998</v>
      </c>
      <c r="AT233" s="157">
        <f t="shared" si="291"/>
        <v>2070.299</v>
      </c>
      <c r="AU233" s="157">
        <f t="shared" si="292"/>
        <v>1099.857</v>
      </c>
      <c r="AV233" s="157">
        <f t="shared" si="293"/>
        <v>2472.9425118241929</v>
      </c>
      <c r="AW233" s="157">
        <f t="shared" si="294"/>
        <v>2527.5490833333329</v>
      </c>
      <c r="AX233" s="157">
        <f t="shared" si="295"/>
        <v>2359.5547824641235</v>
      </c>
      <c r="AY233" s="157">
        <f t="shared" si="296"/>
        <v>2051.7989932378218</v>
      </c>
      <c r="AZ233" s="157">
        <f t="shared" si="297"/>
        <v>2261.3505953101921</v>
      </c>
      <c r="BA233" s="157">
        <f t="shared" si="298"/>
        <v>1126.7691966415352</v>
      </c>
      <c r="BB233" s="157">
        <f t="shared" si="299"/>
        <v>505.49417884198328</v>
      </c>
      <c r="BC233" s="157">
        <f t="shared" si="300"/>
        <v>516.55520616083322</v>
      </c>
      <c r="BD233" s="157">
        <f t="shared" si="301"/>
        <v>481.53794000527836</v>
      </c>
      <c r="BE233" s="157">
        <f t="shared" si="302"/>
        <v>419.10046235875745</v>
      </c>
      <c r="BF233" s="157">
        <f t="shared" si="303"/>
        <v>462.24267518735638</v>
      </c>
      <c r="BG233" s="157">
        <f t="shared" si="304"/>
        <v>230.15387610599998</v>
      </c>
      <c r="BH233" s="678">
        <f t="shared" si="305"/>
        <v>1492758.0253193311</v>
      </c>
      <c r="BI233" s="678">
        <f t="shared" si="306"/>
        <v>1525720.5375757574</v>
      </c>
      <c r="BJ233" s="678">
        <f t="shared" si="307"/>
        <v>1424313.0686874345</v>
      </c>
      <c r="BK233" s="678">
        <f t="shared" si="308"/>
        <v>1238540.4831908306</v>
      </c>
      <c r="BL233" s="678">
        <f t="shared" si="309"/>
        <v>1365033.4502599705</v>
      </c>
      <c r="BM233" s="678">
        <f t="shared" si="310"/>
        <v>705767.2513509253</v>
      </c>
      <c r="BN233" s="691">
        <f t="shared" si="311"/>
        <v>1548961.2642244264</v>
      </c>
      <c r="BO233" s="691">
        <f t="shared" si="312"/>
        <v>1583164.8349242422</v>
      </c>
      <c r="BP233" s="691">
        <f t="shared" si="313"/>
        <v>1477939.3137434374</v>
      </c>
      <c r="BQ233" s="691">
        <f t="shared" si="314"/>
        <v>1285172.2784916903</v>
      </c>
      <c r="BR233" s="691">
        <f t="shared" si="315"/>
        <v>1416427.7819715659</v>
      </c>
      <c r="BS233" s="691">
        <f t="shared" si="316"/>
        <v>705767.2513509253</v>
      </c>
    </row>
    <row r="234" spans="1:71">
      <c r="A234" s="158"/>
      <c r="B234" s="28">
        <v>222</v>
      </c>
      <c r="C234" s="150"/>
      <c r="D234" s="105"/>
      <c r="E234" s="167" t="s">
        <v>1177</v>
      </c>
      <c r="F234" s="150"/>
      <c r="G234" s="25" t="s">
        <v>669</v>
      </c>
      <c r="H234" s="25" t="s">
        <v>1179</v>
      </c>
      <c r="I234" s="26">
        <v>10</v>
      </c>
      <c r="J234" s="32">
        <v>6400</v>
      </c>
      <c r="K234" s="155" t="s">
        <v>703</v>
      </c>
      <c r="L234" s="157">
        <v>54725</v>
      </c>
      <c r="M234" s="157">
        <v>52550</v>
      </c>
      <c r="N234" s="157">
        <v>48464</v>
      </c>
      <c r="O234" s="157">
        <v>49861</v>
      </c>
      <c r="P234" s="106">
        <v>43750</v>
      </c>
      <c r="Q234" s="24">
        <v>43858</v>
      </c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57">
        <f t="shared" si="287"/>
        <v>601.97500000000002</v>
      </c>
      <c r="AQ234" s="157">
        <f t="shared" si="288"/>
        <v>578.04999999999995</v>
      </c>
      <c r="AR234" s="157">
        <f t="shared" si="289"/>
        <v>533.10400000000004</v>
      </c>
      <c r="AS234" s="157">
        <f t="shared" si="290"/>
        <v>548.471</v>
      </c>
      <c r="AT234" s="157">
        <f t="shared" si="291"/>
        <v>481.25</v>
      </c>
      <c r="AU234" s="157">
        <f t="shared" si="292"/>
        <v>482.43799999999999</v>
      </c>
      <c r="AV234" s="157">
        <f t="shared" si="293"/>
        <v>687.75234004278491</v>
      </c>
      <c r="AW234" s="157">
        <f t="shared" si="294"/>
        <v>652.49583333333328</v>
      </c>
      <c r="AX234" s="157">
        <f t="shared" si="295"/>
        <v>556.10192369618494</v>
      </c>
      <c r="AY234" s="157">
        <f t="shared" si="296"/>
        <v>483.28310005730657</v>
      </c>
      <c r="AZ234" s="157">
        <f t="shared" si="297"/>
        <v>525.66077363367799</v>
      </c>
      <c r="BA234" s="157">
        <f t="shared" si="298"/>
        <v>494.24268581220008</v>
      </c>
      <c r="BB234" s="157">
        <f t="shared" si="299"/>
        <v>140.58345582814567</v>
      </c>
      <c r="BC234" s="157">
        <f t="shared" si="300"/>
        <v>133.35057345833332</v>
      </c>
      <c r="BD234" s="157">
        <f t="shared" si="301"/>
        <v>113.48928058791742</v>
      </c>
      <c r="BE234" s="157">
        <f t="shared" si="302"/>
        <v>98.715406017705433</v>
      </c>
      <c r="BF234" s="157">
        <f t="shared" si="303"/>
        <v>107.45031873846011</v>
      </c>
      <c r="BG234" s="157">
        <f t="shared" si="304"/>
        <v>100.95401100399998</v>
      </c>
      <c r="BH234" s="678">
        <f t="shared" si="305"/>
        <v>415152.32162582653</v>
      </c>
      <c r="BI234" s="678">
        <f t="shared" si="306"/>
        <v>393870.2121212121</v>
      </c>
      <c r="BJ234" s="678">
        <f t="shared" si="307"/>
        <v>335683.34303115163</v>
      </c>
      <c r="BK234" s="678">
        <f t="shared" si="308"/>
        <v>291727.25312550139</v>
      </c>
      <c r="BL234" s="678">
        <f t="shared" si="309"/>
        <v>317307.95790251106</v>
      </c>
      <c r="BM234" s="678">
        <f t="shared" si="310"/>
        <v>309575.64593145985</v>
      </c>
      <c r="BN234" s="691">
        <f t="shared" si="311"/>
        <v>430783.05662679893</v>
      </c>
      <c r="BO234" s="691">
        <f t="shared" si="312"/>
        <v>408699.66287878784</v>
      </c>
      <c r="BP234" s="691">
        <f t="shared" si="313"/>
        <v>348322.02311515587</v>
      </c>
      <c r="BQ234" s="691">
        <f t="shared" si="314"/>
        <v>302710.95994498569</v>
      </c>
      <c r="BR234" s="691">
        <f t="shared" si="315"/>
        <v>329254.79366691288</v>
      </c>
      <c r="BS234" s="691">
        <f t="shared" si="316"/>
        <v>309575.64593145985</v>
      </c>
    </row>
    <row r="235" spans="1:71">
      <c r="A235" s="168"/>
      <c r="B235" s="114">
        <v>223</v>
      </c>
      <c r="C235" s="158"/>
      <c r="D235" s="158"/>
      <c r="E235" s="158" t="s">
        <v>1177</v>
      </c>
      <c r="F235" s="158"/>
      <c r="G235" s="158" t="s">
        <v>1178</v>
      </c>
      <c r="H235" s="158" t="s">
        <v>1179</v>
      </c>
      <c r="I235" s="163">
        <v>20</v>
      </c>
      <c r="J235" s="158">
        <v>6400</v>
      </c>
      <c r="K235" s="164" t="s">
        <v>703</v>
      </c>
      <c r="L235" s="96">
        <v>192000</v>
      </c>
      <c r="M235" s="96">
        <v>196265</v>
      </c>
      <c r="N235" s="96">
        <v>172644</v>
      </c>
      <c r="O235" s="96">
        <v>159201</v>
      </c>
      <c r="P235" s="187">
        <v>166122</v>
      </c>
      <c r="Q235" s="97">
        <v>165966</v>
      </c>
      <c r="AP235" s="157">
        <f t="shared" si="287"/>
        <v>2112</v>
      </c>
      <c r="AQ235" s="157">
        <f t="shared" si="288"/>
        <v>2158.915</v>
      </c>
      <c r="AR235" s="157">
        <f t="shared" si="289"/>
        <v>1899.0840000000001</v>
      </c>
      <c r="AS235" s="157">
        <f t="shared" si="290"/>
        <v>1751.211</v>
      </c>
      <c r="AT235" s="157">
        <f t="shared" si="291"/>
        <v>1827.3420000000001</v>
      </c>
      <c r="AU235" s="157">
        <f t="shared" si="292"/>
        <v>1825.626</v>
      </c>
      <c r="AV235" s="157">
        <f t="shared" si="293"/>
        <v>2412.945624270712</v>
      </c>
      <c r="AW235" s="157">
        <f t="shared" si="294"/>
        <v>2436.9570833333332</v>
      </c>
      <c r="AX235" s="157">
        <f t="shared" si="295"/>
        <v>1981.0098323416169</v>
      </c>
      <c r="AY235" s="157">
        <f t="shared" si="296"/>
        <v>1543.0727986246418</v>
      </c>
      <c r="AZ235" s="157">
        <f t="shared" si="297"/>
        <v>1995.9730065731169</v>
      </c>
      <c r="BA235" s="157">
        <f t="shared" si="298"/>
        <v>1870.2969034955445</v>
      </c>
      <c r="BB235" s="157">
        <f t="shared" si="299"/>
        <v>493.23021505717622</v>
      </c>
      <c r="BC235" s="157">
        <f t="shared" si="300"/>
        <v>498.04091912083334</v>
      </c>
      <c r="BD235" s="157">
        <f t="shared" si="301"/>
        <v>404.2844865842772</v>
      </c>
      <c r="BE235" s="157">
        <f t="shared" si="302"/>
        <v>315.18804984706929</v>
      </c>
      <c r="BF235" s="157">
        <f t="shared" si="303"/>
        <v>407.99684227361081</v>
      </c>
      <c r="BG235" s="157">
        <f t="shared" si="304"/>
        <v>382.02684550799989</v>
      </c>
      <c r="BH235" s="678">
        <f t="shared" si="305"/>
        <v>1456541.7222870479</v>
      </c>
      <c r="BI235" s="678">
        <f t="shared" si="306"/>
        <v>1471035.9121212121</v>
      </c>
      <c r="BJ235" s="678">
        <f t="shared" si="307"/>
        <v>1195809.571522576</v>
      </c>
      <c r="BK235" s="678">
        <f t="shared" si="308"/>
        <v>931454.85298796557</v>
      </c>
      <c r="BL235" s="678">
        <f t="shared" si="309"/>
        <v>1204841.887604136</v>
      </c>
      <c r="BM235" s="678">
        <f t="shared" si="310"/>
        <v>1171485.9695531183</v>
      </c>
      <c r="BN235" s="691">
        <f t="shared" si="311"/>
        <v>1511381.3955659277</v>
      </c>
      <c r="BO235" s="691">
        <f t="shared" si="312"/>
        <v>1526421.3003787878</v>
      </c>
      <c r="BP235" s="691">
        <f t="shared" si="313"/>
        <v>1240832.5222576128</v>
      </c>
      <c r="BQ235" s="691">
        <f t="shared" si="314"/>
        <v>966524.68932034378</v>
      </c>
      <c r="BR235" s="691">
        <f t="shared" si="315"/>
        <v>1250204.9104807978</v>
      </c>
      <c r="BS235" s="691">
        <f t="shared" si="316"/>
        <v>1171485.9695531183</v>
      </c>
    </row>
    <row r="236" spans="1:71">
      <c r="A236" s="430"/>
      <c r="B236" s="287">
        <v>224</v>
      </c>
      <c r="C236" s="430"/>
      <c r="D236" s="430"/>
      <c r="E236" s="430" t="s">
        <v>1193</v>
      </c>
      <c r="F236" s="430"/>
      <c r="G236" s="431" t="s">
        <v>192</v>
      </c>
      <c r="H236" s="431" t="s">
        <v>610</v>
      </c>
      <c r="I236" s="432" t="s">
        <v>609</v>
      </c>
      <c r="J236" s="149">
        <v>6400</v>
      </c>
      <c r="K236" s="165" t="s">
        <v>703</v>
      </c>
      <c r="L236" s="433">
        <v>4334</v>
      </c>
      <c r="M236" s="433">
        <v>5996</v>
      </c>
      <c r="N236" s="434">
        <v>6507</v>
      </c>
      <c r="O236" s="434">
        <v>6906</v>
      </c>
      <c r="P236" s="188"/>
      <c r="Q236" s="188"/>
      <c r="AP236" s="435">
        <f t="shared" si="287"/>
        <v>47.673999999999999</v>
      </c>
      <c r="AQ236" s="435">
        <f t="shared" si="288"/>
        <v>65.956000000000003</v>
      </c>
      <c r="AR236" s="435">
        <f t="shared" si="289"/>
        <v>71.576999999999998</v>
      </c>
      <c r="AS236" s="435">
        <f t="shared" si="290"/>
        <v>75.965999999999994</v>
      </c>
      <c r="AT236" s="435">
        <f t="shared" si="291"/>
        <v>0</v>
      </c>
      <c r="AU236" s="435">
        <f t="shared" si="292"/>
        <v>0</v>
      </c>
      <c r="AV236" s="435">
        <f t="shared" si="293"/>
        <v>54.467220497860751</v>
      </c>
      <c r="AW236" s="435">
        <f t="shared" si="294"/>
        <v>74.450333333333333</v>
      </c>
      <c r="AX236" s="435">
        <f t="shared" si="295"/>
        <v>74.664807227861388</v>
      </c>
      <c r="AY236" s="435">
        <f t="shared" si="296"/>
        <v>66.937147048710585</v>
      </c>
      <c r="AZ236" s="435">
        <f t="shared" si="297"/>
        <v>0</v>
      </c>
      <c r="BA236" s="435">
        <f t="shared" si="298"/>
        <v>0</v>
      </c>
      <c r="BB236" s="435">
        <f t="shared" si="299"/>
        <v>11.133644541967717</v>
      </c>
      <c r="BC236" s="435">
        <f t="shared" si="300"/>
        <v>15.215414623333334</v>
      </c>
      <c r="BD236" s="435">
        <f t="shared" si="301"/>
        <v>15.237593859061953</v>
      </c>
      <c r="BE236" s="435">
        <f t="shared" si="302"/>
        <v>13.672581656169623</v>
      </c>
      <c r="BF236" s="435">
        <f t="shared" si="303"/>
        <v>0</v>
      </c>
      <c r="BG236" s="435">
        <f t="shared" si="304"/>
        <v>0</v>
      </c>
      <c r="BH236" s="678">
        <f t="shared" si="305"/>
        <v>32878.394918708669</v>
      </c>
      <c r="BI236" s="678">
        <f t="shared" si="306"/>
        <v>44940.928484848482</v>
      </c>
      <c r="BJ236" s="678">
        <f t="shared" si="307"/>
        <v>45070.392726636332</v>
      </c>
      <c r="BK236" s="678">
        <f t="shared" si="308"/>
        <v>40405.696036676207</v>
      </c>
      <c r="BL236" s="678">
        <f t="shared" si="309"/>
        <v>0</v>
      </c>
      <c r="BM236" s="678">
        <f t="shared" si="310"/>
        <v>0</v>
      </c>
      <c r="BN236" s="691">
        <f t="shared" si="311"/>
        <v>34116.28629366005</v>
      </c>
      <c r="BO236" s="691">
        <f t="shared" si="312"/>
        <v>46632.981515151514</v>
      </c>
      <c r="BP236" s="691">
        <f t="shared" si="313"/>
        <v>46767.32016363318</v>
      </c>
      <c r="BQ236" s="691">
        <f t="shared" si="314"/>
        <v>41926.994833237812</v>
      </c>
      <c r="BR236" s="691">
        <f t="shared" si="315"/>
        <v>0</v>
      </c>
      <c r="BS236" s="691">
        <f t="shared" si="316"/>
        <v>0</v>
      </c>
    </row>
    <row r="237" spans="1:71" s="437" customFormat="1" ht="15.75" thickBot="1">
      <c r="B237" s="436">
        <v>225</v>
      </c>
      <c r="G237" s="438"/>
      <c r="H237" s="439"/>
      <c r="I237" s="440"/>
      <c r="J237" s="441"/>
      <c r="K237" s="442"/>
      <c r="L237" s="443">
        <f>SUM(L145:L236)</f>
        <v>1565632</v>
      </c>
      <c r="M237" s="443">
        <f t="shared" ref="M237:BS237" si="319">SUM(M145:M236)</f>
        <v>1636597</v>
      </c>
      <c r="N237" s="443">
        <f t="shared" si="319"/>
        <v>1594902</v>
      </c>
      <c r="O237" s="443">
        <f t="shared" si="319"/>
        <v>1772127</v>
      </c>
      <c r="P237" s="443">
        <f t="shared" si="319"/>
        <v>1485069</v>
      </c>
      <c r="Q237" s="443">
        <f t="shared" si="319"/>
        <v>1402231</v>
      </c>
      <c r="R237" s="443">
        <f t="shared" si="319"/>
        <v>182794</v>
      </c>
      <c r="S237" s="443">
        <f t="shared" si="319"/>
        <v>172393</v>
      </c>
      <c r="T237" s="443">
        <f t="shared" si="319"/>
        <v>140164</v>
      </c>
      <c r="U237" s="443">
        <f t="shared" si="319"/>
        <v>58128</v>
      </c>
      <c r="V237" s="443">
        <f t="shared" si="319"/>
        <v>39186</v>
      </c>
      <c r="W237" s="443">
        <f t="shared" si="319"/>
        <v>20567</v>
      </c>
      <c r="X237" s="443">
        <f t="shared" si="319"/>
        <v>16705</v>
      </c>
      <c r="Y237" s="443">
        <f t="shared" si="319"/>
        <v>22754</v>
      </c>
      <c r="Z237" s="443">
        <f t="shared" si="319"/>
        <v>32064</v>
      </c>
      <c r="AA237" s="443">
        <f t="shared" si="319"/>
        <v>67190</v>
      </c>
      <c r="AB237" s="443">
        <f t="shared" si="319"/>
        <v>107328</v>
      </c>
      <c r="AC237" s="443">
        <f t="shared" si="319"/>
        <v>136441</v>
      </c>
      <c r="AD237" s="443">
        <f t="shared" si="319"/>
        <v>160945</v>
      </c>
      <c r="AE237" s="443">
        <f t="shared" si="319"/>
        <v>158305</v>
      </c>
      <c r="AF237" s="443">
        <f t="shared" si="319"/>
        <v>102361</v>
      </c>
      <c r="AG237" s="443">
        <f t="shared" si="319"/>
        <v>80194</v>
      </c>
      <c r="AH237" s="443">
        <f t="shared" si="319"/>
        <v>42629</v>
      </c>
      <c r="AI237" s="443">
        <f t="shared" si="319"/>
        <v>29959</v>
      </c>
      <c r="AJ237" s="443">
        <f t="shared" si="319"/>
        <v>19930</v>
      </c>
      <c r="AK237" s="443">
        <f t="shared" si="319"/>
        <v>17211</v>
      </c>
      <c r="AL237" s="443">
        <f t="shared" si="319"/>
        <v>36653</v>
      </c>
      <c r="AM237" s="443">
        <f t="shared" si="319"/>
        <v>79268</v>
      </c>
      <c r="AN237" s="443">
        <f t="shared" si="319"/>
        <v>109160</v>
      </c>
      <c r="AO237" s="443">
        <f t="shared" si="319"/>
        <v>169849</v>
      </c>
      <c r="AP237" s="443">
        <f t="shared" si="319"/>
        <v>17221.951999999997</v>
      </c>
      <c r="AQ237" s="443">
        <f t="shared" si="319"/>
        <v>18002.566999999995</v>
      </c>
      <c r="AR237" s="443">
        <f t="shared" si="319"/>
        <v>17543.921999999999</v>
      </c>
      <c r="AS237" s="443">
        <f t="shared" si="319"/>
        <v>19493.397000000008</v>
      </c>
      <c r="AT237" s="443">
        <f t="shared" si="319"/>
        <v>16335.758999999995</v>
      </c>
      <c r="AU237" s="443">
        <f t="shared" si="319"/>
        <v>15424.540999999999</v>
      </c>
      <c r="AV237" s="443">
        <f t="shared" si="319"/>
        <v>19675.96293551147</v>
      </c>
      <c r="AW237" s="443">
        <f t="shared" si="319"/>
        <v>20321.079416666667</v>
      </c>
      <c r="AX237" s="443">
        <f t="shared" si="319"/>
        <v>18300.760777213862</v>
      </c>
      <c r="AY237" s="443">
        <f t="shared" si="319"/>
        <v>17176.531362292262</v>
      </c>
      <c r="AZ237" s="443">
        <f t="shared" si="319"/>
        <v>17843.257587186115</v>
      </c>
      <c r="BA237" s="443">
        <f t="shared" si="319"/>
        <v>15801.961228718295</v>
      </c>
      <c r="BB237" s="443">
        <f t="shared" si="319"/>
        <v>4021.9635836479001</v>
      </c>
      <c r="BC237" s="443">
        <f t="shared" si="319"/>
        <v>4153.0190003841662</v>
      </c>
      <c r="BD237" s="443">
        <f t="shared" si="319"/>
        <v>3734.819259413805</v>
      </c>
      <c r="BE237" s="443">
        <f t="shared" si="319"/>
        <v>3508.4782960618163</v>
      </c>
      <c r="BF237" s="443">
        <f t="shared" si="319"/>
        <v>3647.3402833967139</v>
      </c>
      <c r="BG237" s="443">
        <f t="shared" si="319"/>
        <v>3227.7086005779988</v>
      </c>
      <c r="BH237" s="443">
        <f t="shared" si="319"/>
        <v>11877126.717436017</v>
      </c>
      <c r="BI237" s="443">
        <f t="shared" si="319"/>
        <v>12266542.484242421</v>
      </c>
      <c r="BJ237" s="443">
        <f t="shared" si="319"/>
        <v>11047004.687336368</v>
      </c>
      <c r="BK237" s="443">
        <f t="shared" si="319"/>
        <v>10368378.931420058</v>
      </c>
      <c r="BL237" s="443">
        <f t="shared" si="319"/>
        <v>10770839.125355983</v>
      </c>
      <c r="BM237" s="443">
        <f t="shared" si="319"/>
        <v>9897773.8968971912</v>
      </c>
      <c r="BN237" s="443">
        <f t="shared" si="319"/>
        <v>12324307.693243094</v>
      </c>
      <c r="BO237" s="443">
        <f t="shared" si="319"/>
        <v>12728385.198257575</v>
      </c>
      <c r="BP237" s="443">
        <f t="shared" si="319"/>
        <v>11462931.068636686</v>
      </c>
      <c r="BQ237" s="443">
        <f t="shared" si="319"/>
        <v>10758754.644199429</v>
      </c>
      <c r="BR237" s="443">
        <f t="shared" si="319"/>
        <v>11176367.706882939</v>
      </c>
      <c r="BS237" s="443">
        <f t="shared" si="319"/>
        <v>9897773.8968971912</v>
      </c>
    </row>
    <row r="238" spans="1:71" ht="13.5" thickTop="1">
      <c r="B238" s="289">
        <v>226</v>
      </c>
    </row>
    <row r="239" spans="1:71" s="444" customFormat="1">
      <c r="B239" s="452">
        <v>227</v>
      </c>
      <c r="I239" s="465"/>
      <c r="K239" s="465"/>
      <c r="L239" s="466" t="s">
        <v>1159</v>
      </c>
      <c r="M239" s="466" t="s">
        <v>1158</v>
      </c>
      <c r="N239" s="466" t="s">
        <v>1157</v>
      </c>
      <c r="O239" s="466" t="s">
        <v>1156</v>
      </c>
      <c r="P239" s="467" t="s">
        <v>626</v>
      </c>
      <c r="Q239" s="467" t="s">
        <v>627</v>
      </c>
      <c r="R239" s="464"/>
      <c r="AP239" s="466" t="s">
        <v>1159</v>
      </c>
      <c r="AQ239" s="466" t="s">
        <v>1158</v>
      </c>
      <c r="AR239" s="466" t="s">
        <v>1157</v>
      </c>
      <c r="AS239" s="466" t="s">
        <v>1156</v>
      </c>
      <c r="AT239" s="467" t="s">
        <v>626</v>
      </c>
      <c r="AU239" s="467" t="s">
        <v>627</v>
      </c>
      <c r="AV239" s="466" t="s">
        <v>1159</v>
      </c>
      <c r="AW239" s="466" t="s">
        <v>1158</v>
      </c>
      <c r="AX239" s="466" t="s">
        <v>1157</v>
      </c>
      <c r="AY239" s="466" t="s">
        <v>1156</v>
      </c>
      <c r="AZ239" s="467" t="s">
        <v>626</v>
      </c>
      <c r="BA239" s="467" t="s">
        <v>627</v>
      </c>
      <c r="BB239" s="467">
        <v>2007</v>
      </c>
      <c r="BC239" s="467">
        <v>2008</v>
      </c>
      <c r="BD239" s="467">
        <v>2009</v>
      </c>
      <c r="BE239" s="467">
        <v>2010</v>
      </c>
      <c r="BF239" s="467">
        <v>2011</v>
      </c>
      <c r="BG239" s="467">
        <v>2012</v>
      </c>
    </row>
    <row r="240" spans="1:71" s="444" customFormat="1">
      <c r="B240" s="445">
        <v>228</v>
      </c>
      <c r="E240" s="446" t="s">
        <v>1177</v>
      </c>
      <c r="F240" s="446"/>
      <c r="G240" s="447" t="s">
        <v>1196</v>
      </c>
      <c r="H240" s="447"/>
      <c r="I240" s="447"/>
      <c r="J240" s="447"/>
      <c r="K240" s="448"/>
      <c r="L240" s="449"/>
      <c r="M240" s="449"/>
      <c r="N240" s="449"/>
      <c r="O240" s="449"/>
      <c r="P240" s="450"/>
      <c r="Q240" s="450"/>
      <c r="AP240" s="451">
        <f t="shared" ref="AP240:AP250" si="320">L240*11/1000</f>
        <v>0</v>
      </c>
      <c r="AQ240" s="451">
        <f t="shared" ref="AQ240:AQ250" si="321">M240*11/1000</f>
        <v>0</v>
      </c>
      <c r="AR240" s="451">
        <f t="shared" ref="AR240:AR250" si="322">N240*11/1000</f>
        <v>0</v>
      </c>
      <c r="AS240" s="451">
        <f t="shared" ref="AS240:AS250" si="323">O240*11/1000</f>
        <v>0</v>
      </c>
      <c r="AT240" s="451">
        <f t="shared" ref="AT240:AT250" si="324">P240*11/1000</f>
        <v>0</v>
      </c>
      <c r="AU240" s="451">
        <f t="shared" ref="AU240:AU250" si="325">Q240*11/1000</f>
        <v>0</v>
      </c>
      <c r="AV240" s="451">
        <f t="shared" ref="AV240:AV250" si="326">0.85*AP240/$AV$144+0.15*AP240</f>
        <v>0</v>
      </c>
      <c r="AW240" s="451">
        <f t="shared" ref="AW240:AW250" si="327">0.85*AQ240/$AW$144+0.15*AQ240</f>
        <v>0</v>
      </c>
      <c r="AX240" s="451">
        <f t="shared" ref="AX240:AX250" si="328">0.85*AR240/$AX$144+0.15*AR240</f>
        <v>0</v>
      </c>
      <c r="AY240" s="451">
        <f t="shared" ref="AY240:AY250" si="329">0.85*AS240/$AY$144+0.15*AS240</f>
        <v>0</v>
      </c>
      <c r="AZ240" s="451">
        <f t="shared" ref="AZ240:AZ250" si="330">0.85*AT240/$AZ$144+0.15*AT240</f>
        <v>0</v>
      </c>
      <c r="BA240" s="451">
        <f t="shared" ref="BA240:BA250" si="331">0.85*AU240/$BA$144+0.15*AU240</f>
        <v>0</v>
      </c>
      <c r="BB240" s="451">
        <f t="shared" ref="BB240:BB250" si="332">$BB$144*AV240/1000</f>
        <v>0</v>
      </c>
      <c r="BC240" s="451">
        <f t="shared" ref="BC240:BC250" si="333">$BC$144*AW240/1000</f>
        <v>0</v>
      </c>
      <c r="BD240" s="451">
        <f t="shared" ref="BD240:BD250" si="334">$BD$144*AX240/1000</f>
        <v>0</v>
      </c>
      <c r="BE240" s="451">
        <f t="shared" ref="BE240:BE250" si="335">$BE$144*AY240/1000</f>
        <v>0</v>
      </c>
      <c r="BF240" s="451">
        <f t="shared" ref="BF240:BF250" si="336">$BF$144*AZ240/1000</f>
        <v>0</v>
      </c>
      <c r="BG240" s="451">
        <f t="shared" ref="BG240:BG250" si="337">$BG$144*BA240/1000</f>
        <v>0</v>
      </c>
    </row>
    <row r="241" spans="1:59">
      <c r="A241" s="25">
        <v>4519193</v>
      </c>
      <c r="B241" s="28">
        <v>190</v>
      </c>
      <c r="C241" s="25" t="s">
        <v>645</v>
      </c>
      <c r="D241" s="25" t="s">
        <v>1160</v>
      </c>
      <c r="E241" s="25" t="s">
        <v>1177</v>
      </c>
      <c r="F241" s="25">
        <v>30046814</v>
      </c>
      <c r="G241" s="25" t="s">
        <v>658</v>
      </c>
      <c r="H241" s="25" t="s">
        <v>673</v>
      </c>
      <c r="I241" s="26" t="s">
        <v>674</v>
      </c>
      <c r="J241" s="32">
        <v>6400</v>
      </c>
      <c r="K241" s="155" t="s">
        <v>703</v>
      </c>
      <c r="L241" s="97">
        <v>6453</v>
      </c>
      <c r="M241" s="97">
        <v>7299</v>
      </c>
      <c r="N241" s="97">
        <v>7440</v>
      </c>
      <c r="O241" s="97">
        <v>7070</v>
      </c>
      <c r="P241" s="106">
        <f>SUM(R241:AC241)</f>
        <v>6082</v>
      </c>
      <c r="Q241" s="24">
        <f>SUM(AD241:AO241)</f>
        <v>5868</v>
      </c>
      <c r="R241" s="25">
        <v>809</v>
      </c>
      <c r="S241" s="25">
        <v>766</v>
      </c>
      <c r="T241" s="25">
        <v>612</v>
      </c>
      <c r="U241" s="25">
        <v>429</v>
      </c>
      <c r="V241" s="25">
        <v>315</v>
      </c>
      <c r="W241" s="25">
        <v>175</v>
      </c>
      <c r="X241" s="25">
        <v>150</v>
      </c>
      <c r="Y241" s="25">
        <v>203</v>
      </c>
      <c r="Z241" s="25">
        <v>284</v>
      </c>
      <c r="AA241" s="25">
        <v>528</v>
      </c>
      <c r="AB241" s="25">
        <v>766</v>
      </c>
      <c r="AC241" s="24">
        <v>1045</v>
      </c>
      <c r="AD241" s="24">
        <v>1111</v>
      </c>
      <c r="AE241" s="24">
        <v>1169</v>
      </c>
      <c r="AF241" s="25">
        <v>778</v>
      </c>
      <c r="AG241" s="25">
        <v>368</v>
      </c>
      <c r="AH241" s="25">
        <v>218</v>
      </c>
      <c r="AI241" s="25">
        <v>161</v>
      </c>
      <c r="AJ241" s="25">
        <v>111</v>
      </c>
      <c r="AK241" s="25">
        <v>100</v>
      </c>
      <c r="AL241" s="25">
        <v>189</v>
      </c>
      <c r="AM241" s="25">
        <v>361</v>
      </c>
      <c r="AN241" s="25">
        <v>499</v>
      </c>
      <c r="AO241" s="32">
        <v>803</v>
      </c>
      <c r="AP241" s="157">
        <f t="shared" ref="AP241:AU243" si="338">L241*11/1000</f>
        <v>70.983000000000004</v>
      </c>
      <c r="AQ241" s="157">
        <f t="shared" si="338"/>
        <v>80.289000000000001</v>
      </c>
      <c r="AR241" s="157">
        <f t="shared" si="338"/>
        <v>81.84</v>
      </c>
      <c r="AS241" s="157">
        <f t="shared" si="338"/>
        <v>77.77</v>
      </c>
      <c r="AT241" s="157">
        <f t="shared" si="338"/>
        <v>66.902000000000001</v>
      </c>
      <c r="AU241" s="157">
        <f t="shared" si="338"/>
        <v>64.548000000000002</v>
      </c>
      <c r="AV241" s="157">
        <f>0.85*AP241/$AV$144+0.15*AP241</f>
        <v>81.097594340723461</v>
      </c>
      <c r="AW241" s="157">
        <f>0.85*AQ241/$AW$144+0.15*AQ241</f>
        <v>90.629249999999999</v>
      </c>
      <c r="AX241" s="157">
        <f>0.85*AR241/$AX$144+0.15*AR241</f>
        <v>85.370549527476385</v>
      </c>
      <c r="AY241" s="157">
        <f>0.85*AS241/$AY$144+0.15*AS241</f>
        <v>68.526734670487102</v>
      </c>
      <c r="AZ241" s="157">
        <f>0.85*AT241/$AZ$144+0.15*AT241</f>
        <v>73.075858862629246</v>
      </c>
      <c r="BA241" s="157">
        <f>0.85*AU241/$BA$144+0.15*AU241</f>
        <v>66.127413022618228</v>
      </c>
      <c r="BB241" s="157">
        <f>$BB$144*AV241/1000</f>
        <v>16.577159259187283</v>
      </c>
      <c r="BC241" s="157">
        <f>$BC$144*AW241/1000</f>
        <v>18.5218998225</v>
      </c>
      <c r="BD241" s="157">
        <f>$BD$144*AX241/1000</f>
        <v>17.422421747567384</v>
      </c>
      <c r="BE241" s="157">
        <f>$BE$144*AY241/1000</f>
        <v>13.997270823793695</v>
      </c>
      <c r="BF241" s="157">
        <f>$BF$144*AZ241/1000</f>
        <v>14.937436310110044</v>
      </c>
      <c r="BG241" s="157">
        <f>$BG$144*BA241/1000</f>
        <v>13.507185383999998</v>
      </c>
    </row>
    <row r="242" spans="1:59">
      <c r="A242" s="25">
        <v>4496081</v>
      </c>
      <c r="B242" s="114">
        <v>161</v>
      </c>
      <c r="C242" s="25" t="s">
        <v>645</v>
      </c>
      <c r="D242" s="25" t="s">
        <v>106</v>
      </c>
      <c r="E242" s="25" t="s">
        <v>1177</v>
      </c>
      <c r="F242" s="25">
        <v>30036584</v>
      </c>
      <c r="G242" s="25" t="s">
        <v>113</v>
      </c>
      <c r="H242" s="25" t="s">
        <v>507</v>
      </c>
      <c r="I242" s="26">
        <v>8</v>
      </c>
      <c r="J242" s="32">
        <v>6400</v>
      </c>
      <c r="K242" s="155" t="s">
        <v>703</v>
      </c>
      <c r="L242" s="97">
        <v>3567</v>
      </c>
      <c r="M242" s="97">
        <v>3567</v>
      </c>
      <c r="N242" s="97">
        <v>4209</v>
      </c>
      <c r="O242" s="97">
        <v>5349</v>
      </c>
      <c r="P242" s="106">
        <f>SUM(R242:AC242)</f>
        <v>4608</v>
      </c>
      <c r="Q242" s="24">
        <f>SUM(AD242:AO242)</f>
        <v>4816</v>
      </c>
      <c r="R242" s="25">
        <v>807</v>
      </c>
      <c r="S242" s="25">
        <v>764</v>
      </c>
      <c r="T242" s="25">
        <v>611</v>
      </c>
      <c r="U242" s="25">
        <v>267</v>
      </c>
      <c r="V242" s="25">
        <v>196</v>
      </c>
      <c r="W242" s="25">
        <v>109</v>
      </c>
      <c r="X242" s="25">
        <v>93</v>
      </c>
      <c r="Y242" s="25">
        <v>126</v>
      </c>
      <c r="Z242" s="25">
        <v>177</v>
      </c>
      <c r="AA242" s="25">
        <v>329</v>
      </c>
      <c r="AB242" s="25">
        <v>478</v>
      </c>
      <c r="AC242" s="25">
        <v>651</v>
      </c>
      <c r="AD242" s="25">
        <v>692</v>
      </c>
      <c r="AE242" s="25">
        <v>729</v>
      </c>
      <c r="AF242" s="25">
        <v>485</v>
      </c>
      <c r="AG242" s="25">
        <v>381</v>
      </c>
      <c r="AH242" s="25">
        <v>226</v>
      </c>
      <c r="AI242" s="25">
        <v>167</v>
      </c>
      <c r="AJ242" s="25">
        <v>115</v>
      </c>
      <c r="AK242" s="25">
        <v>103</v>
      </c>
      <c r="AL242" s="25">
        <v>195</v>
      </c>
      <c r="AM242" s="25">
        <v>374</v>
      </c>
      <c r="AN242" s="25">
        <v>517</v>
      </c>
      <c r="AO242" s="32">
        <v>832</v>
      </c>
      <c r="AP242" s="157">
        <f t="shared" si="338"/>
        <v>39.237000000000002</v>
      </c>
      <c r="AQ242" s="157">
        <f t="shared" si="338"/>
        <v>39.237000000000002</v>
      </c>
      <c r="AR242" s="157">
        <f t="shared" si="338"/>
        <v>46.298999999999999</v>
      </c>
      <c r="AS242" s="157">
        <f t="shared" si="338"/>
        <v>58.838999999999999</v>
      </c>
      <c r="AT242" s="157">
        <f t="shared" si="338"/>
        <v>50.688000000000002</v>
      </c>
      <c r="AU242" s="157">
        <f t="shared" si="338"/>
        <v>52.975999999999999</v>
      </c>
      <c r="AV242" s="157">
        <f>0.85*AP242/$AV$144+0.15*AP242</f>
        <v>44.828005425904315</v>
      </c>
      <c r="AW242" s="157">
        <f>0.85*AQ242/$AW$144+0.15*AQ242</f>
        <v>44.29025</v>
      </c>
      <c r="AX242" s="157">
        <f>0.85*AR242/$AX$144+0.15*AR242</f>
        <v>48.296322978648931</v>
      </c>
      <c r="AY242" s="157">
        <f>0.85*AS242/$AY$144+0.15*AS242</f>
        <v>51.845757249283665</v>
      </c>
      <c r="AZ242" s="157">
        <f>0.85*AT242/$AZ$144+0.15*AT242</f>
        <v>55.365596454948303</v>
      </c>
      <c r="BA242" s="157">
        <f>0.85*AU242/$BA$144+0.15*AU242</f>
        <v>54.272259904043857</v>
      </c>
      <c r="BB242" s="157">
        <f>$BB$144*AV242/1000</f>
        <v>9.1632925891091013</v>
      </c>
      <c r="BC242" s="157">
        <f>$BC$144*AW242/1000</f>
        <v>9.0515983925000008</v>
      </c>
      <c r="BD242" s="157">
        <f>$BD$144*AX242/1000</f>
        <v>9.8563135934826747</v>
      </c>
      <c r="BE242" s="157">
        <f>$BE$144*AY242/1000</f>
        <v>10.590014375738681</v>
      </c>
      <c r="BF242" s="157">
        <f>$BF$144*AZ242/1000</f>
        <v>11.317281571355982</v>
      </c>
      <c r="BG242" s="157">
        <f>$BG$144*BA242/1000</f>
        <v>11.085651807999996</v>
      </c>
    </row>
    <row r="243" spans="1:59">
      <c r="A243" s="25">
        <v>4499453</v>
      </c>
      <c r="B243" s="114">
        <v>168</v>
      </c>
      <c r="C243" s="25" t="s">
        <v>645</v>
      </c>
      <c r="D243" s="25" t="s">
        <v>1162</v>
      </c>
      <c r="E243" s="25" t="s">
        <v>1177</v>
      </c>
      <c r="F243" s="25">
        <v>30005607</v>
      </c>
      <c r="G243" s="25" t="s">
        <v>660</v>
      </c>
      <c r="H243" s="25" t="s">
        <v>405</v>
      </c>
      <c r="I243" s="26">
        <v>10</v>
      </c>
      <c r="J243" s="32">
        <v>6300</v>
      </c>
      <c r="K243" s="155" t="s">
        <v>703</v>
      </c>
      <c r="L243" s="97">
        <v>17346</v>
      </c>
      <c r="M243" s="97">
        <v>17346</v>
      </c>
      <c r="N243" s="97">
        <v>17374</v>
      </c>
      <c r="O243" s="97">
        <v>16782</v>
      </c>
      <c r="P243" s="106">
        <f>SUM(R243:AC243)</f>
        <v>20038</v>
      </c>
      <c r="Q243" s="24">
        <f>SUM(AD243:AO243)</f>
        <v>19945</v>
      </c>
      <c r="R243" s="25">
        <v>3441</v>
      </c>
      <c r="S243" s="25">
        <v>3258</v>
      </c>
      <c r="T243" s="25">
        <v>2604</v>
      </c>
      <c r="U243" s="25">
        <v>1182</v>
      </c>
      <c r="V243" s="25">
        <v>869</v>
      </c>
      <c r="W243" s="25">
        <v>482</v>
      </c>
      <c r="X243" s="25">
        <v>413</v>
      </c>
      <c r="Y243" s="25">
        <v>559</v>
      </c>
      <c r="Z243" s="25">
        <v>782</v>
      </c>
      <c r="AA243" s="25">
        <v>1455</v>
      </c>
      <c r="AB243" s="25">
        <v>2112</v>
      </c>
      <c r="AC243" s="25">
        <v>2881</v>
      </c>
      <c r="AD243" s="25">
        <v>3062</v>
      </c>
      <c r="AE243" s="25">
        <v>3224</v>
      </c>
      <c r="AF243" s="25">
        <v>2146</v>
      </c>
      <c r="AG243" s="25">
        <v>1507</v>
      </c>
      <c r="AH243" s="25">
        <v>893</v>
      </c>
      <c r="AI243" s="25">
        <v>659</v>
      </c>
      <c r="AJ243" s="25">
        <v>457</v>
      </c>
      <c r="AK243" s="25">
        <v>408</v>
      </c>
      <c r="AL243" s="25">
        <v>773</v>
      </c>
      <c r="AM243" s="25">
        <v>1479</v>
      </c>
      <c r="AN243" s="25">
        <v>2044</v>
      </c>
      <c r="AO243" s="32">
        <v>3293</v>
      </c>
      <c r="AP243" s="157">
        <f t="shared" si="338"/>
        <v>190.80600000000001</v>
      </c>
      <c r="AQ243" s="157">
        <f t="shared" si="338"/>
        <v>190.80600000000001</v>
      </c>
      <c r="AR243" s="157">
        <f t="shared" si="338"/>
        <v>191.114</v>
      </c>
      <c r="AS243" s="157">
        <f t="shared" si="338"/>
        <v>184.602</v>
      </c>
      <c r="AT243" s="157">
        <f t="shared" si="338"/>
        <v>220.41800000000001</v>
      </c>
      <c r="AU243" s="157">
        <f t="shared" si="338"/>
        <v>219.39500000000001</v>
      </c>
      <c r="AV243" s="157">
        <f>0.85*AP243/$AV$144+0.15*AP243</f>
        <v>217.99455624270712</v>
      </c>
      <c r="AW243" s="157">
        <f>0.85*AQ243/$AW$144+0.15*AQ243</f>
        <v>215.37950000000001</v>
      </c>
      <c r="AX243" s="157">
        <f>0.85*AR243/$AX$144+0.15*AR243</f>
        <v>199.35859240462025</v>
      </c>
      <c r="AY243" s="157">
        <f>0.85*AS243/$AY$144+0.15*AS243</f>
        <v>162.6613382234957</v>
      </c>
      <c r="AZ243" s="157">
        <f>0.85*AT243/$AZ$144+0.15*AT243</f>
        <v>240.75864187592319</v>
      </c>
      <c r="BA243" s="157">
        <f>0.85*AU243/$BA$144+0.15*AU243</f>
        <v>224.76333550376967</v>
      </c>
      <c r="BB243" s="157">
        <f>$BB$144*AV243/1000</f>
        <v>44.560267241571758</v>
      </c>
      <c r="BC243" s="157">
        <f>$BC$144*AW243/1000</f>
        <v>44.017108415000003</v>
      </c>
      <c r="BD243" s="157">
        <f>$BD$144*AX243/1000</f>
        <v>40.685101537934905</v>
      </c>
      <c r="BE243" s="157">
        <f>$BE$144*AY243/1000</f>
        <v>33.225204945531232</v>
      </c>
      <c r="BF243" s="157">
        <f>$BF$144*AZ243/1000</f>
        <v>49.213473985857462</v>
      </c>
      <c r="BG243" s="157">
        <f>$BG$144*BA243/1000</f>
        <v>45.910158909999993</v>
      </c>
    </row>
    <row r="244" spans="1:59">
      <c r="A244" s="132"/>
      <c r="B244" s="486"/>
      <c r="C244" s="132"/>
      <c r="D244" s="132" t="s">
        <v>106</v>
      </c>
      <c r="E244" s="132" t="s">
        <v>1172</v>
      </c>
      <c r="F244" s="132"/>
      <c r="G244" s="33" t="s">
        <v>1355</v>
      </c>
      <c r="H244" s="33" t="s">
        <v>432</v>
      </c>
      <c r="I244" s="34">
        <v>6</v>
      </c>
      <c r="J244" s="35">
        <v>6300</v>
      </c>
      <c r="K244" s="36" t="s">
        <v>705</v>
      </c>
      <c r="L244" s="103">
        <v>70</v>
      </c>
      <c r="M244" s="103">
        <v>54</v>
      </c>
      <c r="N244" s="103">
        <v>62</v>
      </c>
      <c r="O244" s="103">
        <v>74</v>
      </c>
      <c r="P244" s="172">
        <v>42</v>
      </c>
      <c r="Q244" s="103">
        <v>33</v>
      </c>
      <c r="R244" s="306"/>
      <c r="S244" s="306"/>
      <c r="T244" s="306"/>
      <c r="U244" s="306"/>
      <c r="V244" s="306"/>
      <c r="W244" s="306"/>
      <c r="X244" s="306"/>
      <c r="Y244" s="306"/>
      <c r="Z244" s="306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308">
        <f t="shared" ref="AP244" si="339">L244</f>
        <v>70</v>
      </c>
      <c r="AQ244" s="308">
        <f t="shared" ref="AQ244" si="340">M244</f>
        <v>54</v>
      </c>
      <c r="AR244" s="308">
        <f t="shared" ref="AR244" si="341">N244</f>
        <v>62</v>
      </c>
      <c r="AS244" s="308">
        <f t="shared" ref="AS244" si="342">O244</f>
        <v>74</v>
      </c>
      <c r="AT244" s="308">
        <f t="shared" ref="AT244" si="343">P244</f>
        <v>42</v>
      </c>
      <c r="AU244" s="308">
        <f t="shared" ref="AU244" si="344">Q244</f>
        <v>33</v>
      </c>
      <c r="AV244" s="308">
        <f t="shared" ref="AV244" si="345">0.85*AP244/$AV$77+0.15*AP244</f>
        <v>79.974523531699731</v>
      </c>
      <c r="AW244" s="308">
        <f t="shared" ref="AW244" si="346">0.85*AQ244/$AW$77+0.15*AQ244</f>
        <v>60.954545454545453</v>
      </c>
      <c r="AX244" s="308">
        <f t="shared" ref="AX244" si="347">0.85*AR244/$AX$77+0.15*AR244</f>
        <v>64.674658732936649</v>
      </c>
      <c r="AY244" s="308">
        <f t="shared" ref="AY244" si="348">0.85*AS244/$AY$77+0.15*AS244</f>
        <v>65.204813753581661</v>
      </c>
      <c r="AZ244" s="308">
        <f t="shared" ref="AZ244" si="349">0.85*AT244/$AZ$77+0.15*AT244</f>
        <v>45.875849335302803</v>
      </c>
      <c r="BA244" s="308">
        <f t="shared" ref="BA244" si="350">0.85*AU244/$BA$77+0.15*AU244</f>
        <v>33.80747087045922</v>
      </c>
      <c r="BB244" s="309">
        <f t="shared" ref="BB244" si="351">$BB$77*AV244/1000</f>
        <v>18.762969373114508</v>
      </c>
      <c r="BC244" s="309">
        <f t="shared" ref="BC244" si="352">$BC$77*AW244/1000</f>
        <v>13.313569722881997</v>
      </c>
      <c r="BD244" s="309">
        <f t="shared" ref="BD244" si="353">$BD$77*AX244/1000</f>
        <v>15.734347817343773</v>
      </c>
      <c r="BE244" s="309">
        <f t="shared" ref="BE244" si="354">$BE$77*AY244/1000</f>
        <v>15.343169032539276</v>
      </c>
      <c r="BF244" s="309">
        <f t="shared" ref="BF244" si="355">$BF$77*AZ244/1000</f>
        <v>10.71835746829365</v>
      </c>
      <c r="BG244" s="309">
        <f t="shared" ref="BG244" si="356">$BG$77*BA244/1000</f>
        <v>8.2749821086361877</v>
      </c>
    </row>
    <row r="245" spans="1:59" s="444" customFormat="1" ht="15">
      <c r="B245" s="452">
        <v>229</v>
      </c>
      <c r="E245" s="446" t="s">
        <v>1177</v>
      </c>
      <c r="F245" s="446"/>
      <c r="G245" s="453" t="s">
        <v>1194</v>
      </c>
      <c r="H245" s="453" t="s">
        <v>1195</v>
      </c>
      <c r="I245" s="454">
        <v>11</v>
      </c>
      <c r="J245" s="455">
        <v>6400</v>
      </c>
      <c r="K245" s="456" t="s">
        <v>703</v>
      </c>
      <c r="L245" s="457">
        <v>4664</v>
      </c>
      <c r="M245" s="457">
        <v>3698</v>
      </c>
      <c r="N245" s="457">
        <v>4052</v>
      </c>
      <c r="O245" s="457">
        <v>3372</v>
      </c>
      <c r="P245" s="450"/>
      <c r="Q245" s="450"/>
      <c r="R245" s="458" t="s">
        <v>703</v>
      </c>
      <c r="AP245" s="451">
        <f t="shared" si="320"/>
        <v>51.304000000000002</v>
      </c>
      <c r="AQ245" s="451">
        <f t="shared" si="321"/>
        <v>40.677999999999997</v>
      </c>
      <c r="AR245" s="451">
        <f t="shared" si="322"/>
        <v>44.572000000000003</v>
      </c>
      <c r="AS245" s="451">
        <f t="shared" si="323"/>
        <v>37.091999999999999</v>
      </c>
      <c r="AT245" s="451">
        <f t="shared" si="324"/>
        <v>0</v>
      </c>
      <c r="AU245" s="451">
        <f t="shared" si="325"/>
        <v>0</v>
      </c>
      <c r="AV245" s="451">
        <f t="shared" si="326"/>
        <v>58.614470789576046</v>
      </c>
      <c r="AW245" s="451">
        <f t="shared" si="327"/>
        <v>45.916833333333329</v>
      </c>
      <c r="AX245" s="451">
        <f t="shared" si="328"/>
        <v>46.494820791039558</v>
      </c>
      <c r="AY245" s="451">
        <f t="shared" si="329"/>
        <v>32.683472320916898</v>
      </c>
      <c r="AZ245" s="451">
        <f t="shared" si="330"/>
        <v>0</v>
      </c>
      <c r="BA245" s="451">
        <f t="shared" si="331"/>
        <v>0</v>
      </c>
      <c r="BB245" s="451">
        <f t="shared" si="332"/>
        <v>11.981383974097239</v>
      </c>
      <c r="BC245" s="451">
        <f t="shared" si="333"/>
        <v>9.3840232283333336</v>
      </c>
      <c r="BD245" s="451">
        <f t="shared" si="334"/>
        <v>9.4886630270353542</v>
      </c>
      <c r="BE245" s="451">
        <f t="shared" si="335"/>
        <v>6.6759260562704856</v>
      </c>
      <c r="BF245" s="451">
        <f t="shared" si="336"/>
        <v>0</v>
      </c>
      <c r="BG245" s="451">
        <f t="shared" si="337"/>
        <v>0</v>
      </c>
    </row>
    <row r="246" spans="1:59" s="444" customFormat="1" ht="15">
      <c r="B246" s="445">
        <v>230</v>
      </c>
      <c r="E246" s="446" t="s">
        <v>1177</v>
      </c>
      <c r="F246" s="446"/>
      <c r="G246" s="453" t="s">
        <v>90</v>
      </c>
      <c r="H246" s="453" t="s">
        <v>1197</v>
      </c>
      <c r="I246" s="454">
        <v>5</v>
      </c>
      <c r="J246" s="455">
        <v>6310</v>
      </c>
      <c r="K246" s="456" t="s">
        <v>703</v>
      </c>
      <c r="L246" s="457">
        <v>6063</v>
      </c>
      <c r="M246" s="457">
        <v>6063</v>
      </c>
      <c r="N246" s="457">
        <v>7960</v>
      </c>
      <c r="O246" s="457">
        <v>10197</v>
      </c>
      <c r="P246" s="450"/>
      <c r="Q246" s="450"/>
      <c r="R246" s="458" t="s">
        <v>703</v>
      </c>
      <c r="AP246" s="451">
        <f t="shared" si="320"/>
        <v>66.692999999999998</v>
      </c>
      <c r="AQ246" s="451">
        <f t="shared" si="321"/>
        <v>66.692999999999998</v>
      </c>
      <c r="AR246" s="451">
        <f t="shared" si="322"/>
        <v>87.56</v>
      </c>
      <c r="AS246" s="451">
        <f t="shared" si="323"/>
        <v>112.167</v>
      </c>
      <c r="AT246" s="451">
        <f t="shared" si="324"/>
        <v>0</v>
      </c>
      <c r="AU246" s="451">
        <f t="shared" si="325"/>
        <v>0</v>
      </c>
      <c r="AV246" s="451">
        <f t="shared" si="326"/>
        <v>76.196298541423573</v>
      </c>
      <c r="AW246" s="451">
        <f t="shared" si="327"/>
        <v>75.282249999999991</v>
      </c>
      <c r="AX246" s="451">
        <f t="shared" si="328"/>
        <v>91.337308365418281</v>
      </c>
      <c r="AY246" s="451">
        <f t="shared" si="329"/>
        <v>98.835518166189104</v>
      </c>
      <c r="AZ246" s="451">
        <f t="shared" si="330"/>
        <v>0</v>
      </c>
      <c r="BA246" s="451">
        <f t="shared" si="331"/>
        <v>0</v>
      </c>
      <c r="BB246" s="451">
        <f t="shared" si="332"/>
        <v>15.575285384852393</v>
      </c>
      <c r="BC246" s="451">
        <f t="shared" si="333"/>
        <v>15.385433432499998</v>
      </c>
      <c r="BD246" s="451">
        <f t="shared" si="334"/>
        <v>18.640117891214562</v>
      </c>
      <c r="BE246" s="451">
        <f t="shared" si="335"/>
        <v>20.188142940625784</v>
      </c>
      <c r="BF246" s="451">
        <f t="shared" si="336"/>
        <v>0</v>
      </c>
      <c r="BG246" s="451">
        <f t="shared" si="337"/>
        <v>0</v>
      </c>
    </row>
    <row r="247" spans="1:59" s="444" customFormat="1" ht="15">
      <c r="A247" s="459"/>
      <c r="B247" s="452">
        <v>231</v>
      </c>
      <c r="C247" s="460"/>
      <c r="E247" s="446" t="s">
        <v>1177</v>
      </c>
      <c r="F247" s="446"/>
      <c r="G247" s="461" t="s">
        <v>1201</v>
      </c>
      <c r="H247" s="453" t="s">
        <v>1202</v>
      </c>
      <c r="I247" s="454">
        <v>0</v>
      </c>
      <c r="J247" s="455">
        <v>6440</v>
      </c>
      <c r="K247" s="462" t="s">
        <v>703</v>
      </c>
      <c r="L247" s="457">
        <v>3632</v>
      </c>
      <c r="M247" s="457">
        <v>3632</v>
      </c>
      <c r="N247" s="457">
        <v>3743</v>
      </c>
      <c r="O247" s="457">
        <v>4635</v>
      </c>
      <c r="P247" s="450"/>
      <c r="Q247" s="450"/>
      <c r="AP247" s="451">
        <f t="shared" si="320"/>
        <v>39.951999999999998</v>
      </c>
      <c r="AQ247" s="451">
        <f t="shared" si="321"/>
        <v>39.951999999999998</v>
      </c>
      <c r="AR247" s="451">
        <f t="shared" si="322"/>
        <v>41.173000000000002</v>
      </c>
      <c r="AS247" s="451">
        <f t="shared" si="323"/>
        <v>50.984999999999999</v>
      </c>
      <c r="AT247" s="451">
        <f t="shared" si="324"/>
        <v>0</v>
      </c>
      <c r="AU247" s="451">
        <f t="shared" si="325"/>
        <v>0</v>
      </c>
      <c r="AV247" s="451">
        <f t="shared" si="326"/>
        <v>45.644888059120959</v>
      </c>
      <c r="AW247" s="451">
        <f t="shared" si="327"/>
        <v>45.097333333333331</v>
      </c>
      <c r="AX247" s="451">
        <f t="shared" si="328"/>
        <v>42.949189096954854</v>
      </c>
      <c r="AY247" s="451">
        <f t="shared" si="329"/>
        <v>44.925235530085956</v>
      </c>
      <c r="AZ247" s="451">
        <f t="shared" si="330"/>
        <v>0</v>
      </c>
      <c r="BA247" s="451">
        <f t="shared" si="331"/>
        <v>0</v>
      </c>
      <c r="BB247" s="451">
        <f t="shared" si="332"/>
        <v>9.3302715681649158</v>
      </c>
      <c r="BC247" s="451">
        <f t="shared" si="333"/>
        <v>9.2165420133333331</v>
      </c>
      <c r="BD247" s="451">
        <f t="shared" si="334"/>
        <v>8.765070510906547</v>
      </c>
      <c r="BE247" s="451">
        <f t="shared" si="335"/>
        <v>9.1764286093753569</v>
      </c>
      <c r="BF247" s="451">
        <f t="shared" si="336"/>
        <v>0</v>
      </c>
      <c r="BG247" s="451">
        <f t="shared" si="337"/>
        <v>0</v>
      </c>
    </row>
    <row r="248" spans="1:59" s="444" customFormat="1" ht="15">
      <c r="B248" s="445">
        <v>232</v>
      </c>
      <c r="E248" s="446" t="s">
        <v>1177</v>
      </c>
      <c r="F248" s="446"/>
      <c r="G248" s="461" t="s">
        <v>1203</v>
      </c>
      <c r="H248" s="453" t="s">
        <v>1204</v>
      </c>
      <c r="I248" s="454">
        <v>1</v>
      </c>
      <c r="J248" s="455">
        <v>6400</v>
      </c>
      <c r="K248" s="462" t="s">
        <v>703</v>
      </c>
      <c r="L248" s="457">
        <v>4054</v>
      </c>
      <c r="M248" s="457">
        <v>3379</v>
      </c>
      <c r="N248" s="457">
        <v>3638</v>
      </c>
      <c r="O248" s="457">
        <v>5690</v>
      </c>
      <c r="P248" s="463"/>
      <c r="Q248" s="463"/>
      <c r="AP248" s="451">
        <f t="shared" si="320"/>
        <v>44.594000000000001</v>
      </c>
      <c r="AQ248" s="451">
        <f t="shared" si="321"/>
        <v>37.168999999999997</v>
      </c>
      <c r="AR248" s="451">
        <f t="shared" si="322"/>
        <v>40.018000000000001</v>
      </c>
      <c r="AS248" s="451">
        <f t="shared" si="323"/>
        <v>62.59</v>
      </c>
      <c r="AT248" s="451">
        <f t="shared" si="324"/>
        <v>0</v>
      </c>
      <c r="AU248" s="451">
        <f t="shared" si="325"/>
        <v>0</v>
      </c>
      <c r="AV248" s="451">
        <f t="shared" si="326"/>
        <v>50.948341462465962</v>
      </c>
      <c r="AW248" s="451">
        <f t="shared" si="327"/>
        <v>41.95591666666666</v>
      </c>
      <c r="AX248" s="451">
        <f t="shared" si="328"/>
        <v>41.744362793139651</v>
      </c>
      <c r="AY248" s="451">
        <f t="shared" si="329"/>
        <v>55.150936389684816</v>
      </c>
      <c r="AZ248" s="451">
        <f t="shared" si="330"/>
        <v>0</v>
      </c>
      <c r="BA248" s="451">
        <f t="shared" si="331"/>
        <v>0</v>
      </c>
      <c r="BB248" s="451">
        <f t="shared" si="332"/>
        <v>10.414350478342667</v>
      </c>
      <c r="BC248" s="451">
        <f t="shared" si="333"/>
        <v>8.5745306891666662</v>
      </c>
      <c r="BD248" s="451">
        <f t="shared" si="334"/>
        <v>8.5191895588239408</v>
      </c>
      <c r="BE248" s="451">
        <f t="shared" si="335"/>
        <v>11.265130266957019</v>
      </c>
      <c r="BF248" s="451">
        <f t="shared" si="336"/>
        <v>0</v>
      </c>
      <c r="BG248" s="451">
        <f t="shared" si="337"/>
        <v>0</v>
      </c>
    </row>
    <row r="249" spans="1:59" s="444" customFormat="1" ht="15">
      <c r="A249" s="464"/>
      <c r="B249" s="452">
        <v>233</v>
      </c>
      <c r="C249" s="464"/>
      <c r="E249" s="446" t="s">
        <v>1177</v>
      </c>
      <c r="F249" s="446"/>
      <c r="G249" s="453" t="s">
        <v>1205</v>
      </c>
      <c r="H249" s="453" t="s">
        <v>377</v>
      </c>
      <c r="I249" s="454">
        <v>62</v>
      </c>
      <c r="J249" s="455">
        <v>6430</v>
      </c>
      <c r="K249" s="462" t="s">
        <v>703</v>
      </c>
      <c r="L249" s="457">
        <v>21960</v>
      </c>
      <c r="M249" s="457">
        <v>26276</v>
      </c>
      <c r="N249" s="457">
        <v>23143</v>
      </c>
      <c r="O249" s="457">
        <v>23972</v>
      </c>
      <c r="P249" s="463"/>
      <c r="Q249" s="463"/>
      <c r="AP249" s="451">
        <f t="shared" si="320"/>
        <v>241.56</v>
      </c>
      <c r="AQ249" s="451">
        <f t="shared" si="321"/>
        <v>289.036</v>
      </c>
      <c r="AR249" s="451">
        <f t="shared" si="322"/>
        <v>254.57300000000001</v>
      </c>
      <c r="AS249" s="451">
        <f t="shared" si="323"/>
        <v>263.69200000000001</v>
      </c>
      <c r="AT249" s="451">
        <f t="shared" si="324"/>
        <v>0</v>
      </c>
      <c r="AU249" s="451">
        <f t="shared" si="325"/>
        <v>0</v>
      </c>
      <c r="AV249" s="451">
        <f t="shared" si="326"/>
        <v>275.98065577596265</v>
      </c>
      <c r="AW249" s="451">
        <f t="shared" si="327"/>
        <v>326.26033333333328</v>
      </c>
      <c r="AX249" s="451">
        <f t="shared" si="328"/>
        <v>265.55519189709486</v>
      </c>
      <c r="AY249" s="451">
        <f t="shared" si="329"/>
        <v>232.35118578796562</v>
      </c>
      <c r="AZ249" s="451">
        <f t="shared" si="330"/>
        <v>0</v>
      </c>
      <c r="BA249" s="451">
        <f t="shared" si="331"/>
        <v>0</v>
      </c>
      <c r="BB249" s="451">
        <f t="shared" si="332"/>
        <v>56.413205847164519</v>
      </c>
      <c r="BC249" s="451">
        <f t="shared" si="333"/>
        <v>66.677824323333326</v>
      </c>
      <c r="BD249" s="451">
        <f t="shared" si="334"/>
        <v>54.194503562359124</v>
      </c>
      <c r="BE249" s="451">
        <f t="shared" si="335"/>
        <v>47.460053209049853</v>
      </c>
      <c r="BF249" s="451">
        <f t="shared" si="336"/>
        <v>0</v>
      </c>
      <c r="BG249" s="451">
        <f t="shared" si="337"/>
        <v>0</v>
      </c>
    </row>
    <row r="250" spans="1:59" s="444" customFormat="1">
      <c r="A250" s="468">
        <v>4548707</v>
      </c>
      <c r="B250" s="469">
        <v>202</v>
      </c>
      <c r="C250" s="468" t="s">
        <v>645</v>
      </c>
      <c r="D250" s="468" t="s">
        <v>106</v>
      </c>
      <c r="E250" s="468" t="s">
        <v>1177</v>
      </c>
      <c r="F250" s="468">
        <v>30001798</v>
      </c>
      <c r="G250" s="468" t="s">
        <v>251</v>
      </c>
      <c r="H250" s="468" t="s">
        <v>45</v>
      </c>
      <c r="I250" s="470">
        <v>32</v>
      </c>
      <c r="J250" s="471">
        <v>6440</v>
      </c>
      <c r="K250" s="472" t="s">
        <v>703</v>
      </c>
      <c r="L250" s="473">
        <v>2584</v>
      </c>
      <c r="M250" s="473">
        <v>2845</v>
      </c>
      <c r="N250" s="473">
        <v>3356</v>
      </c>
      <c r="O250" s="473">
        <v>3370</v>
      </c>
      <c r="P250" s="474">
        <f t="shared" ref="P250" si="357">SUM(R250:AC250)</f>
        <v>2215</v>
      </c>
      <c r="Q250" s="475">
        <f t="shared" ref="Q250" si="358">SUM(AD250:AO250)</f>
        <v>2402</v>
      </c>
      <c r="R250" s="468">
        <v>411</v>
      </c>
      <c r="S250" s="468">
        <v>389</v>
      </c>
      <c r="T250" s="468">
        <v>311</v>
      </c>
      <c r="U250" s="468">
        <v>122</v>
      </c>
      <c r="V250" s="468">
        <v>89</v>
      </c>
      <c r="W250" s="468">
        <v>50</v>
      </c>
      <c r="X250" s="468">
        <v>43</v>
      </c>
      <c r="Y250" s="468">
        <v>57</v>
      </c>
      <c r="Z250" s="468">
        <v>80</v>
      </c>
      <c r="AA250" s="468">
        <v>150</v>
      </c>
      <c r="AB250" s="468">
        <v>217</v>
      </c>
      <c r="AC250" s="468">
        <v>296</v>
      </c>
      <c r="AD250" s="468">
        <v>315</v>
      </c>
      <c r="AE250" s="468">
        <v>331</v>
      </c>
      <c r="AF250" s="468">
        <v>221</v>
      </c>
      <c r="AG250" s="468">
        <v>201</v>
      </c>
      <c r="AH250" s="468">
        <v>119</v>
      </c>
      <c r="AI250" s="468">
        <v>88</v>
      </c>
      <c r="AJ250" s="468">
        <v>61</v>
      </c>
      <c r="AK250" s="468">
        <v>54</v>
      </c>
      <c r="AL250" s="468">
        <v>103</v>
      </c>
      <c r="AM250" s="468">
        <v>197</v>
      </c>
      <c r="AN250" s="468">
        <v>273</v>
      </c>
      <c r="AO250" s="471">
        <v>439</v>
      </c>
      <c r="AP250" s="476">
        <f t="shared" si="320"/>
        <v>28.423999999999999</v>
      </c>
      <c r="AQ250" s="476">
        <f t="shared" si="321"/>
        <v>31.295000000000002</v>
      </c>
      <c r="AR250" s="476">
        <f t="shared" si="322"/>
        <v>36.915999999999997</v>
      </c>
      <c r="AS250" s="476">
        <f t="shared" si="323"/>
        <v>37.07</v>
      </c>
      <c r="AT250" s="476">
        <f t="shared" si="324"/>
        <v>24.364999999999998</v>
      </c>
      <c r="AU250" s="476">
        <f t="shared" si="325"/>
        <v>26.422000000000001</v>
      </c>
      <c r="AV250" s="476">
        <f t="shared" si="326"/>
        <v>32.474226526643328</v>
      </c>
      <c r="AW250" s="476">
        <f t="shared" si="327"/>
        <v>35.325416666666669</v>
      </c>
      <c r="AX250" s="476">
        <f t="shared" si="328"/>
        <v>38.508543577178855</v>
      </c>
      <c r="AY250" s="476">
        <f t="shared" si="329"/>
        <v>32.664087106017192</v>
      </c>
      <c r="AZ250" s="476">
        <f t="shared" si="330"/>
        <v>26.61345402511078</v>
      </c>
      <c r="BA250" s="476">
        <f t="shared" si="331"/>
        <v>27.068515010281015</v>
      </c>
      <c r="BB250" s="476">
        <f t="shared" si="332"/>
        <v>6.6380566443111633</v>
      </c>
      <c r="BC250" s="476">
        <f t="shared" si="333"/>
        <v>7.2194554041666672</v>
      </c>
      <c r="BD250" s="476">
        <f t="shared" si="334"/>
        <v>7.8588235732306613</v>
      </c>
      <c r="BE250" s="476">
        <f t="shared" si="335"/>
        <v>6.6719664322750711</v>
      </c>
      <c r="BF250" s="476">
        <f t="shared" si="336"/>
        <v>5.4400561372728946</v>
      </c>
      <c r="BG250" s="476">
        <f t="shared" si="337"/>
        <v>5.5290148759999997</v>
      </c>
    </row>
    <row r="251" spans="1:59" s="478" customFormat="1" ht="13.5" thickBot="1">
      <c r="A251" s="478" t="s">
        <v>1449</v>
      </c>
      <c r="B251" s="477"/>
      <c r="I251" s="479"/>
      <c r="K251" s="479"/>
      <c r="L251" s="480">
        <f>SUM(L245:L250)</f>
        <v>42957</v>
      </c>
      <c r="M251" s="480">
        <f t="shared" ref="M251:BG251" si="359">SUM(M245:M250)</f>
        <v>45893</v>
      </c>
      <c r="N251" s="480">
        <f t="shared" si="359"/>
        <v>45892</v>
      </c>
      <c r="O251" s="480">
        <f t="shared" si="359"/>
        <v>51236</v>
      </c>
      <c r="P251" s="480">
        <f t="shared" si="359"/>
        <v>2215</v>
      </c>
      <c r="Q251" s="480">
        <f t="shared" si="359"/>
        <v>2402</v>
      </c>
      <c r="R251" s="480">
        <f t="shared" si="359"/>
        <v>411</v>
      </c>
      <c r="S251" s="480">
        <f t="shared" si="359"/>
        <v>389</v>
      </c>
      <c r="T251" s="480">
        <f t="shared" si="359"/>
        <v>311</v>
      </c>
      <c r="U251" s="480">
        <f t="shared" si="359"/>
        <v>122</v>
      </c>
      <c r="V251" s="480">
        <f t="shared" si="359"/>
        <v>89</v>
      </c>
      <c r="W251" s="480">
        <f t="shared" si="359"/>
        <v>50</v>
      </c>
      <c r="X251" s="480">
        <f t="shared" si="359"/>
        <v>43</v>
      </c>
      <c r="Y251" s="480">
        <f t="shared" si="359"/>
        <v>57</v>
      </c>
      <c r="Z251" s="480">
        <f t="shared" si="359"/>
        <v>80</v>
      </c>
      <c r="AA251" s="480">
        <f t="shared" si="359"/>
        <v>150</v>
      </c>
      <c r="AB251" s="480">
        <f t="shared" si="359"/>
        <v>217</v>
      </c>
      <c r="AC251" s="480">
        <f t="shared" si="359"/>
        <v>296</v>
      </c>
      <c r="AD251" s="480">
        <f t="shared" si="359"/>
        <v>315</v>
      </c>
      <c r="AE251" s="480">
        <f t="shared" si="359"/>
        <v>331</v>
      </c>
      <c r="AF251" s="480">
        <f t="shared" si="359"/>
        <v>221</v>
      </c>
      <c r="AG251" s="480">
        <f t="shared" si="359"/>
        <v>201</v>
      </c>
      <c r="AH251" s="480">
        <f t="shared" si="359"/>
        <v>119</v>
      </c>
      <c r="AI251" s="480">
        <f t="shared" si="359"/>
        <v>88</v>
      </c>
      <c r="AJ251" s="480">
        <f t="shared" si="359"/>
        <v>61</v>
      </c>
      <c r="AK251" s="480">
        <f t="shared" si="359"/>
        <v>54</v>
      </c>
      <c r="AL251" s="480">
        <f t="shared" si="359"/>
        <v>103</v>
      </c>
      <c r="AM251" s="480">
        <f t="shared" si="359"/>
        <v>197</v>
      </c>
      <c r="AN251" s="480">
        <f t="shared" si="359"/>
        <v>273</v>
      </c>
      <c r="AO251" s="480">
        <f t="shared" si="359"/>
        <v>439</v>
      </c>
      <c r="AP251" s="480">
        <f t="shared" si="359"/>
        <v>472.52699999999999</v>
      </c>
      <c r="AQ251" s="480">
        <f t="shared" si="359"/>
        <v>504.82299999999998</v>
      </c>
      <c r="AR251" s="480">
        <f t="shared" si="359"/>
        <v>504.81200000000001</v>
      </c>
      <c r="AS251" s="480">
        <f t="shared" si="359"/>
        <v>563.59600000000012</v>
      </c>
      <c r="AT251" s="480">
        <f t="shared" si="359"/>
        <v>24.364999999999998</v>
      </c>
      <c r="AU251" s="480">
        <f t="shared" si="359"/>
        <v>26.422000000000001</v>
      </c>
      <c r="AV251" s="480">
        <f t="shared" si="359"/>
        <v>539.85888115519253</v>
      </c>
      <c r="AW251" s="480">
        <f t="shared" si="359"/>
        <v>569.83808333333332</v>
      </c>
      <c r="AX251" s="480">
        <f t="shared" si="359"/>
        <v>526.58941652082603</v>
      </c>
      <c r="AY251" s="480">
        <f t="shared" si="359"/>
        <v>496.61043530085959</v>
      </c>
      <c r="AZ251" s="480">
        <f t="shared" si="359"/>
        <v>26.61345402511078</v>
      </c>
      <c r="BA251" s="480">
        <f t="shared" si="359"/>
        <v>27.068515010281015</v>
      </c>
      <c r="BB251" s="480">
        <f t="shared" si="359"/>
        <v>110.3525538969329</v>
      </c>
      <c r="BC251" s="480">
        <f t="shared" si="359"/>
        <v>116.45780909083332</v>
      </c>
      <c r="BD251" s="480">
        <f t="shared" si="359"/>
        <v>107.46636812357019</v>
      </c>
      <c r="BE251" s="480">
        <f t="shared" si="359"/>
        <v>101.43764751455356</v>
      </c>
      <c r="BF251" s="480">
        <f t="shared" si="359"/>
        <v>5.4400561372728946</v>
      </c>
      <c r="BG251" s="480">
        <f t="shared" si="359"/>
        <v>5.5290148759999997</v>
      </c>
    </row>
    <row r="252" spans="1:59" s="364" customFormat="1" ht="13.5" thickTop="1">
      <c r="B252" s="44"/>
      <c r="I252" s="395"/>
      <c r="K252" s="395"/>
      <c r="L252" s="522"/>
      <c r="M252" s="522"/>
      <c r="N252" s="522"/>
      <c r="O252" s="522"/>
      <c r="P252" s="522"/>
      <c r="Q252" s="522"/>
      <c r="R252" s="522"/>
      <c r="S252" s="522"/>
      <c r="T252" s="522"/>
      <c r="U252" s="522"/>
      <c r="V252" s="522"/>
      <c r="W252" s="522"/>
      <c r="X252" s="522"/>
      <c r="Y252" s="522"/>
      <c r="Z252" s="522"/>
      <c r="AA252" s="522"/>
      <c r="AB252" s="522"/>
      <c r="AC252" s="522"/>
      <c r="AD252" s="522"/>
      <c r="AE252" s="522"/>
      <c r="AF252" s="522"/>
      <c r="AG252" s="522"/>
      <c r="AH252" s="522"/>
      <c r="AI252" s="522"/>
      <c r="AJ252" s="522"/>
      <c r="AK252" s="522"/>
      <c r="AL252" s="522"/>
      <c r="AM252" s="522"/>
      <c r="AN252" s="522"/>
      <c r="AO252" s="522"/>
      <c r="AP252" s="522"/>
      <c r="AQ252" s="522"/>
      <c r="AR252" s="522"/>
      <c r="AS252" s="522"/>
      <c r="AT252" s="522"/>
      <c r="AU252" s="522"/>
      <c r="AV252" s="522"/>
      <c r="AW252" s="522"/>
      <c r="AX252" s="522"/>
      <c r="AY252" s="522"/>
      <c r="AZ252" s="522"/>
      <c r="BA252" s="522"/>
      <c r="BB252" s="522"/>
      <c r="BC252" s="522"/>
      <c r="BD252" s="522"/>
      <c r="BE252" s="522"/>
      <c r="BF252" s="522"/>
      <c r="BG252" s="522"/>
    </row>
    <row r="253" spans="1:59" s="364" customFormat="1">
      <c r="B253" s="44"/>
      <c r="I253" s="395"/>
      <c r="K253" s="395"/>
      <c r="L253" s="522"/>
      <c r="M253" s="522"/>
      <c r="N253" s="522"/>
      <c r="O253" s="522"/>
      <c r="P253" s="522"/>
      <c r="Q253" s="522"/>
      <c r="R253" s="522"/>
      <c r="S253" s="522"/>
      <c r="T253" s="522"/>
      <c r="U253" s="522"/>
      <c r="V253" s="522"/>
      <c r="W253" s="522"/>
      <c r="X253" s="522"/>
      <c r="Y253" s="522"/>
      <c r="Z253" s="522"/>
      <c r="AA253" s="522"/>
      <c r="AB253" s="522"/>
      <c r="AC253" s="522"/>
      <c r="AD253" s="522"/>
      <c r="AE253" s="522"/>
      <c r="AF253" s="522"/>
      <c r="AG253" s="522"/>
      <c r="AH253" s="522"/>
      <c r="AI253" s="522"/>
      <c r="AJ253" s="522"/>
      <c r="AK253" s="522"/>
      <c r="AL253" s="522"/>
      <c r="AM253" s="522"/>
      <c r="AN253" s="522"/>
      <c r="AO253" s="522"/>
      <c r="AP253" s="120">
        <v>2007</v>
      </c>
      <c r="AQ253" s="120">
        <v>2008</v>
      </c>
      <c r="AR253" s="120">
        <v>2009</v>
      </c>
      <c r="AS253" s="120">
        <v>2010</v>
      </c>
      <c r="AT253" s="120">
        <v>2011</v>
      </c>
      <c r="AU253" s="120">
        <v>2012</v>
      </c>
      <c r="AV253" s="120">
        <v>2007</v>
      </c>
      <c r="AW253" s="120">
        <v>2008</v>
      </c>
      <c r="AX253" s="120">
        <v>2009</v>
      </c>
      <c r="AY253" s="120">
        <v>2010</v>
      </c>
      <c r="AZ253" s="120">
        <v>2011</v>
      </c>
      <c r="BA253" s="120">
        <v>2012</v>
      </c>
      <c r="BB253" s="120">
        <v>2007</v>
      </c>
      <c r="BC253" s="120">
        <v>2008</v>
      </c>
      <c r="BD253" s="120">
        <v>2009</v>
      </c>
      <c r="BE253" s="120">
        <v>2010</v>
      </c>
      <c r="BF253" s="120">
        <v>2011</v>
      </c>
      <c r="BG253" s="120">
        <v>2012</v>
      </c>
    </row>
    <row r="254" spans="1:59" s="523" customFormat="1">
      <c r="A254" s="523" t="s">
        <v>1450</v>
      </c>
      <c r="B254" s="524"/>
      <c r="I254" s="525"/>
      <c r="K254" s="525"/>
      <c r="L254" s="526"/>
      <c r="M254" s="526"/>
      <c r="N254" s="526"/>
      <c r="O254" s="526"/>
      <c r="P254" s="526"/>
      <c r="Q254" s="526"/>
      <c r="R254" s="526"/>
      <c r="S254" s="526"/>
      <c r="T254" s="526"/>
      <c r="U254" s="526"/>
      <c r="V254" s="526"/>
      <c r="W254" s="526"/>
      <c r="X254" s="526"/>
      <c r="Y254" s="526"/>
      <c r="Z254" s="526"/>
      <c r="AA254" s="526"/>
      <c r="AB254" s="526"/>
      <c r="AC254" s="526"/>
      <c r="AD254" s="526"/>
      <c r="AE254" s="526"/>
      <c r="AF254" s="526"/>
      <c r="AG254" s="526"/>
      <c r="AH254" s="526"/>
      <c r="AI254" s="526"/>
      <c r="AJ254" s="526"/>
      <c r="AK254" s="526"/>
      <c r="AL254" s="526"/>
      <c r="AM254" s="526"/>
      <c r="AN254" s="526"/>
      <c r="AO254" s="526"/>
      <c r="AP254" s="526">
        <f t="shared" ref="AP254:BG254" si="360">AP237+AP140+AP126+AP110+AP94+AP74</f>
        <v>41072.498</v>
      </c>
      <c r="AQ254" s="526">
        <f t="shared" si="360"/>
        <v>43121.813555555549</v>
      </c>
      <c r="AR254" s="526">
        <f t="shared" si="360"/>
        <v>43212.106888888884</v>
      </c>
      <c r="AS254" s="526">
        <f t="shared" si="360"/>
        <v>47950.034777777779</v>
      </c>
      <c r="AT254" s="526">
        <f t="shared" si="360"/>
        <v>40408.767999999996</v>
      </c>
      <c r="AU254" s="526">
        <f t="shared" si="360"/>
        <v>40994.880555555559</v>
      </c>
      <c r="AV254" s="526">
        <f t="shared" si="360"/>
        <v>49562.247880873285</v>
      </c>
      <c r="AW254" s="526">
        <f t="shared" si="360"/>
        <v>48212.650216761162</v>
      </c>
      <c r="AX254" s="526">
        <f t="shared" si="360"/>
        <v>45347.011019726575</v>
      </c>
      <c r="AY254" s="526">
        <f t="shared" si="360"/>
        <v>43567.177386810843</v>
      </c>
      <c r="AZ254" s="526">
        <f t="shared" si="360"/>
        <v>44242.818695805618</v>
      </c>
      <c r="BA254" s="526">
        <f t="shared" si="360"/>
        <v>41771.628852893642</v>
      </c>
      <c r="BB254" s="526">
        <f t="shared" si="360"/>
        <v>9789.0551181450992</v>
      </c>
      <c r="BC254" s="526">
        <f t="shared" si="360"/>
        <v>9432.7335386904233</v>
      </c>
      <c r="BD254" s="526">
        <f t="shared" si="360"/>
        <v>8982.8380192438763</v>
      </c>
      <c r="BE254" s="526">
        <f t="shared" si="360"/>
        <v>8667.0132618519474</v>
      </c>
      <c r="BF254" s="526">
        <f t="shared" si="360"/>
        <v>8691.5845456842326</v>
      </c>
      <c r="BG254" s="526">
        <f t="shared" si="360"/>
        <v>7511.4165688637286</v>
      </c>
    </row>
    <row r="255" spans="1:59">
      <c r="A255" s="43"/>
      <c r="B255" s="43"/>
      <c r="C255" s="43"/>
      <c r="G255" s="43"/>
      <c r="H255" s="43"/>
      <c r="I255" s="74"/>
      <c r="J255" s="43"/>
      <c r="K255" s="74"/>
      <c r="L255" s="74"/>
      <c r="M255" s="74"/>
      <c r="N255" s="74"/>
      <c r="AP255" s="120">
        <v>2007</v>
      </c>
      <c r="AQ255" s="120">
        <v>2008</v>
      </c>
      <c r="AR255" s="120">
        <v>2009</v>
      </c>
      <c r="AS255" s="120">
        <v>2010</v>
      </c>
      <c r="AT255" s="120">
        <v>2011</v>
      </c>
      <c r="AU255" s="120">
        <v>2012</v>
      </c>
      <c r="AV255" s="120">
        <v>2007</v>
      </c>
      <c r="AW255" s="120">
        <v>2008</v>
      </c>
      <c r="AX255" s="120">
        <v>2009</v>
      </c>
      <c r="AY255" s="120">
        <v>2010</v>
      </c>
      <c r="AZ255" s="120">
        <v>2011</v>
      </c>
      <c r="BA255" s="120">
        <v>2012</v>
      </c>
      <c r="BB255" s="120">
        <v>2007</v>
      </c>
      <c r="BC255" s="120">
        <v>2008</v>
      </c>
      <c r="BD255" s="120">
        <v>2009</v>
      </c>
      <c r="BE255" s="120">
        <v>2010</v>
      </c>
      <c r="BF255" s="120">
        <v>2011</v>
      </c>
      <c r="BG255" s="120">
        <v>2012</v>
      </c>
    </row>
    <row r="256" spans="1:59" s="481" customFormat="1" ht="13.5" thickBot="1">
      <c r="A256" s="481" t="s">
        <v>1346</v>
      </c>
      <c r="I256" s="482"/>
      <c r="K256" s="482"/>
      <c r="L256" s="482"/>
      <c r="M256" s="482"/>
      <c r="N256" s="482"/>
      <c r="O256" s="482"/>
      <c r="P256" s="483"/>
      <c r="Q256" s="483"/>
      <c r="AP256" s="484">
        <f t="shared" ref="AP256:BG256" si="361">AP251+AP237+AP140+AP126+AP110+AP94+AP74</f>
        <v>41545.024999999994</v>
      </c>
      <c r="AQ256" s="484">
        <f t="shared" si="361"/>
        <v>43626.636555555553</v>
      </c>
      <c r="AR256" s="484">
        <f t="shared" si="361"/>
        <v>43716.918888888889</v>
      </c>
      <c r="AS256" s="484">
        <f t="shared" si="361"/>
        <v>48513.630777777784</v>
      </c>
      <c r="AT256" s="484">
        <f t="shared" si="361"/>
        <v>40433.132999999994</v>
      </c>
      <c r="AU256" s="484">
        <f t="shared" si="361"/>
        <v>41021.30255555555</v>
      </c>
      <c r="AV256" s="484">
        <f t="shared" si="361"/>
        <v>50102.106762028474</v>
      </c>
      <c r="AW256" s="484">
        <f t="shared" si="361"/>
        <v>48782.48830009449</v>
      </c>
      <c r="AX256" s="484">
        <f t="shared" si="361"/>
        <v>45873.60043624739</v>
      </c>
      <c r="AY256" s="484">
        <f t="shared" si="361"/>
        <v>44063.787822111699</v>
      </c>
      <c r="AZ256" s="484">
        <f t="shared" si="361"/>
        <v>44269.432149830733</v>
      </c>
      <c r="BA256" s="484">
        <f t="shared" si="361"/>
        <v>41798.697367903929</v>
      </c>
      <c r="BB256" s="484">
        <f t="shared" si="361"/>
        <v>9899.4076720420308</v>
      </c>
      <c r="BC256" s="484">
        <f t="shared" si="361"/>
        <v>9549.1913477812559</v>
      </c>
      <c r="BD256" s="484">
        <f t="shared" si="361"/>
        <v>9090.3043873674469</v>
      </c>
      <c r="BE256" s="484">
        <f t="shared" si="361"/>
        <v>8768.4509093665019</v>
      </c>
      <c r="BF256" s="484">
        <f t="shared" si="361"/>
        <v>8697.0246018215039</v>
      </c>
      <c r="BG256" s="484">
        <f t="shared" si="361"/>
        <v>7516.9455837397281</v>
      </c>
    </row>
    <row r="257" ht="13.5" thickTop="1"/>
  </sheetData>
  <sortState ref="A1:AR232">
    <sortCondition ref="B171"/>
  </sortState>
  <mergeCells count="6">
    <mergeCell ref="J4:K4"/>
    <mergeCell ref="BN1:BS1"/>
    <mergeCell ref="L1:Q1"/>
    <mergeCell ref="AP1:AU1"/>
    <mergeCell ref="AV1:BA1"/>
    <mergeCell ref="BB1:BG1"/>
  </mergeCells>
  <pageMargins left="0.70866141732283472" right="0.70866141732283472" top="0.74803149606299213" bottom="0.74803149606299213" header="0.31496062992125984" footer="0.31496062992125984"/>
  <pageSetup paperSize="8" scale="41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topLeftCell="A22" workbookViewId="0">
      <selection activeCell="A42" sqref="A42"/>
    </sheetView>
  </sheetViews>
  <sheetFormatPr defaultRowHeight="15"/>
  <cols>
    <col min="1" max="1" width="32.5703125" style="580" customWidth="1"/>
    <col min="2" max="2" width="11" style="645" bestFit="1" customWidth="1"/>
    <col min="3" max="3" width="10" style="645" bestFit="1" customWidth="1"/>
    <col min="4" max="4" width="10.42578125" style="645" bestFit="1" customWidth="1"/>
    <col min="5" max="5" width="11" style="626" bestFit="1" customWidth="1"/>
    <col min="6" max="6" width="10" style="626" bestFit="1" customWidth="1"/>
    <col min="7" max="7" width="10.42578125" style="626" bestFit="1" customWidth="1"/>
    <col min="8" max="8" width="11" style="633" bestFit="1" customWidth="1"/>
    <col min="9" max="9" width="10" style="633" bestFit="1" customWidth="1"/>
    <col min="10" max="10" width="10.42578125" style="633" bestFit="1" customWidth="1"/>
    <col min="11" max="11" width="10" style="626" bestFit="1" customWidth="1"/>
    <col min="12" max="12" width="11" style="626" bestFit="1" customWidth="1"/>
    <col min="13" max="13" width="10.42578125" style="626" bestFit="1" customWidth="1"/>
    <col min="14" max="14" width="10" style="580" bestFit="1" customWidth="1"/>
    <col min="15" max="15" width="11" style="580" bestFit="1" customWidth="1"/>
    <col min="16" max="16" width="10" style="580" bestFit="1" customWidth="1"/>
    <col min="17" max="17" width="11" style="581" bestFit="1" customWidth="1"/>
    <col min="18" max="18" width="14.7109375" style="580" bestFit="1" customWidth="1"/>
    <col min="19" max="19" width="10" style="580" bestFit="1" customWidth="1"/>
    <col min="20" max="20" width="9.140625" style="580"/>
    <col min="21" max="21" width="9.28515625" style="580" bestFit="1" customWidth="1"/>
    <col min="22" max="24" width="9.140625" style="580"/>
    <col min="25" max="16384" width="9.140625" style="577"/>
  </cols>
  <sheetData>
    <row r="1" spans="1:24">
      <c r="A1" s="579" t="s">
        <v>1495</v>
      </c>
      <c r="B1" s="634"/>
      <c r="C1" s="634"/>
      <c r="D1" s="634"/>
      <c r="E1" s="619"/>
      <c r="F1" s="619"/>
      <c r="G1" s="619"/>
      <c r="H1" s="602"/>
      <c r="I1" s="602"/>
      <c r="J1" s="602"/>
      <c r="K1" s="619"/>
      <c r="L1" s="619"/>
      <c r="M1" s="619"/>
    </row>
    <row r="2" spans="1:24">
      <c r="A2" s="582" t="s">
        <v>1140</v>
      </c>
      <c r="B2" s="635"/>
      <c r="C2" s="635"/>
      <c r="D2" s="635"/>
      <c r="E2" s="587"/>
      <c r="F2" s="587"/>
      <c r="G2" s="587"/>
      <c r="H2" s="585"/>
      <c r="I2" s="585"/>
      <c r="J2" s="585"/>
      <c r="K2" s="587"/>
      <c r="L2" s="587"/>
      <c r="M2" s="587"/>
      <c r="N2" s="583"/>
      <c r="O2" s="583"/>
      <c r="P2" s="583"/>
      <c r="Q2" s="584"/>
      <c r="R2" s="583"/>
      <c r="S2" s="583"/>
    </row>
    <row r="3" spans="1:24" s="618" customFormat="1">
      <c r="A3" s="613"/>
      <c r="B3" s="636">
        <v>2007</v>
      </c>
      <c r="C3" s="636">
        <v>2007</v>
      </c>
      <c r="D3" s="636">
        <v>2007</v>
      </c>
      <c r="E3" s="616">
        <v>2008</v>
      </c>
      <c r="F3" s="616">
        <v>2008</v>
      </c>
      <c r="G3" s="616">
        <v>2008</v>
      </c>
      <c r="H3" s="614">
        <v>2009</v>
      </c>
      <c r="I3" s="614">
        <v>2009</v>
      </c>
      <c r="J3" s="614">
        <v>2009</v>
      </c>
      <c r="K3" s="616">
        <v>2010</v>
      </c>
      <c r="L3" s="616">
        <v>2010</v>
      </c>
      <c r="M3" s="616">
        <v>2010</v>
      </c>
      <c r="N3" s="614">
        <v>2011</v>
      </c>
      <c r="O3" s="614">
        <v>2011</v>
      </c>
      <c r="P3" s="614">
        <v>2011</v>
      </c>
      <c r="Q3" s="615">
        <v>2012</v>
      </c>
      <c r="R3" s="616">
        <v>2012</v>
      </c>
      <c r="S3" s="616">
        <v>2012</v>
      </c>
      <c r="T3" s="617"/>
      <c r="U3" s="617"/>
      <c r="V3" s="617"/>
      <c r="W3" s="617"/>
      <c r="X3" s="617"/>
    </row>
    <row r="4" spans="1:24">
      <c r="A4" s="588"/>
      <c r="B4" s="635" t="s">
        <v>1138</v>
      </c>
      <c r="C4" s="635" t="s">
        <v>1467</v>
      </c>
      <c r="D4" s="635" t="s">
        <v>1485</v>
      </c>
      <c r="E4" s="587" t="s">
        <v>1468</v>
      </c>
      <c r="F4" s="587" t="s">
        <v>1467</v>
      </c>
      <c r="G4" s="587" t="s">
        <v>1485</v>
      </c>
      <c r="H4" s="585" t="s">
        <v>1468</v>
      </c>
      <c r="I4" s="585" t="s">
        <v>1467</v>
      </c>
      <c r="J4" s="585" t="s">
        <v>1485</v>
      </c>
      <c r="K4" s="587" t="s">
        <v>1466</v>
      </c>
      <c r="L4" s="587" t="s">
        <v>1467</v>
      </c>
      <c r="M4" s="587" t="s">
        <v>1485</v>
      </c>
      <c r="N4" s="589" t="s">
        <v>1138</v>
      </c>
      <c r="O4" s="589" t="s">
        <v>1137</v>
      </c>
      <c r="P4" s="590" t="s">
        <v>1485</v>
      </c>
      <c r="Q4" s="586" t="s">
        <v>1138</v>
      </c>
      <c r="R4" s="586" t="s">
        <v>1137</v>
      </c>
      <c r="S4" s="591" t="s">
        <v>1485</v>
      </c>
    </row>
    <row r="5" spans="1:24">
      <c r="A5" s="592"/>
      <c r="B5" s="637"/>
      <c r="C5" s="637"/>
      <c r="D5" s="637"/>
      <c r="E5" s="594"/>
      <c r="F5" s="594"/>
      <c r="G5" s="594"/>
      <c r="H5" s="593"/>
      <c r="I5" s="593"/>
      <c r="J5" s="593"/>
      <c r="K5" s="594"/>
      <c r="L5" s="594"/>
      <c r="M5" s="594"/>
      <c r="N5" s="593"/>
      <c r="O5" s="593"/>
      <c r="P5" s="593"/>
      <c r="Q5" s="594"/>
      <c r="R5" s="594"/>
      <c r="S5" s="594"/>
    </row>
    <row r="6" spans="1:24">
      <c r="A6" s="588" t="s">
        <v>1498</v>
      </c>
      <c r="B6" s="635"/>
      <c r="C6" s="635"/>
      <c r="D6" s="635"/>
      <c r="E6" s="587"/>
      <c r="F6" s="587"/>
      <c r="G6" s="587"/>
      <c r="H6" s="585"/>
      <c r="I6" s="585"/>
      <c r="J6" s="585"/>
      <c r="K6" s="587"/>
      <c r="L6" s="587"/>
      <c r="M6" s="587"/>
      <c r="N6" s="593">
        <v>26605</v>
      </c>
      <c r="O6" s="593">
        <v>80914</v>
      </c>
      <c r="P6" s="593"/>
      <c r="Q6" s="595">
        <v>15391</v>
      </c>
      <c r="R6" s="595">
        <v>62591</v>
      </c>
      <c r="S6" s="594"/>
    </row>
    <row r="7" spans="1:24">
      <c r="A7" s="588"/>
      <c r="B7" s="635"/>
      <c r="C7" s="635"/>
      <c r="D7" s="635"/>
      <c r="E7" s="587"/>
      <c r="F7" s="587"/>
      <c r="G7" s="587"/>
      <c r="H7" s="585"/>
      <c r="I7" s="585"/>
      <c r="J7" s="585"/>
      <c r="K7" s="587"/>
      <c r="L7" s="587"/>
      <c r="M7" s="587"/>
      <c r="N7" s="593"/>
      <c r="O7" s="593"/>
      <c r="P7" s="593"/>
      <c r="Q7" s="594"/>
      <c r="R7" s="594"/>
      <c r="S7" s="594"/>
    </row>
    <row r="8" spans="1:24">
      <c r="A8" s="588" t="s">
        <v>1499</v>
      </c>
      <c r="B8" s="635"/>
      <c r="C8" s="635"/>
      <c r="D8" s="635"/>
      <c r="E8" s="587"/>
      <c r="F8" s="587"/>
      <c r="G8" s="587"/>
      <c r="H8" s="585"/>
      <c r="I8" s="585"/>
      <c r="J8" s="585"/>
      <c r="K8" s="587"/>
      <c r="L8" s="587"/>
      <c r="M8" s="587"/>
      <c r="N8" s="593">
        <v>6265</v>
      </c>
      <c r="O8" s="593">
        <v>22952</v>
      </c>
      <c r="P8" s="593"/>
      <c r="Q8" s="594">
        <v>6318</v>
      </c>
      <c r="R8" s="594">
        <v>24083</v>
      </c>
      <c r="S8" s="594"/>
    </row>
    <row r="9" spans="1:24">
      <c r="A9" s="588"/>
      <c r="B9" s="635"/>
      <c r="C9" s="635"/>
      <c r="D9" s="635"/>
      <c r="E9" s="587"/>
      <c r="F9" s="587"/>
      <c r="G9" s="587"/>
      <c r="H9" s="585"/>
      <c r="I9" s="585"/>
      <c r="J9" s="585"/>
      <c r="K9" s="587"/>
      <c r="L9" s="587"/>
      <c r="M9" s="587"/>
      <c r="N9" s="593"/>
      <c r="O9" s="593"/>
      <c r="P9" s="593"/>
      <c r="Q9" s="594"/>
      <c r="R9" s="594"/>
      <c r="S9" s="594"/>
    </row>
    <row r="10" spans="1:24">
      <c r="A10" s="588" t="s">
        <v>1500</v>
      </c>
      <c r="B10" s="635"/>
      <c r="C10" s="635"/>
      <c r="D10" s="635"/>
      <c r="E10" s="587"/>
      <c r="F10" s="587"/>
      <c r="G10" s="587"/>
      <c r="H10" s="585"/>
      <c r="I10" s="585"/>
      <c r="J10" s="585"/>
      <c r="K10" s="587"/>
      <c r="L10" s="587"/>
      <c r="M10" s="587"/>
      <c r="N10" s="593">
        <v>1452</v>
      </c>
      <c r="O10" s="593">
        <v>5926</v>
      </c>
      <c r="P10" s="593"/>
      <c r="Q10" s="594">
        <v>7905</v>
      </c>
      <c r="R10" s="594">
        <v>28524</v>
      </c>
      <c r="S10" s="594"/>
    </row>
    <row r="11" spans="1:24">
      <c r="A11" s="596"/>
      <c r="B11" s="638"/>
      <c r="C11" s="638"/>
      <c r="D11" s="638"/>
      <c r="E11" s="620"/>
      <c r="F11" s="620"/>
      <c r="G11" s="620"/>
      <c r="H11" s="627"/>
      <c r="I11" s="627"/>
      <c r="J11" s="627"/>
      <c r="K11" s="620"/>
      <c r="L11" s="620"/>
      <c r="M11" s="620"/>
      <c r="N11" s="593"/>
      <c r="O11" s="593"/>
      <c r="P11" s="597"/>
      <c r="Q11" s="594"/>
      <c r="R11" s="594"/>
      <c r="S11" s="594"/>
    </row>
    <row r="12" spans="1:24">
      <c r="A12" s="596" t="s">
        <v>1501</v>
      </c>
      <c r="B12" s="638"/>
      <c r="C12" s="638"/>
      <c r="D12" s="638"/>
      <c r="E12" s="620"/>
      <c r="F12" s="620"/>
      <c r="G12" s="620"/>
      <c r="H12" s="627"/>
      <c r="I12" s="627"/>
      <c r="J12" s="627"/>
      <c r="K12" s="620"/>
      <c r="L12" s="620"/>
      <c r="M12" s="620"/>
      <c r="N12" s="593">
        <v>38298</v>
      </c>
      <c r="O12" s="593">
        <v>71657</v>
      </c>
      <c r="P12" s="597"/>
      <c r="Q12" s="594">
        <v>17569</v>
      </c>
      <c r="R12" s="594">
        <v>72543</v>
      </c>
      <c r="S12" s="594"/>
    </row>
    <row r="13" spans="1:24">
      <c r="A13" s="598"/>
      <c r="B13" s="639"/>
      <c r="C13" s="639"/>
      <c r="D13" s="639"/>
      <c r="E13" s="621"/>
      <c r="F13" s="621"/>
      <c r="G13" s="621"/>
      <c r="H13" s="628"/>
      <c r="I13" s="628"/>
      <c r="J13" s="628"/>
      <c r="K13" s="621"/>
      <c r="L13" s="621"/>
      <c r="M13" s="621"/>
      <c r="N13" s="593"/>
      <c r="O13" s="593"/>
      <c r="P13" s="597"/>
      <c r="Q13" s="594"/>
      <c r="R13" s="594"/>
      <c r="S13" s="594"/>
    </row>
    <row r="14" spans="1:24">
      <c r="A14" s="588" t="s">
        <v>1502</v>
      </c>
      <c r="B14" s="635"/>
      <c r="C14" s="635"/>
      <c r="D14" s="635"/>
      <c r="E14" s="587"/>
      <c r="F14" s="587"/>
      <c r="G14" s="587"/>
      <c r="H14" s="585"/>
      <c r="I14" s="585"/>
      <c r="J14" s="585"/>
      <c r="K14" s="587"/>
      <c r="L14" s="587"/>
      <c r="M14" s="587"/>
      <c r="N14" s="593">
        <v>22205</v>
      </c>
      <c r="O14" s="593">
        <v>53266</v>
      </c>
      <c r="P14" s="593"/>
      <c r="Q14" s="594">
        <v>56182</v>
      </c>
      <c r="R14" s="594">
        <v>78611</v>
      </c>
      <c r="S14" s="594"/>
    </row>
    <row r="15" spans="1:24">
      <c r="A15" s="583"/>
      <c r="B15" s="637"/>
      <c r="C15" s="637"/>
      <c r="D15" s="637"/>
      <c r="E15" s="594"/>
      <c r="F15" s="594"/>
      <c r="G15" s="594"/>
      <c r="H15" s="593"/>
      <c r="I15" s="593"/>
      <c r="J15" s="593"/>
      <c r="K15" s="594"/>
      <c r="L15" s="594"/>
      <c r="M15" s="594"/>
      <c r="N15" s="593"/>
      <c r="O15" s="593"/>
      <c r="P15" s="593"/>
      <c r="Q15" s="586"/>
      <c r="R15" s="594"/>
      <c r="S15" s="594"/>
    </row>
    <row r="16" spans="1:24">
      <c r="A16" s="656" t="s">
        <v>1472</v>
      </c>
      <c r="B16" s="657">
        <f>201283*0.7</f>
        <v>140898.09999999998</v>
      </c>
      <c r="C16" s="657">
        <f>201283*0.3</f>
        <v>60384.899999999994</v>
      </c>
      <c r="D16" s="667">
        <f>SUM(B16:C16)</f>
        <v>201282.99999999997</v>
      </c>
      <c r="E16" s="658">
        <f>244806*0.7</f>
        <v>171364.19999999998</v>
      </c>
      <c r="F16" s="658">
        <f>244806*0.3</f>
        <v>73441.8</v>
      </c>
      <c r="G16" s="667">
        <f>SUM(E16:F16)</f>
        <v>244806</v>
      </c>
      <c r="H16" s="659">
        <f>258122*0.7</f>
        <v>180685.4</v>
      </c>
      <c r="I16" s="659">
        <f>258122*0.3</f>
        <v>77436.599999999991</v>
      </c>
      <c r="J16" s="667">
        <f>SUM(H16:I16)</f>
        <v>258122</v>
      </c>
      <c r="K16" s="658">
        <f>0.7*239969</f>
        <v>167978.3</v>
      </c>
      <c r="L16" s="658">
        <f>0.3*239969</f>
        <v>71990.7</v>
      </c>
      <c r="M16" s="667">
        <f>SUM(K16:L16)</f>
        <v>239969</v>
      </c>
      <c r="N16" s="659">
        <f>SUM(N6:N14)</f>
        <v>94825</v>
      </c>
      <c r="O16" s="659">
        <f>SUM(O6:O14)</f>
        <v>234715</v>
      </c>
      <c r="P16" s="667">
        <f>SUM(N16:O16)</f>
        <v>329540</v>
      </c>
      <c r="Q16" s="660">
        <f>SUM(Q6:Q14)</f>
        <v>103365</v>
      </c>
      <c r="R16" s="660">
        <f t="shared" ref="R16" si="0">SUM(R6:R14)</f>
        <v>266352</v>
      </c>
      <c r="S16" s="668">
        <f>SUM(Q16:R16)</f>
        <v>369717</v>
      </c>
    </row>
    <row r="17" spans="1:24" s="663" customFormat="1" ht="15.75" thickBot="1">
      <c r="A17" s="661" t="s">
        <v>1503</v>
      </c>
      <c r="B17" s="662">
        <f>$B$41*B16/1000</f>
        <v>337.8806887049999</v>
      </c>
      <c r="C17" s="662">
        <f>C16*$B$42/1000</f>
        <v>160.28447086199998</v>
      </c>
      <c r="D17" s="665">
        <f>SUM(B17:C17)</f>
        <v>498.16515956699988</v>
      </c>
      <c r="E17" s="653">
        <f>$B$41*E16/1000</f>
        <v>410.93991980999994</v>
      </c>
      <c r="F17" s="653">
        <f>F16*$B$42/1000</f>
        <v>194.94244508400004</v>
      </c>
      <c r="G17" s="666">
        <f>SUM(E17:F17)</f>
        <v>605.88236489399992</v>
      </c>
      <c r="H17" s="662">
        <f>$B$41*H16/1000</f>
        <v>433.29262346999997</v>
      </c>
      <c r="I17" s="662">
        <f>I16*$B$42/1000</f>
        <v>205.54616230799999</v>
      </c>
      <c r="J17" s="665">
        <f>SUM(H17:I17)</f>
        <v>638.83878577799999</v>
      </c>
      <c r="K17" s="653">
        <f>$B$41*K16/1000</f>
        <v>402.82036231499995</v>
      </c>
      <c r="L17" s="653">
        <f>L16*$B$42/1000</f>
        <v>191.09067426600001</v>
      </c>
      <c r="M17" s="666">
        <f>SUM(K17:L17)</f>
        <v>593.91103658099996</v>
      </c>
      <c r="N17" s="662">
        <f>$B$41*N16/1000</f>
        <v>227.39509125000001</v>
      </c>
      <c r="O17" s="662">
        <f>O16*$B$42/1000</f>
        <v>623.02280170000006</v>
      </c>
      <c r="P17" s="665">
        <f>SUM(N17:O17)</f>
        <v>850.41789295000012</v>
      </c>
      <c r="Q17" s="653">
        <f>$B$41*Q16/1000</f>
        <v>247.87443825</v>
      </c>
      <c r="R17" s="653">
        <f>R16*$B$42/1000</f>
        <v>706.99942176000002</v>
      </c>
      <c r="S17" s="666">
        <f>SUM(Q17:R17)</f>
        <v>954.87386001000004</v>
      </c>
      <c r="T17" s="661"/>
      <c r="U17" s="661"/>
      <c r="V17" s="661"/>
      <c r="W17" s="661"/>
      <c r="X17" s="661"/>
    </row>
    <row r="18" spans="1:24" ht="15.75" thickTop="1">
      <c r="A18" s="646"/>
      <c r="B18" s="647"/>
      <c r="C18" s="647"/>
      <c r="D18" s="647"/>
      <c r="E18" s="648"/>
      <c r="F18" s="648"/>
      <c r="G18" s="648"/>
      <c r="H18" s="649"/>
      <c r="I18" s="649"/>
      <c r="J18" s="649"/>
      <c r="K18" s="648"/>
      <c r="L18" s="648"/>
      <c r="M18" s="648"/>
      <c r="N18" s="649"/>
      <c r="O18" s="649"/>
      <c r="P18" s="649"/>
      <c r="Q18" s="650"/>
      <c r="R18" s="650"/>
      <c r="S18" s="624"/>
    </row>
    <row r="19" spans="1:24" s="588" customFormat="1">
      <c r="A19" s="582" t="s">
        <v>1489</v>
      </c>
      <c r="B19" s="635" t="s">
        <v>1490</v>
      </c>
      <c r="C19" s="635" t="s">
        <v>1491</v>
      </c>
      <c r="D19" s="635" t="s">
        <v>1485</v>
      </c>
      <c r="E19" s="587" t="s">
        <v>1492</v>
      </c>
      <c r="F19" s="587" t="s">
        <v>1491</v>
      </c>
      <c r="G19" s="587" t="s">
        <v>1485</v>
      </c>
      <c r="H19" s="635" t="s">
        <v>1490</v>
      </c>
      <c r="I19" s="635" t="s">
        <v>1491</v>
      </c>
      <c r="J19" s="635" t="s">
        <v>1485</v>
      </c>
      <c r="K19" s="587" t="s">
        <v>1492</v>
      </c>
      <c r="L19" s="587" t="s">
        <v>1491</v>
      </c>
      <c r="M19" s="587" t="s">
        <v>1485</v>
      </c>
      <c r="N19" s="635" t="s">
        <v>1490</v>
      </c>
      <c r="O19" s="635" t="s">
        <v>1491</v>
      </c>
      <c r="P19" s="635" t="s">
        <v>1485</v>
      </c>
      <c r="Q19" s="587" t="s">
        <v>1492</v>
      </c>
      <c r="R19" s="587" t="s">
        <v>1491</v>
      </c>
      <c r="S19" s="587" t="s">
        <v>1485</v>
      </c>
      <c r="T19" s="582"/>
      <c r="U19" s="582"/>
      <c r="V19" s="582"/>
      <c r="W19" s="582"/>
      <c r="X19" s="582"/>
    </row>
    <row r="20" spans="1:24" s="592" customFormat="1">
      <c r="A20" s="583" t="s">
        <v>1488</v>
      </c>
      <c r="B20" s="637"/>
      <c r="C20" s="637"/>
      <c r="D20" s="637"/>
      <c r="E20" s="594"/>
      <c r="F20" s="594"/>
      <c r="G20" s="594"/>
      <c r="H20" s="593"/>
      <c r="I20" s="593"/>
      <c r="J20" s="593"/>
      <c r="K20" s="594">
        <v>191967</v>
      </c>
      <c r="L20" s="594">
        <v>1407594</v>
      </c>
      <c r="M20" s="669">
        <f>SUM(K20:L20)</f>
        <v>1599561</v>
      </c>
      <c r="N20" s="593">
        <v>801479</v>
      </c>
      <c r="O20" s="593">
        <v>658155</v>
      </c>
      <c r="P20" s="669">
        <f>SUM(N20:O20)</f>
        <v>1459634</v>
      </c>
      <c r="Q20" s="594">
        <v>638060</v>
      </c>
      <c r="R20" s="594">
        <v>781919</v>
      </c>
      <c r="S20" s="669">
        <f>SUM(Q20:R20)</f>
        <v>1419979</v>
      </c>
      <c r="T20" s="583"/>
      <c r="U20" s="583"/>
      <c r="V20" s="583"/>
      <c r="W20" s="583"/>
      <c r="X20" s="583"/>
    </row>
    <row r="21" spans="1:24" s="592" customFormat="1">
      <c r="A21" s="583" t="s">
        <v>1525</v>
      </c>
      <c r="B21" s="637"/>
      <c r="C21" s="637"/>
      <c r="D21" s="637"/>
      <c r="E21" s="594"/>
      <c r="F21" s="594"/>
      <c r="G21" s="594"/>
      <c r="H21" s="593"/>
      <c r="I21" s="593"/>
      <c r="J21" s="593"/>
      <c r="K21" s="594">
        <v>15</v>
      </c>
      <c r="L21" s="594">
        <v>15</v>
      </c>
      <c r="M21" s="594">
        <v>15</v>
      </c>
      <c r="N21" s="593">
        <v>15</v>
      </c>
      <c r="O21" s="593">
        <v>15</v>
      </c>
      <c r="P21" s="593">
        <v>15</v>
      </c>
      <c r="Q21" s="594">
        <v>15</v>
      </c>
      <c r="R21" s="594">
        <v>15</v>
      </c>
      <c r="S21" s="594">
        <v>15</v>
      </c>
      <c r="T21" s="583"/>
      <c r="U21" s="583"/>
      <c r="V21" s="583"/>
      <c r="W21" s="583"/>
      <c r="X21" s="583"/>
    </row>
    <row r="22" spans="1:24" s="592" customFormat="1">
      <c r="A22" s="583" t="s">
        <v>1524</v>
      </c>
      <c r="B22" s="637"/>
      <c r="C22" s="637"/>
      <c r="D22" s="637"/>
      <c r="E22" s="594"/>
      <c r="F22" s="594"/>
      <c r="G22" s="594"/>
      <c r="H22" s="593"/>
      <c r="I22" s="593"/>
      <c r="J22" s="593"/>
      <c r="K22" s="594">
        <f>K20/K21</f>
        <v>12797.8</v>
      </c>
      <c r="L22" s="594">
        <f>L20/L21</f>
        <v>93839.6</v>
      </c>
      <c r="M22" s="669">
        <f>M20/M21</f>
        <v>106637.4</v>
      </c>
      <c r="N22" s="594">
        <f t="shared" ref="N22:S22" si="1">N20/N21</f>
        <v>53431.933333333334</v>
      </c>
      <c r="O22" s="594">
        <f t="shared" si="1"/>
        <v>43877</v>
      </c>
      <c r="P22" s="669">
        <f t="shared" si="1"/>
        <v>97308.933333333334</v>
      </c>
      <c r="Q22" s="594">
        <f t="shared" si="1"/>
        <v>42537.333333333336</v>
      </c>
      <c r="R22" s="594">
        <f t="shared" si="1"/>
        <v>52127.933333333334</v>
      </c>
      <c r="S22" s="669">
        <f t="shared" si="1"/>
        <v>94665.266666666663</v>
      </c>
      <c r="T22" s="583"/>
      <c r="U22" s="583"/>
      <c r="V22" s="583"/>
      <c r="W22" s="583"/>
      <c r="X22" s="583"/>
    </row>
    <row r="23" spans="1:24" s="592" customFormat="1">
      <c r="A23" s="583" t="s">
        <v>1493</v>
      </c>
      <c r="B23" s="637"/>
      <c r="C23" s="637"/>
      <c r="D23" s="637"/>
      <c r="E23" s="594"/>
      <c r="F23" s="594"/>
      <c r="G23" s="594"/>
      <c r="H23" s="593"/>
      <c r="I23" s="593"/>
      <c r="J23" s="593"/>
      <c r="K23" s="594">
        <v>164</v>
      </c>
      <c r="L23" s="594">
        <v>164</v>
      </c>
      <c r="M23" s="594">
        <v>164</v>
      </c>
      <c r="N23" s="593">
        <v>164</v>
      </c>
      <c r="O23" s="593">
        <v>164</v>
      </c>
      <c r="P23" s="593">
        <v>164</v>
      </c>
      <c r="Q23" s="594">
        <v>164</v>
      </c>
      <c r="R23" s="594">
        <v>164</v>
      </c>
      <c r="S23" s="594">
        <v>164</v>
      </c>
      <c r="T23" s="583"/>
      <c r="U23" s="583"/>
      <c r="V23" s="583"/>
      <c r="W23" s="583"/>
      <c r="X23" s="583"/>
    </row>
    <row r="24" spans="1:24" s="655" customFormat="1" ht="15.75" thickBot="1">
      <c r="A24" s="651" t="s">
        <v>1494</v>
      </c>
      <c r="B24" s="652"/>
      <c r="C24" s="652"/>
      <c r="D24" s="652"/>
      <c r="E24" s="653"/>
      <c r="F24" s="653"/>
      <c r="G24" s="653"/>
      <c r="H24" s="654"/>
      <c r="I24" s="654"/>
      <c r="J24" s="654"/>
      <c r="K24" s="653">
        <f>K23*K20/1000000</f>
        <v>31.482588</v>
      </c>
      <c r="L24" s="653">
        <f t="shared" ref="L24" si="2">L23*L20/1000000</f>
        <v>230.845416</v>
      </c>
      <c r="M24" s="666">
        <f t="shared" ref="M24" si="3">M23*M20/1000000</f>
        <v>262.32800400000002</v>
      </c>
      <c r="N24" s="654">
        <f>N23*N20/1000000</f>
        <v>131.442556</v>
      </c>
      <c r="O24" s="654">
        <f t="shared" ref="O24:P24" si="4">O23*O20/1000000</f>
        <v>107.93742</v>
      </c>
      <c r="P24" s="666">
        <f t="shared" si="4"/>
        <v>239.379976</v>
      </c>
      <c r="Q24" s="653">
        <f>Q23*Q20/1000000</f>
        <v>104.64184</v>
      </c>
      <c r="R24" s="653">
        <f t="shared" ref="R24" si="5">R23*R20/1000000</f>
        <v>128.23471599999999</v>
      </c>
      <c r="S24" s="666">
        <f t="shared" ref="S24" si="6">S23*S20/1000000</f>
        <v>232.87655599999999</v>
      </c>
      <c r="T24" s="651"/>
      <c r="U24" s="651"/>
      <c r="V24" s="651"/>
      <c r="W24" s="651"/>
      <c r="X24" s="651"/>
    </row>
    <row r="25" spans="1:24" ht="15.75" thickTop="1"/>
    <row r="27" spans="1:24" s="618" customFormat="1">
      <c r="A27" s="613" t="s">
        <v>1487</v>
      </c>
      <c r="B27" s="636">
        <v>2007</v>
      </c>
      <c r="C27" s="636">
        <v>2007</v>
      </c>
      <c r="D27" s="636">
        <v>2007</v>
      </c>
      <c r="E27" s="616">
        <v>2008</v>
      </c>
      <c r="F27" s="616">
        <v>2008</v>
      </c>
      <c r="G27" s="616">
        <v>2008</v>
      </c>
      <c r="H27" s="614">
        <v>2009</v>
      </c>
      <c r="I27" s="614">
        <v>2009</v>
      </c>
      <c r="J27" s="614">
        <v>2009</v>
      </c>
      <c r="K27" s="616">
        <v>2010</v>
      </c>
      <c r="L27" s="616">
        <v>2010</v>
      </c>
      <c r="M27" s="616">
        <v>2010</v>
      </c>
      <c r="N27" s="614">
        <v>2011</v>
      </c>
      <c r="O27" s="614">
        <v>2011</v>
      </c>
      <c r="P27" s="614">
        <v>2011</v>
      </c>
      <c r="Q27" s="615">
        <v>2012</v>
      </c>
      <c r="R27" s="616">
        <v>2012</v>
      </c>
      <c r="S27" s="616">
        <v>2012</v>
      </c>
      <c r="T27" s="617"/>
      <c r="U27" s="617"/>
      <c r="V27" s="617"/>
      <c r="W27" s="617"/>
      <c r="X27" s="617"/>
    </row>
    <row r="28" spans="1:24">
      <c r="A28" s="588"/>
      <c r="B28" s="635" t="s">
        <v>1138</v>
      </c>
      <c r="C28" s="635" t="s">
        <v>1467</v>
      </c>
      <c r="D28" s="635" t="s">
        <v>1485</v>
      </c>
      <c r="E28" s="587" t="s">
        <v>1468</v>
      </c>
      <c r="F28" s="587" t="s">
        <v>1467</v>
      </c>
      <c r="G28" s="587" t="s">
        <v>1485</v>
      </c>
      <c r="H28" s="585" t="s">
        <v>1468</v>
      </c>
      <c r="I28" s="585" t="s">
        <v>1467</v>
      </c>
      <c r="J28" s="585" t="s">
        <v>1485</v>
      </c>
      <c r="K28" s="587" t="s">
        <v>1466</v>
      </c>
      <c r="L28" s="587" t="s">
        <v>1467</v>
      </c>
      <c r="M28" s="587" t="s">
        <v>1485</v>
      </c>
      <c r="N28" s="589" t="s">
        <v>1138</v>
      </c>
      <c r="O28" s="589" t="s">
        <v>1137</v>
      </c>
      <c r="P28" s="590" t="s">
        <v>1485</v>
      </c>
      <c r="Q28" s="586" t="s">
        <v>1138</v>
      </c>
      <c r="R28" s="586" t="s">
        <v>1137</v>
      </c>
      <c r="S28" s="591" t="s">
        <v>1485</v>
      </c>
    </row>
    <row r="29" spans="1:24">
      <c r="A29" s="578" t="s">
        <v>1497</v>
      </c>
      <c r="B29" s="640">
        <v>11856</v>
      </c>
      <c r="C29" s="640">
        <v>344134</v>
      </c>
      <c r="D29" s="670">
        <f>SUM(B29:C29)</f>
        <v>355990</v>
      </c>
      <c r="E29" s="603">
        <v>11856</v>
      </c>
      <c r="F29" s="603">
        <v>292612</v>
      </c>
      <c r="G29" s="670">
        <f>SUM(E29:F29)</f>
        <v>304468</v>
      </c>
      <c r="H29" s="599">
        <v>9100</v>
      </c>
      <c r="I29" s="599">
        <v>297838</v>
      </c>
      <c r="J29" s="670">
        <f>SUM(H29:I29)</f>
        <v>306938</v>
      </c>
      <c r="K29" s="603">
        <v>7103</v>
      </c>
      <c r="L29" s="603">
        <v>391660</v>
      </c>
      <c r="M29" s="670">
        <f>SUM(K29:L29)</f>
        <v>398763</v>
      </c>
      <c r="N29" s="602">
        <v>3501</v>
      </c>
      <c r="O29" s="589">
        <v>298157</v>
      </c>
      <c r="P29" s="670">
        <f>SUM(N29:O29)</f>
        <v>301658</v>
      </c>
      <c r="Q29" s="586">
        <v>1590</v>
      </c>
      <c r="R29" s="664">
        <v>276855</v>
      </c>
      <c r="S29" s="669">
        <f>SUM(Q29:R29)</f>
        <v>278445</v>
      </c>
    </row>
    <row r="30" spans="1:24">
      <c r="A30" s="578" t="s">
        <v>1496</v>
      </c>
      <c r="B30" s="640">
        <f>$B$41*B29/1000</f>
        <v>28.4312808</v>
      </c>
      <c r="C30" s="640">
        <f>C29*$B$42/1000</f>
        <v>913.46240692000015</v>
      </c>
      <c r="D30" s="670">
        <f>SUM(B30:C30)</f>
        <v>941.89368772000012</v>
      </c>
      <c r="E30" s="603">
        <f>$B$41*E29/1000</f>
        <v>28.4312808</v>
      </c>
      <c r="F30" s="603">
        <f>F29*$B$42/1000</f>
        <v>776.70344055999999</v>
      </c>
      <c r="G30" s="670">
        <f>SUM(E30:F30)</f>
        <v>805.13472135999996</v>
      </c>
      <c r="H30" s="640">
        <f>$B$41*H29/1000</f>
        <v>21.822255000000002</v>
      </c>
      <c r="I30" s="640">
        <f>I29*$B$42/1000</f>
        <v>790.57523044000004</v>
      </c>
      <c r="J30" s="670">
        <f>SUM(H30:I30)</f>
        <v>812.39748544000008</v>
      </c>
      <c r="K30" s="603">
        <f>$B$41*K29/1000</f>
        <v>17.033349150000003</v>
      </c>
      <c r="L30" s="603">
        <f>L29*$B$42/1000</f>
        <v>1039.6144708000002</v>
      </c>
      <c r="M30" s="670">
        <f>SUM(K30:L30)</f>
        <v>1056.6478199500002</v>
      </c>
      <c r="N30" s="640">
        <f>$B$41*N29/1000</f>
        <v>8.3955730500000012</v>
      </c>
      <c r="O30" s="640">
        <f>O29*$B$42/1000</f>
        <v>791.42197766000004</v>
      </c>
      <c r="P30" s="670">
        <f>SUM(N30:O30)</f>
        <v>799.81755071000009</v>
      </c>
      <c r="Q30" s="603">
        <f>$B$41*Q29/1000</f>
        <v>3.8128994999999999</v>
      </c>
      <c r="R30" s="603">
        <f>R29*$B$42/1000</f>
        <v>734.87837490000004</v>
      </c>
      <c r="S30" s="673">
        <f>SUM(Q30:R30)</f>
        <v>738.6912744</v>
      </c>
    </row>
    <row r="31" spans="1:24">
      <c r="A31" s="578"/>
      <c r="B31" s="640"/>
      <c r="C31" s="640"/>
      <c r="D31" s="640"/>
      <c r="E31" s="603"/>
      <c r="F31" s="603"/>
      <c r="G31" s="603"/>
      <c r="H31" s="599"/>
      <c r="I31" s="599"/>
      <c r="J31" s="599"/>
      <c r="K31" s="603"/>
      <c r="L31" s="603"/>
      <c r="M31" s="603"/>
      <c r="N31" s="602"/>
      <c r="O31" s="599"/>
      <c r="P31" s="599"/>
      <c r="Q31" s="586"/>
      <c r="R31" s="600"/>
      <c r="S31" s="603"/>
    </row>
    <row r="32" spans="1:24" s="618" customFormat="1">
      <c r="A32" s="613" t="s">
        <v>1487</v>
      </c>
      <c r="B32" s="636">
        <v>2007</v>
      </c>
      <c r="C32" s="636">
        <v>2007</v>
      </c>
      <c r="D32" s="636">
        <v>2007</v>
      </c>
      <c r="E32" s="616">
        <v>2008</v>
      </c>
      <c r="F32" s="616">
        <v>2008</v>
      </c>
      <c r="G32" s="616">
        <v>2008</v>
      </c>
      <c r="H32" s="614">
        <v>2009</v>
      </c>
      <c r="I32" s="614">
        <v>2009</v>
      </c>
      <c r="J32" s="614">
        <v>2009</v>
      </c>
      <c r="K32" s="616">
        <v>2010</v>
      </c>
      <c r="L32" s="616">
        <v>2010</v>
      </c>
      <c r="M32" s="616">
        <v>2010</v>
      </c>
      <c r="N32" s="614">
        <v>2011</v>
      </c>
      <c r="O32" s="614">
        <v>2011</v>
      </c>
      <c r="P32" s="614">
        <v>2011</v>
      </c>
      <c r="Q32" s="615">
        <v>2012</v>
      </c>
      <c r="R32" s="616">
        <v>2012</v>
      </c>
      <c r="S32" s="616">
        <v>2012</v>
      </c>
      <c r="T32" s="617"/>
      <c r="U32" s="617"/>
      <c r="V32" s="617"/>
      <c r="W32" s="617"/>
      <c r="X32" s="617"/>
    </row>
    <row r="33" spans="1:22">
      <c r="A33" s="578" t="s">
        <v>1469</v>
      </c>
      <c r="B33" s="640"/>
      <c r="C33" s="640"/>
      <c r="D33" s="670">
        <v>13577</v>
      </c>
      <c r="E33" s="603"/>
      <c r="F33" s="603"/>
      <c r="G33" s="670">
        <v>17286</v>
      </c>
      <c r="H33" s="599"/>
      <c r="I33" s="599"/>
      <c r="J33" s="670">
        <v>20270</v>
      </c>
      <c r="K33" s="603"/>
      <c r="L33" s="603"/>
      <c r="M33" s="670">
        <v>16680</v>
      </c>
      <c r="N33" s="597"/>
      <c r="O33" s="599"/>
      <c r="P33" s="672">
        <f>32424*S36</f>
        <v>17508.960000000003</v>
      </c>
      <c r="Q33" s="586"/>
      <c r="R33" s="594"/>
      <c r="S33" s="671">
        <f>35268*S36</f>
        <v>19044.72</v>
      </c>
    </row>
    <row r="34" spans="1:22">
      <c r="A34" s="578" t="s">
        <v>1486</v>
      </c>
      <c r="B34" s="640"/>
      <c r="C34" s="640"/>
      <c r="D34" s="670">
        <f>D33*$B$43/1000000</f>
        <v>40.595230000000001</v>
      </c>
      <c r="E34" s="603"/>
      <c r="F34" s="603"/>
      <c r="G34" s="670">
        <f>G33*$B$43/1000000</f>
        <v>51.685139999999997</v>
      </c>
      <c r="H34" s="599"/>
      <c r="I34" s="599"/>
      <c r="J34" s="670">
        <f>J33*$B$43/1000000</f>
        <v>60.607300000000002</v>
      </c>
      <c r="K34" s="603"/>
      <c r="L34" s="603"/>
      <c r="M34" s="670">
        <f>M33*$B$43/1000000</f>
        <v>49.873199999999997</v>
      </c>
      <c r="N34" s="597"/>
      <c r="O34" s="599"/>
      <c r="P34" s="670">
        <f>P33*$B$43/1000000</f>
        <v>52.351790400000006</v>
      </c>
      <c r="Q34" s="586"/>
      <c r="R34" s="594"/>
      <c r="S34" s="670">
        <f>S33*$B$43/1000000</f>
        <v>56.943712800000007</v>
      </c>
    </row>
    <row r="35" spans="1:22">
      <c r="A35" s="601"/>
      <c r="B35" s="641"/>
      <c r="C35" s="641"/>
      <c r="D35" s="641"/>
      <c r="E35" s="622"/>
      <c r="F35" s="622"/>
      <c r="G35" s="622"/>
      <c r="H35" s="629"/>
      <c r="I35" s="629"/>
      <c r="J35" s="629"/>
      <c r="K35" s="622"/>
      <c r="L35" s="622"/>
      <c r="M35" s="622"/>
      <c r="N35" s="601"/>
      <c r="O35" s="601"/>
      <c r="P35" s="601"/>
      <c r="Q35" s="604"/>
    </row>
    <row r="36" spans="1:22">
      <c r="A36" s="601" t="s">
        <v>1470</v>
      </c>
      <c r="B36" s="641"/>
      <c r="C36" s="641"/>
      <c r="D36" s="641"/>
      <c r="E36" s="622"/>
      <c r="F36" s="622"/>
      <c r="G36" s="622"/>
      <c r="H36" s="629"/>
      <c r="I36" s="629"/>
      <c r="J36" s="629"/>
      <c r="K36" s="622"/>
      <c r="L36" s="622"/>
      <c r="M36" s="622"/>
      <c r="N36" s="601"/>
      <c r="O36" s="605" t="s">
        <v>1461</v>
      </c>
      <c r="P36" s="605">
        <v>2990</v>
      </c>
      <c r="Q36" s="605" t="s">
        <v>1266</v>
      </c>
      <c r="R36" s="605" t="s">
        <v>1462</v>
      </c>
      <c r="S36" s="577">
        <v>0.54</v>
      </c>
      <c r="T36" s="605" t="s">
        <v>1463</v>
      </c>
      <c r="U36" s="577">
        <f>S36*P36</f>
        <v>1614.6000000000001</v>
      </c>
      <c r="V36" s="605" t="s">
        <v>1464</v>
      </c>
    </row>
    <row r="37" spans="1:22">
      <c r="A37" s="601" t="s">
        <v>1471</v>
      </c>
      <c r="B37" s="641"/>
      <c r="C37" s="641"/>
      <c r="D37" s="641"/>
      <c r="E37" s="622"/>
      <c r="F37" s="622"/>
      <c r="G37" s="622"/>
      <c r="H37" s="629"/>
      <c r="I37" s="629"/>
      <c r="J37" s="629"/>
      <c r="K37" s="622"/>
      <c r="L37" s="622"/>
      <c r="M37" s="622"/>
      <c r="N37" s="601"/>
      <c r="O37" s="577"/>
      <c r="P37" s="605" t="s">
        <v>1465</v>
      </c>
      <c r="Q37" s="577"/>
      <c r="R37" s="577"/>
      <c r="S37" s="577"/>
      <c r="T37" s="577"/>
      <c r="U37" s="577"/>
      <c r="V37" s="577"/>
    </row>
    <row r="38" spans="1:22">
      <c r="A38" s="601" t="s">
        <v>1523</v>
      </c>
      <c r="B38" s="641"/>
      <c r="C38" s="641"/>
      <c r="D38" s="641"/>
      <c r="E38" s="622"/>
      <c r="F38" s="622"/>
      <c r="G38" s="622"/>
      <c r="H38" s="629"/>
      <c r="I38" s="629"/>
      <c r="J38" s="629"/>
      <c r="K38" s="622"/>
      <c r="L38" s="622"/>
      <c r="M38" s="622"/>
      <c r="N38" s="601"/>
      <c r="O38" s="601"/>
      <c r="P38" s="601"/>
      <c r="Q38" s="604"/>
    </row>
    <row r="39" spans="1:22">
      <c r="A39" s="601"/>
      <c r="B39" s="641"/>
      <c r="C39" s="641"/>
      <c r="D39" s="641"/>
      <c r="E39" s="622"/>
      <c r="F39" s="622"/>
      <c r="G39" s="622"/>
      <c r="H39" s="629"/>
      <c r="I39" s="629"/>
      <c r="J39" s="629"/>
      <c r="K39" s="622"/>
      <c r="L39" s="622"/>
      <c r="M39" s="622"/>
      <c r="N39" s="601"/>
      <c r="O39" s="577"/>
      <c r="P39" s="577"/>
      <c r="Q39" s="577"/>
    </row>
    <row r="40" spans="1:22">
      <c r="A40" s="75"/>
      <c r="B40" s="577"/>
      <c r="C40" s="641"/>
      <c r="D40" s="641"/>
      <c r="E40" s="622"/>
      <c r="F40" s="622"/>
      <c r="G40" s="622"/>
      <c r="H40" s="629"/>
      <c r="I40" s="629"/>
      <c r="J40" s="629"/>
      <c r="K40" s="622"/>
      <c r="L40" s="622"/>
      <c r="M40" s="622"/>
      <c r="N40" s="601"/>
      <c r="O40" s="577"/>
      <c r="P40" s="606"/>
      <c r="Q40" s="606"/>
      <c r="S40" s="601"/>
    </row>
    <row r="41" spans="1:22">
      <c r="A41" s="490" t="s">
        <v>1138</v>
      </c>
      <c r="B41" s="234">
        <v>2.39805</v>
      </c>
      <c r="C41" s="75" t="s">
        <v>1460</v>
      </c>
      <c r="D41" s="641"/>
      <c r="E41" s="622"/>
      <c r="F41" s="622"/>
      <c r="G41" s="622"/>
      <c r="H41" s="629"/>
      <c r="I41" s="629"/>
      <c r="J41" s="629"/>
      <c r="K41" s="622"/>
      <c r="L41" s="622"/>
      <c r="M41" s="622"/>
      <c r="N41" s="601"/>
      <c r="O41" s="577"/>
      <c r="P41" s="577"/>
      <c r="Q41" s="577"/>
      <c r="S41" s="601"/>
    </row>
    <row r="42" spans="1:22">
      <c r="A42" s="490" t="s">
        <v>1137</v>
      </c>
      <c r="B42" s="234">
        <v>2.6543800000000002</v>
      </c>
      <c r="C42" s="75" t="s">
        <v>1460</v>
      </c>
      <c r="D42" s="641"/>
      <c r="E42" s="622"/>
      <c r="F42" s="622"/>
      <c r="G42" s="622"/>
      <c r="H42" s="629"/>
      <c r="I42" s="629"/>
      <c r="J42" s="629"/>
      <c r="K42" s="622"/>
      <c r="L42" s="622"/>
      <c r="M42" s="622"/>
      <c r="N42" s="601"/>
      <c r="O42" s="577"/>
      <c r="P42" s="577"/>
      <c r="Q42" s="577"/>
    </row>
    <row r="43" spans="1:22">
      <c r="A43" s="601" t="s">
        <v>1232</v>
      </c>
      <c r="B43" s="576">
        <v>2990</v>
      </c>
      <c r="C43" s="576" t="s">
        <v>1266</v>
      </c>
      <c r="D43" s="577"/>
      <c r="E43" s="622"/>
      <c r="F43" s="622"/>
      <c r="G43" s="622"/>
      <c r="H43" s="629"/>
      <c r="I43" s="629"/>
      <c r="J43" s="629"/>
      <c r="K43" s="622"/>
      <c r="L43" s="622"/>
      <c r="M43" s="622"/>
      <c r="N43" s="601"/>
      <c r="O43" s="577"/>
      <c r="P43" s="577"/>
      <c r="Q43" s="577"/>
    </row>
    <row r="44" spans="1:22">
      <c r="A44" s="601"/>
      <c r="B44" s="641"/>
      <c r="C44" s="641"/>
      <c r="D44" s="641"/>
      <c r="E44" s="622"/>
      <c r="F44" s="622"/>
      <c r="G44" s="622"/>
      <c r="H44" s="629"/>
      <c r="I44" s="629"/>
      <c r="J44" s="629"/>
      <c r="K44" s="622"/>
      <c r="L44" s="622"/>
      <c r="M44" s="622"/>
      <c r="N44" s="601"/>
      <c r="O44" s="577"/>
      <c r="P44" s="577"/>
      <c r="Q44" s="577"/>
    </row>
    <row r="45" spans="1:22">
      <c r="A45" s="601"/>
      <c r="B45" s="641"/>
      <c r="C45" s="641"/>
      <c r="D45" s="641"/>
      <c r="E45" s="622"/>
      <c r="F45" s="622"/>
      <c r="G45" s="622"/>
      <c r="H45" s="629"/>
      <c r="I45" s="629"/>
      <c r="J45" s="629"/>
      <c r="K45" s="622"/>
      <c r="L45" s="622"/>
      <c r="M45" s="622"/>
      <c r="N45" s="601"/>
      <c r="O45" s="601"/>
      <c r="P45" s="601"/>
      <c r="Q45" s="604"/>
    </row>
    <row r="46" spans="1:22">
      <c r="A46" s="601"/>
      <c r="B46" s="641"/>
      <c r="C46" s="641"/>
      <c r="D46" s="641"/>
      <c r="E46" s="622"/>
      <c r="F46" s="622"/>
      <c r="G46" s="622"/>
      <c r="H46" s="629"/>
      <c r="I46" s="629"/>
      <c r="J46" s="629"/>
      <c r="K46" s="622"/>
      <c r="L46" s="622"/>
      <c r="M46" s="622"/>
      <c r="N46" s="601"/>
      <c r="O46" s="601"/>
      <c r="P46" s="601"/>
      <c r="Q46" s="604"/>
    </row>
    <row r="47" spans="1:22">
      <c r="A47" s="601"/>
      <c r="B47" s="641"/>
      <c r="C47" s="641"/>
      <c r="D47" s="641"/>
      <c r="E47" s="622"/>
      <c r="F47" s="622"/>
      <c r="G47" s="622"/>
      <c r="H47" s="629"/>
      <c r="I47" s="629"/>
      <c r="J47" s="629"/>
      <c r="K47" s="622"/>
      <c r="L47" s="622"/>
      <c r="M47" s="622"/>
      <c r="N47" s="601"/>
      <c r="O47" s="601"/>
      <c r="P47" s="601"/>
      <c r="Q47" s="604"/>
      <c r="S47" s="601"/>
    </row>
    <row r="48" spans="1:22">
      <c r="A48" s="601"/>
      <c r="B48" s="641"/>
      <c r="C48" s="641"/>
      <c r="D48" s="641"/>
      <c r="E48" s="622"/>
      <c r="F48" s="622"/>
      <c r="G48" s="622"/>
      <c r="H48" s="629"/>
      <c r="I48" s="629"/>
      <c r="J48" s="629"/>
      <c r="K48" s="622"/>
      <c r="L48" s="622"/>
      <c r="M48" s="622"/>
      <c r="N48" s="601"/>
      <c r="O48" s="601"/>
      <c r="P48" s="601"/>
      <c r="Q48" s="604"/>
    </row>
    <row r="49" spans="1:17">
      <c r="A49" s="601"/>
      <c r="B49" s="641"/>
      <c r="C49" s="641"/>
      <c r="D49" s="641"/>
      <c r="E49" s="622"/>
      <c r="F49" s="622"/>
      <c r="G49" s="622"/>
      <c r="H49" s="629"/>
      <c r="I49" s="629"/>
      <c r="J49" s="629"/>
      <c r="K49" s="622"/>
      <c r="L49" s="622"/>
      <c r="M49" s="622"/>
      <c r="N49" s="601"/>
      <c r="O49" s="601"/>
      <c r="P49" s="601"/>
      <c r="Q49" s="604"/>
    </row>
    <row r="50" spans="1:17">
      <c r="A50" s="601"/>
      <c r="B50" s="641"/>
      <c r="C50" s="641"/>
      <c r="D50" s="641"/>
      <c r="E50" s="622"/>
      <c r="F50" s="622"/>
      <c r="G50" s="622"/>
      <c r="H50" s="629"/>
      <c r="I50" s="629"/>
      <c r="J50" s="629"/>
      <c r="K50" s="622"/>
      <c r="L50" s="622"/>
      <c r="M50" s="622"/>
      <c r="N50" s="601"/>
      <c r="O50" s="601"/>
      <c r="P50" s="601"/>
      <c r="Q50" s="604"/>
    </row>
    <row r="51" spans="1:17">
      <c r="A51" s="601"/>
      <c r="B51" s="641"/>
      <c r="C51" s="641"/>
      <c r="D51" s="641"/>
      <c r="E51" s="622"/>
      <c r="F51" s="622"/>
      <c r="G51" s="622"/>
      <c r="H51" s="629"/>
      <c r="I51" s="629"/>
      <c r="J51" s="629"/>
      <c r="K51" s="622"/>
      <c r="L51" s="622"/>
      <c r="M51" s="622"/>
      <c r="N51" s="601"/>
      <c r="O51" s="601"/>
      <c r="P51" s="601"/>
      <c r="Q51" s="604"/>
    </row>
    <row r="52" spans="1:17">
      <c r="A52" s="601"/>
      <c r="B52" s="641"/>
      <c r="C52" s="641"/>
      <c r="D52" s="641"/>
      <c r="E52" s="622"/>
      <c r="F52" s="622"/>
      <c r="G52" s="622"/>
      <c r="H52" s="629"/>
      <c r="I52" s="629"/>
      <c r="J52" s="629"/>
      <c r="K52" s="622"/>
      <c r="L52" s="622"/>
      <c r="M52" s="622"/>
      <c r="N52" s="601"/>
      <c r="O52" s="601"/>
      <c r="P52" s="601"/>
      <c r="Q52" s="604"/>
    </row>
    <row r="53" spans="1:17">
      <c r="A53" s="601"/>
      <c r="B53" s="641"/>
      <c r="C53" s="641"/>
      <c r="D53" s="641"/>
      <c r="E53" s="622"/>
      <c r="F53" s="622"/>
      <c r="G53" s="622"/>
      <c r="H53" s="629"/>
      <c r="I53" s="629"/>
      <c r="J53" s="629"/>
      <c r="K53" s="622"/>
      <c r="L53" s="622"/>
      <c r="M53" s="622"/>
      <c r="N53" s="601"/>
      <c r="O53" s="601"/>
      <c r="P53" s="601"/>
      <c r="Q53" s="604"/>
    </row>
    <row r="54" spans="1:17">
      <c r="A54" s="601"/>
      <c r="B54" s="641"/>
      <c r="C54" s="641"/>
      <c r="D54" s="641"/>
      <c r="E54" s="622"/>
      <c r="F54" s="622"/>
      <c r="G54" s="622"/>
      <c r="H54" s="629"/>
      <c r="I54" s="629"/>
      <c r="J54" s="629"/>
      <c r="K54" s="622"/>
      <c r="L54" s="622"/>
      <c r="M54" s="622"/>
      <c r="N54" s="601"/>
      <c r="O54" s="601"/>
      <c r="P54" s="601"/>
      <c r="Q54" s="604"/>
    </row>
    <row r="55" spans="1:17">
      <c r="A55" s="601"/>
      <c r="B55" s="641"/>
      <c r="C55" s="641"/>
      <c r="D55" s="641"/>
      <c r="E55" s="622"/>
      <c r="F55" s="622"/>
      <c r="G55" s="622"/>
      <c r="H55" s="629"/>
      <c r="I55" s="629"/>
      <c r="J55" s="629"/>
      <c r="K55" s="622"/>
      <c r="L55" s="622"/>
      <c r="M55" s="622"/>
      <c r="N55" s="601"/>
      <c r="O55" s="601"/>
      <c r="P55" s="601"/>
      <c r="Q55" s="604"/>
    </row>
    <row r="56" spans="1:17">
      <c r="A56" s="601"/>
      <c r="B56" s="641"/>
      <c r="C56" s="641"/>
      <c r="D56" s="641"/>
      <c r="E56" s="622"/>
      <c r="F56" s="622"/>
      <c r="G56" s="622"/>
      <c r="H56" s="629"/>
      <c r="I56" s="629"/>
      <c r="J56" s="629"/>
      <c r="K56" s="622"/>
      <c r="L56" s="622"/>
      <c r="M56" s="622"/>
      <c r="N56" s="601"/>
      <c r="O56" s="601"/>
      <c r="P56" s="601"/>
      <c r="Q56" s="604"/>
    </row>
    <row r="57" spans="1:17">
      <c r="A57" s="601"/>
      <c r="B57" s="641"/>
      <c r="C57" s="641"/>
      <c r="D57" s="641"/>
      <c r="E57" s="622"/>
      <c r="F57" s="622"/>
      <c r="G57" s="622"/>
      <c r="H57" s="629"/>
      <c r="I57" s="629"/>
      <c r="J57" s="629"/>
      <c r="K57" s="622"/>
      <c r="L57" s="622"/>
      <c r="M57" s="622"/>
      <c r="N57" s="601"/>
      <c r="O57" s="601"/>
      <c r="P57" s="601"/>
      <c r="Q57" s="604"/>
    </row>
    <row r="58" spans="1:17">
      <c r="A58" s="601"/>
      <c r="B58" s="641"/>
      <c r="C58" s="641"/>
      <c r="D58" s="641"/>
      <c r="E58" s="622"/>
      <c r="F58" s="622"/>
      <c r="G58" s="622"/>
      <c r="H58" s="629"/>
      <c r="I58" s="629"/>
      <c r="J58" s="629"/>
      <c r="K58" s="622"/>
      <c r="L58" s="622"/>
      <c r="M58" s="622"/>
      <c r="N58" s="601"/>
      <c r="O58" s="601"/>
      <c r="P58" s="601"/>
      <c r="Q58" s="604"/>
    </row>
    <row r="59" spans="1:17">
      <c r="A59" s="601"/>
      <c r="B59" s="641"/>
      <c r="C59" s="641"/>
      <c r="D59" s="641"/>
      <c r="E59" s="622"/>
      <c r="F59" s="622"/>
      <c r="G59" s="622"/>
      <c r="H59" s="629"/>
      <c r="I59" s="629"/>
      <c r="J59" s="629"/>
      <c r="K59" s="622"/>
      <c r="L59" s="622"/>
      <c r="M59" s="622"/>
      <c r="N59" s="601"/>
      <c r="O59" s="601"/>
      <c r="P59" s="601"/>
      <c r="Q59" s="604"/>
    </row>
    <row r="60" spans="1:17">
      <c r="A60" s="601"/>
      <c r="B60" s="641"/>
      <c r="C60" s="641"/>
      <c r="D60" s="641"/>
      <c r="E60" s="622"/>
      <c r="F60" s="622"/>
      <c r="G60" s="622"/>
      <c r="H60" s="629"/>
      <c r="I60" s="629"/>
      <c r="J60" s="629"/>
      <c r="K60" s="622"/>
      <c r="L60" s="622"/>
      <c r="M60" s="622"/>
      <c r="N60" s="601"/>
      <c r="O60" s="601"/>
      <c r="P60" s="601"/>
      <c r="Q60" s="604"/>
    </row>
    <row r="62" spans="1:17">
      <c r="A62" s="607"/>
      <c r="B62" s="642"/>
      <c r="C62" s="642"/>
      <c r="D62" s="642"/>
      <c r="E62" s="623"/>
      <c r="F62" s="623"/>
      <c r="G62" s="623"/>
      <c r="H62" s="630"/>
      <c r="I62" s="630"/>
      <c r="J62" s="630"/>
      <c r="K62" s="623"/>
      <c r="L62" s="623"/>
      <c r="M62" s="623"/>
      <c r="N62" s="607"/>
      <c r="O62" s="607"/>
      <c r="P62" s="607"/>
      <c r="Q62" s="608"/>
    </row>
    <row r="63" spans="1:17">
      <c r="A63" s="601"/>
      <c r="B63" s="641"/>
      <c r="C63" s="641"/>
      <c r="D63" s="641"/>
      <c r="E63" s="622"/>
      <c r="F63" s="622"/>
      <c r="G63" s="622"/>
      <c r="H63" s="629"/>
      <c r="I63" s="629"/>
      <c r="J63" s="629"/>
      <c r="K63" s="622"/>
      <c r="L63" s="622"/>
      <c r="M63" s="622"/>
      <c r="N63" s="601"/>
      <c r="O63" s="601"/>
      <c r="P63" s="601"/>
      <c r="Q63" s="604"/>
    </row>
    <row r="64" spans="1:17">
      <c r="A64" s="601"/>
      <c r="B64" s="641"/>
      <c r="C64" s="641"/>
      <c r="D64" s="641"/>
      <c r="E64" s="622"/>
      <c r="F64" s="622"/>
      <c r="G64" s="622"/>
      <c r="H64" s="629"/>
      <c r="I64" s="629"/>
      <c r="J64" s="629"/>
      <c r="K64" s="622"/>
      <c r="L64" s="622"/>
      <c r="M64" s="622"/>
      <c r="N64" s="601"/>
      <c r="O64" s="601"/>
      <c r="P64" s="601"/>
      <c r="Q64" s="604"/>
    </row>
    <row r="65" spans="1:19">
      <c r="A65" s="601"/>
      <c r="B65" s="641"/>
      <c r="C65" s="641"/>
      <c r="D65" s="641"/>
      <c r="E65" s="622"/>
      <c r="F65" s="622"/>
      <c r="G65" s="622"/>
      <c r="H65" s="629"/>
      <c r="I65" s="629"/>
      <c r="J65" s="629"/>
      <c r="K65" s="622"/>
      <c r="L65" s="622"/>
      <c r="M65" s="622"/>
      <c r="N65" s="601"/>
      <c r="O65" s="601"/>
      <c r="P65" s="601"/>
      <c r="Q65" s="604"/>
    </row>
    <row r="66" spans="1:19">
      <c r="A66" s="601"/>
      <c r="B66" s="641"/>
      <c r="C66" s="641"/>
      <c r="D66" s="641"/>
      <c r="E66" s="622"/>
      <c r="F66" s="622"/>
      <c r="G66" s="622"/>
      <c r="H66" s="629"/>
      <c r="I66" s="629"/>
      <c r="J66" s="629"/>
      <c r="K66" s="622"/>
      <c r="L66" s="622"/>
      <c r="M66" s="622"/>
      <c r="N66" s="601"/>
      <c r="O66" s="601"/>
      <c r="P66" s="601"/>
      <c r="Q66" s="604"/>
    </row>
    <row r="67" spans="1:19">
      <c r="A67" s="601"/>
      <c r="B67" s="641"/>
      <c r="C67" s="641"/>
      <c r="D67" s="641"/>
      <c r="E67" s="622"/>
      <c r="F67" s="622"/>
      <c r="G67" s="622"/>
      <c r="H67" s="629"/>
      <c r="I67" s="629"/>
      <c r="J67" s="629"/>
      <c r="K67" s="622"/>
      <c r="L67" s="622"/>
      <c r="M67" s="622"/>
      <c r="N67" s="601"/>
      <c r="O67" s="601"/>
      <c r="P67" s="601"/>
      <c r="Q67" s="604"/>
    </row>
    <row r="68" spans="1:19">
      <c r="A68" s="601"/>
      <c r="B68" s="641"/>
      <c r="C68" s="641"/>
      <c r="D68" s="641"/>
      <c r="E68" s="622"/>
      <c r="F68" s="622"/>
      <c r="G68" s="622"/>
      <c r="H68" s="629"/>
      <c r="I68" s="629"/>
      <c r="J68" s="629"/>
      <c r="K68" s="622"/>
      <c r="L68" s="622"/>
      <c r="M68" s="622"/>
      <c r="N68" s="601"/>
      <c r="O68" s="601"/>
      <c r="P68" s="601"/>
      <c r="Q68" s="604"/>
    </row>
    <row r="69" spans="1:19">
      <c r="A69" s="601"/>
      <c r="B69" s="641"/>
      <c r="C69" s="641"/>
      <c r="D69" s="641"/>
      <c r="E69" s="622"/>
      <c r="F69" s="622"/>
      <c r="G69" s="622"/>
      <c r="H69" s="629"/>
      <c r="I69" s="629"/>
      <c r="J69" s="629"/>
      <c r="K69" s="622"/>
      <c r="L69" s="622"/>
      <c r="M69" s="622"/>
      <c r="N69" s="601"/>
      <c r="O69" s="601"/>
      <c r="P69" s="601"/>
      <c r="Q69" s="604"/>
    </row>
    <row r="70" spans="1:19">
      <c r="A70" s="601"/>
      <c r="B70" s="641"/>
      <c r="C70" s="641"/>
      <c r="D70" s="641"/>
      <c r="E70" s="622"/>
      <c r="F70" s="622"/>
      <c r="G70" s="622"/>
      <c r="H70" s="629"/>
      <c r="I70" s="629"/>
      <c r="J70" s="629"/>
      <c r="K70" s="622"/>
      <c r="L70" s="622"/>
      <c r="M70" s="622"/>
      <c r="N70" s="601"/>
      <c r="O70" s="601"/>
      <c r="P70" s="601"/>
      <c r="Q70" s="604"/>
    </row>
    <row r="71" spans="1:19">
      <c r="A71" s="601"/>
      <c r="B71" s="641"/>
      <c r="C71" s="641"/>
      <c r="D71" s="641"/>
      <c r="E71" s="622"/>
      <c r="F71" s="622"/>
      <c r="G71" s="622"/>
      <c r="H71" s="629"/>
      <c r="I71" s="629"/>
      <c r="J71" s="629"/>
      <c r="K71" s="622"/>
      <c r="L71" s="622"/>
      <c r="M71" s="622"/>
      <c r="N71" s="601"/>
      <c r="O71" s="601"/>
      <c r="P71" s="601"/>
      <c r="Q71" s="604"/>
    </row>
    <row r="72" spans="1:19">
      <c r="A72" s="601"/>
      <c r="B72" s="641"/>
      <c r="C72" s="641"/>
      <c r="D72" s="641"/>
      <c r="E72" s="622"/>
      <c r="F72" s="622"/>
      <c r="G72" s="622"/>
      <c r="H72" s="629"/>
      <c r="I72" s="629"/>
      <c r="J72" s="629"/>
      <c r="K72" s="622"/>
      <c r="L72" s="622"/>
      <c r="M72" s="622"/>
      <c r="N72" s="601"/>
      <c r="O72" s="601"/>
      <c r="P72" s="601"/>
      <c r="Q72" s="604"/>
    </row>
    <row r="73" spans="1:19">
      <c r="A73" s="601"/>
      <c r="B73" s="641"/>
      <c r="C73" s="641"/>
      <c r="D73" s="641"/>
      <c r="E73" s="622"/>
      <c r="F73" s="622"/>
      <c r="G73" s="622"/>
      <c r="H73" s="629"/>
      <c r="I73" s="629"/>
      <c r="J73" s="629"/>
      <c r="K73" s="622"/>
      <c r="L73" s="622"/>
      <c r="M73" s="622"/>
      <c r="N73" s="601"/>
      <c r="O73" s="601"/>
      <c r="P73" s="601"/>
      <c r="Q73" s="604"/>
    </row>
    <row r="74" spans="1:19">
      <c r="A74" s="601"/>
      <c r="B74" s="641"/>
      <c r="C74" s="641"/>
      <c r="D74" s="641"/>
      <c r="E74" s="622"/>
      <c r="F74" s="622"/>
      <c r="G74" s="622"/>
      <c r="H74" s="629"/>
      <c r="I74" s="629"/>
      <c r="J74" s="629"/>
      <c r="K74" s="622"/>
      <c r="L74" s="622"/>
      <c r="M74" s="622"/>
      <c r="N74" s="601"/>
      <c r="O74" s="601"/>
      <c r="P74" s="601"/>
      <c r="Q74" s="604"/>
    </row>
    <row r="75" spans="1:19">
      <c r="A75" s="601"/>
      <c r="B75" s="641"/>
      <c r="C75" s="641"/>
      <c r="D75" s="641"/>
      <c r="E75" s="622"/>
      <c r="F75" s="622"/>
      <c r="G75" s="622"/>
      <c r="H75" s="629"/>
      <c r="I75" s="629"/>
      <c r="J75" s="629"/>
      <c r="K75" s="622"/>
      <c r="L75" s="622"/>
      <c r="M75" s="622"/>
      <c r="N75" s="601"/>
      <c r="O75" s="601"/>
      <c r="P75" s="601"/>
      <c r="Q75" s="604"/>
    </row>
    <row r="76" spans="1:19">
      <c r="A76" s="601"/>
      <c r="B76" s="641"/>
      <c r="C76" s="641"/>
      <c r="D76" s="641"/>
      <c r="E76" s="622"/>
      <c r="F76" s="622"/>
      <c r="G76" s="622"/>
      <c r="H76" s="629"/>
      <c r="I76" s="629"/>
      <c r="J76" s="629"/>
      <c r="K76" s="622"/>
      <c r="L76" s="622"/>
      <c r="M76" s="622"/>
      <c r="N76" s="601"/>
      <c r="O76" s="601"/>
      <c r="P76" s="601"/>
      <c r="Q76" s="604"/>
    </row>
    <row r="77" spans="1:19">
      <c r="A77" s="601"/>
      <c r="B77" s="641"/>
      <c r="C77" s="641"/>
      <c r="D77" s="641"/>
      <c r="E77" s="622"/>
      <c r="F77" s="622"/>
      <c r="G77" s="622"/>
      <c r="H77" s="629"/>
      <c r="I77" s="629"/>
      <c r="J77" s="629"/>
      <c r="K77" s="622"/>
      <c r="L77" s="622"/>
      <c r="M77" s="622"/>
      <c r="N77" s="601"/>
      <c r="O77" s="601"/>
      <c r="P77" s="601"/>
      <c r="Q77" s="604"/>
    </row>
    <row r="78" spans="1:19">
      <c r="A78" s="601"/>
      <c r="B78" s="641"/>
      <c r="C78" s="641"/>
      <c r="D78" s="641"/>
      <c r="E78" s="622"/>
      <c r="F78" s="622"/>
      <c r="G78" s="622"/>
      <c r="H78" s="629"/>
      <c r="I78" s="629"/>
      <c r="J78" s="629"/>
      <c r="K78" s="622"/>
      <c r="L78" s="622"/>
      <c r="M78" s="622"/>
      <c r="N78" s="601"/>
      <c r="O78" s="601"/>
      <c r="P78" s="601"/>
      <c r="Q78" s="604"/>
      <c r="R78" s="609"/>
      <c r="S78" s="601"/>
    </row>
    <row r="79" spans="1:19">
      <c r="A79" s="601"/>
      <c r="B79" s="641"/>
      <c r="C79" s="641"/>
      <c r="D79" s="641"/>
      <c r="E79" s="622"/>
      <c r="F79" s="622"/>
      <c r="G79" s="622"/>
      <c r="H79" s="629"/>
      <c r="I79" s="629"/>
      <c r="J79" s="629"/>
      <c r="K79" s="622"/>
      <c r="L79" s="622"/>
      <c r="M79" s="622"/>
      <c r="N79" s="601"/>
      <c r="O79" s="601"/>
      <c r="P79" s="601"/>
      <c r="Q79" s="604"/>
    </row>
    <row r="80" spans="1:19">
      <c r="A80" s="601"/>
      <c r="B80" s="641"/>
      <c r="C80" s="641"/>
      <c r="D80" s="641"/>
      <c r="E80" s="622"/>
      <c r="F80" s="622"/>
      <c r="G80" s="622"/>
      <c r="H80" s="629"/>
      <c r="I80" s="629"/>
      <c r="J80" s="629"/>
      <c r="K80" s="622"/>
      <c r="L80" s="622"/>
      <c r="M80" s="622"/>
      <c r="N80" s="601"/>
      <c r="O80" s="601"/>
      <c r="P80" s="601"/>
      <c r="Q80" s="604"/>
    </row>
    <row r="81" spans="1:19">
      <c r="A81" s="601"/>
      <c r="B81" s="641"/>
      <c r="C81" s="641"/>
      <c r="D81" s="641"/>
      <c r="E81" s="622"/>
      <c r="F81" s="622"/>
      <c r="G81" s="622"/>
      <c r="H81" s="629"/>
      <c r="I81" s="629"/>
      <c r="J81" s="629"/>
      <c r="K81" s="622"/>
      <c r="L81" s="622"/>
      <c r="M81" s="622"/>
      <c r="N81" s="601"/>
      <c r="O81" s="601"/>
      <c r="P81" s="601"/>
      <c r="Q81" s="604"/>
      <c r="S81" s="601"/>
    </row>
    <row r="82" spans="1:19">
      <c r="A82" s="601"/>
      <c r="B82" s="641"/>
      <c r="C82" s="641"/>
      <c r="D82" s="641"/>
      <c r="E82" s="622"/>
      <c r="F82" s="622"/>
      <c r="G82" s="622"/>
      <c r="H82" s="629"/>
      <c r="I82" s="629"/>
      <c r="J82" s="629"/>
      <c r="K82" s="622"/>
      <c r="L82" s="622"/>
      <c r="M82" s="622"/>
      <c r="N82" s="601"/>
      <c r="O82" s="601"/>
      <c r="P82" s="601"/>
      <c r="Q82" s="604"/>
    </row>
    <row r="83" spans="1:19">
      <c r="A83" s="601"/>
      <c r="B83" s="641"/>
      <c r="C83" s="641"/>
      <c r="D83" s="641"/>
      <c r="E83" s="622"/>
      <c r="F83" s="622"/>
      <c r="G83" s="622"/>
      <c r="H83" s="629"/>
      <c r="I83" s="629"/>
      <c r="J83" s="629"/>
      <c r="K83" s="622"/>
      <c r="L83" s="622"/>
      <c r="M83" s="622"/>
      <c r="N83" s="601"/>
      <c r="O83" s="601"/>
      <c r="P83" s="601"/>
      <c r="Q83" s="604"/>
    </row>
    <row r="84" spans="1:19">
      <c r="A84" s="601"/>
      <c r="B84" s="641"/>
      <c r="C84" s="641"/>
      <c r="D84" s="641"/>
      <c r="E84" s="622"/>
      <c r="F84" s="622"/>
      <c r="G84" s="622"/>
      <c r="H84" s="629"/>
      <c r="I84" s="629"/>
      <c r="J84" s="629"/>
      <c r="K84" s="622"/>
      <c r="L84" s="622"/>
      <c r="M84" s="622"/>
      <c r="N84" s="601"/>
      <c r="O84" s="601"/>
      <c r="P84" s="601"/>
      <c r="Q84" s="604"/>
    </row>
    <row r="85" spans="1:19">
      <c r="A85" s="610"/>
      <c r="B85" s="643"/>
      <c r="C85" s="643"/>
      <c r="D85" s="643"/>
      <c r="E85" s="624"/>
      <c r="F85" s="624"/>
      <c r="G85" s="624"/>
      <c r="H85" s="631"/>
      <c r="I85" s="631"/>
      <c r="J85" s="631"/>
      <c r="K85" s="624"/>
      <c r="L85" s="624"/>
      <c r="M85" s="624"/>
      <c r="N85" s="610"/>
      <c r="O85" s="610"/>
      <c r="P85" s="610"/>
      <c r="Q85" s="611"/>
    </row>
    <row r="86" spans="1:19">
      <c r="A86" s="601"/>
      <c r="B86" s="641"/>
      <c r="C86" s="641"/>
      <c r="D86" s="641"/>
      <c r="E86" s="622"/>
      <c r="F86" s="622"/>
      <c r="G86" s="622"/>
      <c r="H86" s="629"/>
      <c r="I86" s="629"/>
      <c r="J86" s="629"/>
      <c r="K86" s="622"/>
      <c r="L86" s="622"/>
      <c r="M86" s="622"/>
      <c r="N86" s="601"/>
      <c r="O86" s="601"/>
      <c r="P86" s="601"/>
      <c r="Q86" s="604"/>
    </row>
    <row r="87" spans="1:19">
      <c r="A87" s="601"/>
      <c r="B87" s="641"/>
      <c r="C87" s="641"/>
      <c r="D87" s="641"/>
      <c r="E87" s="622"/>
      <c r="F87" s="622"/>
      <c r="G87" s="622"/>
      <c r="H87" s="629"/>
      <c r="I87" s="629"/>
      <c r="J87" s="629"/>
      <c r="K87" s="622"/>
      <c r="L87" s="622"/>
      <c r="M87" s="622"/>
      <c r="N87" s="601"/>
      <c r="O87" s="601"/>
      <c r="P87" s="601"/>
      <c r="Q87" s="604"/>
    </row>
    <row r="88" spans="1:19">
      <c r="A88" s="601"/>
      <c r="B88" s="641"/>
      <c r="C88" s="641"/>
      <c r="D88" s="641"/>
      <c r="E88" s="622"/>
      <c r="F88" s="622"/>
      <c r="G88" s="622"/>
      <c r="H88" s="629"/>
      <c r="I88" s="629"/>
      <c r="J88" s="629"/>
      <c r="K88" s="622"/>
      <c r="L88" s="622"/>
      <c r="M88" s="622"/>
      <c r="N88" s="601"/>
      <c r="O88" s="601"/>
      <c r="P88" s="601"/>
      <c r="Q88" s="604"/>
    </row>
    <row r="89" spans="1:19">
      <c r="A89" s="601"/>
      <c r="B89" s="641"/>
      <c r="C89" s="641"/>
      <c r="D89" s="641"/>
      <c r="E89" s="622"/>
      <c r="F89" s="622"/>
      <c r="G89" s="622"/>
      <c r="H89" s="629"/>
      <c r="I89" s="629"/>
      <c r="J89" s="629"/>
      <c r="K89" s="622"/>
      <c r="L89" s="622"/>
      <c r="M89" s="622"/>
      <c r="N89" s="601"/>
      <c r="O89" s="601"/>
      <c r="P89" s="601"/>
      <c r="Q89" s="604"/>
    </row>
    <row r="90" spans="1:19">
      <c r="A90" s="601"/>
      <c r="B90" s="641"/>
      <c r="C90" s="641"/>
      <c r="D90" s="641"/>
      <c r="E90" s="622"/>
      <c r="F90" s="622"/>
      <c r="G90" s="622"/>
      <c r="H90" s="629"/>
      <c r="I90" s="629"/>
      <c r="J90" s="629"/>
      <c r="K90" s="622"/>
      <c r="L90" s="622"/>
      <c r="M90" s="622"/>
      <c r="N90" s="601"/>
      <c r="O90" s="601"/>
      <c r="P90" s="601"/>
      <c r="Q90" s="604"/>
    </row>
    <row r="91" spans="1:19">
      <c r="A91" s="601"/>
      <c r="B91" s="641"/>
      <c r="C91" s="641"/>
      <c r="D91" s="641"/>
      <c r="E91" s="622"/>
      <c r="F91" s="622"/>
      <c r="G91" s="622"/>
      <c r="H91" s="629"/>
      <c r="I91" s="629"/>
      <c r="J91" s="629"/>
      <c r="K91" s="622"/>
      <c r="L91" s="622"/>
      <c r="M91" s="622"/>
      <c r="N91" s="601"/>
      <c r="O91" s="601"/>
      <c r="P91" s="601"/>
      <c r="Q91" s="604"/>
    </row>
    <row r="92" spans="1:19">
      <c r="A92" s="601"/>
      <c r="B92" s="641"/>
      <c r="C92" s="641"/>
      <c r="D92" s="641"/>
      <c r="E92" s="622"/>
      <c r="F92" s="622"/>
      <c r="G92" s="622"/>
      <c r="H92" s="629"/>
      <c r="I92" s="629"/>
      <c r="J92" s="629"/>
      <c r="K92" s="622"/>
      <c r="L92" s="622"/>
      <c r="M92" s="622"/>
      <c r="N92" s="601"/>
      <c r="O92" s="601"/>
      <c r="P92" s="601"/>
      <c r="Q92" s="604"/>
    </row>
    <row r="93" spans="1:19">
      <c r="A93" s="601"/>
      <c r="B93" s="641"/>
      <c r="C93" s="641"/>
      <c r="D93" s="641"/>
      <c r="E93" s="622"/>
      <c r="F93" s="622"/>
      <c r="G93" s="622"/>
      <c r="H93" s="629"/>
      <c r="I93" s="629"/>
      <c r="J93" s="629"/>
      <c r="K93" s="622"/>
      <c r="L93" s="622"/>
      <c r="M93" s="622"/>
      <c r="N93" s="601"/>
      <c r="O93" s="601"/>
      <c r="P93" s="601"/>
      <c r="Q93" s="604"/>
    </row>
    <row r="94" spans="1:19">
      <c r="A94" s="601"/>
      <c r="B94" s="641"/>
      <c r="C94" s="641"/>
      <c r="D94" s="641"/>
      <c r="E94" s="622"/>
      <c r="F94" s="622"/>
      <c r="G94" s="622"/>
      <c r="H94" s="629"/>
      <c r="I94" s="629"/>
      <c r="J94" s="629"/>
      <c r="K94" s="622"/>
      <c r="L94" s="622"/>
      <c r="M94" s="622"/>
      <c r="N94" s="601"/>
      <c r="O94" s="601"/>
      <c r="P94" s="601"/>
      <c r="Q94" s="604"/>
    </row>
    <row r="95" spans="1:19">
      <c r="A95" s="612"/>
      <c r="B95" s="644"/>
      <c r="C95" s="644"/>
      <c r="D95" s="644"/>
      <c r="E95" s="625"/>
      <c r="F95" s="625"/>
      <c r="G95" s="625"/>
      <c r="H95" s="632"/>
      <c r="I95" s="632"/>
      <c r="J95" s="632"/>
      <c r="K95" s="625"/>
      <c r="L95" s="625"/>
      <c r="M95" s="625"/>
      <c r="N95" s="612"/>
      <c r="O95" s="612"/>
      <c r="P95" s="612"/>
      <c r="Q95" s="604"/>
    </row>
    <row r="96" spans="1:19">
      <c r="A96" s="601"/>
      <c r="B96" s="641"/>
      <c r="C96" s="641"/>
      <c r="D96" s="641"/>
      <c r="E96" s="622"/>
      <c r="F96" s="622"/>
      <c r="G96" s="622"/>
      <c r="H96" s="629"/>
      <c r="I96" s="629"/>
      <c r="J96" s="629"/>
      <c r="K96" s="622"/>
      <c r="L96" s="622"/>
      <c r="M96" s="622"/>
      <c r="N96" s="601"/>
      <c r="O96" s="601"/>
      <c r="P96" s="601"/>
      <c r="Q96" s="604"/>
    </row>
    <row r="97" spans="1:19">
      <c r="A97" s="601"/>
      <c r="B97" s="641"/>
      <c r="C97" s="641"/>
      <c r="D97" s="641"/>
      <c r="E97" s="622"/>
      <c r="F97" s="622"/>
      <c r="G97" s="622"/>
      <c r="H97" s="629"/>
      <c r="I97" s="629"/>
      <c r="J97" s="629"/>
      <c r="K97" s="622"/>
      <c r="L97" s="622"/>
      <c r="M97" s="622"/>
      <c r="N97" s="601"/>
      <c r="O97" s="601"/>
      <c r="P97" s="601"/>
      <c r="Q97" s="604"/>
    </row>
    <row r="98" spans="1:19">
      <c r="A98" s="601"/>
      <c r="B98" s="641"/>
      <c r="C98" s="641"/>
      <c r="D98" s="641"/>
      <c r="E98" s="622"/>
      <c r="F98" s="622"/>
      <c r="G98" s="622"/>
      <c r="H98" s="629"/>
      <c r="I98" s="629"/>
      <c r="J98" s="629"/>
      <c r="K98" s="622"/>
      <c r="L98" s="622"/>
      <c r="M98" s="622"/>
      <c r="N98" s="601"/>
      <c r="O98" s="601"/>
      <c r="P98" s="601"/>
      <c r="Q98" s="604"/>
    </row>
    <row r="99" spans="1:19">
      <c r="A99" s="601"/>
      <c r="B99" s="641"/>
      <c r="C99" s="641"/>
      <c r="D99" s="641"/>
      <c r="E99" s="622"/>
      <c r="F99" s="622"/>
      <c r="G99" s="622"/>
      <c r="H99" s="629"/>
      <c r="I99" s="629"/>
      <c r="J99" s="629"/>
      <c r="K99" s="622"/>
      <c r="L99" s="622"/>
      <c r="M99" s="622"/>
      <c r="N99" s="601"/>
      <c r="O99" s="601"/>
      <c r="P99" s="601"/>
      <c r="Q99" s="604"/>
    </row>
    <row r="100" spans="1:19">
      <c r="A100" s="601"/>
      <c r="B100" s="641"/>
      <c r="C100" s="641"/>
      <c r="D100" s="641"/>
      <c r="E100" s="622"/>
      <c r="F100" s="622"/>
      <c r="G100" s="622"/>
      <c r="H100" s="629"/>
      <c r="I100" s="629"/>
      <c r="J100" s="629"/>
      <c r="K100" s="622"/>
      <c r="L100" s="622"/>
      <c r="M100" s="622"/>
      <c r="N100" s="601"/>
      <c r="O100" s="601"/>
      <c r="P100" s="601"/>
      <c r="Q100" s="604"/>
    </row>
    <row r="101" spans="1:19">
      <c r="A101" s="601"/>
      <c r="B101" s="641"/>
      <c r="C101" s="641"/>
      <c r="D101" s="641"/>
      <c r="E101" s="622"/>
      <c r="F101" s="622"/>
      <c r="G101" s="622"/>
      <c r="H101" s="629"/>
      <c r="I101" s="629"/>
      <c r="J101" s="629"/>
      <c r="K101" s="622"/>
      <c r="L101" s="622"/>
      <c r="M101" s="622"/>
      <c r="N101" s="601"/>
      <c r="O101" s="601"/>
      <c r="P101" s="601"/>
      <c r="Q101" s="604"/>
    </row>
    <row r="102" spans="1:19">
      <c r="A102" s="601"/>
      <c r="B102" s="641"/>
      <c r="C102" s="641"/>
      <c r="D102" s="641"/>
      <c r="E102" s="622"/>
      <c r="F102" s="622"/>
      <c r="G102" s="622"/>
      <c r="H102" s="629"/>
      <c r="I102" s="629"/>
      <c r="J102" s="629"/>
      <c r="K102" s="622"/>
      <c r="L102" s="622"/>
      <c r="M102" s="622"/>
      <c r="N102" s="601"/>
      <c r="O102" s="601"/>
      <c r="P102" s="601"/>
      <c r="Q102" s="604"/>
    </row>
    <row r="103" spans="1:19">
      <c r="A103" s="601"/>
      <c r="B103" s="641"/>
      <c r="C103" s="641"/>
      <c r="D103" s="641"/>
      <c r="E103" s="622"/>
      <c r="F103" s="622"/>
      <c r="G103" s="622"/>
      <c r="H103" s="629"/>
      <c r="I103" s="629"/>
      <c r="J103" s="629"/>
      <c r="K103" s="622"/>
      <c r="L103" s="622"/>
      <c r="M103" s="622"/>
      <c r="N103" s="601"/>
      <c r="O103" s="601"/>
      <c r="P103" s="601"/>
      <c r="Q103" s="604"/>
    </row>
    <row r="104" spans="1:19">
      <c r="A104" s="601"/>
      <c r="B104" s="641"/>
      <c r="C104" s="641"/>
      <c r="D104" s="641"/>
      <c r="E104" s="622"/>
      <c r="F104" s="622"/>
      <c r="G104" s="622"/>
      <c r="H104" s="629"/>
      <c r="I104" s="629"/>
      <c r="J104" s="629"/>
      <c r="K104" s="622"/>
      <c r="L104" s="622"/>
      <c r="M104" s="622"/>
      <c r="N104" s="601"/>
      <c r="O104" s="601"/>
      <c r="P104" s="601"/>
      <c r="Q104" s="604"/>
    </row>
    <row r="105" spans="1:19">
      <c r="A105" s="601"/>
      <c r="B105" s="641"/>
      <c r="C105" s="641"/>
      <c r="D105" s="641"/>
      <c r="E105" s="622"/>
      <c r="F105" s="622"/>
      <c r="G105" s="622"/>
      <c r="H105" s="629"/>
      <c r="I105" s="629"/>
      <c r="J105" s="629"/>
      <c r="K105" s="622"/>
      <c r="L105" s="622"/>
      <c r="M105" s="622"/>
      <c r="N105" s="601"/>
      <c r="O105" s="601"/>
      <c r="P105" s="601"/>
      <c r="Q105" s="604"/>
    </row>
    <row r="106" spans="1:19">
      <c r="A106" s="601"/>
      <c r="B106" s="641"/>
      <c r="C106" s="641"/>
      <c r="D106" s="641"/>
      <c r="E106" s="622"/>
      <c r="F106" s="622"/>
      <c r="G106" s="622"/>
      <c r="H106" s="629"/>
      <c r="I106" s="629"/>
      <c r="J106" s="629"/>
      <c r="K106" s="622"/>
      <c r="L106" s="622"/>
      <c r="M106" s="622"/>
      <c r="N106" s="601"/>
      <c r="O106" s="601"/>
      <c r="P106" s="601"/>
      <c r="Q106" s="604"/>
    </row>
    <row r="107" spans="1:19">
      <c r="A107" s="601"/>
      <c r="B107" s="641"/>
      <c r="C107" s="641"/>
      <c r="D107" s="641"/>
      <c r="E107" s="622"/>
      <c r="F107" s="622"/>
      <c r="G107" s="622"/>
      <c r="H107" s="629"/>
      <c r="I107" s="629"/>
      <c r="J107" s="629"/>
      <c r="K107" s="622"/>
      <c r="L107" s="622"/>
      <c r="M107" s="622"/>
      <c r="N107" s="601"/>
      <c r="O107" s="601"/>
      <c r="P107" s="601"/>
      <c r="Q107" s="604"/>
    </row>
    <row r="108" spans="1:19">
      <c r="A108" s="601"/>
      <c r="B108" s="641"/>
      <c r="C108" s="641"/>
      <c r="D108" s="641"/>
      <c r="E108" s="622"/>
      <c r="F108" s="622"/>
      <c r="G108" s="622"/>
      <c r="H108" s="629"/>
      <c r="I108" s="629"/>
      <c r="J108" s="629"/>
      <c r="K108" s="622"/>
      <c r="L108" s="622"/>
      <c r="M108" s="622"/>
      <c r="N108" s="601"/>
      <c r="O108" s="601"/>
      <c r="P108" s="601"/>
      <c r="Q108" s="604"/>
    </row>
    <row r="109" spans="1:19">
      <c r="A109" s="601"/>
      <c r="B109" s="641"/>
      <c r="C109" s="641"/>
      <c r="D109" s="641"/>
      <c r="E109" s="622"/>
      <c r="F109" s="622"/>
      <c r="G109" s="622"/>
      <c r="H109" s="629"/>
      <c r="I109" s="629"/>
      <c r="J109" s="629"/>
      <c r="K109" s="622"/>
      <c r="L109" s="622"/>
      <c r="M109" s="622"/>
      <c r="N109" s="601"/>
      <c r="O109" s="601"/>
      <c r="P109" s="601"/>
      <c r="Q109" s="604"/>
      <c r="S109" s="601"/>
    </row>
    <row r="110" spans="1:19">
      <c r="A110" s="601"/>
      <c r="B110" s="641"/>
      <c r="C110" s="641"/>
      <c r="D110" s="641"/>
      <c r="E110" s="622"/>
      <c r="F110" s="622"/>
      <c r="G110" s="622"/>
      <c r="H110" s="629"/>
      <c r="I110" s="629"/>
      <c r="J110" s="629"/>
      <c r="K110" s="622"/>
      <c r="L110" s="622"/>
      <c r="M110" s="622"/>
      <c r="N110" s="601"/>
      <c r="O110" s="601"/>
      <c r="P110" s="601"/>
      <c r="Q110" s="604"/>
    </row>
    <row r="111" spans="1:19">
      <c r="A111" s="601"/>
      <c r="B111" s="641"/>
      <c r="C111" s="641"/>
      <c r="D111" s="641"/>
      <c r="E111" s="622"/>
      <c r="F111" s="622"/>
      <c r="G111" s="622"/>
      <c r="H111" s="629"/>
      <c r="I111" s="629"/>
      <c r="J111" s="629"/>
      <c r="K111" s="622"/>
      <c r="L111" s="622"/>
      <c r="M111" s="622"/>
      <c r="N111" s="601"/>
      <c r="O111" s="601"/>
      <c r="P111" s="601"/>
      <c r="Q111" s="604"/>
    </row>
    <row r="112" spans="1:19">
      <c r="A112" s="601"/>
      <c r="B112" s="641"/>
      <c r="C112" s="641"/>
      <c r="D112" s="641"/>
      <c r="E112" s="622"/>
      <c r="F112" s="622"/>
      <c r="G112" s="622"/>
      <c r="H112" s="629"/>
      <c r="I112" s="629"/>
      <c r="J112" s="629"/>
      <c r="K112" s="622"/>
      <c r="L112" s="622"/>
      <c r="M112" s="622"/>
      <c r="N112" s="601"/>
      <c r="O112" s="601"/>
      <c r="P112" s="601"/>
      <c r="Q112" s="604"/>
    </row>
    <row r="113" spans="1:19">
      <c r="A113" s="601"/>
      <c r="B113" s="641"/>
      <c r="C113" s="641"/>
      <c r="D113" s="641"/>
      <c r="E113" s="622"/>
      <c r="F113" s="622"/>
      <c r="G113" s="622"/>
      <c r="H113" s="629"/>
      <c r="I113" s="629"/>
      <c r="J113" s="629"/>
      <c r="K113" s="622"/>
      <c r="L113" s="622"/>
      <c r="M113" s="622"/>
      <c r="N113" s="601"/>
      <c r="O113" s="601"/>
      <c r="P113" s="601"/>
      <c r="Q113" s="604"/>
    </row>
    <row r="114" spans="1:19">
      <c r="A114" s="601"/>
      <c r="B114" s="641"/>
      <c r="C114" s="641"/>
      <c r="D114" s="641"/>
      <c r="E114" s="622"/>
      <c r="F114" s="622"/>
      <c r="G114" s="622"/>
      <c r="H114" s="629"/>
      <c r="I114" s="629"/>
      <c r="J114" s="629"/>
      <c r="K114" s="622"/>
      <c r="L114" s="622"/>
      <c r="M114" s="622"/>
      <c r="N114" s="601"/>
      <c r="O114" s="601"/>
      <c r="P114" s="601"/>
      <c r="Q114" s="604"/>
    </row>
    <row r="115" spans="1:19">
      <c r="A115" s="601"/>
      <c r="B115" s="641"/>
      <c r="C115" s="641"/>
      <c r="D115" s="641"/>
      <c r="E115" s="622"/>
      <c r="F115" s="622"/>
      <c r="G115" s="622"/>
      <c r="H115" s="629"/>
      <c r="I115" s="629"/>
      <c r="J115" s="629"/>
      <c r="K115" s="622"/>
      <c r="L115" s="622"/>
      <c r="M115" s="622"/>
      <c r="N115" s="601"/>
      <c r="O115" s="601"/>
      <c r="P115" s="601"/>
      <c r="Q115" s="604"/>
    </row>
    <row r="116" spans="1:19">
      <c r="A116" s="601"/>
      <c r="B116" s="641"/>
      <c r="C116" s="641"/>
      <c r="D116" s="641"/>
      <c r="E116" s="622"/>
      <c r="F116" s="622"/>
      <c r="G116" s="622"/>
      <c r="H116" s="629"/>
      <c r="I116" s="629"/>
      <c r="J116" s="629"/>
      <c r="K116" s="622"/>
      <c r="L116" s="622"/>
      <c r="M116" s="622"/>
      <c r="N116" s="601"/>
      <c r="O116" s="601"/>
      <c r="P116" s="601"/>
      <c r="Q116" s="604"/>
    </row>
    <row r="117" spans="1:19">
      <c r="A117" s="601"/>
      <c r="B117" s="641"/>
      <c r="C117" s="641"/>
      <c r="D117" s="641"/>
      <c r="E117" s="622"/>
      <c r="F117" s="622"/>
      <c r="G117" s="622"/>
      <c r="H117" s="629"/>
      <c r="I117" s="629"/>
      <c r="J117" s="629"/>
      <c r="K117" s="622"/>
      <c r="L117" s="622"/>
      <c r="M117" s="622"/>
      <c r="N117" s="601"/>
      <c r="O117" s="601"/>
      <c r="P117" s="601"/>
      <c r="Q117" s="604"/>
    </row>
    <row r="118" spans="1:19">
      <c r="A118" s="601"/>
      <c r="B118" s="641"/>
      <c r="C118" s="641"/>
      <c r="D118" s="641"/>
      <c r="E118" s="622"/>
      <c r="F118" s="622"/>
      <c r="G118" s="622"/>
      <c r="H118" s="629"/>
      <c r="I118" s="629"/>
      <c r="J118" s="629"/>
      <c r="K118" s="622"/>
      <c r="L118" s="622"/>
      <c r="M118" s="622"/>
      <c r="N118" s="601"/>
      <c r="O118" s="601"/>
      <c r="P118" s="601"/>
      <c r="Q118" s="604"/>
    </row>
    <row r="119" spans="1:19">
      <c r="A119" s="601"/>
      <c r="B119" s="641"/>
      <c r="C119" s="641"/>
      <c r="D119" s="641"/>
      <c r="E119" s="622"/>
      <c r="F119" s="622"/>
      <c r="G119" s="622"/>
      <c r="H119" s="629"/>
      <c r="I119" s="629"/>
      <c r="J119" s="629"/>
      <c r="K119" s="622"/>
      <c r="L119" s="622"/>
      <c r="M119" s="622"/>
      <c r="N119" s="601"/>
      <c r="O119" s="601"/>
      <c r="P119" s="601"/>
      <c r="Q119" s="604"/>
    </row>
    <row r="120" spans="1:19">
      <c r="A120" s="601"/>
      <c r="B120" s="641"/>
      <c r="C120" s="641"/>
      <c r="D120" s="641"/>
      <c r="E120" s="622"/>
      <c r="F120" s="622"/>
      <c r="G120" s="622"/>
      <c r="H120" s="629"/>
      <c r="I120" s="629"/>
      <c r="J120" s="629"/>
      <c r="K120" s="622"/>
      <c r="L120" s="622"/>
      <c r="M120" s="622"/>
      <c r="N120" s="601"/>
      <c r="O120" s="601"/>
      <c r="P120" s="601"/>
      <c r="Q120" s="604"/>
    </row>
    <row r="121" spans="1:19">
      <c r="A121" s="601"/>
      <c r="B121" s="641"/>
      <c r="C121" s="641"/>
      <c r="D121" s="641"/>
      <c r="E121" s="622"/>
      <c r="F121" s="622"/>
      <c r="G121" s="622"/>
      <c r="H121" s="629"/>
      <c r="I121" s="629"/>
      <c r="J121" s="629"/>
      <c r="K121" s="622"/>
      <c r="L121" s="622"/>
      <c r="M121" s="622"/>
      <c r="N121" s="601"/>
      <c r="O121" s="601"/>
      <c r="P121" s="601"/>
      <c r="Q121" s="604"/>
    </row>
    <row r="122" spans="1:19">
      <c r="A122" s="601"/>
      <c r="B122" s="641"/>
      <c r="C122" s="641"/>
      <c r="D122" s="641"/>
      <c r="E122" s="622"/>
      <c r="F122" s="622"/>
      <c r="G122" s="622"/>
      <c r="H122" s="629"/>
      <c r="I122" s="629"/>
      <c r="J122" s="629"/>
      <c r="K122" s="622"/>
      <c r="L122" s="622"/>
      <c r="M122" s="622"/>
      <c r="N122" s="601"/>
      <c r="O122" s="601"/>
      <c r="P122" s="601"/>
      <c r="Q122" s="604"/>
    </row>
    <row r="123" spans="1:19">
      <c r="A123" s="601"/>
      <c r="B123" s="641"/>
      <c r="C123" s="641"/>
      <c r="D123" s="641"/>
      <c r="E123" s="622"/>
      <c r="F123" s="622"/>
      <c r="G123" s="622"/>
      <c r="H123" s="629"/>
      <c r="I123" s="629"/>
      <c r="J123" s="629"/>
      <c r="K123" s="622"/>
      <c r="L123" s="622"/>
      <c r="M123" s="622"/>
      <c r="N123" s="601"/>
      <c r="O123" s="601"/>
      <c r="P123" s="601"/>
      <c r="Q123" s="604"/>
    </row>
    <row r="124" spans="1:19">
      <c r="A124" s="601"/>
      <c r="B124" s="641"/>
      <c r="C124" s="641"/>
      <c r="D124" s="641"/>
      <c r="E124" s="622"/>
      <c r="F124" s="622"/>
      <c r="G124" s="622"/>
      <c r="H124" s="629"/>
      <c r="I124" s="629"/>
      <c r="J124" s="629"/>
      <c r="K124" s="622"/>
      <c r="L124" s="622"/>
      <c r="M124" s="622"/>
      <c r="N124" s="601"/>
      <c r="O124" s="601"/>
      <c r="P124" s="601"/>
      <c r="Q124" s="604"/>
    </row>
    <row r="125" spans="1:19">
      <c r="A125" s="601"/>
      <c r="B125" s="641"/>
      <c r="C125" s="641"/>
      <c r="D125" s="641"/>
      <c r="E125" s="622"/>
      <c r="F125" s="622"/>
      <c r="G125" s="622"/>
      <c r="H125" s="629"/>
      <c r="I125" s="629"/>
      <c r="J125" s="629"/>
      <c r="K125" s="622"/>
      <c r="L125" s="622"/>
      <c r="M125" s="622"/>
      <c r="N125" s="601"/>
      <c r="O125" s="601"/>
      <c r="P125" s="601"/>
      <c r="Q125" s="604"/>
    </row>
    <row r="126" spans="1:19">
      <c r="A126" s="601"/>
      <c r="B126" s="641"/>
      <c r="C126" s="641"/>
      <c r="D126" s="641"/>
      <c r="E126" s="622"/>
      <c r="F126" s="622"/>
      <c r="G126" s="622"/>
      <c r="H126" s="629"/>
      <c r="I126" s="629"/>
      <c r="J126" s="629"/>
      <c r="K126" s="622"/>
      <c r="L126" s="622"/>
      <c r="M126" s="622"/>
      <c r="N126" s="601"/>
      <c r="O126" s="601"/>
      <c r="P126" s="601"/>
      <c r="Q126" s="604"/>
    </row>
    <row r="127" spans="1:19">
      <c r="A127" s="601"/>
      <c r="B127" s="641"/>
      <c r="C127" s="641"/>
      <c r="D127" s="641"/>
      <c r="E127" s="622"/>
      <c r="F127" s="622"/>
      <c r="G127" s="622"/>
      <c r="H127" s="629"/>
      <c r="I127" s="629"/>
      <c r="J127" s="629"/>
      <c r="K127" s="622"/>
      <c r="L127" s="622"/>
      <c r="M127" s="622"/>
      <c r="N127" s="601"/>
      <c r="O127" s="601"/>
      <c r="P127" s="601"/>
      <c r="Q127" s="604"/>
    </row>
    <row r="128" spans="1:19">
      <c r="A128" s="601"/>
      <c r="B128" s="641"/>
      <c r="C128" s="641"/>
      <c r="D128" s="641"/>
      <c r="E128" s="622"/>
      <c r="F128" s="622"/>
      <c r="G128" s="622"/>
      <c r="H128" s="629"/>
      <c r="I128" s="629"/>
      <c r="J128" s="629"/>
      <c r="K128" s="622"/>
      <c r="L128" s="622"/>
      <c r="M128" s="622"/>
      <c r="N128" s="601"/>
      <c r="O128" s="601"/>
      <c r="P128" s="601"/>
      <c r="Q128" s="604"/>
      <c r="S128" s="601"/>
    </row>
    <row r="129" spans="1:19">
      <c r="A129" s="601"/>
      <c r="B129" s="641"/>
      <c r="C129" s="641"/>
      <c r="D129" s="641"/>
      <c r="E129" s="622"/>
      <c r="F129" s="622"/>
      <c r="G129" s="622"/>
      <c r="H129" s="629"/>
      <c r="I129" s="629"/>
      <c r="J129" s="629"/>
      <c r="K129" s="622"/>
      <c r="L129" s="622"/>
      <c r="M129" s="622"/>
      <c r="N129" s="601"/>
      <c r="O129" s="601"/>
      <c r="P129" s="601"/>
      <c r="Q129" s="604"/>
      <c r="S129" s="601"/>
    </row>
    <row r="130" spans="1:19">
      <c r="A130" s="601"/>
      <c r="B130" s="641"/>
      <c r="C130" s="641"/>
      <c r="D130" s="641"/>
      <c r="E130" s="622"/>
      <c r="F130" s="622"/>
      <c r="G130" s="622"/>
      <c r="H130" s="629"/>
      <c r="I130" s="629"/>
      <c r="J130" s="629"/>
      <c r="K130" s="622"/>
      <c r="L130" s="622"/>
      <c r="M130" s="622"/>
      <c r="N130" s="601"/>
      <c r="O130" s="601"/>
      <c r="P130" s="601"/>
      <c r="Q130" s="604"/>
      <c r="S130" s="601"/>
    </row>
    <row r="131" spans="1:19">
      <c r="A131" s="601"/>
      <c r="B131" s="641"/>
      <c r="C131" s="641"/>
      <c r="D131" s="641"/>
      <c r="E131" s="622"/>
      <c r="F131" s="622"/>
      <c r="G131" s="622"/>
      <c r="H131" s="629"/>
      <c r="I131" s="629"/>
      <c r="J131" s="629"/>
      <c r="K131" s="622"/>
      <c r="L131" s="622"/>
      <c r="M131" s="622"/>
      <c r="N131" s="601"/>
      <c r="O131" s="601"/>
      <c r="P131" s="601"/>
      <c r="Q131" s="604"/>
    </row>
    <row r="132" spans="1:19">
      <c r="A132" s="601"/>
      <c r="B132" s="641"/>
      <c r="C132" s="641"/>
      <c r="D132" s="641"/>
      <c r="E132" s="622"/>
      <c r="F132" s="622"/>
      <c r="G132" s="622"/>
      <c r="H132" s="629"/>
      <c r="I132" s="629"/>
      <c r="J132" s="629"/>
      <c r="K132" s="622"/>
      <c r="L132" s="622"/>
      <c r="M132" s="622"/>
      <c r="N132" s="601"/>
      <c r="O132" s="601"/>
      <c r="P132" s="601"/>
      <c r="Q132" s="604"/>
    </row>
    <row r="133" spans="1:19">
      <c r="A133" s="601"/>
      <c r="B133" s="641"/>
      <c r="C133" s="641"/>
      <c r="D133" s="641"/>
      <c r="E133" s="622"/>
      <c r="F133" s="622"/>
      <c r="G133" s="622"/>
      <c r="H133" s="629"/>
      <c r="I133" s="629"/>
      <c r="J133" s="629"/>
      <c r="K133" s="622"/>
      <c r="L133" s="622"/>
      <c r="M133" s="622"/>
      <c r="N133" s="601"/>
      <c r="O133" s="601"/>
      <c r="P133" s="601"/>
      <c r="Q133" s="604"/>
    </row>
    <row r="134" spans="1:19">
      <c r="A134" s="601"/>
      <c r="B134" s="641"/>
      <c r="C134" s="641"/>
      <c r="D134" s="641"/>
      <c r="E134" s="622"/>
      <c r="F134" s="622"/>
      <c r="G134" s="622"/>
      <c r="H134" s="629"/>
      <c r="I134" s="629"/>
      <c r="J134" s="629"/>
      <c r="K134" s="622"/>
      <c r="L134" s="622"/>
      <c r="M134" s="622"/>
      <c r="N134" s="601"/>
      <c r="O134" s="601"/>
      <c r="P134" s="601"/>
      <c r="Q134" s="604"/>
    </row>
    <row r="135" spans="1:19">
      <c r="A135" s="601"/>
      <c r="B135" s="641"/>
      <c r="C135" s="641"/>
      <c r="D135" s="641"/>
      <c r="E135" s="622"/>
      <c r="F135" s="622"/>
      <c r="G135" s="622"/>
      <c r="H135" s="629"/>
      <c r="I135" s="629"/>
      <c r="J135" s="629"/>
      <c r="K135" s="622"/>
      <c r="L135" s="622"/>
      <c r="M135" s="622"/>
      <c r="N135" s="601"/>
      <c r="O135" s="601"/>
      <c r="P135" s="601"/>
      <c r="Q135" s="604"/>
    </row>
    <row r="136" spans="1:19">
      <c r="A136" s="601"/>
      <c r="B136" s="641"/>
      <c r="C136" s="641"/>
      <c r="D136" s="641"/>
      <c r="E136" s="622"/>
      <c r="F136" s="622"/>
      <c r="G136" s="622"/>
      <c r="H136" s="629"/>
      <c r="I136" s="629"/>
      <c r="J136" s="629"/>
      <c r="K136" s="622"/>
      <c r="L136" s="622"/>
      <c r="M136" s="622"/>
      <c r="N136" s="601"/>
      <c r="O136" s="601"/>
      <c r="P136" s="601"/>
      <c r="Q136" s="604"/>
    </row>
    <row r="137" spans="1:19">
      <c r="A137" s="601"/>
      <c r="B137" s="641"/>
      <c r="C137" s="641"/>
      <c r="D137" s="641"/>
      <c r="E137" s="622"/>
      <c r="F137" s="622"/>
      <c r="G137" s="622"/>
      <c r="H137" s="629"/>
      <c r="I137" s="629"/>
      <c r="J137" s="629"/>
      <c r="K137" s="622"/>
      <c r="L137" s="622"/>
      <c r="M137" s="622"/>
      <c r="N137" s="601"/>
      <c r="O137" s="601"/>
      <c r="P137" s="601"/>
      <c r="Q137" s="604"/>
    </row>
    <row r="138" spans="1:19">
      <c r="A138" s="601"/>
      <c r="B138" s="641"/>
      <c r="C138" s="641"/>
      <c r="D138" s="641"/>
      <c r="E138" s="622"/>
      <c r="F138" s="622"/>
      <c r="G138" s="622"/>
      <c r="H138" s="629"/>
      <c r="I138" s="629"/>
      <c r="J138" s="629"/>
      <c r="K138" s="622"/>
      <c r="L138" s="622"/>
      <c r="M138" s="622"/>
      <c r="N138" s="601"/>
      <c r="O138" s="601"/>
      <c r="P138" s="601"/>
      <c r="Q138" s="604"/>
    </row>
    <row r="139" spans="1:19">
      <c r="A139" s="601"/>
      <c r="B139" s="641"/>
      <c r="C139" s="641"/>
      <c r="D139" s="641"/>
      <c r="E139" s="622"/>
      <c r="F139" s="622"/>
      <c r="G139" s="622"/>
      <c r="H139" s="629"/>
      <c r="I139" s="629"/>
      <c r="J139" s="629"/>
      <c r="K139" s="622"/>
      <c r="L139" s="622"/>
      <c r="M139" s="622"/>
      <c r="N139" s="601"/>
      <c r="O139" s="601"/>
      <c r="P139" s="601"/>
      <c r="Q139" s="604"/>
    </row>
    <row r="140" spans="1:19">
      <c r="A140" s="601"/>
      <c r="B140" s="641"/>
      <c r="C140" s="641"/>
      <c r="D140" s="641"/>
      <c r="E140" s="622"/>
      <c r="F140" s="622"/>
      <c r="G140" s="622"/>
      <c r="H140" s="629"/>
      <c r="I140" s="629"/>
      <c r="J140" s="629"/>
      <c r="K140" s="622"/>
      <c r="L140" s="622"/>
      <c r="M140" s="622"/>
      <c r="N140" s="601"/>
      <c r="O140" s="601"/>
      <c r="P140" s="601"/>
      <c r="Q140" s="604"/>
    </row>
    <row r="141" spans="1:19">
      <c r="A141" s="601"/>
      <c r="B141" s="641"/>
      <c r="C141" s="641"/>
      <c r="D141" s="641"/>
      <c r="E141" s="622"/>
      <c r="F141" s="622"/>
      <c r="G141" s="622"/>
      <c r="H141" s="629"/>
      <c r="I141" s="629"/>
      <c r="J141" s="629"/>
      <c r="K141" s="622"/>
      <c r="L141" s="622"/>
      <c r="M141" s="622"/>
      <c r="N141" s="601"/>
      <c r="O141" s="601"/>
      <c r="P141" s="601"/>
      <c r="Q141" s="604"/>
    </row>
    <row r="142" spans="1:19">
      <c r="A142" s="601"/>
      <c r="B142" s="641"/>
      <c r="C142" s="641"/>
      <c r="D142" s="641"/>
      <c r="E142" s="622"/>
      <c r="F142" s="622"/>
      <c r="G142" s="622"/>
      <c r="H142" s="629"/>
      <c r="I142" s="629"/>
      <c r="J142" s="629"/>
      <c r="K142" s="622"/>
      <c r="L142" s="622"/>
      <c r="M142" s="622"/>
      <c r="N142" s="601"/>
      <c r="O142" s="601"/>
      <c r="P142" s="601"/>
      <c r="Q142" s="604"/>
    </row>
    <row r="143" spans="1:19">
      <c r="A143" s="601"/>
      <c r="B143" s="641"/>
      <c r="C143" s="641"/>
      <c r="D143" s="641"/>
      <c r="E143" s="622"/>
      <c r="F143" s="622"/>
      <c r="G143" s="622"/>
      <c r="H143" s="629"/>
      <c r="I143" s="629"/>
      <c r="J143" s="629"/>
      <c r="K143" s="622"/>
      <c r="L143" s="622"/>
      <c r="M143" s="622"/>
      <c r="N143" s="601"/>
      <c r="O143" s="601"/>
      <c r="P143" s="601"/>
      <c r="Q143" s="604"/>
    </row>
    <row r="144" spans="1:19">
      <c r="A144" s="601"/>
      <c r="B144" s="641"/>
      <c r="C144" s="641"/>
      <c r="D144" s="641"/>
      <c r="E144" s="622"/>
      <c r="F144" s="622"/>
      <c r="G144" s="622"/>
      <c r="H144" s="629"/>
      <c r="I144" s="629"/>
      <c r="J144" s="629"/>
      <c r="K144" s="622"/>
      <c r="L144" s="622"/>
      <c r="M144" s="622"/>
      <c r="N144" s="601"/>
      <c r="O144" s="601"/>
      <c r="P144" s="601"/>
      <c r="Q144" s="604"/>
    </row>
    <row r="145" spans="1:17">
      <c r="A145" s="601"/>
      <c r="B145" s="641"/>
      <c r="C145" s="641"/>
      <c r="D145" s="641"/>
      <c r="E145" s="622"/>
      <c r="F145" s="622"/>
      <c r="G145" s="622"/>
      <c r="H145" s="629"/>
      <c r="I145" s="629"/>
      <c r="J145" s="629"/>
      <c r="K145" s="622"/>
      <c r="L145" s="622"/>
      <c r="M145" s="622"/>
      <c r="N145" s="601"/>
      <c r="O145" s="601"/>
      <c r="P145" s="601"/>
      <c r="Q145" s="604"/>
    </row>
    <row r="146" spans="1:17">
      <c r="A146" s="601"/>
      <c r="B146" s="641"/>
      <c r="C146" s="641"/>
      <c r="D146" s="641"/>
      <c r="E146" s="622"/>
      <c r="F146" s="622"/>
      <c r="G146" s="622"/>
      <c r="H146" s="629"/>
      <c r="I146" s="629"/>
      <c r="J146" s="629"/>
      <c r="K146" s="622"/>
      <c r="L146" s="622"/>
      <c r="M146" s="622"/>
      <c r="N146" s="601"/>
      <c r="O146" s="601"/>
      <c r="P146" s="601"/>
      <c r="Q146" s="604"/>
    </row>
    <row r="147" spans="1:17">
      <c r="A147" s="601"/>
      <c r="B147" s="641"/>
      <c r="C147" s="641"/>
      <c r="D147" s="641"/>
      <c r="E147" s="622"/>
      <c r="F147" s="622"/>
      <c r="G147" s="622"/>
      <c r="H147" s="629"/>
      <c r="I147" s="629"/>
      <c r="J147" s="629"/>
      <c r="K147" s="622"/>
      <c r="L147" s="622"/>
      <c r="M147" s="622"/>
      <c r="N147" s="601"/>
      <c r="O147" s="601"/>
      <c r="P147" s="601"/>
      <c r="Q147" s="604"/>
    </row>
    <row r="148" spans="1:17">
      <c r="A148" s="601"/>
      <c r="B148" s="641"/>
      <c r="C148" s="641"/>
      <c r="D148" s="641"/>
      <c r="E148" s="622"/>
      <c r="F148" s="622"/>
      <c r="G148" s="622"/>
      <c r="H148" s="629"/>
      <c r="I148" s="629"/>
      <c r="J148" s="629"/>
      <c r="K148" s="622"/>
      <c r="L148" s="622"/>
      <c r="M148" s="622"/>
      <c r="N148" s="601"/>
      <c r="O148" s="601"/>
      <c r="P148" s="601"/>
      <c r="Q148" s="604"/>
    </row>
    <row r="149" spans="1:17">
      <c r="A149" s="601"/>
      <c r="B149" s="641"/>
      <c r="C149" s="641"/>
      <c r="D149" s="641"/>
      <c r="E149" s="622"/>
      <c r="F149" s="622"/>
      <c r="G149" s="622"/>
      <c r="H149" s="629"/>
      <c r="I149" s="629"/>
      <c r="J149" s="629"/>
      <c r="K149" s="622"/>
      <c r="L149" s="622"/>
      <c r="M149" s="622"/>
      <c r="N149" s="601"/>
      <c r="O149" s="601"/>
      <c r="P149" s="601"/>
      <c r="Q149" s="604"/>
    </row>
    <row r="150" spans="1:17">
      <c r="A150" s="601"/>
      <c r="B150" s="641"/>
      <c r="C150" s="641"/>
      <c r="D150" s="641"/>
      <c r="E150" s="622"/>
      <c r="F150" s="622"/>
      <c r="G150" s="622"/>
      <c r="H150" s="629"/>
      <c r="I150" s="629"/>
      <c r="J150" s="629"/>
      <c r="K150" s="622"/>
      <c r="L150" s="622"/>
      <c r="M150" s="622"/>
      <c r="N150" s="601"/>
      <c r="O150" s="601"/>
      <c r="P150" s="601"/>
      <c r="Q150" s="604"/>
    </row>
    <row r="151" spans="1:17">
      <c r="A151" s="601"/>
      <c r="B151" s="641"/>
      <c r="C151" s="641"/>
      <c r="D151" s="641"/>
      <c r="E151" s="622"/>
      <c r="F151" s="622"/>
      <c r="G151" s="622"/>
      <c r="H151" s="629"/>
      <c r="I151" s="629"/>
      <c r="J151" s="629"/>
      <c r="K151" s="622"/>
      <c r="L151" s="622"/>
      <c r="M151" s="622"/>
      <c r="N151" s="601"/>
      <c r="O151" s="601"/>
      <c r="P151" s="601"/>
      <c r="Q151" s="604"/>
    </row>
    <row r="152" spans="1:17">
      <c r="A152" s="601"/>
      <c r="B152" s="641"/>
      <c r="C152" s="641"/>
      <c r="D152" s="641"/>
      <c r="E152" s="622"/>
      <c r="F152" s="622"/>
      <c r="G152" s="622"/>
      <c r="H152" s="629"/>
      <c r="I152" s="629"/>
      <c r="J152" s="629"/>
      <c r="K152" s="622"/>
      <c r="L152" s="622"/>
      <c r="M152" s="622"/>
      <c r="N152" s="601"/>
      <c r="O152" s="601"/>
      <c r="P152" s="601"/>
      <c r="Q152" s="604"/>
    </row>
    <row r="153" spans="1:17">
      <c r="A153" s="601"/>
      <c r="B153" s="641"/>
      <c r="C153" s="641"/>
      <c r="D153" s="641"/>
      <c r="E153" s="622"/>
      <c r="F153" s="622"/>
      <c r="G153" s="622"/>
      <c r="H153" s="629"/>
      <c r="I153" s="629"/>
      <c r="J153" s="629"/>
      <c r="K153" s="622"/>
      <c r="L153" s="622"/>
      <c r="M153" s="622"/>
      <c r="N153" s="601"/>
      <c r="O153" s="601"/>
      <c r="P153" s="601"/>
      <c r="Q153" s="604"/>
    </row>
    <row r="154" spans="1:17">
      <c r="A154" s="601"/>
      <c r="B154" s="641"/>
      <c r="C154" s="641"/>
      <c r="D154" s="641"/>
      <c r="E154" s="622"/>
      <c r="F154" s="622"/>
      <c r="G154" s="622"/>
      <c r="H154" s="629"/>
      <c r="I154" s="629"/>
      <c r="J154" s="629"/>
      <c r="K154" s="622"/>
      <c r="L154" s="622"/>
      <c r="M154" s="622"/>
      <c r="N154" s="601"/>
      <c r="O154" s="601"/>
      <c r="P154" s="601"/>
      <c r="Q154" s="604"/>
    </row>
    <row r="155" spans="1:17">
      <c r="A155" s="601"/>
      <c r="B155" s="641"/>
      <c r="C155" s="641"/>
      <c r="D155" s="641"/>
      <c r="E155" s="622"/>
      <c r="F155" s="622"/>
      <c r="G155" s="622"/>
      <c r="H155" s="629"/>
      <c r="I155" s="629"/>
      <c r="J155" s="629"/>
      <c r="K155" s="622"/>
      <c r="L155" s="622"/>
      <c r="M155" s="622"/>
      <c r="N155" s="601"/>
      <c r="O155" s="601"/>
      <c r="P155" s="601"/>
      <c r="Q155" s="604"/>
    </row>
    <row r="157" spans="1:17">
      <c r="A157" s="601"/>
      <c r="B157" s="641"/>
      <c r="C157" s="641"/>
      <c r="D157" s="641"/>
      <c r="E157" s="622"/>
      <c r="F157" s="622"/>
      <c r="G157" s="622"/>
      <c r="H157" s="629"/>
      <c r="I157" s="629"/>
      <c r="J157" s="629"/>
      <c r="K157" s="622"/>
      <c r="L157" s="622"/>
      <c r="M157" s="622"/>
      <c r="N157" s="601"/>
      <c r="O157" s="601"/>
      <c r="P157" s="601"/>
      <c r="Q157" s="604"/>
    </row>
    <row r="158" spans="1:17">
      <c r="A158" s="601"/>
      <c r="B158" s="641"/>
      <c r="C158" s="641"/>
      <c r="D158" s="641"/>
      <c r="E158" s="622"/>
      <c r="F158" s="622"/>
      <c r="G158" s="622"/>
      <c r="H158" s="629"/>
      <c r="I158" s="629"/>
      <c r="J158" s="629"/>
      <c r="K158" s="622"/>
      <c r="L158" s="622"/>
      <c r="M158" s="622"/>
      <c r="N158" s="601"/>
      <c r="O158" s="601"/>
      <c r="P158" s="601"/>
      <c r="Q158" s="604"/>
    </row>
    <row r="159" spans="1:17">
      <c r="A159" s="601"/>
      <c r="B159" s="641"/>
      <c r="C159" s="641"/>
      <c r="D159" s="641"/>
      <c r="E159" s="622"/>
      <c r="F159" s="622"/>
      <c r="G159" s="622"/>
      <c r="H159" s="629"/>
      <c r="I159" s="629"/>
      <c r="J159" s="629"/>
      <c r="K159" s="622"/>
      <c r="L159" s="622"/>
      <c r="M159" s="622"/>
      <c r="N159" s="601"/>
      <c r="O159" s="601"/>
      <c r="P159" s="601"/>
      <c r="Q159" s="604"/>
    </row>
    <row r="160" spans="1:17">
      <c r="A160" s="601"/>
      <c r="B160" s="641"/>
      <c r="C160" s="641"/>
      <c r="D160" s="641"/>
      <c r="E160" s="622"/>
      <c r="F160" s="622"/>
      <c r="G160" s="622"/>
      <c r="H160" s="629"/>
      <c r="I160" s="629"/>
      <c r="J160" s="629"/>
      <c r="K160" s="622"/>
      <c r="L160" s="622"/>
      <c r="M160" s="622"/>
      <c r="N160" s="601"/>
      <c r="O160" s="601"/>
      <c r="P160" s="601"/>
      <c r="Q160" s="604"/>
    </row>
    <row r="161" spans="1:20">
      <c r="A161" s="601"/>
      <c r="B161" s="641"/>
      <c r="C161" s="641"/>
      <c r="D161" s="641"/>
      <c r="E161" s="622"/>
      <c r="F161" s="622"/>
      <c r="G161" s="622"/>
      <c r="H161" s="629"/>
      <c r="I161" s="629"/>
      <c r="J161" s="629"/>
      <c r="K161" s="622"/>
      <c r="L161" s="622"/>
      <c r="M161" s="622"/>
      <c r="N161" s="601"/>
      <c r="O161" s="601"/>
      <c r="P161" s="601"/>
      <c r="Q161" s="604"/>
    </row>
    <row r="162" spans="1:20">
      <c r="A162" s="601"/>
      <c r="B162" s="641"/>
      <c r="C162" s="641"/>
      <c r="D162" s="641"/>
      <c r="E162" s="622"/>
      <c r="F162" s="622"/>
      <c r="G162" s="622"/>
      <c r="H162" s="629"/>
      <c r="I162" s="629"/>
      <c r="J162" s="629"/>
      <c r="K162" s="622"/>
      <c r="L162" s="622"/>
      <c r="M162" s="622"/>
      <c r="N162" s="601"/>
      <c r="O162" s="601"/>
      <c r="P162" s="601"/>
      <c r="Q162" s="604"/>
    </row>
    <row r="163" spans="1:20">
      <c r="A163" s="601"/>
      <c r="B163" s="641"/>
      <c r="C163" s="641"/>
      <c r="D163" s="641"/>
      <c r="E163" s="622"/>
      <c r="F163" s="622"/>
      <c r="G163" s="622"/>
      <c r="H163" s="629"/>
      <c r="I163" s="629"/>
      <c r="J163" s="629"/>
      <c r="K163" s="622"/>
      <c r="L163" s="622"/>
      <c r="M163" s="622"/>
      <c r="N163" s="601"/>
      <c r="O163" s="601"/>
      <c r="P163" s="601"/>
      <c r="Q163" s="604"/>
      <c r="S163" s="601"/>
      <c r="T163" s="601"/>
    </row>
    <row r="164" spans="1:20">
      <c r="A164" s="601"/>
      <c r="B164" s="641"/>
      <c r="C164" s="641"/>
      <c r="D164" s="641"/>
      <c r="E164" s="622"/>
      <c r="F164" s="622"/>
      <c r="G164" s="622"/>
      <c r="H164" s="629"/>
      <c r="I164" s="629"/>
      <c r="J164" s="629"/>
      <c r="K164" s="622"/>
      <c r="L164" s="622"/>
      <c r="M164" s="622"/>
      <c r="N164" s="601"/>
      <c r="O164" s="601"/>
      <c r="P164" s="601"/>
      <c r="Q164" s="604"/>
    </row>
    <row r="165" spans="1:20">
      <c r="A165" s="601"/>
      <c r="B165" s="641"/>
      <c r="C165" s="641"/>
      <c r="D165" s="641"/>
      <c r="E165" s="622"/>
      <c r="F165" s="622"/>
      <c r="G165" s="622"/>
      <c r="H165" s="629"/>
      <c r="I165" s="629"/>
      <c r="J165" s="629"/>
      <c r="K165" s="622"/>
      <c r="L165" s="622"/>
      <c r="M165" s="622"/>
      <c r="N165" s="601"/>
      <c r="O165" s="601"/>
      <c r="P165" s="601"/>
      <c r="Q165" s="604"/>
    </row>
    <row r="166" spans="1:20">
      <c r="A166" s="601"/>
      <c r="B166" s="641"/>
      <c r="C166" s="641"/>
      <c r="D166" s="641"/>
      <c r="E166" s="622"/>
      <c r="F166" s="622"/>
      <c r="G166" s="622"/>
      <c r="H166" s="629"/>
      <c r="I166" s="629"/>
      <c r="J166" s="629"/>
      <c r="K166" s="622"/>
      <c r="L166" s="622"/>
      <c r="M166" s="622"/>
      <c r="N166" s="601"/>
      <c r="O166" s="601"/>
      <c r="P166" s="601"/>
      <c r="Q166" s="604"/>
    </row>
    <row r="167" spans="1:20">
      <c r="A167" s="601"/>
      <c r="B167" s="641"/>
      <c r="C167" s="641"/>
      <c r="D167" s="641"/>
      <c r="E167" s="622"/>
      <c r="F167" s="622"/>
      <c r="G167" s="622"/>
      <c r="H167" s="629"/>
      <c r="I167" s="629"/>
      <c r="J167" s="629"/>
      <c r="K167" s="622"/>
      <c r="L167" s="622"/>
      <c r="M167" s="622"/>
      <c r="N167" s="601"/>
      <c r="O167" s="601"/>
      <c r="P167" s="601"/>
      <c r="Q167" s="604"/>
    </row>
    <row r="168" spans="1:20">
      <c r="A168" s="601"/>
      <c r="B168" s="641"/>
      <c r="C168" s="641"/>
      <c r="D168" s="641"/>
      <c r="E168" s="622"/>
      <c r="F168" s="622"/>
      <c r="G168" s="622"/>
      <c r="H168" s="629"/>
      <c r="I168" s="629"/>
      <c r="J168" s="629"/>
      <c r="K168" s="622"/>
      <c r="L168" s="622"/>
      <c r="M168" s="622"/>
      <c r="N168" s="601"/>
      <c r="O168" s="601"/>
      <c r="P168" s="601"/>
      <c r="Q168" s="604"/>
    </row>
    <row r="169" spans="1:20">
      <c r="A169" s="601"/>
      <c r="B169" s="641"/>
      <c r="C169" s="641"/>
      <c r="D169" s="641"/>
      <c r="E169" s="622"/>
      <c r="F169" s="622"/>
      <c r="G169" s="622"/>
      <c r="H169" s="629"/>
      <c r="I169" s="629"/>
      <c r="J169" s="629"/>
      <c r="K169" s="622"/>
      <c r="L169" s="622"/>
      <c r="M169" s="622"/>
      <c r="N169" s="601"/>
      <c r="O169" s="601"/>
      <c r="P169" s="601"/>
      <c r="Q169" s="604"/>
      <c r="S169" s="601"/>
    </row>
    <row r="170" spans="1:20">
      <c r="A170" s="601"/>
      <c r="B170" s="641"/>
      <c r="C170" s="641"/>
      <c r="D170" s="641"/>
      <c r="E170" s="622"/>
      <c r="F170" s="622"/>
      <c r="G170" s="622"/>
      <c r="H170" s="629"/>
      <c r="I170" s="629"/>
      <c r="J170" s="629"/>
      <c r="K170" s="622"/>
      <c r="L170" s="622"/>
      <c r="M170" s="622"/>
      <c r="N170" s="601"/>
      <c r="O170" s="601"/>
      <c r="P170" s="601"/>
      <c r="Q170" s="604"/>
    </row>
    <row r="171" spans="1:20">
      <c r="A171" s="601"/>
      <c r="B171" s="641"/>
      <c r="C171" s="641"/>
      <c r="D171" s="641"/>
      <c r="E171" s="622"/>
      <c r="F171" s="622"/>
      <c r="G171" s="622"/>
      <c r="H171" s="629"/>
      <c r="I171" s="629"/>
      <c r="J171" s="629"/>
      <c r="K171" s="622"/>
      <c r="L171" s="622"/>
      <c r="M171" s="622"/>
      <c r="N171" s="601"/>
      <c r="O171" s="601"/>
      <c r="P171" s="601"/>
      <c r="Q171" s="604"/>
    </row>
    <row r="172" spans="1:20">
      <c r="A172" s="601"/>
      <c r="B172" s="641"/>
      <c r="C172" s="641"/>
      <c r="D172" s="641"/>
      <c r="E172" s="622"/>
      <c r="F172" s="622"/>
      <c r="G172" s="622"/>
      <c r="H172" s="629"/>
      <c r="I172" s="629"/>
      <c r="J172" s="629"/>
      <c r="K172" s="622"/>
      <c r="L172" s="622"/>
      <c r="M172" s="622"/>
      <c r="N172" s="601"/>
      <c r="O172" s="601"/>
      <c r="P172" s="601"/>
      <c r="Q172" s="604"/>
    </row>
    <row r="173" spans="1:20">
      <c r="A173" s="601"/>
      <c r="B173" s="641"/>
      <c r="C173" s="641"/>
      <c r="D173" s="641"/>
      <c r="E173" s="622"/>
      <c r="F173" s="622"/>
      <c r="G173" s="622"/>
      <c r="H173" s="629"/>
      <c r="I173" s="629"/>
      <c r="J173" s="629"/>
      <c r="K173" s="622"/>
      <c r="L173" s="622"/>
      <c r="M173" s="622"/>
      <c r="N173" s="601"/>
      <c r="O173" s="601"/>
      <c r="P173" s="601"/>
      <c r="Q173" s="604"/>
    </row>
    <row r="174" spans="1:20">
      <c r="A174" s="601"/>
      <c r="B174" s="641"/>
      <c r="C174" s="641"/>
      <c r="D174" s="641"/>
      <c r="E174" s="622"/>
      <c r="F174" s="622"/>
      <c r="G174" s="622"/>
      <c r="H174" s="629"/>
      <c r="I174" s="629"/>
      <c r="J174" s="629"/>
      <c r="K174" s="622"/>
      <c r="L174" s="622"/>
      <c r="M174" s="622"/>
      <c r="N174" s="601"/>
      <c r="O174" s="601"/>
      <c r="P174" s="601"/>
      <c r="Q174" s="604"/>
    </row>
    <row r="175" spans="1:20">
      <c r="A175" s="601"/>
      <c r="B175" s="641"/>
      <c r="C175" s="641"/>
      <c r="D175" s="641"/>
      <c r="E175" s="622"/>
      <c r="F175" s="622"/>
      <c r="G175" s="622"/>
      <c r="H175" s="629"/>
      <c r="I175" s="629"/>
      <c r="J175" s="629"/>
      <c r="K175" s="622"/>
      <c r="L175" s="622"/>
      <c r="M175" s="622"/>
      <c r="N175" s="601"/>
      <c r="O175" s="601"/>
      <c r="P175" s="601"/>
      <c r="Q175" s="604"/>
    </row>
    <row r="176" spans="1:20">
      <c r="A176" s="601"/>
      <c r="B176" s="641"/>
      <c r="C176" s="641"/>
      <c r="D176" s="641"/>
      <c r="E176" s="622"/>
      <c r="F176" s="622"/>
      <c r="G176" s="622"/>
      <c r="H176" s="629"/>
      <c r="I176" s="629"/>
      <c r="J176" s="629"/>
      <c r="K176" s="622"/>
      <c r="L176" s="622"/>
      <c r="M176" s="622"/>
      <c r="N176" s="601"/>
      <c r="O176" s="601"/>
      <c r="P176" s="601"/>
      <c r="Q176" s="604"/>
    </row>
    <row r="177" spans="1:17">
      <c r="A177" s="601"/>
      <c r="B177" s="641"/>
      <c r="C177" s="641"/>
      <c r="D177" s="641"/>
      <c r="E177" s="622"/>
      <c r="F177" s="622"/>
      <c r="G177" s="622"/>
      <c r="H177" s="629"/>
      <c r="I177" s="629"/>
      <c r="J177" s="629"/>
      <c r="K177" s="622"/>
      <c r="L177" s="622"/>
      <c r="M177" s="622"/>
      <c r="N177" s="601"/>
      <c r="O177" s="601"/>
      <c r="P177" s="601"/>
      <c r="Q177" s="604"/>
    </row>
    <row r="178" spans="1:17">
      <c r="A178" s="601"/>
      <c r="B178" s="641"/>
      <c r="C178" s="641"/>
      <c r="D178" s="641"/>
      <c r="E178" s="622"/>
      <c r="F178" s="622"/>
      <c r="G178" s="622"/>
      <c r="H178" s="629"/>
      <c r="I178" s="629"/>
      <c r="J178" s="629"/>
      <c r="K178" s="622"/>
      <c r="L178" s="622"/>
      <c r="M178" s="622"/>
      <c r="N178" s="601"/>
      <c r="O178" s="601"/>
      <c r="P178" s="601"/>
      <c r="Q178" s="604"/>
    </row>
    <row r="179" spans="1:17">
      <c r="A179" s="601"/>
      <c r="B179" s="641"/>
      <c r="C179" s="641"/>
      <c r="D179" s="641"/>
      <c r="E179" s="622"/>
      <c r="F179" s="622"/>
      <c r="G179" s="622"/>
      <c r="H179" s="629"/>
      <c r="I179" s="629"/>
      <c r="J179" s="629"/>
      <c r="K179" s="622"/>
      <c r="L179" s="622"/>
      <c r="M179" s="622"/>
      <c r="N179" s="601"/>
      <c r="O179" s="601"/>
      <c r="P179" s="601"/>
      <c r="Q179" s="604"/>
    </row>
    <row r="180" spans="1:17">
      <c r="A180" s="601"/>
      <c r="B180" s="641"/>
      <c r="C180" s="641"/>
      <c r="D180" s="641"/>
      <c r="E180" s="622"/>
      <c r="F180" s="622"/>
      <c r="G180" s="622"/>
      <c r="H180" s="629"/>
      <c r="I180" s="629"/>
      <c r="J180" s="629"/>
      <c r="K180" s="622"/>
      <c r="L180" s="622"/>
      <c r="M180" s="622"/>
      <c r="N180" s="601"/>
      <c r="O180" s="601"/>
      <c r="P180" s="601"/>
      <c r="Q180" s="604"/>
    </row>
    <row r="181" spans="1:17">
      <c r="A181" s="601"/>
      <c r="B181" s="641"/>
      <c r="C181" s="641"/>
      <c r="D181" s="641"/>
      <c r="E181" s="622"/>
      <c r="F181" s="622"/>
      <c r="G181" s="622"/>
      <c r="H181" s="629"/>
      <c r="I181" s="629"/>
      <c r="J181" s="629"/>
      <c r="K181" s="622"/>
      <c r="L181" s="622"/>
      <c r="M181" s="622"/>
      <c r="N181" s="601"/>
      <c r="O181" s="601"/>
      <c r="P181" s="601"/>
      <c r="Q181" s="604"/>
    </row>
    <row r="182" spans="1:17">
      <c r="A182" s="601"/>
      <c r="B182" s="641"/>
      <c r="C182" s="641"/>
      <c r="D182" s="641"/>
      <c r="E182" s="622"/>
      <c r="F182" s="622"/>
      <c r="G182" s="622"/>
      <c r="H182" s="629"/>
      <c r="I182" s="629"/>
      <c r="J182" s="629"/>
      <c r="K182" s="622"/>
      <c r="L182" s="622"/>
      <c r="M182" s="622"/>
      <c r="N182" s="601"/>
      <c r="O182" s="601"/>
      <c r="P182" s="601"/>
      <c r="Q182" s="604"/>
    </row>
    <row r="183" spans="1:17">
      <c r="A183" s="601"/>
      <c r="B183" s="641"/>
      <c r="C183" s="641"/>
      <c r="D183" s="641"/>
      <c r="E183" s="622"/>
      <c r="F183" s="622"/>
      <c r="G183" s="622"/>
      <c r="H183" s="629"/>
      <c r="I183" s="629"/>
      <c r="J183" s="629"/>
      <c r="K183" s="622"/>
      <c r="L183" s="622"/>
      <c r="M183" s="622"/>
      <c r="N183" s="601"/>
      <c r="O183" s="601"/>
      <c r="P183" s="601"/>
      <c r="Q183" s="604"/>
    </row>
    <row r="184" spans="1:17">
      <c r="A184" s="601"/>
      <c r="B184" s="641"/>
      <c r="C184" s="641"/>
      <c r="D184" s="641"/>
      <c r="E184" s="622"/>
      <c r="F184" s="622"/>
      <c r="G184" s="622"/>
      <c r="H184" s="629"/>
      <c r="I184" s="629"/>
      <c r="J184" s="629"/>
      <c r="K184" s="622"/>
      <c r="L184" s="622"/>
      <c r="M184" s="622"/>
      <c r="N184" s="601"/>
      <c r="O184" s="601"/>
      <c r="P184" s="601"/>
      <c r="Q184" s="604"/>
    </row>
    <row r="185" spans="1:17">
      <c r="A185" s="601"/>
      <c r="B185" s="641"/>
      <c r="C185" s="641"/>
      <c r="D185" s="641"/>
      <c r="E185" s="622"/>
      <c r="F185" s="622"/>
      <c r="G185" s="622"/>
      <c r="H185" s="629"/>
      <c r="I185" s="629"/>
      <c r="J185" s="629"/>
      <c r="K185" s="622"/>
      <c r="L185" s="622"/>
      <c r="M185" s="622"/>
      <c r="N185" s="601"/>
      <c r="O185" s="601"/>
      <c r="P185" s="601"/>
      <c r="Q185" s="604"/>
    </row>
    <row r="186" spans="1:17">
      <c r="A186" s="601"/>
      <c r="B186" s="641"/>
      <c r="C186" s="641"/>
      <c r="D186" s="641"/>
      <c r="E186" s="622"/>
      <c r="F186" s="622"/>
      <c r="G186" s="622"/>
      <c r="H186" s="629"/>
      <c r="I186" s="629"/>
      <c r="J186" s="629"/>
      <c r="K186" s="622"/>
      <c r="L186" s="622"/>
      <c r="M186" s="622"/>
      <c r="N186" s="601"/>
      <c r="O186" s="601"/>
      <c r="P186" s="601"/>
      <c r="Q186" s="604"/>
    </row>
    <row r="187" spans="1:17">
      <c r="A187" s="601"/>
      <c r="B187" s="641"/>
      <c r="C187" s="641"/>
      <c r="D187" s="641"/>
      <c r="E187" s="622"/>
      <c r="F187" s="622"/>
      <c r="G187" s="622"/>
      <c r="H187" s="629"/>
      <c r="I187" s="629"/>
      <c r="J187" s="629"/>
      <c r="K187" s="622"/>
      <c r="L187" s="622"/>
      <c r="M187" s="622"/>
      <c r="N187" s="601"/>
      <c r="O187" s="601"/>
      <c r="P187" s="601"/>
      <c r="Q187" s="604"/>
    </row>
    <row r="188" spans="1:17">
      <c r="A188" s="601"/>
      <c r="B188" s="641"/>
      <c r="C188" s="641"/>
      <c r="D188" s="641"/>
      <c r="E188" s="622"/>
      <c r="F188" s="622"/>
      <c r="G188" s="622"/>
      <c r="H188" s="629"/>
      <c r="I188" s="629"/>
      <c r="J188" s="629"/>
      <c r="K188" s="622"/>
      <c r="L188" s="622"/>
      <c r="M188" s="622"/>
      <c r="N188" s="601"/>
      <c r="O188" s="601"/>
      <c r="P188" s="601"/>
      <c r="Q188" s="604"/>
    </row>
    <row r="189" spans="1:17">
      <c r="A189" s="601"/>
      <c r="B189" s="641"/>
      <c r="C189" s="641"/>
      <c r="D189" s="641"/>
      <c r="E189" s="622"/>
      <c r="F189" s="622"/>
      <c r="G189" s="622"/>
      <c r="H189" s="629"/>
      <c r="I189" s="629"/>
      <c r="J189" s="629"/>
      <c r="K189" s="622"/>
      <c r="L189" s="622"/>
      <c r="M189" s="622"/>
      <c r="N189" s="601"/>
      <c r="O189" s="601"/>
      <c r="P189" s="601"/>
      <c r="Q189" s="604"/>
    </row>
    <row r="190" spans="1:17">
      <c r="A190" s="601"/>
      <c r="B190" s="641"/>
      <c r="C190" s="641"/>
      <c r="D190" s="641"/>
      <c r="E190" s="622"/>
      <c r="F190" s="622"/>
      <c r="G190" s="622"/>
      <c r="H190" s="629"/>
      <c r="I190" s="629"/>
      <c r="J190" s="629"/>
      <c r="K190" s="622"/>
      <c r="L190" s="622"/>
      <c r="M190" s="622"/>
      <c r="N190" s="601"/>
      <c r="O190" s="601"/>
      <c r="P190" s="601"/>
      <c r="Q190" s="604"/>
    </row>
    <row r="191" spans="1:17">
      <c r="A191" s="601"/>
      <c r="B191" s="641"/>
      <c r="C191" s="641"/>
      <c r="D191" s="641"/>
      <c r="E191" s="622"/>
      <c r="F191" s="622"/>
      <c r="G191" s="622"/>
      <c r="H191" s="629"/>
      <c r="I191" s="629"/>
      <c r="J191" s="629"/>
      <c r="K191" s="622"/>
      <c r="L191" s="622"/>
      <c r="M191" s="622"/>
      <c r="N191" s="601"/>
      <c r="O191" s="601"/>
      <c r="P191" s="601"/>
      <c r="Q191" s="604"/>
    </row>
    <row r="192" spans="1:17">
      <c r="A192" s="601"/>
      <c r="B192" s="641"/>
      <c r="C192" s="641"/>
      <c r="D192" s="641"/>
      <c r="E192" s="622"/>
      <c r="F192" s="622"/>
      <c r="G192" s="622"/>
      <c r="H192" s="629"/>
      <c r="I192" s="629"/>
      <c r="J192" s="629"/>
      <c r="K192" s="622"/>
      <c r="L192" s="622"/>
      <c r="M192" s="622"/>
      <c r="N192" s="601"/>
      <c r="O192" s="601"/>
      <c r="P192" s="601"/>
      <c r="Q192" s="604"/>
    </row>
    <row r="193" spans="1:17">
      <c r="A193" s="601"/>
      <c r="B193" s="641"/>
      <c r="C193" s="641"/>
      <c r="D193" s="641"/>
      <c r="E193" s="622"/>
      <c r="F193" s="622"/>
      <c r="G193" s="622"/>
      <c r="H193" s="629"/>
      <c r="I193" s="629"/>
      <c r="J193" s="629"/>
      <c r="K193" s="622"/>
      <c r="L193" s="622"/>
      <c r="M193" s="622"/>
      <c r="N193" s="601"/>
      <c r="O193" s="601"/>
      <c r="P193" s="601"/>
      <c r="Q193" s="604"/>
    </row>
    <row r="194" spans="1:17">
      <c r="A194" s="601"/>
      <c r="B194" s="641"/>
      <c r="C194" s="641"/>
      <c r="D194" s="641"/>
      <c r="E194" s="622"/>
      <c r="F194" s="622"/>
      <c r="G194" s="622"/>
      <c r="H194" s="629"/>
      <c r="I194" s="629"/>
      <c r="J194" s="629"/>
      <c r="K194" s="622"/>
      <c r="L194" s="622"/>
      <c r="M194" s="622"/>
      <c r="N194" s="601"/>
      <c r="O194" s="601"/>
      <c r="P194" s="601"/>
      <c r="Q194" s="604"/>
    </row>
    <row r="195" spans="1:17">
      <c r="A195" s="601"/>
      <c r="B195" s="641"/>
      <c r="C195" s="641"/>
      <c r="D195" s="641"/>
      <c r="E195" s="622"/>
      <c r="F195" s="622"/>
      <c r="G195" s="622"/>
      <c r="H195" s="629"/>
      <c r="I195" s="629"/>
      <c r="J195" s="629"/>
      <c r="K195" s="622"/>
      <c r="L195" s="622"/>
      <c r="M195" s="622"/>
      <c r="N195" s="601"/>
      <c r="O195" s="601"/>
      <c r="P195" s="601"/>
      <c r="Q195" s="604"/>
    </row>
    <row r="196" spans="1:17">
      <c r="A196" s="601"/>
      <c r="B196" s="641"/>
      <c r="C196" s="641"/>
      <c r="D196" s="641"/>
      <c r="E196" s="622"/>
      <c r="F196" s="622"/>
      <c r="G196" s="622"/>
      <c r="H196" s="629"/>
      <c r="I196" s="629"/>
      <c r="J196" s="629"/>
      <c r="K196" s="622"/>
      <c r="L196" s="622"/>
      <c r="M196" s="622"/>
      <c r="N196" s="601"/>
      <c r="O196" s="601"/>
      <c r="P196" s="601"/>
      <c r="Q196" s="604"/>
    </row>
    <row r="197" spans="1:17">
      <c r="A197" s="601"/>
      <c r="B197" s="641"/>
      <c r="C197" s="641"/>
      <c r="D197" s="641"/>
      <c r="E197" s="622"/>
      <c r="F197" s="622"/>
      <c r="G197" s="622"/>
      <c r="H197" s="629"/>
      <c r="I197" s="629"/>
      <c r="J197" s="629"/>
      <c r="K197" s="622"/>
      <c r="L197" s="622"/>
      <c r="M197" s="622"/>
      <c r="N197" s="601"/>
      <c r="O197" s="601"/>
      <c r="P197" s="601"/>
      <c r="Q197" s="604"/>
    </row>
    <row r="198" spans="1:17">
      <c r="A198" s="601"/>
      <c r="B198" s="641"/>
      <c r="C198" s="641"/>
      <c r="D198" s="641"/>
      <c r="E198" s="622"/>
      <c r="F198" s="622"/>
      <c r="G198" s="622"/>
      <c r="H198" s="629"/>
      <c r="I198" s="629"/>
      <c r="J198" s="629"/>
      <c r="K198" s="622"/>
      <c r="L198" s="622"/>
      <c r="M198" s="622"/>
      <c r="N198" s="601"/>
      <c r="O198" s="601"/>
      <c r="P198" s="601"/>
      <c r="Q198" s="604"/>
    </row>
    <row r="199" spans="1:17">
      <c r="A199" s="601"/>
      <c r="B199" s="641"/>
      <c r="C199" s="641"/>
      <c r="D199" s="641"/>
      <c r="E199" s="622"/>
      <c r="F199" s="622"/>
      <c r="G199" s="622"/>
      <c r="H199" s="629"/>
      <c r="I199" s="629"/>
      <c r="J199" s="629"/>
      <c r="K199" s="622"/>
      <c r="L199" s="622"/>
      <c r="M199" s="622"/>
      <c r="N199" s="601"/>
      <c r="O199" s="601"/>
      <c r="P199" s="601"/>
      <c r="Q199" s="604"/>
    </row>
    <row r="200" spans="1:17">
      <c r="A200" s="601"/>
      <c r="B200" s="641"/>
      <c r="C200" s="641"/>
      <c r="D200" s="641"/>
      <c r="E200" s="622"/>
      <c r="F200" s="622"/>
      <c r="G200" s="622"/>
      <c r="H200" s="629"/>
      <c r="I200" s="629"/>
      <c r="J200" s="629"/>
      <c r="K200" s="622"/>
      <c r="L200" s="622"/>
      <c r="M200" s="622"/>
      <c r="N200" s="601"/>
      <c r="O200" s="601"/>
      <c r="P200" s="601"/>
      <c r="Q200" s="604"/>
    </row>
    <row r="201" spans="1:17">
      <c r="A201" s="601"/>
      <c r="B201" s="641"/>
      <c r="C201" s="641"/>
      <c r="D201" s="641"/>
      <c r="E201" s="622"/>
      <c r="F201" s="622"/>
      <c r="G201" s="622"/>
      <c r="H201" s="629"/>
      <c r="I201" s="629"/>
      <c r="J201" s="629"/>
      <c r="K201" s="622"/>
      <c r="L201" s="622"/>
      <c r="M201" s="622"/>
      <c r="N201" s="601"/>
      <c r="O201" s="601"/>
      <c r="P201" s="601"/>
      <c r="Q201" s="604"/>
    </row>
    <row r="202" spans="1:17">
      <c r="A202" s="601"/>
      <c r="B202" s="641"/>
      <c r="C202" s="641"/>
      <c r="D202" s="641"/>
      <c r="E202" s="622"/>
      <c r="F202" s="622"/>
      <c r="G202" s="622"/>
      <c r="H202" s="629"/>
      <c r="I202" s="629"/>
      <c r="J202" s="629"/>
      <c r="K202" s="622"/>
      <c r="L202" s="622"/>
      <c r="M202" s="622"/>
      <c r="N202" s="601"/>
      <c r="O202" s="601"/>
      <c r="P202" s="601"/>
      <c r="Q202" s="604"/>
    </row>
    <row r="203" spans="1:17">
      <c r="A203" s="601"/>
      <c r="B203" s="641"/>
      <c r="C203" s="641"/>
      <c r="D203" s="641"/>
      <c r="E203" s="622"/>
      <c r="F203" s="622"/>
      <c r="G203" s="622"/>
      <c r="H203" s="629"/>
      <c r="I203" s="629"/>
      <c r="J203" s="629"/>
      <c r="K203" s="622"/>
      <c r="L203" s="622"/>
      <c r="M203" s="622"/>
      <c r="N203" s="601"/>
      <c r="O203" s="601"/>
      <c r="P203" s="601"/>
      <c r="Q203" s="604"/>
    </row>
    <row r="204" spans="1:17">
      <c r="A204" s="601"/>
      <c r="B204" s="641"/>
      <c r="C204" s="641"/>
      <c r="D204" s="641"/>
      <c r="E204" s="622"/>
      <c r="F204" s="622"/>
      <c r="G204" s="622"/>
      <c r="H204" s="629"/>
      <c r="I204" s="629"/>
      <c r="J204" s="629"/>
      <c r="K204" s="622"/>
      <c r="L204" s="622"/>
      <c r="M204" s="622"/>
      <c r="N204" s="601"/>
      <c r="O204" s="601"/>
      <c r="P204" s="601"/>
      <c r="Q204" s="604"/>
    </row>
    <row r="205" spans="1:17">
      <c r="A205" s="601"/>
      <c r="B205" s="641"/>
      <c r="C205" s="641"/>
      <c r="D205" s="641"/>
      <c r="E205" s="622"/>
      <c r="F205" s="622"/>
      <c r="G205" s="622"/>
      <c r="H205" s="629"/>
      <c r="I205" s="629"/>
      <c r="J205" s="629"/>
      <c r="K205" s="622"/>
      <c r="L205" s="622"/>
      <c r="M205" s="622"/>
      <c r="N205" s="601"/>
      <c r="O205" s="601"/>
      <c r="P205" s="601"/>
      <c r="Q205" s="604"/>
    </row>
    <row r="206" spans="1:17">
      <c r="A206" s="601"/>
      <c r="B206" s="641"/>
      <c r="C206" s="641"/>
      <c r="D206" s="641"/>
      <c r="E206" s="622"/>
      <c r="F206" s="622"/>
      <c r="G206" s="622"/>
      <c r="H206" s="629"/>
      <c r="I206" s="629"/>
      <c r="J206" s="629"/>
      <c r="K206" s="622"/>
      <c r="L206" s="622"/>
      <c r="M206" s="622"/>
      <c r="N206" s="601"/>
      <c r="O206" s="601"/>
      <c r="P206" s="601"/>
      <c r="Q206" s="604"/>
    </row>
    <row r="207" spans="1:17">
      <c r="A207" s="601"/>
      <c r="B207" s="641"/>
      <c r="C207" s="641"/>
      <c r="D207" s="641"/>
      <c r="E207" s="622"/>
      <c r="F207" s="622"/>
      <c r="G207" s="622"/>
      <c r="H207" s="629"/>
      <c r="I207" s="629"/>
      <c r="J207" s="629"/>
      <c r="K207" s="622"/>
      <c r="L207" s="622"/>
      <c r="M207" s="622"/>
      <c r="N207" s="601"/>
      <c r="O207" s="601"/>
      <c r="P207" s="601"/>
      <c r="Q207" s="604"/>
    </row>
    <row r="208" spans="1:17">
      <c r="A208" s="601"/>
      <c r="B208" s="641"/>
      <c r="C208" s="641"/>
      <c r="D208" s="641"/>
      <c r="E208" s="622"/>
      <c r="F208" s="622"/>
      <c r="G208" s="622"/>
      <c r="H208" s="629"/>
      <c r="I208" s="629"/>
      <c r="J208" s="629"/>
      <c r="K208" s="622"/>
      <c r="L208" s="622"/>
      <c r="M208" s="622"/>
      <c r="N208" s="601"/>
      <c r="O208" s="601"/>
      <c r="P208" s="601"/>
      <c r="Q208" s="604"/>
    </row>
    <row r="209" spans="1:17">
      <c r="A209" s="601"/>
      <c r="B209" s="641"/>
      <c r="C209" s="641"/>
      <c r="D209" s="641"/>
      <c r="E209" s="622"/>
      <c r="F209" s="622"/>
      <c r="G209" s="622"/>
      <c r="H209" s="629"/>
      <c r="I209" s="629"/>
      <c r="J209" s="629"/>
      <c r="K209" s="622"/>
      <c r="L209" s="622"/>
      <c r="M209" s="622"/>
      <c r="N209" s="601"/>
      <c r="O209" s="601"/>
      <c r="P209" s="601"/>
      <c r="Q209" s="604"/>
    </row>
    <row r="210" spans="1:17">
      <c r="A210" s="601"/>
      <c r="B210" s="641"/>
      <c r="C210" s="641"/>
      <c r="D210" s="641"/>
      <c r="E210" s="622"/>
      <c r="F210" s="622"/>
      <c r="G210" s="622"/>
      <c r="H210" s="629"/>
      <c r="I210" s="629"/>
      <c r="J210" s="629"/>
      <c r="K210" s="622"/>
      <c r="L210" s="622"/>
      <c r="M210" s="622"/>
      <c r="N210" s="601"/>
      <c r="O210" s="601"/>
      <c r="P210" s="601"/>
      <c r="Q210" s="60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7"/>
  <sheetViews>
    <sheetView tabSelected="1" topLeftCell="C211" zoomScale="120" zoomScaleNormal="120" workbookViewId="0">
      <selection activeCell="M220" sqref="M220"/>
    </sheetView>
  </sheetViews>
  <sheetFormatPr defaultRowHeight="15"/>
  <cols>
    <col min="1" max="1" width="32.7109375" style="722" customWidth="1"/>
    <col min="2" max="2" width="25.42578125" style="722" customWidth="1"/>
    <col min="3" max="3" width="9.42578125" style="722" customWidth="1"/>
    <col min="4" max="4" width="9.7109375" style="722" customWidth="1"/>
    <col min="5" max="5" width="13.140625" style="57" customWidth="1"/>
    <col min="6" max="6" width="12.7109375" style="722" customWidth="1"/>
    <col min="7" max="7" width="5.28515625" style="722" customWidth="1"/>
    <col min="8" max="13" width="12.28515625" style="722" bestFit="1" customWidth="1"/>
    <col min="14" max="16384" width="9.140625" style="722"/>
  </cols>
  <sheetData>
    <row r="1" spans="1:14">
      <c r="A1" s="7" t="s">
        <v>716</v>
      </c>
      <c r="B1" s="7" t="s">
        <v>354</v>
      </c>
      <c r="C1" s="7" t="s">
        <v>715</v>
      </c>
      <c r="D1" s="7" t="s">
        <v>1122</v>
      </c>
      <c r="E1" s="63" t="s">
        <v>356</v>
      </c>
      <c r="F1" s="7" t="s">
        <v>730</v>
      </c>
      <c r="G1" s="7" t="s">
        <v>714</v>
      </c>
      <c r="H1" s="7">
        <v>2007</v>
      </c>
      <c r="I1" s="7">
        <v>2008</v>
      </c>
      <c r="J1" s="7">
        <v>2009</v>
      </c>
      <c r="K1" s="7">
        <v>2010</v>
      </c>
      <c r="L1" s="7">
        <v>2011</v>
      </c>
      <c r="M1" s="7">
        <v>2012</v>
      </c>
    </row>
    <row r="2" spans="1:14">
      <c r="A2" s="3" t="s">
        <v>308</v>
      </c>
      <c r="B2" s="45" t="s">
        <v>395</v>
      </c>
      <c r="C2" s="46">
        <v>12</v>
      </c>
      <c r="D2" s="46" t="s">
        <v>359</v>
      </c>
      <c r="E2" s="52" t="s">
        <v>360</v>
      </c>
      <c r="F2" s="46" t="s">
        <v>396</v>
      </c>
      <c r="G2" s="46" t="s">
        <v>703</v>
      </c>
      <c r="H2" s="783">
        <v>62</v>
      </c>
      <c r="I2" s="783">
        <v>58</v>
      </c>
      <c r="J2" s="783">
        <v>66</v>
      </c>
      <c r="K2" s="783">
        <v>85</v>
      </c>
      <c r="L2" s="777">
        <v>83</v>
      </c>
      <c r="M2" s="777">
        <v>80</v>
      </c>
      <c r="N2" s="773">
        <f>(M2-H2)/100</f>
        <v>0.18</v>
      </c>
    </row>
    <row r="3" spans="1:14">
      <c r="A3" s="3" t="s">
        <v>287</v>
      </c>
      <c r="B3" s="45" t="s">
        <v>397</v>
      </c>
      <c r="C3" s="47" t="s">
        <v>398</v>
      </c>
      <c r="D3" s="47">
        <v>6400</v>
      </c>
      <c r="E3" s="52" t="s">
        <v>121</v>
      </c>
      <c r="F3" s="46">
        <v>63038645</v>
      </c>
      <c r="G3" s="46" t="s">
        <v>703</v>
      </c>
      <c r="H3" s="781">
        <v>295</v>
      </c>
      <c r="I3" s="781">
        <v>285</v>
      </c>
      <c r="J3" s="781">
        <v>279</v>
      </c>
      <c r="K3" s="781">
        <v>282</v>
      </c>
      <c r="L3" s="777">
        <v>172</v>
      </c>
      <c r="M3" s="777">
        <v>202</v>
      </c>
    </row>
    <row r="4" spans="1:14">
      <c r="A4" s="3" t="s">
        <v>177</v>
      </c>
      <c r="B4" s="45" t="s">
        <v>399</v>
      </c>
      <c r="C4" s="46">
        <v>4</v>
      </c>
      <c r="D4" s="46" t="s">
        <v>359</v>
      </c>
      <c r="E4" s="52" t="s">
        <v>360</v>
      </c>
      <c r="F4" s="46" t="s">
        <v>400</v>
      </c>
      <c r="G4" s="46" t="s">
        <v>703</v>
      </c>
      <c r="H4" s="777">
        <v>1051</v>
      </c>
      <c r="I4" s="783">
        <v>1068</v>
      </c>
      <c r="J4" s="783">
        <v>876</v>
      </c>
      <c r="K4" s="783">
        <v>797</v>
      </c>
      <c r="L4" s="777">
        <v>1080</v>
      </c>
      <c r="M4" s="777">
        <v>1080</v>
      </c>
    </row>
    <row r="5" spans="1:14" ht="30">
      <c r="A5" s="3" t="s">
        <v>321</v>
      </c>
      <c r="B5" s="48" t="s">
        <v>401</v>
      </c>
      <c r="C5" s="46">
        <v>4</v>
      </c>
      <c r="D5" s="49">
        <v>6310</v>
      </c>
      <c r="E5" s="52" t="s">
        <v>370</v>
      </c>
      <c r="F5" s="46" t="s">
        <v>740</v>
      </c>
      <c r="G5" s="46" t="s">
        <v>703</v>
      </c>
      <c r="H5" s="781">
        <v>174</v>
      </c>
      <c r="I5" s="781">
        <v>166</v>
      </c>
      <c r="J5" s="781">
        <v>153</v>
      </c>
      <c r="K5" s="781">
        <v>108</v>
      </c>
      <c r="L5" s="777">
        <v>349</v>
      </c>
      <c r="M5" s="777">
        <v>326</v>
      </c>
    </row>
    <row r="6" spans="1:14">
      <c r="A6" s="3" t="s">
        <v>1803</v>
      </c>
      <c r="B6" s="48" t="s">
        <v>1804</v>
      </c>
      <c r="C6" s="46">
        <v>12</v>
      </c>
      <c r="D6" s="49">
        <v>6400</v>
      </c>
      <c r="E6" s="52" t="s">
        <v>121</v>
      </c>
      <c r="F6" s="46">
        <v>65976679</v>
      </c>
      <c r="G6" s="46" t="s">
        <v>703</v>
      </c>
      <c r="H6" s="781">
        <v>268</v>
      </c>
      <c r="I6" s="781">
        <v>234</v>
      </c>
      <c r="J6" s="781">
        <v>263</v>
      </c>
      <c r="K6" s="781">
        <v>210</v>
      </c>
      <c r="L6" s="777">
        <v>219</v>
      </c>
      <c r="M6" s="777">
        <v>159</v>
      </c>
    </row>
    <row r="7" spans="1:14" ht="17.25" customHeight="1">
      <c r="A7" s="3" t="s">
        <v>210</v>
      </c>
      <c r="B7" s="45" t="s">
        <v>402</v>
      </c>
      <c r="C7" s="46">
        <v>1</v>
      </c>
      <c r="D7" s="46" t="s">
        <v>358</v>
      </c>
      <c r="E7" s="52" t="s">
        <v>121</v>
      </c>
      <c r="F7" s="46" t="s">
        <v>403</v>
      </c>
      <c r="G7" s="46" t="s">
        <v>703</v>
      </c>
      <c r="H7" s="784">
        <v>37</v>
      </c>
      <c r="I7" s="783">
        <v>11</v>
      </c>
      <c r="J7" s="783">
        <v>11</v>
      </c>
      <c r="K7" s="783">
        <v>9</v>
      </c>
      <c r="L7" s="777">
        <v>14</v>
      </c>
      <c r="M7" s="777">
        <v>11</v>
      </c>
    </row>
    <row r="8" spans="1:14" ht="17.25" customHeight="1">
      <c r="A8" s="3" t="s">
        <v>1806</v>
      </c>
      <c r="B8" s="45" t="s">
        <v>1805</v>
      </c>
      <c r="C8" s="46">
        <v>37</v>
      </c>
      <c r="D8" s="46"/>
      <c r="E8" s="52"/>
      <c r="F8" s="46"/>
      <c r="G8" s="46" t="s">
        <v>703</v>
      </c>
      <c r="H8" s="784">
        <v>137</v>
      </c>
      <c r="I8" s="783">
        <v>134</v>
      </c>
      <c r="J8" s="783">
        <v>89</v>
      </c>
      <c r="K8" s="783">
        <v>46</v>
      </c>
      <c r="L8" s="777"/>
      <c r="M8" s="777"/>
    </row>
    <row r="9" spans="1:14" ht="19.5" customHeight="1">
      <c r="A9" s="3" t="s">
        <v>302</v>
      </c>
      <c r="B9" s="45" t="s">
        <v>404</v>
      </c>
      <c r="C9" s="46">
        <v>12</v>
      </c>
      <c r="D9" s="50">
        <v>6400</v>
      </c>
      <c r="E9" s="52" t="s">
        <v>121</v>
      </c>
      <c r="F9" s="46" t="s">
        <v>741</v>
      </c>
      <c r="G9" s="46" t="s">
        <v>703</v>
      </c>
      <c r="H9" s="777">
        <v>33</v>
      </c>
      <c r="I9" s="777">
        <v>33</v>
      </c>
      <c r="J9" s="777">
        <v>33</v>
      </c>
      <c r="K9" s="777">
        <v>33</v>
      </c>
      <c r="L9" s="777">
        <v>33</v>
      </c>
      <c r="M9" s="777">
        <v>43</v>
      </c>
    </row>
    <row r="10" spans="1:14">
      <c r="A10" s="3" t="s">
        <v>742</v>
      </c>
      <c r="B10" s="45" t="s">
        <v>404</v>
      </c>
      <c r="C10" s="46">
        <v>12</v>
      </c>
      <c r="D10" s="47">
        <v>6400</v>
      </c>
      <c r="E10" s="52" t="s">
        <v>121</v>
      </c>
      <c r="F10" s="46" t="s">
        <v>743</v>
      </c>
      <c r="G10" s="46" t="s">
        <v>703</v>
      </c>
      <c r="H10" s="781">
        <v>316</v>
      </c>
      <c r="I10" s="781">
        <v>257</v>
      </c>
      <c r="J10" s="781">
        <v>262</v>
      </c>
      <c r="K10" s="781">
        <v>0</v>
      </c>
      <c r="L10" s="777">
        <v>311</v>
      </c>
      <c r="M10" s="777">
        <v>19</v>
      </c>
    </row>
    <row r="11" spans="1:14">
      <c r="A11" s="3" t="s">
        <v>792</v>
      </c>
      <c r="B11" s="45" t="s">
        <v>791</v>
      </c>
      <c r="C11" s="46">
        <v>10</v>
      </c>
      <c r="D11" s="47">
        <v>6300</v>
      </c>
      <c r="E11" s="52" t="s">
        <v>360</v>
      </c>
      <c r="F11" s="46">
        <v>4132591</v>
      </c>
      <c r="G11" s="46" t="s">
        <v>703</v>
      </c>
      <c r="H11" s="778"/>
      <c r="I11" s="778"/>
      <c r="J11" s="778"/>
      <c r="K11" s="778"/>
      <c r="L11" s="777">
        <v>254</v>
      </c>
      <c r="M11" s="777">
        <v>297</v>
      </c>
    </row>
    <row r="12" spans="1:14">
      <c r="A12" s="3" t="s">
        <v>792</v>
      </c>
      <c r="B12" s="45" t="s">
        <v>791</v>
      </c>
      <c r="C12" s="46">
        <v>10</v>
      </c>
      <c r="D12" s="47">
        <v>6300</v>
      </c>
      <c r="E12" s="52" t="s">
        <v>360</v>
      </c>
      <c r="F12" s="46">
        <v>215926</v>
      </c>
      <c r="G12" s="46" t="s">
        <v>703</v>
      </c>
      <c r="H12" s="781">
        <v>61</v>
      </c>
      <c r="I12" s="781">
        <v>60</v>
      </c>
      <c r="J12" s="781">
        <v>85</v>
      </c>
      <c r="K12" s="781">
        <v>43</v>
      </c>
      <c r="L12" s="777">
        <v>157</v>
      </c>
      <c r="M12" s="777">
        <v>154</v>
      </c>
    </row>
    <row r="13" spans="1:14">
      <c r="A13" s="3" t="s">
        <v>1798</v>
      </c>
      <c r="B13" s="45" t="s">
        <v>791</v>
      </c>
      <c r="C13" s="46">
        <v>12</v>
      </c>
      <c r="D13" s="47">
        <v>6300</v>
      </c>
      <c r="E13" s="52" t="s">
        <v>360</v>
      </c>
      <c r="F13" s="46">
        <v>30002393</v>
      </c>
      <c r="G13" s="46" t="s">
        <v>703</v>
      </c>
      <c r="H13" s="781">
        <v>316</v>
      </c>
      <c r="I13" s="781">
        <v>257</v>
      </c>
      <c r="J13" s="781">
        <v>262</v>
      </c>
      <c r="K13" s="781"/>
      <c r="L13" s="777"/>
      <c r="M13" s="777"/>
    </row>
    <row r="14" spans="1:14">
      <c r="A14" s="3" t="s">
        <v>232</v>
      </c>
      <c r="B14" s="45" t="s">
        <v>406</v>
      </c>
      <c r="C14" s="46">
        <v>1</v>
      </c>
      <c r="D14" s="46" t="s">
        <v>358</v>
      </c>
      <c r="E14" s="52" t="s">
        <v>121</v>
      </c>
      <c r="F14" s="46" t="s">
        <v>407</v>
      </c>
      <c r="G14" s="46" t="s">
        <v>703</v>
      </c>
      <c r="H14" s="777">
        <v>814</v>
      </c>
      <c r="I14" s="783">
        <v>585</v>
      </c>
      <c r="J14" s="783">
        <v>297</v>
      </c>
      <c r="K14" s="783">
        <v>240</v>
      </c>
      <c r="L14" s="777">
        <v>295</v>
      </c>
      <c r="M14" s="777">
        <v>297</v>
      </c>
    </row>
    <row r="15" spans="1:14">
      <c r="A15" s="3" t="s">
        <v>346</v>
      </c>
      <c r="B15" s="45" t="s">
        <v>744</v>
      </c>
      <c r="C15" s="46">
        <v>6</v>
      </c>
      <c r="D15" s="50">
        <v>6400</v>
      </c>
      <c r="E15" s="52" t="s">
        <v>121</v>
      </c>
      <c r="F15" s="46" t="s">
        <v>745</v>
      </c>
      <c r="G15" s="46" t="s">
        <v>703</v>
      </c>
      <c r="H15" s="781">
        <v>675</v>
      </c>
      <c r="I15" s="781">
        <v>589</v>
      </c>
      <c r="J15" s="781">
        <v>585</v>
      </c>
      <c r="K15" s="781">
        <v>426</v>
      </c>
      <c r="L15" s="777">
        <v>327</v>
      </c>
      <c r="M15" s="777">
        <v>374</v>
      </c>
    </row>
    <row r="16" spans="1:14">
      <c r="A16" s="3" t="s">
        <v>346</v>
      </c>
      <c r="B16" s="45" t="s">
        <v>744</v>
      </c>
      <c r="C16" s="46">
        <v>6</v>
      </c>
      <c r="D16" s="50">
        <v>6400</v>
      </c>
      <c r="E16" s="52" t="s">
        <v>121</v>
      </c>
      <c r="F16" s="46" t="s">
        <v>746</v>
      </c>
      <c r="G16" s="46" t="s">
        <v>703</v>
      </c>
      <c r="H16" s="778"/>
      <c r="I16" s="778"/>
      <c r="J16" s="778"/>
      <c r="K16" s="778"/>
      <c r="L16" s="777">
        <v>83</v>
      </c>
      <c r="M16" s="777">
        <v>66</v>
      </c>
    </row>
    <row r="17" spans="1:13">
      <c r="A17" s="3" t="s">
        <v>170</v>
      </c>
      <c r="B17" s="45" t="s">
        <v>408</v>
      </c>
      <c r="C17" s="46">
        <v>11</v>
      </c>
      <c r="D17" s="46" t="s">
        <v>358</v>
      </c>
      <c r="E17" s="52" t="s">
        <v>121</v>
      </c>
      <c r="F17" s="46" t="s">
        <v>409</v>
      </c>
      <c r="G17" s="46" t="s">
        <v>703</v>
      </c>
      <c r="H17" s="777">
        <v>29</v>
      </c>
      <c r="I17" s="783">
        <v>7</v>
      </c>
      <c r="J17" s="783">
        <v>21</v>
      </c>
      <c r="K17" s="783">
        <v>13</v>
      </c>
      <c r="L17" s="777">
        <v>10</v>
      </c>
      <c r="M17" s="777">
        <v>8</v>
      </c>
    </row>
    <row r="18" spans="1:13">
      <c r="A18" s="3" t="s">
        <v>116</v>
      </c>
      <c r="B18" s="51" t="s">
        <v>747</v>
      </c>
      <c r="C18" s="50">
        <v>1</v>
      </c>
      <c r="D18" s="50">
        <v>6470</v>
      </c>
      <c r="E18" s="53" t="s">
        <v>121</v>
      </c>
      <c r="F18" s="50">
        <v>63238807</v>
      </c>
      <c r="G18" s="46" t="s">
        <v>703</v>
      </c>
      <c r="H18" s="778">
        <v>438</v>
      </c>
      <c r="I18" s="778">
        <v>293</v>
      </c>
      <c r="J18" s="778">
        <v>244</v>
      </c>
      <c r="K18" s="778">
        <v>237</v>
      </c>
      <c r="L18" s="777">
        <v>305</v>
      </c>
      <c r="M18" s="777">
        <v>272</v>
      </c>
    </row>
    <row r="19" spans="1:13">
      <c r="A19" s="3" t="s">
        <v>1540</v>
      </c>
      <c r="B19" s="45" t="s">
        <v>410</v>
      </c>
      <c r="C19" s="50">
        <v>26</v>
      </c>
      <c r="D19" s="50">
        <v>6400</v>
      </c>
      <c r="E19" s="53" t="s">
        <v>121</v>
      </c>
      <c r="F19" s="50"/>
      <c r="G19" s="46" t="s">
        <v>703</v>
      </c>
      <c r="H19" s="778">
        <v>2305</v>
      </c>
      <c r="I19" s="778">
        <v>2305</v>
      </c>
      <c r="J19" s="778">
        <v>1772</v>
      </c>
      <c r="K19" s="778">
        <v>1740</v>
      </c>
      <c r="L19" s="777">
        <v>1463</v>
      </c>
      <c r="M19" s="777">
        <v>1567</v>
      </c>
    </row>
    <row r="20" spans="1:13">
      <c r="A20" s="3" t="s">
        <v>181</v>
      </c>
      <c r="B20" s="45" t="s">
        <v>410</v>
      </c>
      <c r="C20" s="46">
        <v>100</v>
      </c>
      <c r="D20" s="50">
        <v>6400</v>
      </c>
      <c r="E20" s="53" t="s">
        <v>121</v>
      </c>
      <c r="F20" s="50">
        <v>16785</v>
      </c>
      <c r="G20" s="46" t="s">
        <v>703</v>
      </c>
      <c r="H20" s="783">
        <v>1374</v>
      </c>
      <c r="I20" s="783">
        <v>1200</v>
      </c>
      <c r="J20" s="783">
        <v>1244</v>
      </c>
      <c r="K20" s="783">
        <v>934</v>
      </c>
      <c r="L20" s="777">
        <v>1110</v>
      </c>
      <c r="M20" s="777">
        <v>1261</v>
      </c>
    </row>
    <row r="21" spans="1:13">
      <c r="A21" s="3" t="s">
        <v>181</v>
      </c>
      <c r="B21" s="45" t="s">
        <v>410</v>
      </c>
      <c r="C21" s="46">
        <v>100</v>
      </c>
      <c r="D21" s="46" t="s">
        <v>358</v>
      </c>
      <c r="E21" s="52" t="s">
        <v>121</v>
      </c>
      <c r="F21" s="46" t="s">
        <v>411</v>
      </c>
      <c r="G21" s="46" t="s">
        <v>703</v>
      </c>
      <c r="H21" s="788"/>
      <c r="I21" s="788"/>
      <c r="J21" s="788"/>
      <c r="K21" s="788"/>
      <c r="L21" s="787">
        <v>56</v>
      </c>
      <c r="M21" s="787"/>
    </row>
    <row r="22" spans="1:13">
      <c r="A22" s="3" t="s">
        <v>159</v>
      </c>
      <c r="B22" s="45" t="s">
        <v>412</v>
      </c>
      <c r="C22" s="46">
        <v>2</v>
      </c>
      <c r="D22" s="47">
        <v>6400</v>
      </c>
      <c r="E22" s="52" t="s">
        <v>121</v>
      </c>
      <c r="F22" s="46">
        <v>16814</v>
      </c>
      <c r="G22" s="46" t="s">
        <v>703</v>
      </c>
      <c r="H22" s="781">
        <v>406</v>
      </c>
      <c r="I22" s="781">
        <v>257</v>
      </c>
      <c r="J22" s="781">
        <v>229</v>
      </c>
      <c r="K22" s="781">
        <v>222</v>
      </c>
      <c r="L22" s="777">
        <v>305</v>
      </c>
      <c r="M22" s="777">
        <v>240</v>
      </c>
    </row>
    <row r="23" spans="1:13">
      <c r="A23" s="724" t="s">
        <v>135</v>
      </c>
      <c r="B23" s="725" t="s">
        <v>412</v>
      </c>
      <c r="C23" s="726">
        <v>4</v>
      </c>
      <c r="D23" s="726">
        <v>6400</v>
      </c>
      <c r="E23" s="727" t="s">
        <v>121</v>
      </c>
      <c r="F23" s="728">
        <v>16816</v>
      </c>
      <c r="G23" s="728" t="s">
        <v>703</v>
      </c>
      <c r="H23" s="779">
        <v>1937</v>
      </c>
      <c r="I23" s="779">
        <v>1937</v>
      </c>
      <c r="J23" s="779">
        <v>1937</v>
      </c>
      <c r="K23" s="779">
        <v>1937</v>
      </c>
      <c r="L23" s="780">
        <v>1926</v>
      </c>
      <c r="M23" s="780">
        <v>2612</v>
      </c>
    </row>
    <row r="24" spans="1:13">
      <c r="A24" s="3" t="s">
        <v>161</v>
      </c>
      <c r="B24" s="45" t="s">
        <v>412</v>
      </c>
      <c r="C24" s="46">
        <v>8</v>
      </c>
      <c r="D24" s="47">
        <v>6400</v>
      </c>
      <c r="E24" s="52" t="s">
        <v>121</v>
      </c>
      <c r="F24" s="46">
        <v>15132</v>
      </c>
      <c r="G24" s="46" t="s">
        <v>703</v>
      </c>
      <c r="H24" s="781">
        <v>0</v>
      </c>
      <c r="I24" s="781">
        <v>0</v>
      </c>
      <c r="J24" s="781">
        <v>0</v>
      </c>
      <c r="K24" s="781">
        <v>493</v>
      </c>
      <c r="L24" s="777">
        <v>605</v>
      </c>
      <c r="M24" s="777">
        <v>765</v>
      </c>
    </row>
    <row r="25" spans="1:13">
      <c r="A25" s="3" t="s">
        <v>165</v>
      </c>
      <c r="B25" s="45" t="s">
        <v>413</v>
      </c>
      <c r="C25" s="46">
        <v>1</v>
      </c>
      <c r="D25" s="46" t="s">
        <v>358</v>
      </c>
      <c r="E25" s="52" t="s">
        <v>121</v>
      </c>
      <c r="F25" s="46" t="s">
        <v>414</v>
      </c>
      <c r="G25" s="46" t="s">
        <v>703</v>
      </c>
      <c r="H25" s="777">
        <v>196</v>
      </c>
      <c r="I25" s="783">
        <v>211</v>
      </c>
      <c r="J25" s="783">
        <v>33</v>
      </c>
      <c r="K25" s="783">
        <v>86</v>
      </c>
      <c r="L25" s="777"/>
      <c r="M25" s="777">
        <v>37</v>
      </c>
    </row>
    <row r="26" spans="1:13">
      <c r="A26" s="3" t="s">
        <v>206</v>
      </c>
      <c r="B26" s="45" t="s">
        <v>413</v>
      </c>
      <c r="C26" s="46">
        <v>1</v>
      </c>
      <c r="D26" s="46" t="s">
        <v>358</v>
      </c>
      <c r="E26" s="52" t="s">
        <v>121</v>
      </c>
      <c r="F26" s="46" t="s">
        <v>415</v>
      </c>
      <c r="G26" s="46" t="s">
        <v>703</v>
      </c>
      <c r="H26" s="777">
        <v>214</v>
      </c>
      <c r="I26" s="783">
        <v>220</v>
      </c>
      <c r="J26" s="783">
        <v>36</v>
      </c>
      <c r="K26" s="783">
        <v>100</v>
      </c>
      <c r="L26" s="777">
        <v>151</v>
      </c>
      <c r="M26" s="777">
        <v>107</v>
      </c>
    </row>
    <row r="27" spans="1:13">
      <c r="A27" s="3" t="s">
        <v>200</v>
      </c>
      <c r="B27" s="45" t="s">
        <v>372</v>
      </c>
      <c r="C27" s="46">
        <v>2</v>
      </c>
      <c r="D27" s="47">
        <v>6300</v>
      </c>
      <c r="E27" s="52" t="s">
        <v>360</v>
      </c>
      <c r="F27" s="46">
        <v>20272877</v>
      </c>
      <c r="G27" s="46" t="s">
        <v>703</v>
      </c>
      <c r="H27" s="778"/>
      <c r="I27" s="778"/>
      <c r="J27" s="778"/>
      <c r="K27" s="778"/>
      <c r="L27" s="777">
        <v>295</v>
      </c>
      <c r="M27" s="777">
        <v>300</v>
      </c>
    </row>
    <row r="28" spans="1:13" ht="30">
      <c r="A28" s="3" t="s">
        <v>1800</v>
      </c>
      <c r="B28" s="45" t="s">
        <v>416</v>
      </c>
      <c r="C28" s="46">
        <v>32</v>
      </c>
      <c r="D28" s="47">
        <v>6440</v>
      </c>
      <c r="E28" s="52" t="s">
        <v>363</v>
      </c>
      <c r="F28" s="46">
        <v>24227793</v>
      </c>
      <c r="G28" s="46" t="s">
        <v>703</v>
      </c>
      <c r="H28" s="781">
        <v>103</v>
      </c>
      <c r="I28" s="781">
        <v>811</v>
      </c>
      <c r="J28" s="781">
        <v>305</v>
      </c>
      <c r="K28" s="781">
        <v>244</v>
      </c>
      <c r="L28" s="777">
        <v>273</v>
      </c>
      <c r="M28" s="777"/>
    </row>
    <row r="29" spans="1:13" ht="30">
      <c r="A29" s="3" t="s">
        <v>166</v>
      </c>
      <c r="B29" s="45" t="s">
        <v>23</v>
      </c>
      <c r="C29" s="46">
        <v>10</v>
      </c>
      <c r="D29" s="47">
        <v>6440</v>
      </c>
      <c r="E29" s="52" t="s">
        <v>363</v>
      </c>
      <c r="F29" s="46"/>
      <c r="G29" s="46" t="s">
        <v>703</v>
      </c>
      <c r="H29" s="781">
        <v>225</v>
      </c>
      <c r="I29" s="781">
        <v>325</v>
      </c>
      <c r="J29" s="781">
        <v>334</v>
      </c>
      <c r="K29" s="781">
        <v>377</v>
      </c>
      <c r="L29" s="777">
        <v>307</v>
      </c>
      <c r="M29" s="777">
        <v>325</v>
      </c>
    </row>
    <row r="30" spans="1:13">
      <c r="A30" s="3" t="s">
        <v>140</v>
      </c>
      <c r="B30" s="45" t="s">
        <v>417</v>
      </c>
      <c r="C30" s="61" t="s">
        <v>748</v>
      </c>
      <c r="D30" s="47">
        <v>6300</v>
      </c>
      <c r="E30" s="52" t="s">
        <v>360</v>
      </c>
      <c r="F30" s="46">
        <v>29577521</v>
      </c>
      <c r="G30" s="46" t="s">
        <v>703</v>
      </c>
      <c r="H30" s="781">
        <v>3140</v>
      </c>
      <c r="I30" s="781">
        <v>3012</v>
      </c>
      <c r="J30" s="781">
        <v>2786</v>
      </c>
      <c r="K30" s="781">
        <v>2631</v>
      </c>
      <c r="L30" s="777">
        <v>2750</v>
      </c>
      <c r="M30" s="777">
        <v>2569</v>
      </c>
    </row>
    <row r="31" spans="1:13">
      <c r="A31" s="3" t="s">
        <v>1810</v>
      </c>
      <c r="B31" s="45" t="s">
        <v>418</v>
      </c>
      <c r="C31" s="46">
        <v>5</v>
      </c>
      <c r="D31" s="46" t="s">
        <v>358</v>
      </c>
      <c r="E31" s="52" t="s">
        <v>121</v>
      </c>
      <c r="F31" s="46" t="s">
        <v>419</v>
      </c>
      <c r="G31" s="46" t="s">
        <v>703</v>
      </c>
      <c r="H31" s="777">
        <v>3194</v>
      </c>
      <c r="I31" s="783">
        <v>2912</v>
      </c>
      <c r="J31" s="783">
        <v>2915</v>
      </c>
      <c r="K31" s="783">
        <v>2238</v>
      </c>
      <c r="L31" s="777">
        <v>2757</v>
      </c>
      <c r="M31" s="777">
        <v>2087</v>
      </c>
    </row>
    <row r="32" spans="1:13">
      <c r="A32" s="3" t="s">
        <v>1811</v>
      </c>
      <c r="B32" s="45" t="s">
        <v>418</v>
      </c>
      <c r="C32" s="46">
        <v>5</v>
      </c>
      <c r="D32" s="46" t="s">
        <v>358</v>
      </c>
      <c r="E32" s="52" t="s">
        <v>121</v>
      </c>
      <c r="F32" s="46">
        <v>16730</v>
      </c>
      <c r="G32" s="46" t="s">
        <v>703</v>
      </c>
      <c r="H32" s="777">
        <v>1572</v>
      </c>
      <c r="I32" s="783">
        <v>1400</v>
      </c>
      <c r="J32" s="783">
        <v>1403</v>
      </c>
      <c r="K32" s="783">
        <v>1625</v>
      </c>
      <c r="L32" s="777">
        <v>1756</v>
      </c>
      <c r="M32" s="777">
        <v>1546</v>
      </c>
    </row>
    <row r="33" spans="1:13">
      <c r="A33" s="3" t="s">
        <v>1807</v>
      </c>
      <c r="B33" s="45" t="s">
        <v>418</v>
      </c>
      <c r="C33" s="46">
        <v>3</v>
      </c>
      <c r="D33" s="46" t="s">
        <v>358</v>
      </c>
      <c r="E33" s="52" t="s">
        <v>121</v>
      </c>
      <c r="F33" s="46">
        <v>9299</v>
      </c>
      <c r="G33" s="46" t="s">
        <v>703</v>
      </c>
      <c r="H33" s="777">
        <v>408</v>
      </c>
      <c r="I33" s="783">
        <v>346</v>
      </c>
      <c r="J33" s="783">
        <v>267</v>
      </c>
      <c r="K33" s="783">
        <v>299</v>
      </c>
      <c r="L33" s="777"/>
      <c r="M33" s="777"/>
    </row>
    <row r="34" spans="1:13">
      <c r="A34" s="3" t="s">
        <v>1807</v>
      </c>
      <c r="B34" s="45" t="s">
        <v>418</v>
      </c>
      <c r="C34" s="46">
        <v>3</v>
      </c>
      <c r="D34" s="46" t="s">
        <v>358</v>
      </c>
      <c r="E34" s="52" t="s">
        <v>121</v>
      </c>
      <c r="F34" s="46">
        <v>16442</v>
      </c>
      <c r="G34" s="46"/>
      <c r="H34" s="777"/>
      <c r="I34" s="783"/>
      <c r="J34" s="783"/>
      <c r="K34" s="783"/>
      <c r="L34" s="777">
        <v>311</v>
      </c>
      <c r="M34" s="777">
        <v>289</v>
      </c>
    </row>
    <row r="35" spans="1:13">
      <c r="A35" s="3" t="s">
        <v>1809</v>
      </c>
      <c r="B35" s="45" t="s">
        <v>418</v>
      </c>
      <c r="C35" s="46" t="s">
        <v>1808</v>
      </c>
      <c r="D35" s="46" t="s">
        <v>358</v>
      </c>
      <c r="E35" s="52" t="s">
        <v>121</v>
      </c>
      <c r="F35" s="46">
        <v>16395</v>
      </c>
      <c r="G35" s="46" t="s">
        <v>703</v>
      </c>
      <c r="H35" s="777">
        <v>45</v>
      </c>
      <c r="I35" s="783">
        <v>39</v>
      </c>
      <c r="J35" s="783">
        <v>40</v>
      </c>
      <c r="K35" s="783">
        <v>35</v>
      </c>
      <c r="L35" s="777">
        <v>59</v>
      </c>
      <c r="M35" s="777">
        <v>35</v>
      </c>
    </row>
    <row r="36" spans="1:13">
      <c r="A36" s="3" t="s">
        <v>793</v>
      </c>
      <c r="B36" s="45" t="s">
        <v>418</v>
      </c>
      <c r="C36" s="46">
        <v>47</v>
      </c>
      <c r="D36" s="46">
        <v>6400</v>
      </c>
      <c r="E36" s="52" t="s">
        <v>121</v>
      </c>
      <c r="F36" s="46">
        <v>12762</v>
      </c>
      <c r="G36" s="46" t="s">
        <v>703</v>
      </c>
      <c r="H36" s="777">
        <v>361</v>
      </c>
      <c r="I36" s="783">
        <v>361</v>
      </c>
      <c r="J36" s="783">
        <v>370</v>
      </c>
      <c r="K36" s="783">
        <v>362</v>
      </c>
      <c r="L36" s="777">
        <v>492</v>
      </c>
      <c r="M36" s="777">
        <v>316</v>
      </c>
    </row>
    <row r="37" spans="1:13">
      <c r="A37" s="3" t="s">
        <v>307</v>
      </c>
      <c r="B37" s="45" t="s">
        <v>749</v>
      </c>
      <c r="C37" s="46">
        <v>3</v>
      </c>
      <c r="D37" s="46">
        <v>6320</v>
      </c>
      <c r="E37" s="52" t="s">
        <v>374</v>
      </c>
      <c r="F37" s="46">
        <v>14881424</v>
      </c>
      <c r="G37" s="46" t="s">
        <v>703</v>
      </c>
      <c r="H37" s="778"/>
      <c r="I37" s="778"/>
      <c r="J37" s="778"/>
      <c r="K37" s="778"/>
      <c r="L37" s="777">
        <v>34</v>
      </c>
      <c r="M37" s="777">
        <v>22</v>
      </c>
    </row>
    <row r="38" spans="1:13">
      <c r="A38" s="3" t="s">
        <v>94</v>
      </c>
      <c r="B38" s="45" t="s">
        <v>420</v>
      </c>
      <c r="C38" s="46">
        <v>2</v>
      </c>
      <c r="D38" s="46" t="s">
        <v>359</v>
      </c>
      <c r="E38" s="52" t="s">
        <v>360</v>
      </c>
      <c r="F38" s="46" t="s">
        <v>421</v>
      </c>
      <c r="G38" s="46" t="s">
        <v>703</v>
      </c>
      <c r="H38" s="777">
        <v>2558</v>
      </c>
      <c r="I38" s="783">
        <v>2865</v>
      </c>
      <c r="J38" s="783">
        <v>2368</v>
      </c>
      <c r="K38" s="783">
        <v>2485</v>
      </c>
      <c r="L38" s="777">
        <v>1328</v>
      </c>
      <c r="M38" s="777"/>
    </row>
    <row r="39" spans="1:13">
      <c r="A39" s="3" t="s">
        <v>1121</v>
      </c>
      <c r="B39" s="45" t="s">
        <v>420</v>
      </c>
      <c r="C39" s="46">
        <v>2</v>
      </c>
      <c r="D39" s="46" t="s">
        <v>359</v>
      </c>
      <c r="E39" s="52" t="s">
        <v>360</v>
      </c>
      <c r="F39" s="46">
        <v>29042510</v>
      </c>
      <c r="G39" s="46" t="s">
        <v>703</v>
      </c>
      <c r="H39" s="783">
        <v>87</v>
      </c>
      <c r="I39" s="783">
        <v>177</v>
      </c>
      <c r="J39" s="783">
        <v>96</v>
      </c>
      <c r="K39" s="783">
        <v>219</v>
      </c>
      <c r="L39" s="777"/>
      <c r="M39" s="777"/>
    </row>
    <row r="40" spans="1:13">
      <c r="A40" s="3" t="s">
        <v>94</v>
      </c>
      <c r="B40" s="45" t="s">
        <v>420</v>
      </c>
      <c r="C40" s="46">
        <v>2</v>
      </c>
      <c r="D40" s="46">
        <v>6300</v>
      </c>
      <c r="E40" s="52" t="s">
        <v>360</v>
      </c>
      <c r="F40" s="46">
        <v>16789</v>
      </c>
      <c r="G40" s="46"/>
      <c r="H40" s="778"/>
      <c r="I40" s="778"/>
      <c r="J40" s="778"/>
      <c r="K40" s="778"/>
      <c r="L40" s="777">
        <v>691</v>
      </c>
      <c r="M40" s="777">
        <v>2055</v>
      </c>
    </row>
    <row r="41" spans="1:13">
      <c r="A41" s="3" t="s">
        <v>258</v>
      </c>
      <c r="B41" s="45" t="s">
        <v>425</v>
      </c>
      <c r="C41" s="46">
        <v>1</v>
      </c>
      <c r="D41" s="47">
        <v>6310</v>
      </c>
      <c r="E41" s="52" t="s">
        <v>370</v>
      </c>
      <c r="F41" s="46">
        <v>10823478</v>
      </c>
      <c r="G41" s="46" t="s">
        <v>703</v>
      </c>
      <c r="H41" s="781">
        <v>454</v>
      </c>
      <c r="I41" s="781">
        <v>301</v>
      </c>
      <c r="J41" s="781">
        <v>337</v>
      </c>
      <c r="K41" s="781">
        <v>259</v>
      </c>
      <c r="L41" s="777">
        <v>369</v>
      </c>
      <c r="M41" s="777">
        <v>425</v>
      </c>
    </row>
    <row r="42" spans="1:13">
      <c r="A42" s="3" t="s">
        <v>347</v>
      </c>
      <c r="B42" s="45" t="s">
        <v>426</v>
      </c>
      <c r="C42" s="46">
        <v>25</v>
      </c>
      <c r="D42" s="47">
        <v>6400</v>
      </c>
      <c r="E42" s="52" t="s">
        <v>121</v>
      </c>
      <c r="F42" s="46" t="s">
        <v>427</v>
      </c>
      <c r="G42" s="46" t="s">
        <v>703</v>
      </c>
      <c r="H42" s="781">
        <v>251</v>
      </c>
      <c r="I42" s="781">
        <v>261</v>
      </c>
      <c r="J42" s="781">
        <v>236</v>
      </c>
      <c r="K42" s="781">
        <v>238</v>
      </c>
      <c r="L42" s="777">
        <v>180</v>
      </c>
      <c r="M42" s="777">
        <v>182</v>
      </c>
    </row>
    <row r="43" spans="1:13">
      <c r="A43" s="3" t="s">
        <v>348</v>
      </c>
      <c r="B43" s="45" t="s">
        <v>426</v>
      </c>
      <c r="C43" s="46">
        <v>52</v>
      </c>
      <c r="D43" s="46" t="s">
        <v>358</v>
      </c>
      <c r="E43" s="52" t="s">
        <v>121</v>
      </c>
      <c r="F43" s="46" t="s">
        <v>428</v>
      </c>
      <c r="G43" s="46" t="s">
        <v>703</v>
      </c>
      <c r="H43" s="777">
        <v>502</v>
      </c>
      <c r="I43" s="783">
        <v>500</v>
      </c>
      <c r="J43" s="783">
        <v>521</v>
      </c>
      <c r="K43" s="783">
        <v>447</v>
      </c>
      <c r="L43" s="777">
        <v>447</v>
      </c>
      <c r="M43" s="777">
        <v>461</v>
      </c>
    </row>
    <row r="44" spans="1:13">
      <c r="A44" s="3" t="s">
        <v>1812</v>
      </c>
      <c r="B44" s="45" t="s">
        <v>426</v>
      </c>
      <c r="C44" s="46">
        <v>58</v>
      </c>
      <c r="D44" s="46">
        <v>6400</v>
      </c>
      <c r="E44" s="52" t="s">
        <v>121</v>
      </c>
      <c r="F44" s="46">
        <v>6774</v>
      </c>
      <c r="G44" s="46" t="s">
        <v>703</v>
      </c>
      <c r="H44" s="777">
        <v>185</v>
      </c>
      <c r="I44" s="783">
        <v>288</v>
      </c>
      <c r="J44" s="783">
        <v>96</v>
      </c>
      <c r="K44" s="783">
        <v>353</v>
      </c>
      <c r="L44" s="777"/>
      <c r="M44" s="777"/>
    </row>
    <row r="45" spans="1:13">
      <c r="A45" s="3" t="s">
        <v>340</v>
      </c>
      <c r="B45" s="45" t="s">
        <v>429</v>
      </c>
      <c r="C45" s="46">
        <v>29</v>
      </c>
      <c r="D45" s="47">
        <v>6400</v>
      </c>
      <c r="E45" s="52" t="s">
        <v>121</v>
      </c>
      <c r="F45" s="46">
        <v>7032375</v>
      </c>
      <c r="G45" s="46" t="s">
        <v>703</v>
      </c>
      <c r="H45" s="781">
        <v>469</v>
      </c>
      <c r="I45" s="781">
        <v>471</v>
      </c>
      <c r="J45" s="781">
        <v>468</v>
      </c>
      <c r="K45" s="781">
        <v>425</v>
      </c>
      <c r="L45" s="777">
        <v>400</v>
      </c>
      <c r="M45" s="777">
        <v>374</v>
      </c>
    </row>
    <row r="46" spans="1:13">
      <c r="A46" s="3" t="s">
        <v>695</v>
      </c>
      <c r="B46" s="45" t="s">
        <v>1541</v>
      </c>
      <c r="C46" s="46">
        <v>4</v>
      </c>
      <c r="D46" s="47">
        <v>6300</v>
      </c>
      <c r="E46" s="52" t="s">
        <v>360</v>
      </c>
      <c r="F46" s="46"/>
      <c r="G46" s="46" t="s">
        <v>703</v>
      </c>
      <c r="H46" s="778">
        <v>705</v>
      </c>
      <c r="I46" s="778">
        <v>605</v>
      </c>
      <c r="J46" s="778">
        <v>594</v>
      </c>
      <c r="K46" s="778">
        <v>619</v>
      </c>
      <c r="L46" s="777">
        <v>628</v>
      </c>
      <c r="M46" s="777">
        <v>635</v>
      </c>
    </row>
    <row r="47" spans="1:13">
      <c r="A47" s="3" t="s">
        <v>331</v>
      </c>
      <c r="B47" s="45" t="s">
        <v>430</v>
      </c>
      <c r="C47" s="46">
        <v>4</v>
      </c>
      <c r="D47" s="50">
        <v>6400</v>
      </c>
      <c r="E47" s="52" t="s">
        <v>121</v>
      </c>
      <c r="F47" s="22">
        <v>65976666</v>
      </c>
      <c r="G47" s="46" t="s">
        <v>703</v>
      </c>
      <c r="H47" s="781">
        <v>245</v>
      </c>
      <c r="I47" s="781">
        <v>212</v>
      </c>
      <c r="J47" s="781">
        <v>193</v>
      </c>
      <c r="K47" s="781">
        <v>157</v>
      </c>
      <c r="L47" s="777">
        <v>146</v>
      </c>
      <c r="M47" s="777">
        <v>137</v>
      </c>
    </row>
    <row r="48" spans="1:13">
      <c r="A48" s="3" t="s">
        <v>262</v>
      </c>
      <c r="B48" s="45" t="s">
        <v>431</v>
      </c>
      <c r="C48" s="46">
        <v>1</v>
      </c>
      <c r="D48" s="46" t="s">
        <v>358</v>
      </c>
      <c r="E48" s="52" t="s">
        <v>121</v>
      </c>
      <c r="F48" s="46">
        <v>65976675</v>
      </c>
      <c r="G48" s="46" t="s">
        <v>703</v>
      </c>
      <c r="H48" s="777">
        <v>388</v>
      </c>
      <c r="I48" s="783">
        <v>398</v>
      </c>
      <c r="J48" s="783">
        <v>491</v>
      </c>
      <c r="K48" s="783">
        <v>455</v>
      </c>
      <c r="L48" s="777">
        <v>363</v>
      </c>
      <c r="M48" s="777">
        <v>367</v>
      </c>
    </row>
    <row r="49" spans="1:13">
      <c r="A49" s="3" t="s">
        <v>1542</v>
      </c>
      <c r="B49" s="45" t="s">
        <v>794</v>
      </c>
      <c r="C49" s="46">
        <v>6</v>
      </c>
      <c r="D49" s="46">
        <v>6300</v>
      </c>
      <c r="E49" s="52" t="s">
        <v>360</v>
      </c>
      <c r="F49" s="46">
        <v>65976672</v>
      </c>
      <c r="G49" s="46" t="s">
        <v>703</v>
      </c>
      <c r="H49" s="777">
        <v>132</v>
      </c>
      <c r="I49" s="783">
        <v>120</v>
      </c>
      <c r="J49" s="783">
        <v>66</v>
      </c>
      <c r="K49" s="783">
        <v>74</v>
      </c>
      <c r="L49" s="777">
        <v>233</v>
      </c>
      <c r="M49" s="777">
        <v>0</v>
      </c>
    </row>
    <row r="50" spans="1:13">
      <c r="A50" s="3" t="s">
        <v>172</v>
      </c>
      <c r="B50" s="45" t="s">
        <v>432</v>
      </c>
      <c r="C50" s="46">
        <v>4</v>
      </c>
      <c r="D50" s="46" t="s">
        <v>359</v>
      </c>
      <c r="E50" s="52" t="s">
        <v>360</v>
      </c>
      <c r="F50" s="46" t="s">
        <v>433</v>
      </c>
      <c r="G50" s="46" t="s">
        <v>703</v>
      </c>
      <c r="H50" s="783">
        <v>238</v>
      </c>
      <c r="I50" s="783">
        <v>212</v>
      </c>
      <c r="J50" s="783">
        <v>266</v>
      </c>
      <c r="K50" s="783">
        <v>271</v>
      </c>
      <c r="L50" s="777">
        <v>78</v>
      </c>
      <c r="M50" s="777">
        <v>73</v>
      </c>
    </row>
    <row r="51" spans="1:13">
      <c r="A51" s="3" t="s">
        <v>1543</v>
      </c>
      <c r="B51" s="45" t="s">
        <v>1195</v>
      </c>
      <c r="C51" s="46">
        <v>11</v>
      </c>
      <c r="D51" s="46"/>
      <c r="E51" s="52"/>
      <c r="F51" s="46"/>
      <c r="G51" s="46" t="s">
        <v>703</v>
      </c>
      <c r="H51" s="781">
        <v>270</v>
      </c>
      <c r="I51" s="781">
        <v>202</v>
      </c>
      <c r="J51" s="781">
        <v>213</v>
      </c>
      <c r="K51" s="781">
        <v>215</v>
      </c>
      <c r="L51" s="777"/>
      <c r="M51" s="777"/>
    </row>
    <row r="52" spans="1:13">
      <c r="A52" s="3" t="s">
        <v>280</v>
      </c>
      <c r="B52" s="45" t="s">
        <v>434</v>
      </c>
      <c r="C52" s="46">
        <v>15</v>
      </c>
      <c r="D52" s="47">
        <v>6430</v>
      </c>
      <c r="E52" s="52" t="s">
        <v>120</v>
      </c>
      <c r="F52" s="62">
        <v>21013538</v>
      </c>
      <c r="G52" s="46" t="s">
        <v>703</v>
      </c>
      <c r="H52" s="781">
        <v>223</v>
      </c>
      <c r="I52" s="781">
        <v>223</v>
      </c>
      <c r="J52" s="781">
        <v>449</v>
      </c>
      <c r="K52" s="781">
        <v>244</v>
      </c>
      <c r="L52" s="777">
        <v>253</v>
      </c>
      <c r="M52" s="777">
        <v>364</v>
      </c>
    </row>
    <row r="53" spans="1:13">
      <c r="A53" s="3" t="s">
        <v>1813</v>
      </c>
      <c r="B53" s="45" t="s">
        <v>687</v>
      </c>
      <c r="C53" s="46">
        <v>2</v>
      </c>
      <c r="D53" s="47">
        <v>6400</v>
      </c>
      <c r="E53" s="52" t="s">
        <v>121</v>
      </c>
      <c r="F53" s="62">
        <v>3667</v>
      </c>
      <c r="G53" s="46" t="s">
        <v>703</v>
      </c>
      <c r="H53" s="781">
        <v>169</v>
      </c>
      <c r="I53" s="781">
        <v>151</v>
      </c>
      <c r="J53" s="781">
        <v>240</v>
      </c>
      <c r="K53" s="781">
        <v>117</v>
      </c>
      <c r="L53" s="777">
        <v>104</v>
      </c>
      <c r="M53" s="777"/>
    </row>
    <row r="54" spans="1:13">
      <c r="A54" s="3" t="s">
        <v>272</v>
      </c>
      <c r="B54" s="45" t="s">
        <v>435</v>
      </c>
      <c r="C54" s="46">
        <v>67</v>
      </c>
      <c r="D54" s="47">
        <v>6430</v>
      </c>
      <c r="E54" s="52" t="s">
        <v>120</v>
      </c>
      <c r="F54" s="46">
        <v>65976671</v>
      </c>
      <c r="G54" s="46" t="s">
        <v>703</v>
      </c>
      <c r="H54" s="781">
        <v>195</v>
      </c>
      <c r="I54" s="781">
        <v>282</v>
      </c>
      <c r="J54" s="781">
        <v>215</v>
      </c>
      <c r="K54" s="781">
        <v>224</v>
      </c>
      <c r="L54" s="777">
        <v>257</v>
      </c>
      <c r="M54" s="777">
        <v>250</v>
      </c>
    </row>
    <row r="55" spans="1:13">
      <c r="A55" s="3" t="s">
        <v>138</v>
      </c>
      <c r="B55" s="45" t="s">
        <v>436</v>
      </c>
      <c r="C55" s="46">
        <v>4</v>
      </c>
      <c r="D55" s="47">
        <v>6430</v>
      </c>
      <c r="E55" s="52" t="s">
        <v>120</v>
      </c>
      <c r="F55" s="46">
        <v>5206291</v>
      </c>
      <c r="G55" s="46" t="s">
        <v>703</v>
      </c>
      <c r="H55" s="781">
        <v>1380</v>
      </c>
      <c r="I55" s="781">
        <v>1640</v>
      </c>
      <c r="J55" s="781">
        <v>1698</v>
      </c>
      <c r="K55" s="781">
        <v>1665</v>
      </c>
      <c r="L55" s="777">
        <v>1717</v>
      </c>
      <c r="M55" s="777">
        <v>1313</v>
      </c>
    </row>
    <row r="56" spans="1:13">
      <c r="A56" s="3" t="s">
        <v>276</v>
      </c>
      <c r="B56" s="45" t="s">
        <v>437</v>
      </c>
      <c r="C56" s="46">
        <v>45</v>
      </c>
      <c r="D56" s="46" t="s">
        <v>358</v>
      </c>
      <c r="E56" s="52" t="s">
        <v>121</v>
      </c>
      <c r="F56" s="46">
        <v>17376</v>
      </c>
      <c r="G56" s="46" t="s">
        <v>703</v>
      </c>
      <c r="H56" s="777">
        <v>288</v>
      </c>
      <c r="I56" s="783">
        <v>274</v>
      </c>
      <c r="J56" s="783">
        <v>237</v>
      </c>
      <c r="K56" s="783">
        <v>270</v>
      </c>
      <c r="L56" s="777">
        <v>230</v>
      </c>
      <c r="M56" s="777">
        <v>230</v>
      </c>
    </row>
    <row r="57" spans="1:13">
      <c r="A57" s="3" t="s">
        <v>169</v>
      </c>
      <c r="B57" s="45" t="s">
        <v>438</v>
      </c>
      <c r="C57" s="46">
        <v>4</v>
      </c>
      <c r="D57" s="47">
        <v>6400</v>
      </c>
      <c r="E57" s="52" t="s">
        <v>121</v>
      </c>
      <c r="F57" s="46" t="s">
        <v>439</v>
      </c>
      <c r="G57" s="46" t="s">
        <v>703</v>
      </c>
      <c r="H57" s="781">
        <v>411</v>
      </c>
      <c r="I57" s="781">
        <v>259</v>
      </c>
      <c r="J57" s="781">
        <v>248</v>
      </c>
      <c r="K57" s="781">
        <v>210</v>
      </c>
      <c r="L57" s="777">
        <v>203</v>
      </c>
      <c r="M57" s="777">
        <v>184</v>
      </c>
    </row>
    <row r="58" spans="1:13">
      <c r="A58" s="3" t="s">
        <v>187</v>
      </c>
      <c r="B58" s="45" t="s">
        <v>440</v>
      </c>
      <c r="C58" s="46">
        <v>31</v>
      </c>
      <c r="D58" s="47">
        <v>6430</v>
      </c>
      <c r="E58" s="52" t="s">
        <v>120</v>
      </c>
      <c r="F58" s="46">
        <v>2255031</v>
      </c>
      <c r="G58" s="46" t="s">
        <v>703</v>
      </c>
      <c r="H58" s="781">
        <v>756</v>
      </c>
      <c r="I58" s="781">
        <v>738</v>
      </c>
      <c r="J58" s="781">
        <v>656</v>
      </c>
      <c r="K58" s="781">
        <v>1080</v>
      </c>
      <c r="L58" s="777">
        <v>639</v>
      </c>
      <c r="M58" s="777">
        <v>608</v>
      </c>
    </row>
    <row r="59" spans="1:13">
      <c r="A59" s="3" t="s">
        <v>284</v>
      </c>
      <c r="B59" s="45" t="s">
        <v>444</v>
      </c>
      <c r="C59" s="46">
        <v>22</v>
      </c>
      <c r="D59" s="47">
        <v>6400</v>
      </c>
      <c r="E59" s="52" t="s">
        <v>121</v>
      </c>
      <c r="F59" s="22">
        <v>6238032</v>
      </c>
      <c r="G59" s="46" t="s">
        <v>703</v>
      </c>
      <c r="H59" s="781">
        <v>404</v>
      </c>
      <c r="I59" s="781">
        <v>395</v>
      </c>
      <c r="J59" s="781">
        <v>310</v>
      </c>
      <c r="K59" s="781">
        <v>278</v>
      </c>
      <c r="L59" s="777">
        <v>241</v>
      </c>
      <c r="M59" s="777">
        <v>293</v>
      </c>
    </row>
    <row r="60" spans="1:13">
      <c r="A60" s="3" t="s">
        <v>144</v>
      </c>
      <c r="B60" s="45" t="s">
        <v>445</v>
      </c>
      <c r="C60" s="46">
        <v>24</v>
      </c>
      <c r="D60" s="46" t="s">
        <v>358</v>
      </c>
      <c r="E60" s="52" t="s">
        <v>121</v>
      </c>
      <c r="F60" s="46" t="s">
        <v>446</v>
      </c>
      <c r="G60" s="46" t="s">
        <v>703</v>
      </c>
      <c r="H60" s="777">
        <v>2703</v>
      </c>
      <c r="I60" s="783">
        <v>2636</v>
      </c>
      <c r="J60" s="783">
        <v>2902</v>
      </c>
      <c r="K60" s="783">
        <v>2955</v>
      </c>
      <c r="L60" s="777">
        <v>3039</v>
      </c>
      <c r="M60" s="777">
        <v>3048</v>
      </c>
    </row>
    <row r="61" spans="1:13">
      <c r="A61" s="3" t="s">
        <v>350</v>
      </c>
      <c r="B61" s="45" t="s">
        <v>369</v>
      </c>
      <c r="C61" s="46">
        <v>2</v>
      </c>
      <c r="D61" s="46" t="s">
        <v>361</v>
      </c>
      <c r="E61" s="52" t="s">
        <v>120</v>
      </c>
      <c r="F61" s="46" t="s">
        <v>447</v>
      </c>
      <c r="G61" s="46" t="s">
        <v>703</v>
      </c>
      <c r="H61" s="783">
        <v>398</v>
      </c>
      <c r="I61" s="783">
        <v>289</v>
      </c>
      <c r="J61" s="783">
        <v>303</v>
      </c>
      <c r="K61" s="783">
        <v>334</v>
      </c>
      <c r="L61" s="777">
        <v>1096</v>
      </c>
      <c r="M61" s="777">
        <v>600</v>
      </c>
    </row>
    <row r="62" spans="1:13">
      <c r="A62" s="3" t="s">
        <v>1544</v>
      </c>
      <c r="B62" s="45" t="s">
        <v>1545</v>
      </c>
      <c r="C62" s="46">
        <v>1</v>
      </c>
      <c r="D62" s="46"/>
      <c r="E62" s="52"/>
      <c r="F62" s="46"/>
      <c r="G62" s="46"/>
      <c r="H62" s="781">
        <v>222</v>
      </c>
      <c r="I62" s="781">
        <v>227</v>
      </c>
      <c r="J62" s="781">
        <v>173</v>
      </c>
      <c r="K62" s="781">
        <v>3</v>
      </c>
      <c r="L62" s="777"/>
      <c r="M62" s="777"/>
    </row>
    <row r="63" spans="1:13">
      <c r="A63" s="3" t="s">
        <v>338</v>
      </c>
      <c r="B63" s="45" t="s">
        <v>448</v>
      </c>
      <c r="C63" s="46">
        <v>100</v>
      </c>
      <c r="D63" s="46" t="s">
        <v>358</v>
      </c>
      <c r="E63" s="52" t="s">
        <v>121</v>
      </c>
      <c r="F63" s="46" t="s">
        <v>449</v>
      </c>
      <c r="G63" s="46" t="s">
        <v>703</v>
      </c>
      <c r="H63" s="777">
        <v>3070</v>
      </c>
      <c r="I63" s="783">
        <v>2152</v>
      </c>
      <c r="J63" s="783">
        <v>2071</v>
      </c>
      <c r="K63" s="783">
        <v>1221</v>
      </c>
      <c r="L63" s="777">
        <v>1579</v>
      </c>
      <c r="M63" s="777">
        <v>1744</v>
      </c>
    </row>
    <row r="64" spans="1:13">
      <c r="A64" s="3" t="s">
        <v>750</v>
      </c>
      <c r="B64" s="45" t="s">
        <v>448</v>
      </c>
      <c r="C64" s="46">
        <v>130</v>
      </c>
      <c r="D64" s="46">
        <v>6400</v>
      </c>
      <c r="E64" s="52" t="s">
        <v>121</v>
      </c>
      <c r="F64" s="50">
        <v>18204</v>
      </c>
      <c r="G64" s="46" t="s">
        <v>703</v>
      </c>
      <c r="H64" s="781">
        <v>499</v>
      </c>
      <c r="I64" s="778">
        <v>419</v>
      </c>
      <c r="J64" s="778">
        <v>341</v>
      </c>
      <c r="K64" s="778">
        <v>331</v>
      </c>
      <c r="L64" s="777">
        <v>338</v>
      </c>
      <c r="M64" s="777">
        <v>310</v>
      </c>
    </row>
    <row r="65" spans="1:13" ht="20.25" customHeight="1">
      <c r="A65" s="3" t="s">
        <v>1814</v>
      </c>
      <c r="B65" s="45" t="s">
        <v>450</v>
      </c>
      <c r="C65" s="46">
        <v>19</v>
      </c>
      <c r="D65" s="46">
        <v>6440</v>
      </c>
      <c r="E65" s="52" t="s">
        <v>363</v>
      </c>
      <c r="F65" s="50"/>
      <c r="G65" s="46" t="s">
        <v>703</v>
      </c>
      <c r="H65" s="781">
        <v>106</v>
      </c>
      <c r="I65" s="778">
        <v>105</v>
      </c>
      <c r="J65" s="778">
        <v>101</v>
      </c>
      <c r="K65" s="778">
        <v>100</v>
      </c>
      <c r="L65" s="777">
        <v>77</v>
      </c>
      <c r="M65" s="777">
        <v>48</v>
      </c>
    </row>
    <row r="66" spans="1:13" ht="20.25" customHeight="1">
      <c r="A66" s="3" t="s">
        <v>119</v>
      </c>
      <c r="B66" s="45" t="s">
        <v>450</v>
      </c>
      <c r="C66" s="46">
        <v>98</v>
      </c>
      <c r="D66" s="47">
        <v>6440</v>
      </c>
      <c r="E66" s="52" t="s">
        <v>363</v>
      </c>
      <c r="F66" s="46">
        <v>3503904</v>
      </c>
      <c r="G66" s="46" t="s">
        <v>703</v>
      </c>
      <c r="H66" s="781">
        <v>2324</v>
      </c>
      <c r="I66" s="781">
        <v>3517</v>
      </c>
      <c r="J66" s="781">
        <v>3860</v>
      </c>
      <c r="K66" s="781">
        <v>1340</v>
      </c>
      <c r="L66" s="777">
        <v>894</v>
      </c>
      <c r="M66" s="777">
        <v>1382</v>
      </c>
    </row>
    <row r="67" spans="1:13">
      <c r="A67" s="3" t="s">
        <v>334</v>
      </c>
      <c r="B67" s="51" t="s">
        <v>751</v>
      </c>
      <c r="C67" s="50">
        <v>33</v>
      </c>
      <c r="D67" s="50">
        <v>6430</v>
      </c>
      <c r="E67" s="53" t="s">
        <v>120</v>
      </c>
      <c r="F67" s="50">
        <v>22988</v>
      </c>
      <c r="G67" s="46" t="s">
        <v>703</v>
      </c>
      <c r="H67" s="778">
        <v>62</v>
      </c>
      <c r="I67" s="778">
        <v>62</v>
      </c>
      <c r="J67" s="778">
        <v>62</v>
      </c>
      <c r="K67" s="778">
        <v>62</v>
      </c>
      <c r="L67" s="777">
        <v>62</v>
      </c>
      <c r="M67" s="777">
        <v>83</v>
      </c>
    </row>
    <row r="68" spans="1:13">
      <c r="A68" s="3" t="s">
        <v>111</v>
      </c>
      <c r="B68" s="45" t="s">
        <v>451</v>
      </c>
      <c r="C68" s="46">
        <v>13</v>
      </c>
      <c r="D68" s="50">
        <v>6400</v>
      </c>
      <c r="E68" s="52" t="s">
        <v>121</v>
      </c>
      <c r="F68" s="46">
        <v>18259</v>
      </c>
      <c r="G68" s="46" t="s">
        <v>703</v>
      </c>
      <c r="H68" s="781">
        <v>1553</v>
      </c>
      <c r="I68" s="781">
        <v>265</v>
      </c>
      <c r="J68" s="781">
        <v>297</v>
      </c>
      <c r="K68" s="781">
        <v>260</v>
      </c>
      <c r="L68" s="777">
        <v>148</v>
      </c>
      <c r="M68" s="777">
        <v>163</v>
      </c>
    </row>
    <row r="69" spans="1:13">
      <c r="A69" s="3" t="s">
        <v>136</v>
      </c>
      <c r="B69" s="45" t="s">
        <v>694</v>
      </c>
      <c r="C69" s="46">
        <v>2</v>
      </c>
      <c r="D69" s="47">
        <v>6300</v>
      </c>
      <c r="E69" s="52" t="s">
        <v>360</v>
      </c>
      <c r="F69" s="46">
        <v>42341878</v>
      </c>
      <c r="G69" s="46" t="s">
        <v>703</v>
      </c>
      <c r="H69" s="778">
        <v>459</v>
      </c>
      <c r="I69" s="778">
        <v>397</v>
      </c>
      <c r="J69" s="778">
        <v>480</v>
      </c>
      <c r="K69" s="778">
        <v>442</v>
      </c>
      <c r="L69" s="777">
        <v>478</v>
      </c>
      <c r="M69" s="777">
        <v>538</v>
      </c>
    </row>
    <row r="70" spans="1:13">
      <c r="A70" s="3" t="s">
        <v>192</v>
      </c>
      <c r="B70" s="45" t="s">
        <v>752</v>
      </c>
      <c r="C70" s="46" t="s">
        <v>670</v>
      </c>
      <c r="D70" s="46">
        <v>6400</v>
      </c>
      <c r="E70" s="52" t="s">
        <v>121</v>
      </c>
      <c r="F70" s="46">
        <v>16788</v>
      </c>
      <c r="G70" s="46" t="s">
        <v>703</v>
      </c>
      <c r="H70" s="777">
        <v>32</v>
      </c>
      <c r="I70" s="783">
        <v>29</v>
      </c>
      <c r="J70" s="783">
        <v>29</v>
      </c>
      <c r="K70" s="783">
        <v>0</v>
      </c>
      <c r="L70" s="777">
        <v>143</v>
      </c>
      <c r="M70" s="777">
        <v>168</v>
      </c>
    </row>
    <row r="71" spans="1:13">
      <c r="A71" s="3" t="s">
        <v>314</v>
      </c>
      <c r="B71" s="45" t="s">
        <v>452</v>
      </c>
      <c r="C71" s="46">
        <v>14</v>
      </c>
      <c r="D71" s="46" t="s">
        <v>366</v>
      </c>
      <c r="E71" s="52" t="s">
        <v>122</v>
      </c>
      <c r="F71" s="46" t="s">
        <v>453</v>
      </c>
      <c r="G71" s="46" t="s">
        <v>703</v>
      </c>
      <c r="H71" s="783">
        <v>39</v>
      </c>
      <c r="I71" s="783">
        <v>28</v>
      </c>
      <c r="J71" s="783">
        <v>23</v>
      </c>
      <c r="K71" s="783">
        <v>25</v>
      </c>
      <c r="L71" s="777">
        <v>37</v>
      </c>
      <c r="M71" s="777">
        <v>36</v>
      </c>
    </row>
    <row r="72" spans="1:13">
      <c r="A72" s="3" t="s">
        <v>1815</v>
      </c>
      <c r="B72" s="45" t="s">
        <v>452</v>
      </c>
      <c r="C72" s="46">
        <v>26</v>
      </c>
      <c r="D72" s="46">
        <v>6479</v>
      </c>
      <c r="E72" s="52" t="s">
        <v>122</v>
      </c>
      <c r="F72" s="46">
        <v>61070691</v>
      </c>
      <c r="G72" s="46" t="s">
        <v>703</v>
      </c>
      <c r="H72" s="783">
        <v>164</v>
      </c>
      <c r="I72" s="783">
        <v>98</v>
      </c>
      <c r="J72" s="783">
        <v>6</v>
      </c>
      <c r="K72" s="783">
        <v>2</v>
      </c>
      <c r="L72" s="777"/>
      <c r="M72" s="777"/>
    </row>
    <row r="73" spans="1:13">
      <c r="A73" s="3" t="s">
        <v>151</v>
      </c>
      <c r="B73" s="45" t="s">
        <v>452</v>
      </c>
      <c r="C73" s="46">
        <v>44</v>
      </c>
      <c r="D73" s="46" t="s">
        <v>366</v>
      </c>
      <c r="E73" s="52" t="s">
        <v>122</v>
      </c>
      <c r="F73" s="46" t="s">
        <v>454</v>
      </c>
      <c r="G73" s="46" t="s">
        <v>703</v>
      </c>
      <c r="H73" s="783">
        <v>583</v>
      </c>
      <c r="I73" s="783">
        <v>443</v>
      </c>
      <c r="J73" s="783">
        <v>417</v>
      </c>
      <c r="K73" s="783">
        <v>454</v>
      </c>
      <c r="L73" s="777">
        <v>489</v>
      </c>
      <c r="M73" s="777">
        <v>508</v>
      </c>
    </row>
    <row r="74" spans="1:13">
      <c r="A74" s="3" t="s">
        <v>151</v>
      </c>
      <c r="B74" s="45" t="s">
        <v>452</v>
      </c>
      <c r="C74" s="46">
        <v>44</v>
      </c>
      <c r="D74" s="46" t="s">
        <v>366</v>
      </c>
      <c r="E74" s="52" t="s">
        <v>122</v>
      </c>
      <c r="F74" s="46" t="s">
        <v>455</v>
      </c>
      <c r="G74" s="46" t="s">
        <v>703</v>
      </c>
      <c r="H74" s="783">
        <v>541</v>
      </c>
      <c r="I74" s="783">
        <v>597</v>
      </c>
      <c r="J74" s="783">
        <v>487</v>
      </c>
      <c r="K74" s="783">
        <v>466</v>
      </c>
      <c r="L74" s="777">
        <v>562</v>
      </c>
      <c r="M74" s="777">
        <v>545</v>
      </c>
    </row>
    <row r="75" spans="1:13">
      <c r="A75" s="3" t="s">
        <v>151</v>
      </c>
      <c r="B75" s="45" t="s">
        <v>452</v>
      </c>
      <c r="C75" s="46">
        <v>44</v>
      </c>
      <c r="D75" s="46" t="s">
        <v>366</v>
      </c>
      <c r="E75" s="52" t="s">
        <v>122</v>
      </c>
      <c r="F75" s="46" t="s">
        <v>456</v>
      </c>
      <c r="G75" s="46" t="s">
        <v>703</v>
      </c>
      <c r="H75" s="783">
        <v>3966</v>
      </c>
      <c r="I75" s="783">
        <v>3292</v>
      </c>
      <c r="J75" s="783">
        <v>2902</v>
      </c>
      <c r="K75" s="783">
        <v>2847</v>
      </c>
      <c r="L75" s="777">
        <v>2762</v>
      </c>
      <c r="M75" s="777">
        <v>2660</v>
      </c>
    </row>
    <row r="76" spans="1:13">
      <c r="A76" s="3" t="s">
        <v>1802</v>
      </c>
      <c r="B76" s="51" t="s">
        <v>753</v>
      </c>
      <c r="C76" s="50">
        <v>5</v>
      </c>
      <c r="D76" s="50">
        <v>6310</v>
      </c>
      <c r="E76" s="53" t="s">
        <v>370</v>
      </c>
      <c r="F76" s="50" t="s">
        <v>754</v>
      </c>
      <c r="G76" s="46" t="s">
        <v>703</v>
      </c>
      <c r="H76" s="778">
        <v>58</v>
      </c>
      <c r="I76" s="778">
        <v>58</v>
      </c>
      <c r="J76" s="778">
        <v>58</v>
      </c>
      <c r="K76" s="778">
        <v>58</v>
      </c>
      <c r="L76" s="777">
        <v>58</v>
      </c>
      <c r="M76" s="777">
        <v>59</v>
      </c>
    </row>
    <row r="77" spans="1:13" ht="30">
      <c r="A77" s="3" t="s">
        <v>1546</v>
      </c>
      <c r="B77" s="45" t="s">
        <v>457</v>
      </c>
      <c r="C77" s="46">
        <v>1</v>
      </c>
      <c r="D77" s="46" t="s">
        <v>362</v>
      </c>
      <c r="E77" s="52" t="s">
        <v>363</v>
      </c>
      <c r="F77" s="46" t="s">
        <v>458</v>
      </c>
      <c r="G77" s="46" t="s">
        <v>703</v>
      </c>
      <c r="H77" s="783">
        <v>250</v>
      </c>
      <c r="I77" s="783">
        <v>239</v>
      </c>
      <c r="J77" s="783">
        <v>281</v>
      </c>
      <c r="K77" s="783">
        <v>253</v>
      </c>
      <c r="L77" s="777">
        <v>30</v>
      </c>
      <c r="M77" s="777">
        <v>0</v>
      </c>
    </row>
    <row r="78" spans="1:13" ht="30">
      <c r="A78" s="3" t="s">
        <v>1546</v>
      </c>
      <c r="B78" s="45" t="s">
        <v>457</v>
      </c>
      <c r="C78" s="46">
        <v>3</v>
      </c>
      <c r="D78" s="46">
        <v>6440</v>
      </c>
      <c r="E78" s="52" t="s">
        <v>363</v>
      </c>
      <c r="F78" s="46"/>
      <c r="G78" s="46" t="s">
        <v>703</v>
      </c>
      <c r="H78" s="783">
        <v>797</v>
      </c>
      <c r="I78" s="783">
        <v>627</v>
      </c>
      <c r="J78" s="783">
        <v>529</v>
      </c>
      <c r="K78" s="783">
        <v>482</v>
      </c>
      <c r="L78" s="777"/>
      <c r="M78" s="777"/>
    </row>
    <row r="79" spans="1:13" ht="16.5" customHeight="1">
      <c r="A79" s="3" t="s">
        <v>424</v>
      </c>
      <c r="B79" s="45" t="s">
        <v>422</v>
      </c>
      <c r="C79" s="46">
        <v>12</v>
      </c>
      <c r="D79" s="46" t="s">
        <v>359</v>
      </c>
      <c r="E79" s="52" t="s">
        <v>360</v>
      </c>
      <c r="F79" s="46" t="s">
        <v>423</v>
      </c>
      <c r="G79" s="46" t="s">
        <v>703</v>
      </c>
      <c r="H79" s="783">
        <v>104</v>
      </c>
      <c r="I79" s="783">
        <v>75</v>
      </c>
      <c r="J79" s="783">
        <v>76</v>
      </c>
      <c r="K79" s="783">
        <v>66</v>
      </c>
      <c r="L79" s="777">
        <v>90</v>
      </c>
      <c r="M79" s="777">
        <v>90</v>
      </c>
    </row>
    <row r="80" spans="1:13">
      <c r="A80" s="3" t="s">
        <v>1115</v>
      </c>
      <c r="B80" s="45" t="s">
        <v>375</v>
      </c>
      <c r="C80" s="46">
        <v>3</v>
      </c>
      <c r="D80" s="50">
        <v>6400</v>
      </c>
      <c r="E80" s="52" t="s">
        <v>121</v>
      </c>
      <c r="F80" s="46"/>
      <c r="G80" s="46" t="s">
        <v>703</v>
      </c>
      <c r="H80" s="781">
        <v>2552</v>
      </c>
      <c r="I80" s="781">
        <v>2400</v>
      </c>
      <c r="J80" s="781">
        <v>2297</v>
      </c>
      <c r="K80" s="781">
        <v>1421</v>
      </c>
      <c r="L80" s="777">
        <v>493</v>
      </c>
      <c r="M80" s="777">
        <v>449</v>
      </c>
    </row>
    <row r="81" spans="1:13">
      <c r="A81" s="3" t="s">
        <v>1114</v>
      </c>
      <c r="B81" s="45" t="s">
        <v>375</v>
      </c>
      <c r="C81" s="46">
        <v>3</v>
      </c>
      <c r="D81" s="50">
        <v>6400</v>
      </c>
      <c r="E81" s="52" t="s">
        <v>121</v>
      </c>
      <c r="F81" s="46"/>
      <c r="G81" s="46" t="s">
        <v>703</v>
      </c>
      <c r="H81" s="778"/>
      <c r="I81" s="778"/>
      <c r="J81" s="778"/>
      <c r="K81" s="778"/>
      <c r="L81" s="777">
        <v>829</v>
      </c>
      <c r="M81" s="777">
        <v>733</v>
      </c>
    </row>
    <row r="82" spans="1:13">
      <c r="A82" s="3" t="s">
        <v>1113</v>
      </c>
      <c r="B82" s="45" t="s">
        <v>375</v>
      </c>
      <c r="C82" s="46">
        <v>3</v>
      </c>
      <c r="D82" s="50">
        <v>6400</v>
      </c>
      <c r="E82" s="52" t="s">
        <v>121</v>
      </c>
      <c r="F82" s="46"/>
      <c r="G82" s="46" t="s">
        <v>703</v>
      </c>
      <c r="H82" s="778"/>
      <c r="I82" s="778"/>
      <c r="J82" s="778"/>
      <c r="K82" s="778"/>
      <c r="L82" s="777">
        <v>56</v>
      </c>
      <c r="M82" s="777">
        <v>56</v>
      </c>
    </row>
    <row r="83" spans="1:13">
      <c r="A83" s="3" t="s">
        <v>322</v>
      </c>
      <c r="B83" s="45" t="s">
        <v>459</v>
      </c>
      <c r="C83" s="46">
        <v>26</v>
      </c>
      <c r="D83" s="46" t="s">
        <v>358</v>
      </c>
      <c r="E83" s="52" t="s">
        <v>121</v>
      </c>
      <c r="F83" s="46" t="s">
        <v>460</v>
      </c>
      <c r="G83" s="46" t="s">
        <v>703</v>
      </c>
      <c r="H83" s="783">
        <v>181</v>
      </c>
      <c r="I83" s="783">
        <v>108</v>
      </c>
      <c r="J83" s="783">
        <v>158</v>
      </c>
      <c r="K83" s="783">
        <v>119</v>
      </c>
      <c r="L83" s="777">
        <v>111</v>
      </c>
      <c r="M83" s="777">
        <v>97</v>
      </c>
    </row>
    <row r="84" spans="1:13">
      <c r="A84" s="3" t="s">
        <v>322</v>
      </c>
      <c r="B84" s="45" t="s">
        <v>459</v>
      </c>
      <c r="C84" s="46">
        <v>24</v>
      </c>
      <c r="D84" s="46" t="s">
        <v>358</v>
      </c>
      <c r="E84" s="52" t="s">
        <v>121</v>
      </c>
      <c r="F84" s="46">
        <v>65976663</v>
      </c>
      <c r="G84" s="46" t="s">
        <v>703</v>
      </c>
      <c r="H84" s="783">
        <v>141</v>
      </c>
      <c r="I84" s="783">
        <v>71</v>
      </c>
      <c r="J84" s="783">
        <v>72</v>
      </c>
      <c r="K84" s="783">
        <v>85</v>
      </c>
      <c r="L84" s="777">
        <v>68</v>
      </c>
      <c r="M84" s="777">
        <v>62</v>
      </c>
    </row>
    <row r="85" spans="1:13">
      <c r="A85" s="3" t="s">
        <v>149</v>
      </c>
      <c r="B85" s="45" t="s">
        <v>461</v>
      </c>
      <c r="C85" s="47" t="s">
        <v>462</v>
      </c>
      <c r="D85" s="47">
        <v>6400</v>
      </c>
      <c r="E85" s="52" t="s">
        <v>121</v>
      </c>
      <c r="F85" s="46">
        <v>29037356</v>
      </c>
      <c r="G85" s="46" t="s">
        <v>703</v>
      </c>
      <c r="H85" s="781">
        <v>2701</v>
      </c>
      <c r="I85" s="781">
        <v>2550</v>
      </c>
      <c r="J85" s="781">
        <v>2503</v>
      </c>
      <c r="K85" s="781">
        <v>2288</v>
      </c>
      <c r="L85" s="777">
        <v>2504</v>
      </c>
      <c r="M85" s="777">
        <v>2002</v>
      </c>
    </row>
    <row r="86" spans="1:13">
      <c r="A86" s="3" t="s">
        <v>315</v>
      </c>
      <c r="B86" s="45" t="s">
        <v>379</v>
      </c>
      <c r="C86" s="46">
        <v>12</v>
      </c>
      <c r="D86" s="46" t="s">
        <v>366</v>
      </c>
      <c r="E86" s="52" t="s">
        <v>122</v>
      </c>
      <c r="F86" s="46" t="s">
        <v>463</v>
      </c>
      <c r="G86" s="46" t="s">
        <v>703</v>
      </c>
      <c r="H86" s="783">
        <v>11</v>
      </c>
      <c r="I86" s="783">
        <v>11</v>
      </c>
      <c r="J86" s="783">
        <v>5</v>
      </c>
      <c r="K86" s="783">
        <v>14</v>
      </c>
      <c r="L86" s="777">
        <v>14</v>
      </c>
      <c r="M86" s="777">
        <v>8</v>
      </c>
    </row>
    <row r="87" spans="1:13" ht="30">
      <c r="A87" s="3" t="s">
        <v>294</v>
      </c>
      <c r="B87" s="45" t="s">
        <v>367</v>
      </c>
      <c r="C87" s="46">
        <v>1</v>
      </c>
      <c r="D87" s="46" t="s">
        <v>362</v>
      </c>
      <c r="E87" s="52" t="s">
        <v>363</v>
      </c>
      <c r="F87" s="46" t="s">
        <v>464</v>
      </c>
      <c r="G87" s="46" t="s">
        <v>703</v>
      </c>
      <c r="H87" s="783">
        <v>1002</v>
      </c>
      <c r="I87" s="783">
        <v>729</v>
      </c>
      <c r="J87" s="783">
        <v>539</v>
      </c>
      <c r="K87" s="783">
        <v>541</v>
      </c>
      <c r="L87" s="777">
        <v>510</v>
      </c>
      <c r="M87" s="777">
        <v>429</v>
      </c>
    </row>
    <row r="88" spans="1:13" ht="30">
      <c r="A88" s="3" t="s">
        <v>235</v>
      </c>
      <c r="B88" s="45" t="s">
        <v>367</v>
      </c>
      <c r="C88" s="46">
        <v>1</v>
      </c>
      <c r="D88" s="46" t="s">
        <v>362</v>
      </c>
      <c r="E88" s="52" t="s">
        <v>363</v>
      </c>
      <c r="F88" s="46" t="s">
        <v>465</v>
      </c>
      <c r="G88" s="46" t="s">
        <v>703</v>
      </c>
      <c r="H88" s="783">
        <v>467</v>
      </c>
      <c r="I88" s="783">
        <v>298</v>
      </c>
      <c r="J88" s="783">
        <v>340</v>
      </c>
      <c r="K88" s="783">
        <v>353</v>
      </c>
      <c r="L88" s="777">
        <v>276</v>
      </c>
      <c r="M88" s="777">
        <v>418</v>
      </c>
    </row>
    <row r="89" spans="1:13" ht="30">
      <c r="A89" s="3" t="s">
        <v>1110</v>
      </c>
      <c r="B89" s="45" t="s">
        <v>367</v>
      </c>
      <c r="C89" s="46">
        <v>1</v>
      </c>
      <c r="D89" s="46" t="s">
        <v>362</v>
      </c>
      <c r="E89" s="52" t="s">
        <v>363</v>
      </c>
      <c r="F89" s="46"/>
      <c r="G89" s="46" t="s">
        <v>703</v>
      </c>
      <c r="H89" s="783">
        <v>0</v>
      </c>
      <c r="I89" s="783">
        <v>96</v>
      </c>
      <c r="J89" s="783">
        <v>0</v>
      </c>
      <c r="K89" s="783">
        <v>0</v>
      </c>
      <c r="L89" s="777">
        <v>495</v>
      </c>
      <c r="M89" s="777">
        <v>434</v>
      </c>
    </row>
    <row r="90" spans="1:13" ht="30">
      <c r="A90" s="3" t="s">
        <v>1111</v>
      </c>
      <c r="B90" s="45" t="s">
        <v>367</v>
      </c>
      <c r="C90" s="46">
        <v>1</v>
      </c>
      <c r="D90" s="46" t="s">
        <v>362</v>
      </c>
      <c r="E90" s="52" t="s">
        <v>363</v>
      </c>
      <c r="F90" s="46"/>
      <c r="G90" s="46" t="s">
        <v>703</v>
      </c>
      <c r="H90" s="783">
        <v>223</v>
      </c>
      <c r="I90" s="783">
        <v>305</v>
      </c>
      <c r="J90" s="783">
        <v>305</v>
      </c>
      <c r="K90" s="783">
        <v>214</v>
      </c>
      <c r="L90" s="777">
        <v>365</v>
      </c>
      <c r="M90" s="777">
        <v>365</v>
      </c>
    </row>
    <row r="91" spans="1:13" s="8" customFormat="1" ht="30">
      <c r="A91" s="3" t="s">
        <v>1112</v>
      </c>
      <c r="B91" s="45" t="s">
        <v>367</v>
      </c>
      <c r="C91" s="46">
        <v>1</v>
      </c>
      <c r="D91" s="46" t="s">
        <v>362</v>
      </c>
      <c r="E91" s="52" t="s">
        <v>363</v>
      </c>
      <c r="F91" s="46"/>
      <c r="G91" s="46" t="s">
        <v>703</v>
      </c>
      <c r="H91" s="777"/>
      <c r="I91" s="783">
        <v>96</v>
      </c>
      <c r="J91" s="783">
        <v>57</v>
      </c>
      <c r="K91" s="783">
        <v>21</v>
      </c>
      <c r="L91" s="777">
        <v>64</v>
      </c>
      <c r="M91" s="777">
        <v>62</v>
      </c>
    </row>
    <row r="92" spans="1:13" ht="30">
      <c r="A92" s="3" t="s">
        <v>139</v>
      </c>
      <c r="B92" s="45" t="s">
        <v>367</v>
      </c>
      <c r="C92" s="46">
        <v>24</v>
      </c>
      <c r="D92" s="46" t="s">
        <v>362</v>
      </c>
      <c r="E92" s="52" t="s">
        <v>363</v>
      </c>
      <c r="F92" s="46" t="s">
        <v>466</v>
      </c>
      <c r="G92" s="46" t="s">
        <v>703</v>
      </c>
      <c r="H92" s="783">
        <v>3782</v>
      </c>
      <c r="I92" s="783">
        <v>2820</v>
      </c>
      <c r="J92" s="783">
        <v>2276</v>
      </c>
      <c r="K92" s="783">
        <v>1171</v>
      </c>
      <c r="L92" s="777">
        <v>1109</v>
      </c>
      <c r="M92" s="777">
        <v>1268</v>
      </c>
    </row>
    <row r="93" spans="1:13" ht="30">
      <c r="A93" s="3" t="s">
        <v>139</v>
      </c>
      <c r="B93" s="45" t="s">
        <v>367</v>
      </c>
      <c r="C93" s="46">
        <v>24</v>
      </c>
      <c r="D93" s="46" t="s">
        <v>362</v>
      </c>
      <c r="E93" s="52" t="s">
        <v>363</v>
      </c>
      <c r="F93" s="46" t="s">
        <v>467</v>
      </c>
      <c r="G93" s="46" t="s">
        <v>703</v>
      </c>
      <c r="H93" s="783">
        <v>3002</v>
      </c>
      <c r="I93" s="783">
        <v>2180</v>
      </c>
      <c r="J93" s="783">
        <v>2034</v>
      </c>
      <c r="K93" s="783">
        <v>1211</v>
      </c>
      <c r="L93" s="777">
        <v>1226</v>
      </c>
      <c r="M93" s="777">
        <v>1210</v>
      </c>
    </row>
    <row r="94" spans="1:13">
      <c r="A94" s="3" t="s">
        <v>297</v>
      </c>
      <c r="B94" s="51" t="s">
        <v>367</v>
      </c>
      <c r="C94" s="50">
        <v>3</v>
      </c>
      <c r="D94" s="50">
        <v>6440</v>
      </c>
      <c r="E94" s="53" t="s">
        <v>363</v>
      </c>
      <c r="F94" s="50">
        <v>9414987</v>
      </c>
      <c r="G94" s="46" t="s">
        <v>703</v>
      </c>
      <c r="H94" s="783">
        <v>14</v>
      </c>
      <c r="I94" s="783">
        <v>4</v>
      </c>
      <c r="J94" s="783">
        <v>2</v>
      </c>
      <c r="K94" s="783">
        <v>10</v>
      </c>
      <c r="L94" s="777">
        <v>6</v>
      </c>
      <c r="M94" s="777">
        <v>9</v>
      </c>
    </row>
    <row r="95" spans="1:13" ht="30">
      <c r="A95" s="3" t="s">
        <v>171</v>
      </c>
      <c r="B95" s="45" t="s">
        <v>367</v>
      </c>
      <c r="C95" s="46">
        <v>5</v>
      </c>
      <c r="D95" s="46" t="s">
        <v>362</v>
      </c>
      <c r="E95" s="52" t="s">
        <v>363</v>
      </c>
      <c r="F95" s="46" t="s">
        <v>468</v>
      </c>
      <c r="G95" s="46" t="s">
        <v>703</v>
      </c>
      <c r="H95" s="783">
        <v>7</v>
      </c>
      <c r="I95" s="783">
        <v>6</v>
      </c>
      <c r="J95" s="783">
        <v>9</v>
      </c>
      <c r="K95" s="783">
        <v>1</v>
      </c>
      <c r="L95" s="777">
        <v>5</v>
      </c>
      <c r="M95" s="777">
        <v>2</v>
      </c>
    </row>
    <row r="96" spans="1:13" ht="30">
      <c r="A96" s="3" t="s">
        <v>171</v>
      </c>
      <c r="B96" s="45" t="s">
        <v>367</v>
      </c>
      <c r="C96" s="46">
        <v>5</v>
      </c>
      <c r="D96" s="46" t="s">
        <v>362</v>
      </c>
      <c r="E96" s="52" t="s">
        <v>363</v>
      </c>
      <c r="F96" s="46" t="s">
        <v>469</v>
      </c>
      <c r="G96" s="46" t="s">
        <v>703</v>
      </c>
      <c r="H96" s="783">
        <v>70</v>
      </c>
      <c r="I96" s="783">
        <v>52</v>
      </c>
      <c r="J96" s="783">
        <v>59</v>
      </c>
      <c r="K96" s="783">
        <v>127</v>
      </c>
      <c r="L96" s="777">
        <v>42</v>
      </c>
      <c r="M96" s="777">
        <v>47</v>
      </c>
    </row>
    <row r="97" spans="1:13">
      <c r="A97" s="3" t="s">
        <v>216</v>
      </c>
      <c r="B97" s="45" t="s">
        <v>470</v>
      </c>
      <c r="C97" s="46">
        <v>9</v>
      </c>
      <c r="D97" s="46" t="s">
        <v>358</v>
      </c>
      <c r="E97" s="52" t="s">
        <v>121</v>
      </c>
      <c r="F97" s="46" t="s">
        <v>471</v>
      </c>
      <c r="G97" s="46" t="s">
        <v>703</v>
      </c>
      <c r="H97" s="783">
        <v>442</v>
      </c>
      <c r="I97" s="783">
        <v>377</v>
      </c>
      <c r="J97" s="783">
        <v>522</v>
      </c>
      <c r="K97" s="783">
        <v>446</v>
      </c>
      <c r="L97" s="777">
        <v>621</v>
      </c>
      <c r="M97" s="777">
        <v>493</v>
      </c>
    </row>
    <row r="98" spans="1:13">
      <c r="A98" s="3" t="s">
        <v>216</v>
      </c>
      <c r="B98" s="45" t="s">
        <v>470</v>
      </c>
      <c r="C98" s="46">
        <v>9</v>
      </c>
      <c r="D98" s="46" t="s">
        <v>358</v>
      </c>
      <c r="E98" s="52" t="s">
        <v>121</v>
      </c>
      <c r="F98" s="46" t="s">
        <v>472</v>
      </c>
      <c r="G98" s="46" t="s">
        <v>703</v>
      </c>
      <c r="H98" s="783">
        <v>47</v>
      </c>
      <c r="I98" s="783">
        <v>22</v>
      </c>
      <c r="J98" s="783">
        <v>47</v>
      </c>
      <c r="K98" s="783">
        <v>43</v>
      </c>
      <c r="L98" s="777">
        <v>8</v>
      </c>
      <c r="M98" s="777">
        <v>52</v>
      </c>
    </row>
    <row r="99" spans="1:13">
      <c r="A99" s="3" t="s">
        <v>117</v>
      </c>
      <c r="B99" s="45" t="s">
        <v>473</v>
      </c>
      <c r="C99" s="46">
        <v>31</v>
      </c>
      <c r="D99" s="46" t="s">
        <v>366</v>
      </c>
      <c r="E99" s="52" t="s">
        <v>122</v>
      </c>
      <c r="F99" s="46" t="s">
        <v>474</v>
      </c>
      <c r="G99" s="46" t="s">
        <v>703</v>
      </c>
      <c r="H99" s="783">
        <v>201</v>
      </c>
      <c r="I99" s="783">
        <v>186</v>
      </c>
      <c r="J99" s="783">
        <v>144</v>
      </c>
      <c r="K99" s="783">
        <v>145</v>
      </c>
      <c r="L99" s="777">
        <v>179</v>
      </c>
      <c r="M99" s="777">
        <v>157</v>
      </c>
    </row>
    <row r="100" spans="1:13">
      <c r="A100" s="3" t="s">
        <v>795</v>
      </c>
      <c r="B100" s="45" t="s">
        <v>56</v>
      </c>
      <c r="C100" s="46">
        <v>1</v>
      </c>
      <c r="D100" s="46">
        <v>6400</v>
      </c>
      <c r="E100" s="52" t="s">
        <v>121</v>
      </c>
      <c r="F100" s="46">
        <v>14280</v>
      </c>
      <c r="G100" s="46" t="s">
        <v>703</v>
      </c>
      <c r="H100" s="783">
        <v>454</v>
      </c>
      <c r="I100" s="783">
        <v>2378</v>
      </c>
      <c r="J100" s="783">
        <v>2378</v>
      </c>
      <c r="K100" s="783">
        <v>3112</v>
      </c>
      <c r="L100" s="777">
        <v>1564</v>
      </c>
      <c r="M100" s="777">
        <v>1534</v>
      </c>
    </row>
    <row r="101" spans="1:13">
      <c r="A101" s="3" t="s">
        <v>1547</v>
      </c>
      <c r="B101" s="45" t="s">
        <v>475</v>
      </c>
      <c r="C101" s="46">
        <v>15</v>
      </c>
      <c r="D101" s="46" t="s">
        <v>359</v>
      </c>
      <c r="E101" s="52" t="s">
        <v>360</v>
      </c>
      <c r="F101" s="46" t="s">
        <v>476</v>
      </c>
      <c r="G101" s="46" t="s">
        <v>703</v>
      </c>
      <c r="H101" s="783">
        <v>25</v>
      </c>
      <c r="I101" s="783">
        <v>17</v>
      </c>
      <c r="J101" s="783">
        <v>23</v>
      </c>
      <c r="K101" s="783">
        <v>19</v>
      </c>
      <c r="L101" s="777">
        <v>30</v>
      </c>
      <c r="M101" s="777">
        <v>30</v>
      </c>
    </row>
    <row r="102" spans="1:13">
      <c r="A102" s="3" t="s">
        <v>225</v>
      </c>
      <c r="B102" s="45" t="s">
        <v>381</v>
      </c>
      <c r="C102" s="46" t="s">
        <v>755</v>
      </c>
      <c r="D102" s="50">
        <v>6400</v>
      </c>
      <c r="E102" s="52" t="s">
        <v>121</v>
      </c>
      <c r="F102" s="46">
        <v>16097</v>
      </c>
      <c r="G102" s="46" t="s">
        <v>703</v>
      </c>
      <c r="H102" s="781">
        <v>747</v>
      </c>
      <c r="I102" s="781">
        <v>791</v>
      </c>
      <c r="J102" s="781">
        <v>728</v>
      </c>
      <c r="K102" s="781">
        <v>630</v>
      </c>
      <c r="L102" s="777">
        <v>585.28</v>
      </c>
      <c r="M102" s="777">
        <v>620.54</v>
      </c>
    </row>
    <row r="103" spans="1:13">
      <c r="A103" s="3" t="s">
        <v>234</v>
      </c>
      <c r="B103" s="45" t="s">
        <v>381</v>
      </c>
      <c r="C103" s="46">
        <v>35</v>
      </c>
      <c r="D103" s="46" t="s">
        <v>358</v>
      </c>
      <c r="E103" s="52" t="s">
        <v>121</v>
      </c>
      <c r="F103" s="46" t="s">
        <v>477</v>
      </c>
      <c r="G103" s="46" t="s">
        <v>703</v>
      </c>
      <c r="H103" s="783">
        <v>407</v>
      </c>
      <c r="I103" s="783">
        <v>322</v>
      </c>
      <c r="J103" s="777">
        <v>366</v>
      </c>
      <c r="K103" s="783">
        <v>273</v>
      </c>
      <c r="L103" s="777">
        <v>254</v>
      </c>
      <c r="M103" s="777">
        <v>388</v>
      </c>
    </row>
    <row r="104" spans="1:13">
      <c r="A104" s="3" t="s">
        <v>234</v>
      </c>
      <c r="B104" s="45" t="s">
        <v>381</v>
      </c>
      <c r="C104" s="46">
        <v>35</v>
      </c>
      <c r="D104" s="46" t="s">
        <v>358</v>
      </c>
      <c r="E104" s="52" t="s">
        <v>121</v>
      </c>
      <c r="F104" s="46" t="s">
        <v>478</v>
      </c>
      <c r="G104" s="46" t="s">
        <v>703</v>
      </c>
      <c r="H104" s="777">
        <v>1116</v>
      </c>
      <c r="I104" s="783">
        <v>1188</v>
      </c>
      <c r="J104" s="783">
        <v>1232</v>
      </c>
      <c r="K104" s="783">
        <v>964</v>
      </c>
      <c r="L104" s="777">
        <v>1144</v>
      </c>
      <c r="M104" s="777">
        <v>836</v>
      </c>
    </row>
    <row r="105" spans="1:13">
      <c r="A105" s="3" t="s">
        <v>1817</v>
      </c>
      <c r="B105" s="45" t="s">
        <v>381</v>
      </c>
      <c r="C105" s="46" t="s">
        <v>1816</v>
      </c>
      <c r="D105" s="46">
        <v>6400</v>
      </c>
      <c r="E105" s="52" t="s">
        <v>121</v>
      </c>
      <c r="F105" s="46">
        <v>8791</v>
      </c>
      <c r="G105" s="46" t="s">
        <v>703</v>
      </c>
      <c r="H105" s="777">
        <v>88</v>
      </c>
      <c r="I105" s="783">
        <v>125</v>
      </c>
      <c r="J105" s="783">
        <v>125</v>
      </c>
      <c r="K105" s="783">
        <v>122</v>
      </c>
      <c r="L105" s="777"/>
      <c r="M105" s="777"/>
    </row>
    <row r="106" spans="1:13">
      <c r="A106" s="3" t="s">
        <v>1817</v>
      </c>
      <c r="B106" s="45" t="s">
        <v>381</v>
      </c>
      <c r="C106" s="46" t="s">
        <v>1816</v>
      </c>
      <c r="D106" s="46">
        <v>6400</v>
      </c>
      <c r="E106" s="52" t="s">
        <v>121</v>
      </c>
      <c r="F106" s="46">
        <v>63392286</v>
      </c>
      <c r="G106" s="46" t="s">
        <v>703</v>
      </c>
      <c r="H106" s="777"/>
      <c r="I106" s="783"/>
      <c r="J106" s="783"/>
      <c r="K106" s="783"/>
      <c r="L106" s="777">
        <v>11</v>
      </c>
      <c r="M106" s="777">
        <v>11</v>
      </c>
    </row>
    <row r="107" spans="1:13">
      <c r="A107" s="3" t="s">
        <v>93</v>
      </c>
      <c r="B107" s="45" t="s">
        <v>479</v>
      </c>
      <c r="C107" s="46">
        <v>1</v>
      </c>
      <c r="D107" s="46" t="s">
        <v>359</v>
      </c>
      <c r="E107" s="52" t="s">
        <v>360</v>
      </c>
      <c r="F107" s="46" t="s">
        <v>480</v>
      </c>
      <c r="G107" s="46" t="s">
        <v>703</v>
      </c>
      <c r="H107" s="777">
        <v>3569</v>
      </c>
      <c r="I107" s="783">
        <v>3130</v>
      </c>
      <c r="J107" s="783">
        <v>2455</v>
      </c>
      <c r="K107" s="783">
        <v>2430</v>
      </c>
      <c r="L107" s="777">
        <v>2313</v>
      </c>
      <c r="M107" s="777">
        <v>2240</v>
      </c>
    </row>
    <row r="108" spans="1:13">
      <c r="A108" s="3" t="s">
        <v>93</v>
      </c>
      <c r="B108" s="45" t="s">
        <v>479</v>
      </c>
      <c r="C108" s="46">
        <v>1</v>
      </c>
      <c r="D108" s="46" t="s">
        <v>359</v>
      </c>
      <c r="E108" s="52" t="s">
        <v>360</v>
      </c>
      <c r="F108" s="46" t="s">
        <v>481</v>
      </c>
      <c r="G108" s="46" t="s">
        <v>703</v>
      </c>
      <c r="H108" s="783">
        <v>365</v>
      </c>
      <c r="I108" s="783">
        <v>267</v>
      </c>
      <c r="J108" s="783">
        <v>253</v>
      </c>
      <c r="K108" s="783">
        <v>272</v>
      </c>
      <c r="L108" s="777">
        <v>288</v>
      </c>
      <c r="M108" s="777">
        <v>325</v>
      </c>
    </row>
    <row r="109" spans="1:13">
      <c r="A109" s="3" t="s">
        <v>137</v>
      </c>
      <c r="B109" s="51" t="s">
        <v>756</v>
      </c>
      <c r="C109" s="50">
        <v>19</v>
      </c>
      <c r="D109" s="50">
        <v>6400</v>
      </c>
      <c r="E109" s="53" t="s">
        <v>121</v>
      </c>
      <c r="F109" s="50" t="s">
        <v>757</v>
      </c>
      <c r="G109" s="46" t="s">
        <v>703</v>
      </c>
      <c r="H109" s="778">
        <v>657</v>
      </c>
      <c r="I109" s="778">
        <v>657</v>
      </c>
      <c r="J109" s="778">
        <v>657</v>
      </c>
      <c r="K109" s="778">
        <v>617</v>
      </c>
      <c r="L109" s="777">
        <v>586</v>
      </c>
      <c r="M109" s="777">
        <v>650</v>
      </c>
    </row>
    <row r="110" spans="1:13">
      <c r="A110" s="3" t="s">
        <v>293</v>
      </c>
      <c r="B110" s="45" t="s">
        <v>482</v>
      </c>
      <c r="C110" s="46">
        <v>17</v>
      </c>
      <c r="D110" s="46" t="s">
        <v>358</v>
      </c>
      <c r="E110" s="52" t="s">
        <v>121</v>
      </c>
      <c r="F110" s="46" t="s">
        <v>483</v>
      </c>
      <c r="G110" s="46" t="s">
        <v>703</v>
      </c>
      <c r="H110" s="777">
        <v>508</v>
      </c>
      <c r="I110" s="783">
        <v>433</v>
      </c>
      <c r="J110" s="783">
        <v>414</v>
      </c>
      <c r="K110" s="783">
        <v>205</v>
      </c>
      <c r="L110" s="777">
        <v>159</v>
      </c>
      <c r="M110" s="777">
        <v>148</v>
      </c>
    </row>
    <row r="111" spans="1:13">
      <c r="A111" s="3" t="s">
        <v>183</v>
      </c>
      <c r="B111" s="45" t="s">
        <v>482</v>
      </c>
      <c r="C111" s="46">
        <v>46</v>
      </c>
      <c r="D111" s="46">
        <v>6400</v>
      </c>
      <c r="E111" s="52" t="s">
        <v>121</v>
      </c>
      <c r="F111" s="46">
        <v>15105</v>
      </c>
      <c r="G111" s="46" t="s">
        <v>703</v>
      </c>
      <c r="H111" s="777">
        <v>386</v>
      </c>
      <c r="I111" s="783">
        <v>256</v>
      </c>
      <c r="J111" s="783">
        <v>256</v>
      </c>
      <c r="K111" s="783">
        <v>162</v>
      </c>
      <c r="L111" s="777">
        <v>262</v>
      </c>
      <c r="M111" s="777">
        <v>281</v>
      </c>
    </row>
    <row r="112" spans="1:13">
      <c r="A112" s="3" t="s">
        <v>183</v>
      </c>
      <c r="B112" s="45" t="s">
        <v>482</v>
      </c>
      <c r="C112" s="46">
        <v>48</v>
      </c>
      <c r="D112" s="46" t="s">
        <v>358</v>
      </c>
      <c r="E112" s="52" t="s">
        <v>121</v>
      </c>
      <c r="F112" s="46" t="s">
        <v>484</v>
      </c>
      <c r="G112" s="46" t="s">
        <v>703</v>
      </c>
      <c r="H112" s="777">
        <v>17</v>
      </c>
      <c r="I112" s="783">
        <v>8</v>
      </c>
      <c r="J112" s="783">
        <v>8</v>
      </c>
      <c r="K112" s="783">
        <v>34</v>
      </c>
      <c r="L112" s="777">
        <v>19</v>
      </c>
      <c r="M112" s="777">
        <v>12</v>
      </c>
    </row>
    <row r="113" spans="1:13" ht="30">
      <c r="A113" s="3" t="s">
        <v>299</v>
      </c>
      <c r="B113" s="45" t="s">
        <v>758</v>
      </c>
      <c r="C113" s="46">
        <v>22</v>
      </c>
      <c r="D113" s="46">
        <v>6440</v>
      </c>
      <c r="E113" s="52" t="s">
        <v>363</v>
      </c>
      <c r="F113" s="46">
        <v>9414832</v>
      </c>
      <c r="G113" s="46" t="s">
        <v>703</v>
      </c>
      <c r="H113" s="777">
        <v>12</v>
      </c>
      <c r="I113" s="783">
        <v>12</v>
      </c>
      <c r="J113" s="783">
        <v>8</v>
      </c>
      <c r="K113" s="783">
        <v>9</v>
      </c>
      <c r="L113" s="777">
        <v>12</v>
      </c>
      <c r="M113" s="777">
        <v>10</v>
      </c>
    </row>
    <row r="114" spans="1:13">
      <c r="A114" s="3" t="s">
        <v>388</v>
      </c>
      <c r="B114" s="45" t="s">
        <v>485</v>
      </c>
      <c r="C114" s="46">
        <v>10</v>
      </c>
      <c r="D114" s="46" t="s">
        <v>358</v>
      </c>
      <c r="E114" s="52" t="s">
        <v>121</v>
      </c>
      <c r="F114" s="46" t="s">
        <v>486</v>
      </c>
      <c r="G114" s="46" t="s">
        <v>703</v>
      </c>
      <c r="H114" s="777">
        <v>348</v>
      </c>
      <c r="I114" s="783">
        <v>336</v>
      </c>
      <c r="J114" s="783">
        <v>336</v>
      </c>
      <c r="K114" s="783">
        <v>539</v>
      </c>
      <c r="L114" s="777">
        <v>290</v>
      </c>
      <c r="M114" s="777">
        <v>491</v>
      </c>
    </row>
    <row r="115" spans="1:13">
      <c r="A115" s="3" t="s">
        <v>320</v>
      </c>
      <c r="B115" s="45" t="s">
        <v>485</v>
      </c>
      <c r="C115" s="46">
        <v>7</v>
      </c>
      <c r="D115" s="46" t="s">
        <v>358</v>
      </c>
      <c r="E115" s="52" t="s">
        <v>121</v>
      </c>
      <c r="F115" s="46" t="s">
        <v>487</v>
      </c>
      <c r="G115" s="46" t="s">
        <v>703</v>
      </c>
      <c r="H115" s="777">
        <v>1338</v>
      </c>
      <c r="I115" s="783">
        <v>1037</v>
      </c>
      <c r="J115" s="783">
        <v>1320</v>
      </c>
      <c r="K115" s="783">
        <v>946</v>
      </c>
      <c r="L115" s="777">
        <v>1173</v>
      </c>
      <c r="M115" s="777">
        <v>1097</v>
      </c>
    </row>
    <row r="116" spans="1:13" ht="30">
      <c r="A116" s="3" t="s">
        <v>107</v>
      </c>
      <c r="B116" s="45" t="s">
        <v>488</v>
      </c>
      <c r="C116" s="46">
        <v>4</v>
      </c>
      <c r="D116" s="46" t="s">
        <v>362</v>
      </c>
      <c r="E116" s="52" t="s">
        <v>363</v>
      </c>
      <c r="F116" s="46" t="s">
        <v>489</v>
      </c>
      <c r="G116" s="46" t="s">
        <v>703</v>
      </c>
      <c r="H116" s="783">
        <v>466</v>
      </c>
      <c r="I116" s="783">
        <v>476</v>
      </c>
      <c r="J116" s="783">
        <v>152</v>
      </c>
      <c r="K116" s="783">
        <v>71</v>
      </c>
      <c r="L116" s="777">
        <v>58</v>
      </c>
      <c r="M116" s="777">
        <v>53</v>
      </c>
    </row>
    <row r="117" spans="1:13">
      <c r="A117" s="3" t="s">
        <v>244</v>
      </c>
      <c r="B117" s="45" t="s">
        <v>490</v>
      </c>
      <c r="C117" s="46">
        <v>2</v>
      </c>
      <c r="D117" s="46" t="s">
        <v>366</v>
      </c>
      <c r="E117" s="52" t="s">
        <v>122</v>
      </c>
      <c r="F117" s="46">
        <v>20022047</v>
      </c>
      <c r="G117" s="46" t="s">
        <v>703</v>
      </c>
      <c r="H117" s="783">
        <v>1327</v>
      </c>
      <c r="I117" s="783">
        <v>1050</v>
      </c>
      <c r="J117" s="783">
        <v>1050</v>
      </c>
      <c r="K117" s="783">
        <v>751</v>
      </c>
      <c r="L117" s="777">
        <v>722</v>
      </c>
      <c r="M117" s="777">
        <v>691</v>
      </c>
    </row>
    <row r="118" spans="1:13">
      <c r="A118" s="3" t="s">
        <v>209</v>
      </c>
      <c r="B118" s="45" t="s">
        <v>491</v>
      </c>
      <c r="C118" s="46">
        <v>32</v>
      </c>
      <c r="D118" s="46" t="s">
        <v>361</v>
      </c>
      <c r="E118" s="52" t="s">
        <v>120</v>
      </c>
      <c r="F118" s="46" t="s">
        <v>492</v>
      </c>
      <c r="G118" s="46" t="s">
        <v>703</v>
      </c>
      <c r="H118" s="783">
        <v>9</v>
      </c>
      <c r="I118" s="783">
        <v>9</v>
      </c>
      <c r="J118" s="783">
        <v>7</v>
      </c>
      <c r="K118" s="783">
        <v>127</v>
      </c>
      <c r="L118" s="777">
        <v>12</v>
      </c>
      <c r="M118" s="777">
        <v>11</v>
      </c>
    </row>
    <row r="119" spans="1:13">
      <c r="A119" s="3" t="s">
        <v>212</v>
      </c>
      <c r="B119" s="45" t="s">
        <v>491</v>
      </c>
      <c r="C119" s="46">
        <v>7</v>
      </c>
      <c r="D119" s="46" t="s">
        <v>361</v>
      </c>
      <c r="E119" s="52" t="s">
        <v>120</v>
      </c>
      <c r="F119" s="46" t="s">
        <v>493</v>
      </c>
      <c r="G119" s="46" t="s">
        <v>703</v>
      </c>
      <c r="H119" s="783">
        <v>350</v>
      </c>
      <c r="I119" s="783">
        <v>70</v>
      </c>
      <c r="J119" s="783">
        <v>225</v>
      </c>
      <c r="K119" s="783">
        <v>287</v>
      </c>
      <c r="L119" s="777">
        <v>51</v>
      </c>
      <c r="M119" s="777">
        <v>115</v>
      </c>
    </row>
    <row r="120" spans="1:13">
      <c r="A120" s="3" t="s">
        <v>227</v>
      </c>
      <c r="B120" s="45" t="s">
        <v>494</v>
      </c>
      <c r="C120" s="46">
        <v>1</v>
      </c>
      <c r="D120" s="47">
        <v>6400</v>
      </c>
      <c r="E120" s="52" t="s">
        <v>121</v>
      </c>
      <c r="F120" s="46">
        <v>10158</v>
      </c>
      <c r="G120" s="46" t="s">
        <v>703</v>
      </c>
      <c r="H120" s="781">
        <v>953</v>
      </c>
      <c r="I120" s="781">
        <v>741</v>
      </c>
      <c r="J120" s="781">
        <v>662</v>
      </c>
      <c r="K120" s="781">
        <v>775</v>
      </c>
      <c r="L120" s="777">
        <v>1179</v>
      </c>
      <c r="M120" s="777">
        <v>1179</v>
      </c>
    </row>
    <row r="121" spans="1:13">
      <c r="A121" s="3" t="s">
        <v>1548</v>
      </c>
      <c r="B121" s="45" t="s">
        <v>1204</v>
      </c>
      <c r="C121" s="46">
        <v>1</v>
      </c>
      <c r="D121" s="47">
        <v>6400</v>
      </c>
      <c r="E121" s="52" t="s">
        <v>121</v>
      </c>
      <c r="F121" s="46"/>
      <c r="G121" s="46" t="s">
        <v>703</v>
      </c>
      <c r="H121" s="781">
        <v>332</v>
      </c>
      <c r="I121" s="781">
        <v>215</v>
      </c>
      <c r="J121" s="781">
        <v>168</v>
      </c>
      <c r="K121" s="781">
        <v>132</v>
      </c>
      <c r="L121" s="777"/>
      <c r="M121" s="777"/>
    </row>
    <row r="122" spans="1:13">
      <c r="A122" s="3" t="s">
        <v>105</v>
      </c>
      <c r="B122" s="45" t="s">
        <v>495</v>
      </c>
      <c r="C122" s="46">
        <v>103</v>
      </c>
      <c r="D122" s="46" t="s">
        <v>361</v>
      </c>
      <c r="E122" s="52" t="s">
        <v>120</v>
      </c>
      <c r="F122" s="46" t="s">
        <v>496</v>
      </c>
      <c r="G122" s="46" t="s">
        <v>703</v>
      </c>
      <c r="H122" s="783">
        <v>416</v>
      </c>
      <c r="I122" s="783">
        <v>397</v>
      </c>
      <c r="J122" s="783">
        <v>397</v>
      </c>
      <c r="K122" s="783">
        <v>699</v>
      </c>
      <c r="L122" s="777">
        <v>557</v>
      </c>
      <c r="M122" s="777">
        <v>474</v>
      </c>
    </row>
    <row r="123" spans="1:13">
      <c r="A123" s="3" t="s">
        <v>326</v>
      </c>
      <c r="B123" s="45" t="s">
        <v>495</v>
      </c>
      <c r="C123" s="46">
        <v>13</v>
      </c>
      <c r="D123" s="46" t="s">
        <v>361</v>
      </c>
      <c r="E123" s="52" t="s">
        <v>120</v>
      </c>
      <c r="F123" s="46" t="s">
        <v>497</v>
      </c>
      <c r="G123" s="46" t="s">
        <v>703</v>
      </c>
      <c r="H123" s="783">
        <v>573</v>
      </c>
      <c r="I123" s="783">
        <v>650</v>
      </c>
      <c r="J123" s="783">
        <v>601</v>
      </c>
      <c r="K123" s="783">
        <v>620</v>
      </c>
      <c r="L123" s="777">
        <v>733</v>
      </c>
      <c r="M123" s="777">
        <v>768</v>
      </c>
    </row>
    <row r="124" spans="1:13">
      <c r="A124" s="3" t="s">
        <v>796</v>
      </c>
      <c r="B124" s="45" t="s">
        <v>498</v>
      </c>
      <c r="C124" s="46">
        <v>13</v>
      </c>
      <c r="D124" s="50">
        <v>6310</v>
      </c>
      <c r="E124" s="52" t="s">
        <v>370</v>
      </c>
      <c r="F124" s="60" t="s">
        <v>759</v>
      </c>
      <c r="G124" s="46" t="s">
        <v>703</v>
      </c>
      <c r="H124" s="781">
        <v>420</v>
      </c>
      <c r="I124" s="781">
        <v>420</v>
      </c>
      <c r="J124" s="781">
        <v>373</v>
      </c>
      <c r="K124" s="781">
        <v>337</v>
      </c>
      <c r="L124" s="777">
        <v>318</v>
      </c>
      <c r="M124" s="777">
        <v>331</v>
      </c>
    </row>
    <row r="125" spans="1:13">
      <c r="A125" s="3" t="s">
        <v>175</v>
      </c>
      <c r="B125" s="45" t="s">
        <v>499</v>
      </c>
      <c r="C125" s="46">
        <v>16</v>
      </c>
      <c r="D125" s="47">
        <v>6430</v>
      </c>
      <c r="E125" s="52" t="s">
        <v>120</v>
      </c>
      <c r="F125" s="46">
        <v>23168595</v>
      </c>
      <c r="G125" s="46" t="s">
        <v>703</v>
      </c>
      <c r="H125" s="781">
        <v>365</v>
      </c>
      <c r="I125" s="781">
        <v>759</v>
      </c>
      <c r="J125" s="781">
        <v>307</v>
      </c>
      <c r="K125" s="781">
        <v>236</v>
      </c>
      <c r="L125" s="777">
        <v>352</v>
      </c>
      <c r="M125" s="777">
        <v>257</v>
      </c>
    </row>
    <row r="126" spans="1:13">
      <c r="A126" s="3" t="s">
        <v>202</v>
      </c>
      <c r="B126" s="51" t="s">
        <v>760</v>
      </c>
      <c r="C126" s="50" t="s">
        <v>601</v>
      </c>
      <c r="D126" s="50">
        <v>6310</v>
      </c>
      <c r="E126" s="53" t="s">
        <v>370</v>
      </c>
      <c r="F126" s="50">
        <v>31180</v>
      </c>
      <c r="G126" s="46" t="s">
        <v>703</v>
      </c>
      <c r="H126" s="778"/>
      <c r="I126" s="778"/>
      <c r="J126" s="778"/>
      <c r="K126" s="778"/>
      <c r="L126" s="777">
        <v>47</v>
      </c>
      <c r="M126" s="777">
        <v>40</v>
      </c>
    </row>
    <row r="127" spans="1:13">
      <c r="A127" s="3" t="s">
        <v>220</v>
      </c>
      <c r="B127" s="51" t="s">
        <v>761</v>
      </c>
      <c r="C127" s="50">
        <v>2</v>
      </c>
      <c r="D127" s="50">
        <v>6400</v>
      </c>
      <c r="E127" s="53" t="s">
        <v>121</v>
      </c>
      <c r="F127" s="50">
        <v>300248242</v>
      </c>
      <c r="G127" s="46" t="s">
        <v>703</v>
      </c>
      <c r="H127" s="778"/>
      <c r="I127" s="777"/>
      <c r="J127" s="777"/>
      <c r="K127" s="777"/>
      <c r="L127" s="777">
        <v>60</v>
      </c>
      <c r="M127" s="777">
        <v>70</v>
      </c>
    </row>
    <row r="128" spans="1:13">
      <c r="A128" s="3" t="s">
        <v>155</v>
      </c>
      <c r="B128" s="45" t="s">
        <v>500</v>
      </c>
      <c r="C128" s="46">
        <v>16</v>
      </c>
      <c r="D128" s="46" t="s">
        <v>366</v>
      </c>
      <c r="E128" s="52" t="s">
        <v>122</v>
      </c>
      <c r="F128" s="46">
        <v>8222104</v>
      </c>
      <c r="G128" s="46" t="s">
        <v>703</v>
      </c>
      <c r="H128" s="783">
        <v>140</v>
      </c>
      <c r="I128" s="783">
        <v>112</v>
      </c>
      <c r="J128" s="783">
        <v>90</v>
      </c>
      <c r="K128" s="783">
        <v>86</v>
      </c>
      <c r="L128" s="777">
        <v>86</v>
      </c>
      <c r="M128" s="777">
        <v>77</v>
      </c>
    </row>
    <row r="129" spans="1:13">
      <c r="A129" s="2" t="s">
        <v>1549</v>
      </c>
      <c r="B129" s="3" t="s">
        <v>1550</v>
      </c>
      <c r="C129" s="46">
        <v>1</v>
      </c>
      <c r="D129" s="46"/>
      <c r="E129" s="52"/>
      <c r="F129" s="46"/>
      <c r="G129" s="46"/>
      <c r="H129" s="778">
        <v>128</v>
      </c>
      <c r="I129" s="781">
        <v>128</v>
      </c>
      <c r="J129" s="781">
        <v>40</v>
      </c>
      <c r="K129" s="778">
        <v>59</v>
      </c>
      <c r="L129" s="777">
        <v>38</v>
      </c>
      <c r="M129" s="777">
        <v>39</v>
      </c>
    </row>
    <row r="130" spans="1:13">
      <c r="A130" s="2" t="s">
        <v>123</v>
      </c>
      <c r="B130" s="3" t="s">
        <v>1551</v>
      </c>
      <c r="C130" s="46">
        <v>60</v>
      </c>
      <c r="D130" s="46"/>
      <c r="E130" s="52"/>
      <c r="F130" s="46"/>
      <c r="G130" s="46"/>
      <c r="H130" s="778">
        <v>87</v>
      </c>
      <c r="I130" s="781">
        <v>122</v>
      </c>
      <c r="J130" s="781">
        <v>517</v>
      </c>
      <c r="K130" s="778">
        <v>323</v>
      </c>
      <c r="L130" s="777">
        <v>167</v>
      </c>
      <c r="M130" s="777">
        <v>194</v>
      </c>
    </row>
    <row r="131" spans="1:13">
      <c r="A131" s="3" t="s">
        <v>351</v>
      </c>
      <c r="B131" s="45" t="s">
        <v>501</v>
      </c>
      <c r="C131" s="46">
        <v>76</v>
      </c>
      <c r="D131" s="46">
        <v>6400</v>
      </c>
      <c r="E131" s="52" t="s">
        <v>121</v>
      </c>
      <c r="F131" s="46">
        <v>10505</v>
      </c>
      <c r="G131" s="46" t="s">
        <v>703</v>
      </c>
      <c r="H131" s="781">
        <v>675</v>
      </c>
      <c r="I131" s="781">
        <v>787</v>
      </c>
      <c r="J131" s="781">
        <v>836</v>
      </c>
      <c r="K131" s="781">
        <v>526</v>
      </c>
      <c r="L131" s="777">
        <v>516</v>
      </c>
      <c r="M131" s="777">
        <v>546</v>
      </c>
    </row>
    <row r="132" spans="1:13">
      <c r="A132" s="3" t="s">
        <v>148</v>
      </c>
      <c r="B132" s="45" t="s">
        <v>502</v>
      </c>
      <c r="C132" s="46">
        <v>10</v>
      </c>
      <c r="D132" s="50">
        <v>6400</v>
      </c>
      <c r="E132" s="52" t="s">
        <v>121</v>
      </c>
      <c r="F132" s="46">
        <v>63501380</v>
      </c>
      <c r="G132" s="46" t="s">
        <v>703</v>
      </c>
      <c r="H132" s="781">
        <v>3193</v>
      </c>
      <c r="I132" s="781">
        <v>2929</v>
      </c>
      <c r="J132" s="781">
        <v>2929</v>
      </c>
      <c r="K132" s="781">
        <v>2045</v>
      </c>
      <c r="L132" s="777">
        <v>1699</v>
      </c>
      <c r="M132" s="777">
        <v>1653</v>
      </c>
    </row>
    <row r="133" spans="1:13">
      <c r="A133" s="3" t="s">
        <v>285</v>
      </c>
      <c r="B133" s="45" t="s">
        <v>502</v>
      </c>
      <c r="C133" s="46">
        <v>14</v>
      </c>
      <c r="D133" s="50">
        <v>6400</v>
      </c>
      <c r="E133" s="52" t="s">
        <v>121</v>
      </c>
      <c r="F133" s="46">
        <v>9901708</v>
      </c>
      <c r="G133" s="46" t="s">
        <v>703</v>
      </c>
      <c r="H133" s="781">
        <v>374</v>
      </c>
      <c r="I133" s="781">
        <v>228</v>
      </c>
      <c r="J133" s="781">
        <v>325</v>
      </c>
      <c r="K133" s="781">
        <v>363</v>
      </c>
      <c r="L133" s="777">
        <v>314</v>
      </c>
      <c r="M133" s="777">
        <v>276</v>
      </c>
    </row>
    <row r="134" spans="1:13">
      <c r="A134" s="3" t="s">
        <v>285</v>
      </c>
      <c r="B134" s="51" t="s">
        <v>762</v>
      </c>
      <c r="C134" s="50">
        <v>159</v>
      </c>
      <c r="D134" s="50">
        <v>6300</v>
      </c>
      <c r="E134" s="53" t="s">
        <v>360</v>
      </c>
      <c r="F134" s="50">
        <v>20274177</v>
      </c>
      <c r="G134" s="46" t="s">
        <v>703</v>
      </c>
      <c r="H134" s="778">
        <v>13</v>
      </c>
      <c r="I134" s="778">
        <v>13</v>
      </c>
      <c r="J134" s="778">
        <v>13</v>
      </c>
      <c r="K134" s="778">
        <v>13</v>
      </c>
      <c r="L134" s="777">
        <v>13</v>
      </c>
      <c r="M134" s="777">
        <v>14</v>
      </c>
    </row>
    <row r="135" spans="1:13">
      <c r="A135" s="3" t="s">
        <v>1552</v>
      </c>
      <c r="B135" s="51" t="s">
        <v>763</v>
      </c>
      <c r="C135" s="50">
        <v>15</v>
      </c>
      <c r="D135" s="50">
        <v>6310</v>
      </c>
      <c r="E135" s="53" t="s">
        <v>370</v>
      </c>
      <c r="F135" s="50">
        <v>2670809</v>
      </c>
      <c r="G135" s="46" t="s">
        <v>703</v>
      </c>
      <c r="H135" s="778">
        <v>405</v>
      </c>
      <c r="I135" s="778">
        <v>585</v>
      </c>
      <c r="J135" s="778">
        <v>410</v>
      </c>
      <c r="K135" s="778">
        <v>450</v>
      </c>
      <c r="L135" s="777">
        <v>350</v>
      </c>
      <c r="M135" s="777">
        <v>506</v>
      </c>
    </row>
    <row r="136" spans="1:13">
      <c r="A136" s="3" t="s">
        <v>178</v>
      </c>
      <c r="B136" s="51" t="s">
        <v>763</v>
      </c>
      <c r="C136" s="50">
        <v>15</v>
      </c>
      <c r="D136" s="50">
        <v>6310</v>
      </c>
      <c r="E136" s="53" t="s">
        <v>370</v>
      </c>
      <c r="F136" s="50">
        <v>9945594</v>
      </c>
      <c r="G136" s="46" t="s">
        <v>703</v>
      </c>
      <c r="H136" s="778">
        <v>100</v>
      </c>
      <c r="I136" s="778">
        <v>100</v>
      </c>
      <c r="J136" s="778">
        <v>100</v>
      </c>
      <c r="K136" s="778">
        <v>100</v>
      </c>
      <c r="L136" s="777">
        <v>100</v>
      </c>
      <c r="M136" s="777">
        <v>103</v>
      </c>
    </row>
    <row r="137" spans="1:13">
      <c r="A137" s="3" t="s">
        <v>178</v>
      </c>
      <c r="B137" s="51" t="s">
        <v>503</v>
      </c>
      <c r="C137" s="50" t="s">
        <v>764</v>
      </c>
      <c r="D137" s="50">
        <v>6310</v>
      </c>
      <c r="E137" s="53" t="s">
        <v>370</v>
      </c>
      <c r="F137" s="50" t="s">
        <v>765</v>
      </c>
      <c r="G137" s="46" t="s">
        <v>703</v>
      </c>
      <c r="H137" s="778">
        <v>125</v>
      </c>
      <c r="I137" s="778">
        <v>125</v>
      </c>
      <c r="J137" s="778">
        <v>125</v>
      </c>
      <c r="K137" s="778">
        <v>125</v>
      </c>
      <c r="L137" s="777">
        <v>125</v>
      </c>
      <c r="M137" s="777">
        <v>77</v>
      </c>
    </row>
    <row r="138" spans="1:13">
      <c r="A138" s="3" t="s">
        <v>303</v>
      </c>
      <c r="B138" s="45" t="s">
        <v>503</v>
      </c>
      <c r="C138" s="46">
        <v>19</v>
      </c>
      <c r="D138" s="47">
        <v>6310</v>
      </c>
      <c r="E138" s="52" t="s">
        <v>370</v>
      </c>
      <c r="F138" s="46">
        <v>824492</v>
      </c>
      <c r="G138" s="46" t="s">
        <v>703</v>
      </c>
      <c r="H138" s="781">
        <v>1905</v>
      </c>
      <c r="I138" s="781">
        <v>1966</v>
      </c>
      <c r="J138" s="781">
        <v>1425</v>
      </c>
      <c r="K138" s="781">
        <v>1469</v>
      </c>
      <c r="L138" s="777">
        <v>436</v>
      </c>
      <c r="M138" s="777">
        <v>631</v>
      </c>
    </row>
    <row r="139" spans="1:13">
      <c r="A139" s="3" t="s">
        <v>236</v>
      </c>
      <c r="B139" s="45" t="s">
        <v>503</v>
      </c>
      <c r="C139" s="46">
        <v>19</v>
      </c>
      <c r="D139" s="47">
        <v>6310</v>
      </c>
      <c r="E139" s="52" t="s">
        <v>370</v>
      </c>
      <c r="F139" s="46" t="s">
        <v>766</v>
      </c>
      <c r="G139" s="46" t="s">
        <v>703</v>
      </c>
      <c r="H139" s="778">
        <v>941</v>
      </c>
      <c r="I139" s="778">
        <v>870</v>
      </c>
      <c r="J139" s="778">
        <v>768</v>
      </c>
      <c r="K139" s="778">
        <v>903</v>
      </c>
      <c r="L139" s="777">
        <v>1033</v>
      </c>
      <c r="M139" s="777">
        <v>1301</v>
      </c>
    </row>
    <row r="140" spans="1:13" ht="30">
      <c r="A140" s="3" t="s">
        <v>236</v>
      </c>
      <c r="B140" s="45" t="s">
        <v>797</v>
      </c>
      <c r="C140" s="46">
        <v>19</v>
      </c>
      <c r="D140" s="47">
        <v>6310</v>
      </c>
      <c r="E140" s="52" t="s">
        <v>370</v>
      </c>
      <c r="F140" s="46" t="s">
        <v>767</v>
      </c>
      <c r="G140" s="46" t="s">
        <v>703</v>
      </c>
      <c r="H140" s="778"/>
      <c r="I140" s="778"/>
      <c r="J140" s="778"/>
      <c r="K140" s="778"/>
      <c r="L140" s="777">
        <v>103</v>
      </c>
      <c r="M140" s="777">
        <v>132</v>
      </c>
    </row>
    <row r="141" spans="1:13" ht="30">
      <c r="A141" s="3" t="s">
        <v>263</v>
      </c>
      <c r="B141" s="45" t="s">
        <v>503</v>
      </c>
      <c r="C141" s="46">
        <v>21</v>
      </c>
      <c r="D141" s="47">
        <v>6310</v>
      </c>
      <c r="E141" s="52" t="s">
        <v>370</v>
      </c>
      <c r="F141" s="46" t="s">
        <v>768</v>
      </c>
      <c r="G141" s="46" t="s">
        <v>703</v>
      </c>
      <c r="H141" s="781">
        <v>458</v>
      </c>
      <c r="I141" s="781">
        <v>443</v>
      </c>
      <c r="J141" s="781">
        <v>200</v>
      </c>
      <c r="K141" s="781">
        <v>335</v>
      </c>
      <c r="L141" s="777">
        <v>370</v>
      </c>
      <c r="M141" s="777">
        <v>354</v>
      </c>
    </row>
    <row r="142" spans="1:13">
      <c r="A142" s="3" t="s">
        <v>317</v>
      </c>
      <c r="B142" s="45" t="s">
        <v>377</v>
      </c>
      <c r="C142" s="46">
        <v>38</v>
      </c>
      <c r="D142" s="50">
        <v>6430</v>
      </c>
      <c r="E142" s="52" t="s">
        <v>120</v>
      </c>
      <c r="F142" s="46">
        <v>68700</v>
      </c>
      <c r="G142" s="46" t="s">
        <v>703</v>
      </c>
      <c r="H142" s="778"/>
      <c r="I142" s="778"/>
      <c r="J142" s="778"/>
      <c r="K142" s="778"/>
      <c r="L142" s="777">
        <v>14</v>
      </c>
      <c r="M142" s="777">
        <v>22</v>
      </c>
    </row>
    <row r="143" spans="1:13">
      <c r="A143" s="3" t="s">
        <v>1801</v>
      </c>
      <c r="B143" s="45" t="s">
        <v>377</v>
      </c>
      <c r="C143" s="46">
        <v>62</v>
      </c>
      <c r="D143" s="50">
        <v>6430</v>
      </c>
      <c r="E143" s="52" t="s">
        <v>120</v>
      </c>
      <c r="F143" s="46"/>
      <c r="G143" s="46" t="s">
        <v>703</v>
      </c>
      <c r="H143" s="778">
        <v>354</v>
      </c>
      <c r="I143" s="778">
        <v>298</v>
      </c>
      <c r="J143" s="778">
        <v>298</v>
      </c>
      <c r="K143" s="778">
        <v>299</v>
      </c>
      <c r="L143" s="777"/>
      <c r="M143" s="777"/>
    </row>
    <row r="144" spans="1:13">
      <c r="A144" s="3" t="s">
        <v>215</v>
      </c>
      <c r="B144" s="51" t="s">
        <v>667</v>
      </c>
      <c r="C144" s="50">
        <v>46</v>
      </c>
      <c r="D144" s="50">
        <v>6440</v>
      </c>
      <c r="E144" s="53" t="s">
        <v>363</v>
      </c>
      <c r="F144" s="50">
        <v>365824</v>
      </c>
      <c r="G144" s="46" t="s">
        <v>703</v>
      </c>
      <c r="H144" s="778"/>
      <c r="I144" s="778"/>
      <c r="J144" s="778"/>
      <c r="K144" s="778"/>
      <c r="L144" s="777">
        <v>177</v>
      </c>
      <c r="M144" s="777">
        <v>163</v>
      </c>
    </row>
    <row r="145" spans="1:13">
      <c r="A145" s="3" t="s">
        <v>335</v>
      </c>
      <c r="B145" s="45" t="s">
        <v>504</v>
      </c>
      <c r="C145" s="46">
        <v>1</v>
      </c>
      <c r="D145" s="46" t="s">
        <v>358</v>
      </c>
      <c r="E145" s="52" t="s">
        <v>121</v>
      </c>
      <c r="F145" s="46" t="s">
        <v>505</v>
      </c>
      <c r="G145" s="46" t="s">
        <v>703</v>
      </c>
      <c r="H145" s="783">
        <v>1220</v>
      </c>
      <c r="I145" s="783">
        <v>1171</v>
      </c>
      <c r="J145" s="783">
        <v>973</v>
      </c>
      <c r="K145" s="783">
        <v>932</v>
      </c>
      <c r="L145" s="777">
        <v>906</v>
      </c>
      <c r="M145" s="777">
        <v>875</v>
      </c>
    </row>
    <row r="146" spans="1:13">
      <c r="A146" s="3" t="s">
        <v>790</v>
      </c>
      <c r="B146" s="45" t="s">
        <v>1818</v>
      </c>
      <c r="C146" s="46">
        <v>1</v>
      </c>
      <c r="D146" s="46" t="s">
        <v>358</v>
      </c>
      <c r="E146" s="52" t="s">
        <v>121</v>
      </c>
      <c r="F146" s="46" t="s">
        <v>506</v>
      </c>
      <c r="G146" s="46" t="s">
        <v>703</v>
      </c>
      <c r="H146" s="783">
        <v>0</v>
      </c>
      <c r="I146" s="783">
        <v>38</v>
      </c>
      <c r="J146" s="783">
        <v>98</v>
      </c>
      <c r="K146" s="783">
        <v>142</v>
      </c>
      <c r="L146" s="777">
        <v>141</v>
      </c>
      <c r="M146" s="777">
        <v>116</v>
      </c>
    </row>
    <row r="147" spans="1:13">
      <c r="A147" s="3" t="s">
        <v>1553</v>
      </c>
      <c r="B147" s="45" t="s">
        <v>1554</v>
      </c>
      <c r="C147" s="46">
        <v>8</v>
      </c>
      <c r="D147" s="46"/>
      <c r="E147" s="52"/>
      <c r="F147" s="46"/>
      <c r="G147" s="46"/>
      <c r="H147" s="781">
        <v>226</v>
      </c>
      <c r="I147" s="781">
        <v>291</v>
      </c>
      <c r="J147" s="781">
        <v>199</v>
      </c>
      <c r="K147" s="781">
        <v>174</v>
      </c>
      <c r="L147" s="777"/>
      <c r="M147" s="777"/>
    </row>
    <row r="148" spans="1:13">
      <c r="A148" s="3" t="s">
        <v>163</v>
      </c>
      <c r="B148" s="45" t="s">
        <v>769</v>
      </c>
      <c r="C148" s="46">
        <v>29</v>
      </c>
      <c r="D148" s="50">
        <v>6430</v>
      </c>
      <c r="E148" s="52" t="s">
        <v>120</v>
      </c>
      <c r="F148" s="46">
        <v>112988</v>
      </c>
      <c r="G148" s="46" t="s">
        <v>703</v>
      </c>
      <c r="H148" s="778"/>
      <c r="I148" s="778"/>
      <c r="J148" s="778"/>
      <c r="K148" s="778"/>
      <c r="L148" s="777"/>
      <c r="M148" s="777">
        <v>120</v>
      </c>
    </row>
    <row r="149" spans="1:13">
      <c r="A149" s="3" t="s">
        <v>163</v>
      </c>
      <c r="B149" s="45" t="s">
        <v>769</v>
      </c>
      <c r="C149" s="46">
        <v>31</v>
      </c>
      <c r="D149" s="50">
        <v>6430</v>
      </c>
      <c r="E149" s="52" t="s">
        <v>120</v>
      </c>
      <c r="F149" s="46">
        <v>2463214</v>
      </c>
      <c r="G149" s="46" t="s">
        <v>703</v>
      </c>
      <c r="H149" s="778"/>
      <c r="I149" s="778"/>
      <c r="J149" s="778"/>
      <c r="K149" s="778"/>
      <c r="L149" s="777"/>
      <c r="M149" s="777">
        <v>178</v>
      </c>
    </row>
    <row r="150" spans="1:13">
      <c r="A150" s="3" t="s">
        <v>229</v>
      </c>
      <c r="B150" s="51" t="s">
        <v>770</v>
      </c>
      <c r="C150" s="50">
        <v>15</v>
      </c>
      <c r="D150" s="50">
        <v>6430</v>
      </c>
      <c r="E150" s="53" t="s">
        <v>120</v>
      </c>
      <c r="F150" s="50">
        <v>24073963</v>
      </c>
      <c r="G150" s="46" t="s">
        <v>703</v>
      </c>
      <c r="H150" s="783">
        <v>209</v>
      </c>
      <c r="I150" s="783">
        <v>10</v>
      </c>
      <c r="J150" s="783">
        <v>52</v>
      </c>
      <c r="K150" s="783">
        <v>9</v>
      </c>
      <c r="L150" s="777">
        <v>28</v>
      </c>
      <c r="M150" s="777">
        <v>9</v>
      </c>
    </row>
    <row r="151" spans="1:13">
      <c r="A151" s="3" t="s">
        <v>296</v>
      </c>
      <c r="B151" s="45" t="s">
        <v>508</v>
      </c>
      <c r="C151" s="46">
        <v>12</v>
      </c>
      <c r="D151" s="50">
        <v>6400</v>
      </c>
      <c r="E151" s="52" t="s">
        <v>121</v>
      </c>
      <c r="F151" s="46">
        <v>15768</v>
      </c>
      <c r="G151" s="46" t="s">
        <v>703</v>
      </c>
      <c r="H151" s="781">
        <v>211</v>
      </c>
      <c r="I151" s="781">
        <v>70</v>
      </c>
      <c r="J151" s="781">
        <v>59</v>
      </c>
      <c r="K151" s="781">
        <v>56</v>
      </c>
      <c r="L151" s="777">
        <v>39</v>
      </c>
      <c r="M151" s="777">
        <v>17</v>
      </c>
    </row>
    <row r="152" spans="1:13">
      <c r="A152" s="3" t="s">
        <v>1390</v>
      </c>
      <c r="B152" s="45" t="s">
        <v>1555</v>
      </c>
      <c r="C152" s="46">
        <v>14</v>
      </c>
      <c r="D152" s="50">
        <v>6400</v>
      </c>
      <c r="E152" s="52" t="s">
        <v>121</v>
      </c>
      <c r="F152" s="46"/>
      <c r="G152" s="46" t="s">
        <v>703</v>
      </c>
      <c r="H152" s="777">
        <v>169</v>
      </c>
      <c r="I152" s="783">
        <v>151</v>
      </c>
      <c r="J152" s="783">
        <v>240</v>
      </c>
      <c r="K152" s="783">
        <v>117</v>
      </c>
      <c r="L152" s="777">
        <v>83</v>
      </c>
      <c r="M152" s="777">
        <v>93</v>
      </c>
    </row>
    <row r="153" spans="1:13" ht="30">
      <c r="A153" s="3" t="s">
        <v>1556</v>
      </c>
      <c r="B153" s="45" t="s">
        <v>1557</v>
      </c>
      <c r="C153" s="46">
        <v>11</v>
      </c>
      <c r="D153" s="50">
        <v>6440</v>
      </c>
      <c r="E153" s="52" t="s">
        <v>363</v>
      </c>
      <c r="F153" s="46" t="s">
        <v>1558</v>
      </c>
      <c r="G153" s="46" t="s">
        <v>703</v>
      </c>
      <c r="H153" s="781">
        <v>104</v>
      </c>
      <c r="I153" s="781">
        <v>83</v>
      </c>
      <c r="J153" s="781">
        <v>97</v>
      </c>
      <c r="K153" s="781">
        <v>100</v>
      </c>
      <c r="L153" s="777">
        <v>100</v>
      </c>
      <c r="M153" s="777">
        <v>135</v>
      </c>
    </row>
    <row r="154" spans="1:13">
      <c r="A154" s="3" t="s">
        <v>96</v>
      </c>
      <c r="B154" s="45" t="s">
        <v>509</v>
      </c>
      <c r="C154" s="46">
        <v>54</v>
      </c>
      <c r="D154" s="46" t="s">
        <v>358</v>
      </c>
      <c r="E154" s="52" t="s">
        <v>121</v>
      </c>
      <c r="F154" s="46">
        <v>15791</v>
      </c>
      <c r="G154" s="46" t="s">
        <v>703</v>
      </c>
      <c r="H154" s="783">
        <v>438</v>
      </c>
      <c r="I154" s="783">
        <v>357</v>
      </c>
      <c r="J154" s="783">
        <v>396</v>
      </c>
      <c r="K154" s="783">
        <v>518</v>
      </c>
      <c r="L154" s="777">
        <v>422</v>
      </c>
      <c r="M154" s="777">
        <v>382</v>
      </c>
    </row>
    <row r="155" spans="1:13">
      <c r="A155" s="3" t="s">
        <v>142</v>
      </c>
      <c r="B155" s="45" t="s">
        <v>510</v>
      </c>
      <c r="C155" s="46">
        <v>20</v>
      </c>
      <c r="D155" s="50">
        <v>6430</v>
      </c>
      <c r="E155" s="52" t="s">
        <v>120</v>
      </c>
      <c r="F155" s="46" t="s">
        <v>771</v>
      </c>
      <c r="G155" s="46" t="s">
        <v>703</v>
      </c>
      <c r="H155" s="781">
        <v>4179</v>
      </c>
      <c r="I155" s="781">
        <v>4335</v>
      </c>
      <c r="J155" s="781">
        <v>3561</v>
      </c>
      <c r="K155" s="781">
        <v>3597</v>
      </c>
      <c r="L155" s="777">
        <v>3315</v>
      </c>
      <c r="M155" s="777">
        <v>3282</v>
      </c>
    </row>
    <row r="156" spans="1:13">
      <c r="A156" s="3" t="s">
        <v>245</v>
      </c>
      <c r="B156" s="45" t="s">
        <v>511</v>
      </c>
      <c r="C156" s="46">
        <v>2</v>
      </c>
      <c r="D156" s="46" t="s">
        <v>361</v>
      </c>
      <c r="E156" s="52" t="s">
        <v>120</v>
      </c>
      <c r="F156" s="46" t="s">
        <v>512</v>
      </c>
      <c r="G156" s="46" t="s">
        <v>703</v>
      </c>
      <c r="H156" s="783">
        <v>1574</v>
      </c>
      <c r="I156" s="783">
        <v>1303</v>
      </c>
      <c r="J156" s="783">
        <v>1174</v>
      </c>
      <c r="K156" s="783">
        <v>1344</v>
      </c>
      <c r="L156" s="777">
        <v>1076</v>
      </c>
      <c r="M156" s="777">
        <v>1061</v>
      </c>
    </row>
    <row r="157" spans="1:13">
      <c r="A157" s="3" t="s">
        <v>254</v>
      </c>
      <c r="B157" s="45" t="s">
        <v>513</v>
      </c>
      <c r="C157" s="46">
        <v>4</v>
      </c>
      <c r="D157" s="46" t="s">
        <v>361</v>
      </c>
      <c r="E157" s="52" t="s">
        <v>120</v>
      </c>
      <c r="F157" s="46" t="s">
        <v>514</v>
      </c>
      <c r="G157" s="46" t="s">
        <v>703</v>
      </c>
      <c r="H157" s="783">
        <v>406</v>
      </c>
      <c r="I157" s="783">
        <v>417</v>
      </c>
      <c r="J157" s="783">
        <v>362</v>
      </c>
      <c r="K157" s="783">
        <v>465</v>
      </c>
      <c r="L157" s="778">
        <v>465</v>
      </c>
      <c r="M157" s="778">
        <v>368</v>
      </c>
    </row>
    <row r="158" spans="1:13">
      <c r="A158" s="3" t="s">
        <v>1559</v>
      </c>
      <c r="B158" s="45" t="s">
        <v>513</v>
      </c>
      <c r="C158" s="46">
        <v>2</v>
      </c>
      <c r="D158" s="46" t="s">
        <v>515</v>
      </c>
      <c r="E158" s="52" t="s">
        <v>91</v>
      </c>
      <c r="F158" s="46" t="s">
        <v>516</v>
      </c>
      <c r="G158" s="46" t="s">
        <v>703</v>
      </c>
      <c r="H158" s="785">
        <v>426</v>
      </c>
      <c r="I158" s="785">
        <v>513</v>
      </c>
      <c r="J158" s="785">
        <v>398</v>
      </c>
      <c r="K158" s="785">
        <v>843</v>
      </c>
      <c r="L158" s="778">
        <v>189</v>
      </c>
      <c r="M158" s="778">
        <v>73</v>
      </c>
    </row>
    <row r="159" spans="1:13">
      <c r="A159" s="3" t="s">
        <v>194</v>
      </c>
      <c r="B159" s="45" t="s">
        <v>513</v>
      </c>
      <c r="C159" s="46">
        <v>8</v>
      </c>
      <c r="D159" s="46" t="s">
        <v>361</v>
      </c>
      <c r="E159" s="52" t="s">
        <v>120</v>
      </c>
      <c r="F159" s="46" t="s">
        <v>517</v>
      </c>
      <c r="G159" s="46" t="s">
        <v>703</v>
      </c>
      <c r="H159" s="785">
        <v>30</v>
      </c>
      <c r="I159" s="785">
        <v>30</v>
      </c>
      <c r="J159" s="785">
        <v>28</v>
      </c>
      <c r="K159" s="785">
        <v>26</v>
      </c>
      <c r="L159" s="777">
        <v>21</v>
      </c>
      <c r="M159" s="777">
        <v>71</v>
      </c>
    </row>
    <row r="160" spans="1:13">
      <c r="A160" s="3" t="s">
        <v>269</v>
      </c>
      <c r="B160" s="45" t="s">
        <v>518</v>
      </c>
      <c r="C160" s="46">
        <v>4</v>
      </c>
      <c r="D160" s="46" t="s">
        <v>358</v>
      </c>
      <c r="E160" s="52" t="s">
        <v>121</v>
      </c>
      <c r="F160" s="46" t="s">
        <v>519</v>
      </c>
      <c r="G160" s="46" t="s">
        <v>703</v>
      </c>
      <c r="H160" s="783">
        <v>342</v>
      </c>
      <c r="I160" s="783">
        <v>231</v>
      </c>
      <c r="J160" s="783">
        <v>249</v>
      </c>
      <c r="K160" s="783">
        <v>248</v>
      </c>
      <c r="L160" s="777">
        <v>293</v>
      </c>
      <c r="M160" s="777">
        <v>263</v>
      </c>
    </row>
    <row r="161" spans="1:13" ht="30">
      <c r="A161" s="3" t="s">
        <v>261</v>
      </c>
      <c r="B161" s="45" t="s">
        <v>520</v>
      </c>
      <c r="C161" s="46">
        <v>2</v>
      </c>
      <c r="D161" s="46" t="s">
        <v>362</v>
      </c>
      <c r="E161" s="52" t="s">
        <v>363</v>
      </c>
      <c r="F161" s="46" t="s">
        <v>521</v>
      </c>
      <c r="G161" s="46" t="s">
        <v>703</v>
      </c>
      <c r="H161" s="783">
        <v>864</v>
      </c>
      <c r="I161" s="783">
        <v>528</v>
      </c>
      <c r="J161" s="783">
        <v>514</v>
      </c>
      <c r="K161" s="783">
        <v>191</v>
      </c>
      <c r="L161" s="777">
        <v>193</v>
      </c>
      <c r="M161" s="777">
        <v>199</v>
      </c>
    </row>
    <row r="162" spans="1:13">
      <c r="A162" s="3" t="s">
        <v>291</v>
      </c>
      <c r="B162" s="45" t="s">
        <v>522</v>
      </c>
      <c r="C162" s="46">
        <v>12</v>
      </c>
      <c r="D162" s="46" t="s">
        <v>359</v>
      </c>
      <c r="E162" s="52" t="s">
        <v>360</v>
      </c>
      <c r="F162" s="46">
        <v>17487</v>
      </c>
      <c r="G162" s="46" t="s">
        <v>703</v>
      </c>
      <c r="H162" s="783">
        <v>139</v>
      </c>
      <c r="I162" s="783">
        <v>166</v>
      </c>
      <c r="J162" s="783">
        <v>293</v>
      </c>
      <c r="K162" s="783">
        <v>167</v>
      </c>
      <c r="L162" s="777">
        <v>192</v>
      </c>
      <c r="M162" s="777">
        <v>192</v>
      </c>
    </row>
    <row r="163" spans="1:13">
      <c r="A163" s="3" t="s">
        <v>168</v>
      </c>
      <c r="B163" s="45" t="s">
        <v>800</v>
      </c>
      <c r="C163" s="46">
        <v>9</v>
      </c>
      <c r="D163" s="50">
        <v>6320</v>
      </c>
      <c r="E163" s="52" t="s">
        <v>374</v>
      </c>
      <c r="F163" s="46"/>
      <c r="G163" s="46" t="s">
        <v>703</v>
      </c>
      <c r="H163" s="781">
        <v>1430</v>
      </c>
      <c r="I163" s="781">
        <v>1665</v>
      </c>
      <c r="J163" s="781">
        <v>1182</v>
      </c>
      <c r="K163" s="781">
        <v>1422</v>
      </c>
      <c r="L163" s="777">
        <v>1352</v>
      </c>
      <c r="M163" s="777">
        <v>1997</v>
      </c>
    </row>
    <row r="164" spans="1:13">
      <c r="A164" s="3" t="s">
        <v>1820</v>
      </c>
      <c r="B164" s="45" t="s">
        <v>1819</v>
      </c>
      <c r="C164" s="46">
        <v>2</v>
      </c>
      <c r="D164" s="50">
        <v>6400</v>
      </c>
      <c r="E164" s="52" t="s">
        <v>121</v>
      </c>
      <c r="F164" s="46">
        <v>10598</v>
      </c>
      <c r="G164" s="46" t="s">
        <v>703</v>
      </c>
      <c r="H164" s="781">
        <v>2290</v>
      </c>
      <c r="I164" s="781">
        <v>2656</v>
      </c>
      <c r="J164" s="781">
        <v>1255</v>
      </c>
      <c r="K164" s="781">
        <v>1255</v>
      </c>
      <c r="L164" s="777">
        <v>1656</v>
      </c>
      <c r="M164" s="777">
        <v>1518</v>
      </c>
    </row>
    <row r="165" spans="1:13">
      <c r="A165" s="3" t="s">
        <v>1820</v>
      </c>
      <c r="B165" s="45" t="s">
        <v>1819</v>
      </c>
      <c r="C165" s="46">
        <v>2</v>
      </c>
      <c r="D165" s="50">
        <v>6400</v>
      </c>
      <c r="E165" s="52" t="s">
        <v>121</v>
      </c>
      <c r="F165" s="46">
        <v>10755</v>
      </c>
      <c r="G165" s="46" t="s">
        <v>703</v>
      </c>
      <c r="H165" s="781">
        <v>280</v>
      </c>
      <c r="I165" s="781">
        <v>139</v>
      </c>
      <c r="J165" s="781">
        <v>139</v>
      </c>
      <c r="K165" s="781">
        <v>304</v>
      </c>
      <c r="L165" s="777">
        <v>250</v>
      </c>
      <c r="M165" s="777">
        <v>110</v>
      </c>
    </row>
    <row r="166" spans="1:13">
      <c r="A166" s="3" t="s">
        <v>1820</v>
      </c>
      <c r="B166" s="45" t="s">
        <v>1819</v>
      </c>
      <c r="C166" s="46">
        <v>2</v>
      </c>
      <c r="D166" s="50">
        <v>6400</v>
      </c>
      <c r="E166" s="52" t="s">
        <v>121</v>
      </c>
      <c r="F166" s="46">
        <v>10613</v>
      </c>
      <c r="G166" s="46" t="s">
        <v>703</v>
      </c>
      <c r="H166" s="781">
        <v>3051</v>
      </c>
      <c r="I166" s="781">
        <v>2892</v>
      </c>
      <c r="J166" s="781">
        <v>1873</v>
      </c>
      <c r="K166" s="781">
        <v>1695</v>
      </c>
      <c r="L166" s="777">
        <v>1695</v>
      </c>
      <c r="M166" s="777">
        <v>1708</v>
      </c>
    </row>
    <row r="167" spans="1:13">
      <c r="A167" s="3" t="s">
        <v>341</v>
      </c>
      <c r="B167" s="45" t="s">
        <v>1819</v>
      </c>
      <c r="C167" s="46">
        <v>145</v>
      </c>
      <c r="D167" s="50">
        <v>6400</v>
      </c>
      <c r="E167" s="52" t="s">
        <v>121</v>
      </c>
      <c r="F167" s="46">
        <v>63492365</v>
      </c>
      <c r="G167" s="46" t="s">
        <v>703</v>
      </c>
      <c r="H167" s="781">
        <v>570</v>
      </c>
      <c r="I167" s="781">
        <v>396</v>
      </c>
      <c r="J167" s="781">
        <v>402</v>
      </c>
      <c r="K167" s="781">
        <v>369</v>
      </c>
      <c r="L167" s="777">
        <v>310</v>
      </c>
      <c r="M167" s="777">
        <v>277</v>
      </c>
    </row>
    <row r="168" spans="1:13">
      <c r="A168" s="3" t="s">
        <v>219</v>
      </c>
      <c r="B168" s="45" t="s">
        <v>368</v>
      </c>
      <c r="C168" s="46">
        <v>30</v>
      </c>
      <c r="D168" s="46" t="s">
        <v>358</v>
      </c>
      <c r="E168" s="52" t="s">
        <v>121</v>
      </c>
      <c r="F168" s="46">
        <v>18747</v>
      </c>
      <c r="G168" s="46" t="s">
        <v>703</v>
      </c>
      <c r="H168" s="783">
        <v>643</v>
      </c>
      <c r="I168" s="783">
        <v>660</v>
      </c>
      <c r="J168" s="783">
        <v>660</v>
      </c>
      <c r="K168" s="783">
        <v>660</v>
      </c>
      <c r="L168" s="777">
        <v>652</v>
      </c>
      <c r="M168" s="777">
        <v>436</v>
      </c>
    </row>
    <row r="169" spans="1:13">
      <c r="A169" s="3" t="s">
        <v>110</v>
      </c>
      <c r="B169" s="45" t="s">
        <v>523</v>
      </c>
      <c r="C169" s="46">
        <v>41</v>
      </c>
      <c r="D169" s="47">
        <v>6400</v>
      </c>
      <c r="E169" s="52" t="s">
        <v>121</v>
      </c>
      <c r="F169" s="46">
        <v>9523856</v>
      </c>
      <c r="G169" s="46" t="s">
        <v>703</v>
      </c>
      <c r="H169" s="781">
        <v>247</v>
      </c>
      <c r="I169" s="781">
        <v>236</v>
      </c>
      <c r="J169" s="781">
        <v>291</v>
      </c>
      <c r="K169" s="781">
        <v>252</v>
      </c>
      <c r="L169" s="777">
        <v>211</v>
      </c>
      <c r="M169" s="777">
        <v>247</v>
      </c>
    </row>
    <row r="170" spans="1:13">
      <c r="A170" s="3" t="s">
        <v>184</v>
      </c>
      <c r="B170" s="45" t="s">
        <v>524</v>
      </c>
      <c r="C170" s="46">
        <v>1</v>
      </c>
      <c r="D170" s="46" t="s">
        <v>361</v>
      </c>
      <c r="E170" s="52" t="s">
        <v>120</v>
      </c>
      <c r="F170" s="46" t="s">
        <v>525</v>
      </c>
      <c r="G170" s="46" t="s">
        <v>703</v>
      </c>
      <c r="H170" s="783">
        <v>539</v>
      </c>
      <c r="I170" s="783">
        <v>353</v>
      </c>
      <c r="J170" s="783">
        <v>531</v>
      </c>
      <c r="K170" s="783">
        <v>553</v>
      </c>
      <c r="L170" s="777">
        <v>577</v>
      </c>
      <c r="M170" s="777">
        <v>430</v>
      </c>
    </row>
    <row r="171" spans="1:13">
      <c r="A171" s="3" t="s">
        <v>327</v>
      </c>
      <c r="B171" s="45" t="s">
        <v>526</v>
      </c>
      <c r="C171" s="46">
        <v>10</v>
      </c>
      <c r="D171" s="46" t="s">
        <v>358</v>
      </c>
      <c r="E171" s="52" t="s">
        <v>121</v>
      </c>
      <c r="F171" s="46" t="s">
        <v>527</v>
      </c>
      <c r="G171" s="46" t="s">
        <v>703</v>
      </c>
      <c r="H171" s="783">
        <v>568</v>
      </c>
      <c r="I171" s="783">
        <v>398</v>
      </c>
      <c r="J171" s="783">
        <v>472</v>
      </c>
      <c r="K171" s="783">
        <v>568</v>
      </c>
      <c r="L171" s="777">
        <v>481</v>
      </c>
      <c r="M171" s="777">
        <v>448</v>
      </c>
    </row>
    <row r="172" spans="1:13">
      <c r="A172" s="3" t="s">
        <v>327</v>
      </c>
      <c r="B172" s="45" t="s">
        <v>526</v>
      </c>
      <c r="C172" s="46">
        <v>10</v>
      </c>
      <c r="D172" s="46" t="s">
        <v>358</v>
      </c>
      <c r="E172" s="52" t="s">
        <v>121</v>
      </c>
      <c r="F172" s="46" t="s">
        <v>528</v>
      </c>
      <c r="G172" s="46" t="s">
        <v>703</v>
      </c>
      <c r="H172" s="783">
        <v>188</v>
      </c>
      <c r="I172" s="783">
        <v>430</v>
      </c>
      <c r="J172" s="783">
        <v>178</v>
      </c>
      <c r="K172" s="783">
        <v>255</v>
      </c>
      <c r="L172" s="777">
        <v>280</v>
      </c>
      <c r="M172" s="777">
        <v>291</v>
      </c>
    </row>
    <row r="173" spans="1:13">
      <c r="A173" s="3" t="s">
        <v>327</v>
      </c>
      <c r="B173" s="45" t="s">
        <v>526</v>
      </c>
      <c r="C173" s="46">
        <v>10</v>
      </c>
      <c r="D173" s="46" t="s">
        <v>358</v>
      </c>
      <c r="E173" s="52" t="s">
        <v>121</v>
      </c>
      <c r="F173" s="46" t="s">
        <v>529</v>
      </c>
      <c r="G173" s="46" t="s">
        <v>703</v>
      </c>
      <c r="H173" s="783">
        <v>70</v>
      </c>
      <c r="I173" s="783">
        <v>678</v>
      </c>
      <c r="J173" s="783">
        <v>102</v>
      </c>
      <c r="K173" s="783">
        <v>110</v>
      </c>
      <c r="L173" s="777">
        <v>139</v>
      </c>
      <c r="M173" s="777">
        <v>97</v>
      </c>
    </row>
    <row r="174" spans="1:13">
      <c r="A174" s="3" t="s">
        <v>228</v>
      </c>
      <c r="B174" s="45" t="s">
        <v>526</v>
      </c>
      <c r="C174" s="46">
        <v>7</v>
      </c>
      <c r="D174" s="46" t="s">
        <v>358</v>
      </c>
      <c r="E174" s="52" t="s">
        <v>121</v>
      </c>
      <c r="F174" s="46" t="s">
        <v>530</v>
      </c>
      <c r="G174" s="46" t="s">
        <v>703</v>
      </c>
      <c r="H174" s="783">
        <v>39</v>
      </c>
      <c r="I174" s="783">
        <v>43</v>
      </c>
      <c r="J174" s="783">
        <v>43</v>
      </c>
      <c r="K174" s="783">
        <v>34</v>
      </c>
      <c r="L174" s="777">
        <v>36</v>
      </c>
      <c r="M174" s="777">
        <v>30</v>
      </c>
    </row>
    <row r="175" spans="1:13">
      <c r="A175" s="3" t="s">
        <v>97</v>
      </c>
      <c r="B175" s="45" t="s">
        <v>531</v>
      </c>
      <c r="C175" s="46">
        <v>1</v>
      </c>
      <c r="D175" s="46" t="s">
        <v>358</v>
      </c>
      <c r="E175" s="52" t="s">
        <v>121</v>
      </c>
      <c r="F175" s="46" t="s">
        <v>532</v>
      </c>
      <c r="G175" s="46" t="s">
        <v>703</v>
      </c>
      <c r="H175" s="783">
        <v>435</v>
      </c>
      <c r="I175" s="783">
        <v>364</v>
      </c>
      <c r="J175" s="783">
        <v>407</v>
      </c>
      <c r="K175" s="783">
        <v>404</v>
      </c>
      <c r="L175" s="777">
        <v>358</v>
      </c>
      <c r="M175" s="777">
        <v>369</v>
      </c>
    </row>
    <row r="176" spans="1:13">
      <c r="A176" s="3" t="s">
        <v>112</v>
      </c>
      <c r="B176" s="45" t="s">
        <v>1821</v>
      </c>
      <c r="C176" s="46">
        <v>3</v>
      </c>
      <c r="D176" s="46">
        <v>6400</v>
      </c>
      <c r="E176" s="52" t="s">
        <v>121</v>
      </c>
      <c r="F176" s="46" t="s">
        <v>1826</v>
      </c>
      <c r="G176" s="46" t="s">
        <v>703</v>
      </c>
      <c r="H176" s="783">
        <v>321</v>
      </c>
      <c r="I176" s="783">
        <v>290</v>
      </c>
      <c r="J176" s="783">
        <v>337</v>
      </c>
      <c r="K176" s="783">
        <v>424</v>
      </c>
      <c r="L176" s="777">
        <v>242</v>
      </c>
      <c r="M176" s="777">
        <v>209</v>
      </c>
    </row>
    <row r="177" spans="1:13">
      <c r="A177" s="3" t="s">
        <v>189</v>
      </c>
      <c r="B177" s="51" t="s">
        <v>772</v>
      </c>
      <c r="C177" s="50">
        <v>21</v>
      </c>
      <c r="D177" s="50">
        <v>6430</v>
      </c>
      <c r="E177" s="53" t="s">
        <v>120</v>
      </c>
      <c r="F177" s="50">
        <v>4378232</v>
      </c>
      <c r="G177" s="46" t="s">
        <v>703</v>
      </c>
      <c r="H177" s="778">
        <v>123</v>
      </c>
      <c r="I177" s="778">
        <v>123</v>
      </c>
      <c r="J177" s="778">
        <v>123</v>
      </c>
      <c r="K177" s="778">
        <v>123</v>
      </c>
      <c r="L177" s="777">
        <v>123</v>
      </c>
      <c r="M177" s="777">
        <v>150</v>
      </c>
    </row>
    <row r="178" spans="1:13">
      <c r="A178" s="3" t="s">
        <v>189</v>
      </c>
      <c r="B178" s="51" t="s">
        <v>772</v>
      </c>
      <c r="C178" s="50">
        <v>21</v>
      </c>
      <c r="D178" s="50">
        <v>6430</v>
      </c>
      <c r="E178" s="53" t="s">
        <v>120</v>
      </c>
      <c r="F178" s="50">
        <v>4400150</v>
      </c>
      <c r="G178" s="46" t="s">
        <v>703</v>
      </c>
      <c r="H178" s="778"/>
      <c r="I178" s="778"/>
      <c r="J178" s="778"/>
      <c r="K178" s="778"/>
      <c r="L178" s="777">
        <v>24</v>
      </c>
      <c r="M178" s="777">
        <v>18</v>
      </c>
    </row>
    <row r="179" spans="1:13">
      <c r="A179" s="3" t="s">
        <v>384</v>
      </c>
      <c r="B179" s="45" t="s">
        <v>534</v>
      </c>
      <c r="C179" s="46">
        <v>9</v>
      </c>
      <c r="D179" s="50">
        <v>6430</v>
      </c>
      <c r="E179" s="52" t="s">
        <v>120</v>
      </c>
      <c r="F179" s="46">
        <v>5091370103</v>
      </c>
      <c r="G179" s="46" t="s">
        <v>703</v>
      </c>
      <c r="H179" s="781">
        <v>152</v>
      </c>
      <c r="I179" s="781">
        <v>136</v>
      </c>
      <c r="J179" s="781">
        <v>64</v>
      </c>
      <c r="K179" s="781">
        <v>71</v>
      </c>
      <c r="L179" s="777">
        <v>78</v>
      </c>
      <c r="M179" s="777">
        <v>111</v>
      </c>
    </row>
    <row r="180" spans="1:13">
      <c r="A180" s="3" t="s">
        <v>808</v>
      </c>
      <c r="B180" s="45" t="s">
        <v>773</v>
      </c>
      <c r="C180" s="50" t="s">
        <v>1822</v>
      </c>
      <c r="D180" s="50">
        <v>6430</v>
      </c>
      <c r="E180" s="52" t="s">
        <v>120</v>
      </c>
      <c r="F180" s="50">
        <v>23293555</v>
      </c>
      <c r="G180" s="46" t="s">
        <v>703</v>
      </c>
      <c r="H180" s="781">
        <v>1914</v>
      </c>
      <c r="I180" s="781">
        <v>1901</v>
      </c>
      <c r="J180" s="781">
        <v>1337</v>
      </c>
      <c r="K180" s="781">
        <v>1024</v>
      </c>
      <c r="L180" s="777">
        <v>1024</v>
      </c>
      <c r="M180" s="777">
        <v>1056</v>
      </c>
    </row>
    <row r="181" spans="1:13">
      <c r="A181" s="3" t="s">
        <v>319</v>
      </c>
      <c r="B181" s="51" t="s">
        <v>102</v>
      </c>
      <c r="C181" s="50">
        <v>12</v>
      </c>
      <c r="D181" s="50">
        <v>6400</v>
      </c>
      <c r="E181" s="53" t="s">
        <v>121</v>
      </c>
      <c r="F181" s="50">
        <v>1033393</v>
      </c>
      <c r="G181" s="46" t="s">
        <v>703</v>
      </c>
      <c r="H181" s="778">
        <v>6</v>
      </c>
      <c r="I181" s="778">
        <v>6</v>
      </c>
      <c r="J181" s="778">
        <v>6</v>
      </c>
      <c r="K181" s="778">
        <v>6</v>
      </c>
      <c r="L181" s="777">
        <v>6</v>
      </c>
      <c r="M181" s="777">
        <v>13</v>
      </c>
    </row>
    <row r="182" spans="1:13">
      <c r="A182" s="3" t="s">
        <v>787</v>
      </c>
      <c r="B182" s="45" t="s">
        <v>102</v>
      </c>
      <c r="C182" s="46" t="s">
        <v>670</v>
      </c>
      <c r="D182" s="47">
        <v>6400</v>
      </c>
      <c r="E182" s="52" t="s">
        <v>121</v>
      </c>
      <c r="F182" s="46">
        <v>1033392</v>
      </c>
      <c r="G182" s="46" t="s">
        <v>703</v>
      </c>
      <c r="H182" s="781">
        <v>306</v>
      </c>
      <c r="I182" s="781">
        <v>373</v>
      </c>
      <c r="J182" s="781">
        <v>361</v>
      </c>
      <c r="K182" s="781">
        <v>387</v>
      </c>
      <c r="L182" s="777">
        <v>199</v>
      </c>
      <c r="M182" s="777">
        <v>405</v>
      </c>
    </row>
    <row r="183" spans="1:13">
      <c r="A183" s="3" t="s">
        <v>788</v>
      </c>
      <c r="B183" s="45" t="s">
        <v>779</v>
      </c>
      <c r="C183" s="46" t="s">
        <v>789</v>
      </c>
      <c r="D183" s="47">
        <v>6400</v>
      </c>
      <c r="E183" s="52" t="s">
        <v>121</v>
      </c>
      <c r="F183" s="46">
        <v>7604194</v>
      </c>
      <c r="G183" s="46" t="s">
        <v>703</v>
      </c>
      <c r="H183" s="778">
        <v>68</v>
      </c>
      <c r="I183" s="778">
        <v>68</v>
      </c>
      <c r="J183" s="778">
        <v>68</v>
      </c>
      <c r="K183" s="778">
        <v>68</v>
      </c>
      <c r="L183" s="777">
        <v>68</v>
      </c>
      <c r="M183" s="777">
        <v>59</v>
      </c>
    </row>
    <row r="184" spans="1:13">
      <c r="A184" s="3" t="s">
        <v>103</v>
      </c>
      <c r="B184" s="45" t="s">
        <v>102</v>
      </c>
      <c r="C184" s="46">
        <v>4</v>
      </c>
      <c r="D184" s="46" t="s">
        <v>361</v>
      </c>
      <c r="E184" s="52" t="s">
        <v>120</v>
      </c>
      <c r="F184" s="46" t="s">
        <v>535</v>
      </c>
      <c r="G184" s="46" t="s">
        <v>703</v>
      </c>
      <c r="H184" s="783">
        <v>2452</v>
      </c>
      <c r="I184" s="783">
        <v>1782</v>
      </c>
      <c r="J184" s="783">
        <v>2445</v>
      </c>
      <c r="K184" s="783">
        <v>1159</v>
      </c>
      <c r="L184" s="777">
        <v>1158</v>
      </c>
      <c r="M184" s="777">
        <v>961</v>
      </c>
    </row>
    <row r="185" spans="1:13">
      <c r="A185" s="3" t="s">
        <v>774</v>
      </c>
      <c r="B185" s="45" t="s">
        <v>102</v>
      </c>
      <c r="C185" s="46">
        <v>21</v>
      </c>
      <c r="D185" s="47">
        <v>6400</v>
      </c>
      <c r="E185" s="52" t="s">
        <v>121</v>
      </c>
      <c r="F185" s="50" t="s">
        <v>775</v>
      </c>
      <c r="G185" s="46" t="s">
        <v>703</v>
      </c>
      <c r="H185" s="781">
        <v>1708</v>
      </c>
      <c r="I185" s="781">
        <v>2301</v>
      </c>
      <c r="J185" s="781">
        <v>1862</v>
      </c>
      <c r="K185" s="781">
        <v>1778</v>
      </c>
      <c r="L185" s="777">
        <v>421</v>
      </c>
      <c r="M185" s="777">
        <v>392</v>
      </c>
    </row>
    <row r="186" spans="1:13">
      <c r="A186" s="3" t="s">
        <v>776</v>
      </c>
      <c r="B186" s="45" t="s">
        <v>102</v>
      </c>
      <c r="C186" s="46">
        <v>23</v>
      </c>
      <c r="D186" s="47">
        <v>6400</v>
      </c>
      <c r="E186" s="52" t="s">
        <v>121</v>
      </c>
      <c r="F186" s="50" t="s">
        <v>777</v>
      </c>
      <c r="G186" s="46" t="s">
        <v>703</v>
      </c>
      <c r="H186" s="778"/>
      <c r="I186" s="778"/>
      <c r="J186" s="778"/>
      <c r="K186" s="778"/>
      <c r="L186" s="777">
        <v>1258</v>
      </c>
      <c r="M186" s="777">
        <v>1298</v>
      </c>
    </row>
    <row r="187" spans="1:13">
      <c r="A187" s="3" t="s">
        <v>778</v>
      </c>
      <c r="B187" s="45" t="s">
        <v>102</v>
      </c>
      <c r="C187" s="46">
        <v>23</v>
      </c>
      <c r="D187" s="47">
        <v>6400</v>
      </c>
      <c r="E187" s="52" t="s">
        <v>121</v>
      </c>
      <c r="F187" s="50" t="s">
        <v>775</v>
      </c>
      <c r="G187" s="46" t="s">
        <v>703</v>
      </c>
      <c r="H187" s="778"/>
      <c r="I187" s="778"/>
      <c r="J187" s="778"/>
      <c r="K187" s="778"/>
      <c r="L187" s="777">
        <v>421</v>
      </c>
      <c r="M187" s="777">
        <v>392</v>
      </c>
    </row>
    <row r="188" spans="1:13">
      <c r="A188" s="3" t="s">
        <v>224</v>
      </c>
      <c r="B188" s="51" t="s">
        <v>779</v>
      </c>
      <c r="C188" s="50">
        <v>8</v>
      </c>
      <c r="D188" s="50">
        <v>6400</v>
      </c>
      <c r="E188" s="53" t="s">
        <v>121</v>
      </c>
      <c r="F188" s="50">
        <v>9171093</v>
      </c>
      <c r="G188" s="46" t="s">
        <v>703</v>
      </c>
      <c r="H188" s="778"/>
      <c r="I188" s="778"/>
      <c r="J188" s="778"/>
      <c r="K188" s="778"/>
      <c r="L188" s="777">
        <v>30</v>
      </c>
      <c r="M188" s="777">
        <v>34</v>
      </c>
    </row>
    <row r="189" spans="1:13">
      <c r="A189" s="3" t="s">
        <v>537</v>
      </c>
      <c r="B189" s="45" t="s">
        <v>102</v>
      </c>
      <c r="C189" s="46">
        <v>53</v>
      </c>
      <c r="D189" s="46" t="s">
        <v>361</v>
      </c>
      <c r="E189" s="52" t="s">
        <v>120</v>
      </c>
      <c r="F189" s="46" t="s">
        <v>536</v>
      </c>
      <c r="G189" s="46" t="s">
        <v>703</v>
      </c>
      <c r="H189" s="783">
        <v>725</v>
      </c>
      <c r="I189" s="783">
        <v>754</v>
      </c>
      <c r="J189" s="783">
        <v>780</v>
      </c>
      <c r="K189" s="783">
        <v>597</v>
      </c>
      <c r="L189" s="777">
        <v>497</v>
      </c>
      <c r="M189" s="777">
        <v>456</v>
      </c>
    </row>
    <row r="190" spans="1:13">
      <c r="A190" s="3" t="s">
        <v>801</v>
      </c>
      <c r="B190" s="45" t="s">
        <v>538</v>
      </c>
      <c r="C190" s="46">
        <v>4</v>
      </c>
      <c r="D190" s="50">
        <v>6400</v>
      </c>
      <c r="E190" s="52" t="s">
        <v>121</v>
      </c>
      <c r="F190" s="46">
        <v>63261622</v>
      </c>
      <c r="G190" s="46" t="s">
        <v>703</v>
      </c>
      <c r="H190" s="781">
        <v>606</v>
      </c>
      <c r="I190" s="781">
        <v>537</v>
      </c>
      <c r="J190" s="781">
        <v>400</v>
      </c>
      <c r="K190" s="781">
        <v>350</v>
      </c>
      <c r="L190" s="777">
        <v>446</v>
      </c>
      <c r="M190" s="777">
        <v>302</v>
      </c>
    </row>
    <row r="191" spans="1:13">
      <c r="A191" s="3" t="s">
        <v>221</v>
      </c>
      <c r="B191" s="45" t="s">
        <v>538</v>
      </c>
      <c r="C191" s="46">
        <v>14</v>
      </c>
      <c r="D191" s="47">
        <v>6430</v>
      </c>
      <c r="E191" s="52" t="s">
        <v>120</v>
      </c>
      <c r="F191" s="46">
        <v>927414</v>
      </c>
      <c r="G191" s="46" t="s">
        <v>703</v>
      </c>
      <c r="H191" s="786">
        <v>150</v>
      </c>
      <c r="I191" s="786">
        <v>150</v>
      </c>
      <c r="J191" s="786">
        <v>150</v>
      </c>
      <c r="K191" s="786">
        <v>150</v>
      </c>
      <c r="L191" s="777">
        <v>150</v>
      </c>
      <c r="M191" s="777">
        <v>110</v>
      </c>
    </row>
    <row r="192" spans="1:13">
      <c r="A192" s="3" t="s">
        <v>274</v>
      </c>
      <c r="B192" s="45" t="s">
        <v>538</v>
      </c>
      <c r="C192" s="46">
        <v>12</v>
      </c>
      <c r="D192" s="47">
        <v>6430</v>
      </c>
      <c r="E192" s="52" t="s">
        <v>120</v>
      </c>
      <c r="F192" s="46">
        <v>917417</v>
      </c>
      <c r="G192" s="46" t="s">
        <v>703</v>
      </c>
      <c r="H192" s="781">
        <v>350</v>
      </c>
      <c r="I192" s="781">
        <v>350</v>
      </c>
      <c r="J192" s="781">
        <v>355</v>
      </c>
      <c r="K192" s="781">
        <v>355</v>
      </c>
      <c r="L192" s="777">
        <v>499</v>
      </c>
      <c r="M192" s="777">
        <v>139</v>
      </c>
    </row>
    <row r="193" spans="1:14">
      <c r="A193" s="3" t="s">
        <v>109</v>
      </c>
      <c r="B193" s="45" t="s">
        <v>539</v>
      </c>
      <c r="C193" s="46">
        <v>13</v>
      </c>
      <c r="D193" s="50">
        <v>6320</v>
      </c>
      <c r="E193" s="52" t="s">
        <v>374</v>
      </c>
      <c r="F193" s="22">
        <v>28080905</v>
      </c>
      <c r="G193" s="46" t="s">
        <v>703</v>
      </c>
      <c r="H193" s="781">
        <v>1567</v>
      </c>
      <c r="I193" s="781">
        <v>2387</v>
      </c>
      <c r="J193" s="781">
        <v>1228</v>
      </c>
      <c r="K193" s="781">
        <v>2411</v>
      </c>
      <c r="L193" s="777">
        <v>1139</v>
      </c>
      <c r="M193" s="777">
        <v>1017</v>
      </c>
      <c r="N193" s="722" t="s">
        <v>1827</v>
      </c>
    </row>
    <row r="194" spans="1:14">
      <c r="A194" s="3" t="s">
        <v>211</v>
      </c>
      <c r="B194" s="45" t="s">
        <v>52</v>
      </c>
      <c r="C194" s="46">
        <v>16</v>
      </c>
      <c r="D194" s="46" t="s">
        <v>358</v>
      </c>
      <c r="E194" s="52" t="s">
        <v>121</v>
      </c>
      <c r="F194" s="46">
        <v>15763</v>
      </c>
      <c r="G194" s="46" t="s">
        <v>703</v>
      </c>
      <c r="H194" s="783">
        <v>304</v>
      </c>
      <c r="I194" s="783">
        <v>271</v>
      </c>
      <c r="J194" s="783">
        <v>1526</v>
      </c>
      <c r="K194" s="783">
        <v>167</v>
      </c>
      <c r="L194" s="777">
        <v>129</v>
      </c>
      <c r="M194" s="777">
        <v>135</v>
      </c>
    </row>
    <row r="195" spans="1:14">
      <c r="A195" s="3" t="s">
        <v>593</v>
      </c>
      <c r="B195" s="45" t="s">
        <v>52</v>
      </c>
      <c r="C195" s="46">
        <v>2</v>
      </c>
      <c r="D195" s="46" t="s">
        <v>358</v>
      </c>
      <c r="E195" s="52" t="s">
        <v>121</v>
      </c>
      <c r="F195" s="46" t="s">
        <v>540</v>
      </c>
      <c r="G195" s="46" t="s">
        <v>703</v>
      </c>
      <c r="H195" s="783">
        <v>981</v>
      </c>
      <c r="I195" s="783">
        <v>1125</v>
      </c>
      <c r="J195" s="783">
        <v>1438</v>
      </c>
      <c r="K195" s="783">
        <v>761</v>
      </c>
      <c r="L195" s="777">
        <v>984</v>
      </c>
      <c r="M195" s="777">
        <v>1113</v>
      </c>
    </row>
    <row r="196" spans="1:14">
      <c r="A196" s="3" t="s">
        <v>593</v>
      </c>
      <c r="B196" s="45" t="s">
        <v>52</v>
      </c>
      <c r="C196" s="46">
        <v>2</v>
      </c>
      <c r="D196" s="46" t="s">
        <v>358</v>
      </c>
      <c r="E196" s="52" t="s">
        <v>121</v>
      </c>
      <c r="F196" s="46" t="s">
        <v>541</v>
      </c>
      <c r="G196" s="46" t="s">
        <v>703</v>
      </c>
      <c r="H196" s="783">
        <v>0</v>
      </c>
      <c r="I196" s="783">
        <v>40</v>
      </c>
      <c r="J196" s="783">
        <v>61</v>
      </c>
      <c r="K196" s="783">
        <v>8</v>
      </c>
      <c r="L196" s="777">
        <v>111</v>
      </c>
      <c r="M196" s="777">
        <v>118</v>
      </c>
    </row>
    <row r="197" spans="1:14">
      <c r="A197" s="3" t="s">
        <v>593</v>
      </c>
      <c r="B197" s="45" t="s">
        <v>52</v>
      </c>
      <c r="C197" s="46">
        <v>2</v>
      </c>
      <c r="D197" s="46" t="s">
        <v>358</v>
      </c>
      <c r="E197" s="52" t="s">
        <v>121</v>
      </c>
      <c r="F197" s="46" t="s">
        <v>542</v>
      </c>
      <c r="G197" s="46" t="s">
        <v>703</v>
      </c>
      <c r="H197" s="783">
        <v>32</v>
      </c>
      <c r="I197" s="783">
        <v>43</v>
      </c>
      <c r="J197" s="783">
        <v>55</v>
      </c>
      <c r="K197" s="783">
        <v>55</v>
      </c>
      <c r="L197" s="777">
        <v>53</v>
      </c>
      <c r="M197" s="777">
        <v>53</v>
      </c>
    </row>
    <row r="198" spans="1:14">
      <c r="A198" s="3" t="s">
        <v>191</v>
      </c>
      <c r="B198" s="45" t="s">
        <v>52</v>
      </c>
      <c r="C198" s="46">
        <v>4</v>
      </c>
      <c r="D198" s="46" t="s">
        <v>358</v>
      </c>
      <c r="E198" s="52" t="s">
        <v>121</v>
      </c>
      <c r="F198" s="46" t="s">
        <v>543</v>
      </c>
      <c r="G198" s="46" t="s">
        <v>703</v>
      </c>
      <c r="H198" s="783">
        <v>11</v>
      </c>
      <c r="I198" s="783">
        <v>23</v>
      </c>
      <c r="J198" s="783">
        <v>11</v>
      </c>
      <c r="K198" s="783">
        <v>12</v>
      </c>
      <c r="L198" s="777">
        <v>14</v>
      </c>
      <c r="M198" s="777">
        <v>25</v>
      </c>
    </row>
    <row r="199" spans="1:14" ht="30">
      <c r="A199" s="3" t="s">
        <v>208</v>
      </c>
      <c r="B199" s="45" t="s">
        <v>544</v>
      </c>
      <c r="C199" s="46">
        <v>10</v>
      </c>
      <c r="D199" s="46" t="s">
        <v>362</v>
      </c>
      <c r="E199" s="52" t="s">
        <v>363</v>
      </c>
      <c r="F199" s="46">
        <v>29147486</v>
      </c>
      <c r="G199" s="46" t="s">
        <v>703</v>
      </c>
      <c r="H199" s="783">
        <v>12</v>
      </c>
      <c r="I199" s="783">
        <v>10</v>
      </c>
      <c r="J199" s="783">
        <v>8</v>
      </c>
      <c r="K199" s="783">
        <v>8</v>
      </c>
      <c r="L199" s="777">
        <v>177</v>
      </c>
      <c r="M199" s="777">
        <v>112</v>
      </c>
    </row>
    <row r="200" spans="1:14">
      <c r="A200" s="3" t="s">
        <v>1560</v>
      </c>
      <c r="B200" s="45" t="s">
        <v>1561</v>
      </c>
      <c r="C200" s="46">
        <v>10</v>
      </c>
      <c r="D200" s="46">
        <v>6300</v>
      </c>
      <c r="E200" s="52" t="s">
        <v>360</v>
      </c>
      <c r="F200" s="46"/>
      <c r="G200" s="46" t="s">
        <v>703</v>
      </c>
      <c r="H200" s="781">
        <v>193</v>
      </c>
      <c r="I200" s="781">
        <v>238</v>
      </c>
      <c r="J200" s="781">
        <v>239</v>
      </c>
      <c r="K200" s="781">
        <v>183</v>
      </c>
      <c r="L200" s="777"/>
      <c r="M200" s="777"/>
    </row>
    <row r="201" spans="1:14">
      <c r="A201" s="3" t="s">
        <v>1799</v>
      </c>
      <c r="B201" s="45" t="s">
        <v>803</v>
      </c>
      <c r="C201" s="46">
        <v>17</v>
      </c>
      <c r="D201" s="46">
        <v>6430</v>
      </c>
      <c r="E201" s="52" t="s">
        <v>120</v>
      </c>
      <c r="F201" s="46">
        <v>8388</v>
      </c>
      <c r="G201" s="46" t="s">
        <v>703</v>
      </c>
      <c r="H201" s="781">
        <v>361</v>
      </c>
      <c r="I201" s="781">
        <v>688</v>
      </c>
      <c r="J201" s="781">
        <v>265</v>
      </c>
      <c r="K201" s="781">
        <v>175</v>
      </c>
      <c r="L201" s="777">
        <v>196</v>
      </c>
      <c r="M201" s="777">
        <v>158</v>
      </c>
    </row>
    <row r="202" spans="1:14">
      <c r="A202" s="3" t="s">
        <v>305</v>
      </c>
      <c r="B202" s="51" t="s">
        <v>802</v>
      </c>
      <c r="C202" s="50">
        <v>33</v>
      </c>
      <c r="D202" s="50">
        <v>6430</v>
      </c>
      <c r="E202" s="53" t="s">
        <v>120</v>
      </c>
      <c r="F202" s="50">
        <v>63127261</v>
      </c>
      <c r="G202" s="46" t="s">
        <v>703</v>
      </c>
      <c r="H202" s="778">
        <v>12</v>
      </c>
      <c r="I202" s="778">
        <v>12</v>
      </c>
      <c r="J202" s="778">
        <v>12</v>
      </c>
      <c r="K202" s="778">
        <v>12</v>
      </c>
      <c r="L202" s="777">
        <v>12</v>
      </c>
      <c r="M202" s="777">
        <v>29</v>
      </c>
    </row>
    <row r="203" spans="1:14" ht="30">
      <c r="A203" s="3" t="s">
        <v>104</v>
      </c>
      <c r="B203" s="45" t="s">
        <v>546</v>
      </c>
      <c r="C203" s="46">
        <v>8</v>
      </c>
      <c r="D203" s="46" t="s">
        <v>362</v>
      </c>
      <c r="E203" s="52" t="s">
        <v>363</v>
      </c>
      <c r="F203" s="46">
        <v>100579</v>
      </c>
      <c r="G203" s="46" t="s">
        <v>703</v>
      </c>
      <c r="H203" s="783">
        <v>566</v>
      </c>
      <c r="I203" s="783">
        <v>474</v>
      </c>
      <c r="J203" s="783">
        <v>446</v>
      </c>
      <c r="K203" s="783">
        <v>201</v>
      </c>
      <c r="L203" s="777">
        <v>158</v>
      </c>
      <c r="M203" s="777">
        <v>231</v>
      </c>
    </row>
    <row r="204" spans="1:14" ht="30">
      <c r="A204" s="3" t="s">
        <v>114</v>
      </c>
      <c r="B204" s="45" t="s">
        <v>547</v>
      </c>
      <c r="C204" s="46">
        <v>66</v>
      </c>
      <c r="D204" s="46" t="s">
        <v>362</v>
      </c>
      <c r="E204" s="52" t="s">
        <v>363</v>
      </c>
      <c r="F204" s="46">
        <v>16958</v>
      </c>
      <c r="G204" s="46" t="s">
        <v>703</v>
      </c>
      <c r="H204" s="783">
        <v>764</v>
      </c>
      <c r="I204" s="783">
        <v>622</v>
      </c>
      <c r="J204" s="783">
        <v>578</v>
      </c>
      <c r="K204" s="783">
        <v>230</v>
      </c>
      <c r="L204" s="777">
        <v>189</v>
      </c>
      <c r="M204" s="777">
        <v>289</v>
      </c>
    </row>
    <row r="205" spans="1:14">
      <c r="A205" s="3" t="s">
        <v>173</v>
      </c>
      <c r="B205" s="51" t="s">
        <v>780</v>
      </c>
      <c r="C205" s="50">
        <v>9</v>
      </c>
      <c r="D205" s="50">
        <v>6400</v>
      </c>
      <c r="E205" s="53" t="s">
        <v>121</v>
      </c>
      <c r="F205" s="50">
        <v>63038504</v>
      </c>
      <c r="G205" s="46" t="s">
        <v>703</v>
      </c>
      <c r="H205" s="778">
        <v>423</v>
      </c>
      <c r="I205" s="778">
        <v>423</v>
      </c>
      <c r="J205" s="778">
        <v>423</v>
      </c>
      <c r="K205" s="778">
        <v>377</v>
      </c>
      <c r="L205" s="777">
        <v>375</v>
      </c>
      <c r="M205" s="777">
        <v>353</v>
      </c>
    </row>
    <row r="206" spans="1:14">
      <c r="A206" s="3" t="s">
        <v>108</v>
      </c>
      <c r="B206" s="45" t="s">
        <v>548</v>
      </c>
      <c r="C206" s="46">
        <v>10</v>
      </c>
      <c r="D206" s="47">
        <v>6300</v>
      </c>
      <c r="E206" s="52" t="s">
        <v>360</v>
      </c>
      <c r="F206" s="22">
        <v>20269155</v>
      </c>
      <c r="G206" s="46" t="s">
        <v>703</v>
      </c>
      <c r="H206" s="781">
        <v>470</v>
      </c>
      <c r="I206" s="781">
        <v>477</v>
      </c>
      <c r="J206" s="781">
        <v>425</v>
      </c>
      <c r="K206" s="781">
        <v>363</v>
      </c>
      <c r="L206" s="777">
        <v>347</v>
      </c>
      <c r="M206" s="777">
        <v>302</v>
      </c>
    </row>
    <row r="207" spans="1:14">
      <c r="A207" s="3" t="s">
        <v>265</v>
      </c>
      <c r="B207" s="45" t="s">
        <v>548</v>
      </c>
      <c r="C207" s="46">
        <v>28</v>
      </c>
      <c r="D207" s="50">
        <v>6300</v>
      </c>
      <c r="E207" s="52" t="s">
        <v>360</v>
      </c>
      <c r="F207" s="60" t="s">
        <v>781</v>
      </c>
      <c r="G207" s="46" t="s">
        <v>703</v>
      </c>
      <c r="H207" s="781">
        <v>302</v>
      </c>
      <c r="I207" s="781">
        <v>465</v>
      </c>
      <c r="J207" s="781">
        <v>368</v>
      </c>
      <c r="K207" s="781">
        <v>381</v>
      </c>
      <c r="L207" s="777">
        <v>337</v>
      </c>
      <c r="M207" s="777">
        <v>280</v>
      </c>
    </row>
    <row r="208" spans="1:14">
      <c r="A208" s="3" t="s">
        <v>290</v>
      </c>
      <c r="B208" s="45" t="s">
        <v>549</v>
      </c>
      <c r="C208" s="46">
        <v>63</v>
      </c>
      <c r="D208" s="46" t="s">
        <v>359</v>
      </c>
      <c r="E208" s="52" t="s">
        <v>360</v>
      </c>
      <c r="F208" s="46">
        <v>16327</v>
      </c>
      <c r="G208" s="46" t="s">
        <v>703</v>
      </c>
      <c r="H208" s="783">
        <v>240</v>
      </c>
      <c r="I208" s="783">
        <v>243</v>
      </c>
      <c r="J208" s="783">
        <v>205</v>
      </c>
      <c r="K208" s="783">
        <v>263</v>
      </c>
      <c r="L208" s="777">
        <v>140</v>
      </c>
      <c r="M208" s="777">
        <v>284</v>
      </c>
    </row>
    <row r="209" spans="1:13">
      <c r="A209" s="3" t="s">
        <v>1824</v>
      </c>
      <c r="B209" s="45" t="s">
        <v>782</v>
      </c>
      <c r="C209" s="46" t="s">
        <v>1823</v>
      </c>
      <c r="D209" s="46">
        <v>6310</v>
      </c>
      <c r="E209" s="52" t="s">
        <v>370</v>
      </c>
      <c r="F209" s="46"/>
      <c r="G209" s="46" t="s">
        <v>703</v>
      </c>
      <c r="H209" s="783">
        <v>38</v>
      </c>
      <c r="I209" s="783">
        <v>24</v>
      </c>
      <c r="J209" s="783">
        <v>16</v>
      </c>
      <c r="K209" s="783">
        <v>14</v>
      </c>
      <c r="L209" s="777">
        <v>15</v>
      </c>
      <c r="M209" s="777">
        <v>15</v>
      </c>
    </row>
    <row r="210" spans="1:13" ht="30">
      <c r="A210" s="3" t="s">
        <v>231</v>
      </c>
      <c r="B210" s="45" t="s">
        <v>380</v>
      </c>
      <c r="C210" s="46">
        <v>14</v>
      </c>
      <c r="D210" s="46" t="s">
        <v>362</v>
      </c>
      <c r="E210" s="52" t="s">
        <v>363</v>
      </c>
      <c r="F210" s="46">
        <v>100478</v>
      </c>
      <c r="G210" s="46" t="s">
        <v>703</v>
      </c>
      <c r="H210" s="783">
        <v>109</v>
      </c>
      <c r="I210" s="783">
        <v>74</v>
      </c>
      <c r="J210" s="783">
        <v>5</v>
      </c>
      <c r="K210" s="783">
        <v>6</v>
      </c>
      <c r="L210" s="777">
        <v>15</v>
      </c>
      <c r="M210" s="777">
        <v>24</v>
      </c>
    </row>
    <row r="211" spans="1:13" ht="30">
      <c r="A211" s="3" t="s">
        <v>386</v>
      </c>
      <c r="B211" s="45" t="s">
        <v>380</v>
      </c>
      <c r="C211" s="46">
        <v>20</v>
      </c>
      <c r="D211" s="46" t="s">
        <v>362</v>
      </c>
      <c r="E211" s="52" t="s">
        <v>363</v>
      </c>
      <c r="F211" s="46">
        <v>16797</v>
      </c>
      <c r="G211" s="46" t="s">
        <v>703</v>
      </c>
      <c r="H211" s="783">
        <v>369</v>
      </c>
      <c r="I211" s="783">
        <v>193</v>
      </c>
      <c r="J211" s="783">
        <v>193</v>
      </c>
      <c r="K211" s="783">
        <v>232</v>
      </c>
      <c r="L211" s="777">
        <v>236</v>
      </c>
      <c r="M211" s="777">
        <v>57</v>
      </c>
    </row>
    <row r="212" spans="1:13" ht="30">
      <c r="A212" s="3" t="s">
        <v>207</v>
      </c>
      <c r="B212" s="45" t="s">
        <v>782</v>
      </c>
      <c r="C212" s="46">
        <v>33</v>
      </c>
      <c r="D212" s="46">
        <v>6310</v>
      </c>
      <c r="E212" s="52" t="s">
        <v>370</v>
      </c>
      <c r="F212" s="46" t="s">
        <v>783</v>
      </c>
      <c r="G212" s="46" t="s">
        <v>703</v>
      </c>
      <c r="H212" s="778">
        <v>145</v>
      </c>
      <c r="I212" s="778">
        <v>145</v>
      </c>
      <c r="J212" s="778">
        <v>145</v>
      </c>
      <c r="K212" s="778">
        <v>145</v>
      </c>
      <c r="L212" s="777">
        <v>145</v>
      </c>
      <c r="M212" s="777">
        <v>193</v>
      </c>
    </row>
    <row r="213" spans="1:13">
      <c r="A213" s="3" t="s">
        <v>1562</v>
      </c>
      <c r="B213" s="45" t="s">
        <v>782</v>
      </c>
      <c r="C213" s="46">
        <v>38</v>
      </c>
      <c r="D213" s="46">
        <v>6430</v>
      </c>
      <c r="E213" s="52" t="s">
        <v>120</v>
      </c>
      <c r="F213" s="46"/>
      <c r="G213" s="46" t="s">
        <v>703</v>
      </c>
      <c r="H213" s="778">
        <v>0</v>
      </c>
      <c r="I213" s="778">
        <v>65</v>
      </c>
      <c r="J213" s="778">
        <v>110</v>
      </c>
      <c r="K213" s="778">
        <v>164</v>
      </c>
      <c r="L213" s="777">
        <v>84</v>
      </c>
      <c r="M213" s="777">
        <v>99</v>
      </c>
    </row>
    <row r="214" spans="1:13">
      <c r="A214" s="3" t="s">
        <v>240</v>
      </c>
      <c r="B214" s="45" t="s">
        <v>614</v>
      </c>
      <c r="C214" s="46">
        <v>3</v>
      </c>
      <c r="D214" s="46" t="s">
        <v>358</v>
      </c>
      <c r="E214" s="52" t="s">
        <v>121</v>
      </c>
      <c r="F214" s="46" t="s">
        <v>550</v>
      </c>
      <c r="G214" s="46" t="s">
        <v>703</v>
      </c>
      <c r="H214" s="783">
        <v>11736</v>
      </c>
      <c r="I214" s="783">
        <v>12168</v>
      </c>
      <c r="J214" s="783">
        <v>11111</v>
      </c>
      <c r="K214" s="783">
        <v>12889</v>
      </c>
      <c r="L214" s="777">
        <v>11586</v>
      </c>
      <c r="M214" s="777">
        <v>12164</v>
      </c>
    </row>
    <row r="215" spans="1:13">
      <c r="A215" s="3" t="s">
        <v>275</v>
      </c>
      <c r="B215" s="45" t="s">
        <v>614</v>
      </c>
      <c r="C215" s="46">
        <v>7</v>
      </c>
      <c r="D215" s="46">
        <v>6400</v>
      </c>
      <c r="E215" s="52" t="s">
        <v>121</v>
      </c>
      <c r="F215" s="46" t="s">
        <v>551</v>
      </c>
      <c r="G215" s="46" t="s">
        <v>703</v>
      </c>
      <c r="H215" s="778"/>
      <c r="I215" s="778"/>
      <c r="J215" s="778"/>
      <c r="K215" s="778"/>
      <c r="L215" s="777">
        <v>391</v>
      </c>
      <c r="M215" s="777">
        <v>444</v>
      </c>
    </row>
    <row r="216" spans="1:13">
      <c r="A216" s="3" t="s">
        <v>198</v>
      </c>
      <c r="B216" s="45" t="s">
        <v>784</v>
      </c>
      <c r="C216" s="46">
        <v>100</v>
      </c>
      <c r="D216" s="46">
        <v>6400</v>
      </c>
      <c r="E216" s="52" t="s">
        <v>121</v>
      </c>
      <c r="F216" s="46">
        <v>27034264</v>
      </c>
      <c r="G216" s="46" t="s">
        <v>703</v>
      </c>
      <c r="H216" s="781">
        <v>332</v>
      </c>
      <c r="I216" s="781">
        <v>129</v>
      </c>
      <c r="J216" s="781">
        <v>80</v>
      </c>
      <c r="K216" s="781">
        <v>102</v>
      </c>
      <c r="L216" s="777">
        <v>235</v>
      </c>
      <c r="M216" s="777">
        <v>219</v>
      </c>
    </row>
    <row r="217" spans="1:13">
      <c r="A217" s="3" t="s">
        <v>278</v>
      </c>
      <c r="B217" s="45" t="s">
        <v>785</v>
      </c>
      <c r="C217" s="46">
        <v>72</v>
      </c>
      <c r="D217" s="47">
        <v>6400</v>
      </c>
      <c r="E217" s="52" t="s">
        <v>121</v>
      </c>
      <c r="F217" s="46">
        <v>12360</v>
      </c>
      <c r="G217" s="46" t="s">
        <v>703</v>
      </c>
      <c r="H217" s="778"/>
      <c r="I217" s="778"/>
      <c r="J217" s="778"/>
      <c r="K217" s="778"/>
      <c r="L217" s="777">
        <v>241</v>
      </c>
      <c r="M217" s="777">
        <v>175</v>
      </c>
    </row>
    <row r="218" spans="1:13">
      <c r="A218" s="3" t="s">
        <v>278</v>
      </c>
      <c r="B218" s="45" t="s">
        <v>785</v>
      </c>
      <c r="C218" s="46">
        <v>72</v>
      </c>
      <c r="D218" s="47">
        <v>6400</v>
      </c>
      <c r="E218" s="52" t="s">
        <v>121</v>
      </c>
      <c r="F218" s="46">
        <v>16360</v>
      </c>
      <c r="G218" s="46" t="s">
        <v>703</v>
      </c>
      <c r="H218" s="778"/>
      <c r="I218" s="778"/>
      <c r="J218" s="778"/>
      <c r="K218" s="778"/>
      <c r="L218" s="777">
        <v>39</v>
      </c>
      <c r="M218" s="777">
        <v>47</v>
      </c>
    </row>
    <row r="219" spans="1:13">
      <c r="A219" s="3" t="s">
        <v>278</v>
      </c>
      <c r="B219" s="45" t="s">
        <v>785</v>
      </c>
      <c r="C219" s="46">
        <v>72</v>
      </c>
      <c r="D219" s="47">
        <v>6400</v>
      </c>
      <c r="E219" s="52" t="s">
        <v>121</v>
      </c>
      <c r="F219" s="46">
        <v>11894</v>
      </c>
      <c r="G219" s="46" t="s">
        <v>703</v>
      </c>
      <c r="H219" s="778"/>
      <c r="I219" s="778"/>
      <c r="J219" s="778"/>
      <c r="K219" s="778"/>
      <c r="L219" s="777">
        <v>4</v>
      </c>
      <c r="M219" s="777"/>
    </row>
    <row r="220" spans="1:13">
      <c r="A220" s="3" t="s">
        <v>180</v>
      </c>
      <c r="B220" s="51" t="s">
        <v>785</v>
      </c>
      <c r="C220" s="50">
        <v>74</v>
      </c>
      <c r="D220" s="50">
        <v>6400</v>
      </c>
      <c r="E220" s="53" t="s">
        <v>121</v>
      </c>
      <c r="F220" s="50">
        <v>10520</v>
      </c>
      <c r="G220" s="46" t="s">
        <v>703</v>
      </c>
      <c r="H220" s="788">
        <v>2741</v>
      </c>
      <c r="I220" s="788">
        <v>2004</v>
      </c>
      <c r="J220" s="788">
        <v>3219</v>
      </c>
      <c r="K220" s="788">
        <v>2838</v>
      </c>
      <c r="L220" s="787">
        <v>1457</v>
      </c>
      <c r="M220" s="787">
        <v>77</v>
      </c>
    </row>
    <row r="221" spans="1:13">
      <c r="A221" s="3" t="s">
        <v>180</v>
      </c>
      <c r="B221" s="51" t="s">
        <v>785</v>
      </c>
      <c r="C221" s="50">
        <v>74</v>
      </c>
      <c r="D221" s="50">
        <v>6400</v>
      </c>
      <c r="E221" s="53" t="s">
        <v>121</v>
      </c>
      <c r="F221" s="50">
        <v>613102</v>
      </c>
      <c r="G221" s="46" t="s">
        <v>703</v>
      </c>
      <c r="H221" s="788">
        <v>857</v>
      </c>
      <c r="I221" s="788">
        <v>1239</v>
      </c>
      <c r="J221" s="788">
        <v>1847</v>
      </c>
      <c r="K221" s="788">
        <v>1330</v>
      </c>
      <c r="L221" s="787">
        <v>307</v>
      </c>
      <c r="M221" s="787">
        <v>346</v>
      </c>
    </row>
    <row r="222" spans="1:13" ht="30">
      <c r="A222" s="3" t="s">
        <v>115</v>
      </c>
      <c r="B222" s="45" t="s">
        <v>552</v>
      </c>
      <c r="C222" s="47">
        <v>4</v>
      </c>
      <c r="D222" s="47">
        <v>6440</v>
      </c>
      <c r="E222" s="52" t="s">
        <v>363</v>
      </c>
      <c r="F222" s="50">
        <v>905203</v>
      </c>
      <c r="G222" s="46"/>
      <c r="H222" s="781">
        <v>232</v>
      </c>
      <c r="I222" s="781">
        <v>334</v>
      </c>
      <c r="J222" s="781">
        <v>306</v>
      </c>
      <c r="K222" s="781">
        <v>380</v>
      </c>
      <c r="L222" s="777">
        <v>263</v>
      </c>
      <c r="M222" s="777">
        <v>74</v>
      </c>
    </row>
    <row r="223" spans="1:13" ht="30">
      <c r="A223" s="3" t="s">
        <v>115</v>
      </c>
      <c r="B223" s="45" t="s">
        <v>552</v>
      </c>
      <c r="C223" s="47">
        <v>2</v>
      </c>
      <c r="D223" s="47">
        <v>6440</v>
      </c>
      <c r="E223" s="52" t="s">
        <v>363</v>
      </c>
      <c r="F223" s="46">
        <v>905294</v>
      </c>
      <c r="G223" s="46" t="s">
        <v>703</v>
      </c>
      <c r="H223" s="778"/>
      <c r="I223" s="778"/>
      <c r="J223" s="778"/>
      <c r="K223" s="778"/>
      <c r="L223" s="777">
        <v>46</v>
      </c>
      <c r="M223" s="777">
        <v>118</v>
      </c>
    </row>
    <row r="224" spans="1:13">
      <c r="A224" s="3" t="s">
        <v>804</v>
      </c>
      <c r="B224" s="45" t="s">
        <v>364</v>
      </c>
      <c r="C224" s="47">
        <v>3</v>
      </c>
      <c r="D224" s="47">
        <v>6400</v>
      </c>
      <c r="E224" s="52" t="s">
        <v>121</v>
      </c>
      <c r="F224" s="46">
        <v>12216</v>
      </c>
      <c r="G224" s="46" t="s">
        <v>703</v>
      </c>
      <c r="H224" s="783">
        <v>458</v>
      </c>
      <c r="I224" s="783">
        <v>386</v>
      </c>
      <c r="J224" s="783">
        <v>495</v>
      </c>
      <c r="K224" s="783">
        <v>337</v>
      </c>
      <c r="L224" s="777">
        <v>343</v>
      </c>
      <c r="M224" s="777">
        <v>399</v>
      </c>
    </row>
    <row r="225" spans="1:13">
      <c r="A225" s="3" t="s">
        <v>336</v>
      </c>
      <c r="B225" s="45" t="s">
        <v>786</v>
      </c>
      <c r="C225" s="46">
        <v>4</v>
      </c>
      <c r="D225" s="46">
        <v>6400</v>
      </c>
      <c r="E225" s="52" t="s">
        <v>121</v>
      </c>
      <c r="F225" s="46">
        <v>63038463</v>
      </c>
      <c r="G225" s="46" t="s">
        <v>703</v>
      </c>
      <c r="H225" s="778"/>
      <c r="I225" s="778"/>
      <c r="J225" s="778"/>
      <c r="K225" s="778"/>
      <c r="L225" s="777"/>
      <c r="M225" s="777">
        <v>41</v>
      </c>
    </row>
    <row r="226" spans="1:13">
      <c r="A226" s="3" t="s">
        <v>336</v>
      </c>
      <c r="B226" s="45" t="s">
        <v>786</v>
      </c>
      <c r="C226" s="46">
        <v>4</v>
      </c>
      <c r="D226" s="46">
        <v>6400</v>
      </c>
      <c r="E226" s="52" t="s">
        <v>121</v>
      </c>
      <c r="F226" s="46">
        <v>926764</v>
      </c>
      <c r="G226" s="46" t="s">
        <v>703</v>
      </c>
      <c r="H226" s="778">
        <v>69</v>
      </c>
      <c r="I226" s="778">
        <v>69</v>
      </c>
      <c r="J226" s="778">
        <v>69</v>
      </c>
      <c r="K226" s="778">
        <v>69</v>
      </c>
      <c r="L226" s="777">
        <v>69</v>
      </c>
      <c r="M226" s="777">
        <v>49</v>
      </c>
    </row>
    <row r="227" spans="1:13">
      <c r="A227" s="3" t="s">
        <v>213</v>
      </c>
      <c r="B227" s="45" t="s">
        <v>553</v>
      </c>
      <c r="C227" s="46">
        <v>7</v>
      </c>
      <c r="D227" s="46" t="s">
        <v>361</v>
      </c>
      <c r="E227" s="52" t="s">
        <v>120</v>
      </c>
      <c r="F227" s="46" t="s">
        <v>554</v>
      </c>
      <c r="G227" s="46" t="s">
        <v>703</v>
      </c>
      <c r="H227" s="783">
        <v>90</v>
      </c>
      <c r="I227" s="783">
        <v>88</v>
      </c>
      <c r="J227" s="783">
        <v>82</v>
      </c>
      <c r="K227" s="783">
        <v>90</v>
      </c>
      <c r="L227" s="777">
        <v>103</v>
      </c>
      <c r="M227" s="777">
        <v>69</v>
      </c>
    </row>
    <row r="228" spans="1:13">
      <c r="A228" s="3" t="s">
        <v>147</v>
      </c>
      <c r="B228" s="45" t="s">
        <v>555</v>
      </c>
      <c r="C228" s="46">
        <v>10</v>
      </c>
      <c r="D228" s="46" t="s">
        <v>358</v>
      </c>
      <c r="E228" s="52" t="s">
        <v>121</v>
      </c>
      <c r="F228" s="46" t="s">
        <v>556</v>
      </c>
      <c r="G228" s="46" t="s">
        <v>703</v>
      </c>
      <c r="H228" s="783">
        <v>3130</v>
      </c>
      <c r="I228" s="783">
        <v>2105</v>
      </c>
      <c r="J228" s="783">
        <v>2453</v>
      </c>
      <c r="K228" s="783">
        <v>2593</v>
      </c>
      <c r="L228" s="777">
        <v>1989</v>
      </c>
      <c r="M228" s="777">
        <v>2366</v>
      </c>
    </row>
    <row r="229" spans="1:13">
      <c r="A229" s="3" t="s">
        <v>147</v>
      </c>
      <c r="B229" s="45" t="s">
        <v>555</v>
      </c>
      <c r="C229" s="46">
        <v>10</v>
      </c>
      <c r="D229" s="46" t="s">
        <v>358</v>
      </c>
      <c r="E229" s="52" t="s">
        <v>121</v>
      </c>
      <c r="F229" s="46" t="s">
        <v>557</v>
      </c>
      <c r="G229" s="46" t="s">
        <v>703</v>
      </c>
      <c r="H229" s="783">
        <v>1176</v>
      </c>
      <c r="I229" s="783">
        <v>1169</v>
      </c>
      <c r="J229" s="783">
        <v>1152</v>
      </c>
      <c r="K229" s="783">
        <v>1285</v>
      </c>
      <c r="L229" s="777">
        <v>1186</v>
      </c>
      <c r="M229" s="777">
        <v>1349</v>
      </c>
    </row>
    <row r="230" spans="1:13">
      <c r="A230" s="3" t="s">
        <v>118</v>
      </c>
      <c r="B230" s="45" t="s">
        <v>558</v>
      </c>
      <c r="C230" s="46">
        <v>2</v>
      </c>
      <c r="D230" s="46" t="s">
        <v>366</v>
      </c>
      <c r="E230" s="52" t="s">
        <v>122</v>
      </c>
      <c r="F230" s="46">
        <v>63107963</v>
      </c>
      <c r="G230" s="46" t="s">
        <v>703</v>
      </c>
      <c r="H230" s="783">
        <v>307</v>
      </c>
      <c r="I230" s="783">
        <v>226</v>
      </c>
      <c r="J230" s="783">
        <v>200</v>
      </c>
      <c r="K230" s="783">
        <v>231</v>
      </c>
      <c r="L230" s="777">
        <v>156</v>
      </c>
      <c r="M230" s="777">
        <v>153</v>
      </c>
    </row>
    <row r="231" spans="1:13">
      <c r="A231" s="3" t="s">
        <v>153</v>
      </c>
      <c r="B231" s="45" t="s">
        <v>559</v>
      </c>
      <c r="C231" s="46">
        <v>1</v>
      </c>
      <c r="D231" s="46" t="s">
        <v>361</v>
      </c>
      <c r="E231" s="52" t="s">
        <v>120</v>
      </c>
      <c r="F231" s="46" t="s">
        <v>560</v>
      </c>
      <c r="G231" s="46" t="s">
        <v>703</v>
      </c>
      <c r="H231" s="783">
        <v>2212</v>
      </c>
      <c r="I231" s="783">
        <v>1579</v>
      </c>
      <c r="J231" s="783">
        <v>1464</v>
      </c>
      <c r="K231" s="783">
        <v>1516</v>
      </c>
      <c r="L231" s="777">
        <v>1463</v>
      </c>
      <c r="M231" s="777">
        <v>1392</v>
      </c>
    </row>
    <row r="232" spans="1:13">
      <c r="A232" s="3" t="s">
        <v>1563</v>
      </c>
      <c r="B232" s="45" t="s">
        <v>559</v>
      </c>
      <c r="C232" s="46">
        <v>2</v>
      </c>
      <c r="D232" s="46" t="s">
        <v>361</v>
      </c>
      <c r="E232" s="52" t="s">
        <v>120</v>
      </c>
      <c r="F232" s="46">
        <v>28042508</v>
      </c>
      <c r="G232" s="46" t="s">
        <v>703</v>
      </c>
      <c r="H232" s="778">
        <v>511</v>
      </c>
      <c r="I232" s="778">
        <v>511</v>
      </c>
      <c r="J232" s="778">
        <v>511</v>
      </c>
      <c r="K232" s="778">
        <v>556</v>
      </c>
      <c r="L232" s="777">
        <v>680</v>
      </c>
      <c r="M232" s="777">
        <v>722</v>
      </c>
    </row>
    <row r="233" spans="1:13">
      <c r="A233" s="3" t="s">
        <v>270</v>
      </c>
      <c r="B233" s="45" t="s">
        <v>561</v>
      </c>
      <c r="C233" s="46">
        <v>2</v>
      </c>
      <c r="D233" s="46" t="s">
        <v>366</v>
      </c>
      <c r="E233" s="52" t="s">
        <v>122</v>
      </c>
      <c r="F233" s="46" t="s">
        <v>562</v>
      </c>
      <c r="G233" s="46" t="s">
        <v>703</v>
      </c>
      <c r="H233" s="783">
        <v>229</v>
      </c>
      <c r="I233" s="783">
        <v>311</v>
      </c>
      <c r="J233" s="783">
        <v>160</v>
      </c>
      <c r="K233" s="783">
        <v>171</v>
      </c>
      <c r="L233" s="777">
        <v>204</v>
      </c>
      <c r="M233" s="777">
        <v>196</v>
      </c>
    </row>
    <row r="234" spans="1:13">
      <c r="A234" s="3" t="s">
        <v>325</v>
      </c>
      <c r="B234" s="45" t="s">
        <v>378</v>
      </c>
      <c r="C234" s="46">
        <v>8</v>
      </c>
      <c r="D234" s="46" t="s">
        <v>359</v>
      </c>
      <c r="E234" s="52" t="s">
        <v>360</v>
      </c>
      <c r="F234" s="46" t="s">
        <v>563</v>
      </c>
      <c r="G234" s="46" t="s">
        <v>703</v>
      </c>
      <c r="H234" s="783">
        <v>199</v>
      </c>
      <c r="I234" s="783">
        <v>157</v>
      </c>
      <c r="J234" s="783">
        <v>125</v>
      </c>
      <c r="K234" s="783">
        <v>129</v>
      </c>
      <c r="L234" s="777">
        <v>160</v>
      </c>
      <c r="M234" s="777">
        <v>106</v>
      </c>
    </row>
    <row r="235" spans="1:13">
      <c r="A235" s="3" t="s">
        <v>316</v>
      </c>
      <c r="B235" s="45" t="s">
        <v>378</v>
      </c>
      <c r="C235" s="46">
        <v>8</v>
      </c>
      <c r="D235" s="46" t="s">
        <v>359</v>
      </c>
      <c r="E235" s="52" t="s">
        <v>360</v>
      </c>
      <c r="F235" s="46" t="s">
        <v>564</v>
      </c>
      <c r="G235" s="46" t="s">
        <v>703</v>
      </c>
      <c r="H235" s="783">
        <v>286</v>
      </c>
      <c r="I235" s="783">
        <v>306</v>
      </c>
      <c r="J235" s="783">
        <v>398</v>
      </c>
      <c r="K235" s="783">
        <v>405</v>
      </c>
      <c r="L235" s="777">
        <v>316</v>
      </c>
      <c r="M235" s="777">
        <v>215</v>
      </c>
    </row>
    <row r="236" spans="1:13">
      <c r="A236" s="3" t="s">
        <v>1825</v>
      </c>
      <c r="B236" s="45" t="s">
        <v>565</v>
      </c>
      <c r="C236" s="46">
        <v>21</v>
      </c>
      <c r="D236" s="46">
        <v>6400</v>
      </c>
      <c r="E236" s="52" t="s">
        <v>121</v>
      </c>
      <c r="F236" s="46"/>
      <c r="G236" s="46" t="s">
        <v>703</v>
      </c>
      <c r="H236" s="783">
        <v>495</v>
      </c>
      <c r="I236" s="783">
        <v>187</v>
      </c>
      <c r="J236" s="783">
        <v>154</v>
      </c>
      <c r="K236" s="783">
        <v>60</v>
      </c>
      <c r="L236" s="777"/>
      <c r="M236" s="777"/>
    </row>
    <row r="237" spans="1:13">
      <c r="A237" s="3" t="s">
        <v>567</v>
      </c>
      <c r="B237" s="45" t="s">
        <v>566</v>
      </c>
      <c r="C237" s="46">
        <v>21</v>
      </c>
      <c r="D237" s="46" t="s">
        <v>359</v>
      </c>
      <c r="E237" s="52" t="s">
        <v>360</v>
      </c>
      <c r="F237" s="46">
        <v>15341</v>
      </c>
      <c r="G237" s="46" t="s">
        <v>703</v>
      </c>
      <c r="H237" s="783">
        <v>272</v>
      </c>
      <c r="I237" s="783">
        <v>325</v>
      </c>
      <c r="J237" s="783">
        <v>297</v>
      </c>
      <c r="K237" s="783">
        <v>269</v>
      </c>
      <c r="L237" s="777">
        <v>210</v>
      </c>
      <c r="M237" s="777">
        <v>9</v>
      </c>
    </row>
    <row r="238" spans="1:13">
      <c r="A238" s="51" t="s">
        <v>391</v>
      </c>
      <c r="B238" s="45" t="s">
        <v>568</v>
      </c>
      <c r="C238" s="46">
        <v>66</v>
      </c>
      <c r="D238" s="46" t="s">
        <v>358</v>
      </c>
      <c r="E238" s="52" t="s">
        <v>121</v>
      </c>
      <c r="F238" s="46" t="s">
        <v>569</v>
      </c>
      <c r="G238" s="46" t="s">
        <v>703</v>
      </c>
      <c r="H238" s="783">
        <v>323</v>
      </c>
      <c r="I238" s="783">
        <v>318</v>
      </c>
      <c r="J238" s="783">
        <v>236</v>
      </c>
      <c r="K238" s="783">
        <v>238</v>
      </c>
      <c r="L238" s="777">
        <v>285</v>
      </c>
      <c r="M238" s="777">
        <v>286</v>
      </c>
    </row>
    <row r="239" spans="1:13">
      <c r="A239" s="51" t="s">
        <v>343</v>
      </c>
      <c r="B239" s="45" t="s">
        <v>805</v>
      </c>
      <c r="C239" s="46">
        <v>14</v>
      </c>
      <c r="D239" s="46">
        <v>6310</v>
      </c>
      <c r="E239" s="52" t="s">
        <v>370</v>
      </c>
      <c r="F239" s="46">
        <v>4001404</v>
      </c>
      <c r="G239" s="46" t="s">
        <v>703</v>
      </c>
      <c r="H239" s="778">
        <v>260</v>
      </c>
      <c r="I239" s="778">
        <v>274</v>
      </c>
      <c r="J239" s="778">
        <v>236</v>
      </c>
      <c r="K239" s="778">
        <v>236</v>
      </c>
      <c r="L239" s="777">
        <v>230</v>
      </c>
      <c r="M239" s="777">
        <v>217</v>
      </c>
    </row>
    <row r="240" spans="1:13">
      <c r="A240" s="3" t="s">
        <v>300</v>
      </c>
      <c r="B240" s="45" t="s">
        <v>357</v>
      </c>
      <c r="C240" s="46">
        <v>10</v>
      </c>
      <c r="D240" s="46" t="s">
        <v>358</v>
      </c>
      <c r="E240" s="52" t="s">
        <v>121</v>
      </c>
      <c r="F240" s="46" t="s">
        <v>570</v>
      </c>
      <c r="G240" s="46" t="s">
        <v>703</v>
      </c>
      <c r="H240" s="783">
        <v>298</v>
      </c>
      <c r="I240" s="783">
        <v>225</v>
      </c>
      <c r="J240" s="783">
        <v>274</v>
      </c>
      <c r="K240" s="783">
        <v>224</v>
      </c>
      <c r="L240" s="777">
        <v>233</v>
      </c>
      <c r="M240" s="777">
        <v>302</v>
      </c>
    </row>
    <row r="241" spans="1:14">
      <c r="A241" s="3" t="s">
        <v>300</v>
      </c>
      <c r="B241" s="45" t="s">
        <v>357</v>
      </c>
      <c r="C241" s="46">
        <v>12</v>
      </c>
      <c r="D241" s="46" t="s">
        <v>358</v>
      </c>
      <c r="E241" s="52" t="s">
        <v>121</v>
      </c>
      <c r="F241" s="46">
        <v>15179</v>
      </c>
      <c r="G241" s="46" t="s">
        <v>703</v>
      </c>
      <c r="H241" s="783">
        <v>2</v>
      </c>
      <c r="I241" s="783">
        <v>10</v>
      </c>
      <c r="J241" s="783">
        <v>66</v>
      </c>
      <c r="K241" s="783">
        <v>11</v>
      </c>
      <c r="L241" s="777">
        <v>4</v>
      </c>
      <c r="M241" s="777">
        <v>0</v>
      </c>
    </row>
    <row r="242" spans="1:14">
      <c r="A242" s="3" t="s">
        <v>242</v>
      </c>
      <c r="B242" s="45" t="s">
        <v>571</v>
      </c>
      <c r="C242" s="46">
        <v>42</v>
      </c>
      <c r="D242" s="46" t="s">
        <v>366</v>
      </c>
      <c r="E242" s="52" t="s">
        <v>122</v>
      </c>
      <c r="F242" s="46">
        <v>7277532</v>
      </c>
      <c r="G242" s="46" t="s">
        <v>703</v>
      </c>
      <c r="H242" s="783">
        <v>2056</v>
      </c>
      <c r="I242" s="783">
        <v>1249</v>
      </c>
      <c r="J242" s="783">
        <v>1497</v>
      </c>
      <c r="K242" s="783">
        <v>1364</v>
      </c>
      <c r="L242" s="777">
        <v>1078</v>
      </c>
      <c r="M242" s="777">
        <v>1429</v>
      </c>
    </row>
    <row r="243" spans="1:14">
      <c r="A243" s="3" t="s">
        <v>798</v>
      </c>
      <c r="B243" s="45" t="s">
        <v>571</v>
      </c>
      <c r="C243" s="46">
        <v>42</v>
      </c>
      <c r="D243" s="46" t="s">
        <v>366</v>
      </c>
      <c r="E243" s="52" t="s">
        <v>122</v>
      </c>
      <c r="F243" s="46">
        <v>7278202</v>
      </c>
      <c r="G243" s="46" t="s">
        <v>703</v>
      </c>
      <c r="H243" s="785">
        <v>2175</v>
      </c>
      <c r="I243" s="785">
        <v>1546</v>
      </c>
      <c r="J243" s="785">
        <v>1245</v>
      </c>
      <c r="K243" s="785">
        <v>1014</v>
      </c>
      <c r="L243" s="777">
        <v>751</v>
      </c>
      <c r="M243" s="777">
        <v>692</v>
      </c>
    </row>
    <row r="244" spans="1:14">
      <c r="A244" s="3" t="s">
        <v>799</v>
      </c>
      <c r="B244" s="45" t="s">
        <v>571</v>
      </c>
      <c r="C244" s="46">
        <v>42</v>
      </c>
      <c r="D244" s="46">
        <v>6470</v>
      </c>
      <c r="E244" s="52" t="s">
        <v>122</v>
      </c>
      <c r="F244" s="46" t="s">
        <v>572</v>
      </c>
      <c r="G244" s="46" t="s">
        <v>703</v>
      </c>
      <c r="H244" s="783">
        <v>265</v>
      </c>
      <c r="I244" s="783">
        <v>242</v>
      </c>
      <c r="J244" s="783">
        <v>190</v>
      </c>
      <c r="K244" s="783">
        <v>302</v>
      </c>
      <c r="L244" s="777">
        <v>212</v>
      </c>
      <c r="M244" s="777">
        <v>345</v>
      </c>
    </row>
    <row r="245" spans="1:14">
      <c r="A245" s="3" t="s">
        <v>204</v>
      </c>
      <c r="B245" s="45" t="s">
        <v>571</v>
      </c>
      <c r="C245" s="46">
        <v>1</v>
      </c>
      <c r="D245" s="46" t="s">
        <v>366</v>
      </c>
      <c r="E245" s="52" t="s">
        <v>122</v>
      </c>
      <c r="F245" s="46">
        <v>65976670</v>
      </c>
      <c r="G245" s="46" t="s">
        <v>703</v>
      </c>
      <c r="H245" s="785">
        <v>76</v>
      </c>
      <c r="I245" s="785">
        <v>90</v>
      </c>
      <c r="J245" s="785">
        <v>83</v>
      </c>
      <c r="K245" s="785">
        <v>152</v>
      </c>
      <c r="L245" s="777">
        <v>81</v>
      </c>
      <c r="M245" s="777">
        <v>95</v>
      </c>
    </row>
    <row r="246" spans="1:14">
      <c r="A246" s="3" t="s">
        <v>1564</v>
      </c>
      <c r="B246" s="45" t="s">
        <v>571</v>
      </c>
      <c r="C246" s="46">
        <v>3</v>
      </c>
      <c r="D246" s="46"/>
      <c r="E246" s="52"/>
      <c r="F246" s="46"/>
      <c r="G246" s="46" t="s">
        <v>703</v>
      </c>
      <c r="H246" s="778">
        <v>14</v>
      </c>
      <c r="I246" s="778">
        <v>20</v>
      </c>
      <c r="J246" s="778">
        <v>7</v>
      </c>
      <c r="K246" s="778">
        <v>10</v>
      </c>
      <c r="L246" s="777">
        <v>15</v>
      </c>
      <c r="M246" s="777">
        <v>46</v>
      </c>
    </row>
    <row r="247" spans="1:14">
      <c r="A247" s="3" t="s">
        <v>807</v>
      </c>
      <c r="B247" s="45" t="s">
        <v>806</v>
      </c>
      <c r="C247" s="46">
        <v>5</v>
      </c>
      <c r="D247" s="46">
        <v>6400</v>
      </c>
      <c r="E247" s="52" t="s">
        <v>121</v>
      </c>
      <c r="F247" s="46">
        <v>10560</v>
      </c>
      <c r="G247" s="46" t="s">
        <v>703</v>
      </c>
      <c r="H247" s="783">
        <v>1240</v>
      </c>
      <c r="I247" s="783">
        <v>700</v>
      </c>
      <c r="J247" s="783">
        <v>812</v>
      </c>
      <c r="K247" s="783">
        <v>796</v>
      </c>
      <c r="L247" s="777">
        <v>636</v>
      </c>
      <c r="M247" s="777">
        <v>515</v>
      </c>
    </row>
    <row r="248" spans="1:14">
      <c r="A248" s="3" t="s">
        <v>807</v>
      </c>
      <c r="B248" s="45" t="s">
        <v>806</v>
      </c>
      <c r="C248" s="46">
        <v>5</v>
      </c>
      <c r="D248" s="46">
        <v>6400</v>
      </c>
      <c r="E248" s="52" t="s">
        <v>121</v>
      </c>
      <c r="F248" s="46">
        <v>10570</v>
      </c>
      <c r="G248" s="46" t="s">
        <v>703</v>
      </c>
      <c r="H248" s="783">
        <v>899</v>
      </c>
      <c r="I248" s="783">
        <v>724</v>
      </c>
      <c r="J248" s="783">
        <v>869</v>
      </c>
      <c r="K248" s="783">
        <v>1139</v>
      </c>
      <c r="L248" s="777">
        <v>566</v>
      </c>
      <c r="M248" s="777">
        <v>587</v>
      </c>
    </row>
    <row r="249" spans="1:14">
      <c r="A249" s="3" t="s">
        <v>329</v>
      </c>
      <c r="B249" s="45" t="s">
        <v>573</v>
      </c>
      <c r="C249" s="46">
        <v>1</v>
      </c>
      <c r="D249" s="46" t="s">
        <v>358</v>
      </c>
      <c r="E249" s="52" t="s">
        <v>121</v>
      </c>
      <c r="F249" s="46" t="s">
        <v>574</v>
      </c>
      <c r="G249" s="46" t="s">
        <v>703</v>
      </c>
      <c r="H249" s="783">
        <v>73</v>
      </c>
      <c r="I249" s="783">
        <v>68</v>
      </c>
      <c r="J249" s="783">
        <v>199</v>
      </c>
      <c r="K249" s="783">
        <v>122</v>
      </c>
      <c r="L249" s="777">
        <v>81</v>
      </c>
      <c r="M249" s="777">
        <v>82</v>
      </c>
    </row>
    <row r="250" spans="1:14">
      <c r="A250" s="3" t="s">
        <v>329</v>
      </c>
      <c r="B250" s="45" t="s">
        <v>573</v>
      </c>
      <c r="C250" s="46">
        <v>1</v>
      </c>
      <c r="D250" s="46" t="s">
        <v>358</v>
      </c>
      <c r="E250" s="52" t="s">
        <v>121</v>
      </c>
      <c r="F250" s="46" t="s">
        <v>575</v>
      </c>
      <c r="G250" s="46" t="s">
        <v>703</v>
      </c>
      <c r="H250" s="783">
        <v>274</v>
      </c>
      <c r="I250" s="783">
        <v>265</v>
      </c>
      <c r="J250" s="783">
        <v>434</v>
      </c>
      <c r="K250" s="783">
        <v>260</v>
      </c>
      <c r="L250" s="777">
        <v>387</v>
      </c>
      <c r="M250" s="777">
        <v>441</v>
      </c>
    </row>
    <row r="251" spans="1:14">
      <c r="A251" s="3" t="s">
        <v>332</v>
      </c>
      <c r="B251" s="45" t="s">
        <v>576</v>
      </c>
      <c r="C251" s="46">
        <v>2</v>
      </c>
      <c r="D251" s="46" t="s">
        <v>361</v>
      </c>
      <c r="E251" s="52" t="s">
        <v>120</v>
      </c>
      <c r="F251" s="46" t="s">
        <v>577</v>
      </c>
      <c r="G251" s="46" t="s">
        <v>703</v>
      </c>
      <c r="H251" s="783">
        <v>1356</v>
      </c>
      <c r="I251" s="783">
        <v>288</v>
      </c>
      <c r="J251" s="783">
        <v>288</v>
      </c>
      <c r="K251" s="783">
        <v>8</v>
      </c>
      <c r="L251" s="777">
        <v>165</v>
      </c>
      <c r="M251" s="777">
        <v>122</v>
      </c>
    </row>
    <row r="252" spans="1:14">
      <c r="A252" s="3" t="s">
        <v>387</v>
      </c>
      <c r="B252" s="45" t="s">
        <v>441</v>
      </c>
      <c r="C252" s="46">
        <v>25</v>
      </c>
      <c r="D252" s="46" t="s">
        <v>358</v>
      </c>
      <c r="E252" s="52" t="s">
        <v>121</v>
      </c>
      <c r="F252" s="46" t="s">
        <v>442</v>
      </c>
      <c r="G252" s="46" t="s">
        <v>703</v>
      </c>
      <c r="H252" s="783">
        <v>2367</v>
      </c>
      <c r="I252" s="783">
        <v>1709</v>
      </c>
      <c r="J252" s="783">
        <v>1285</v>
      </c>
      <c r="K252" s="783">
        <v>1548</v>
      </c>
      <c r="L252" s="777">
        <v>1311</v>
      </c>
      <c r="M252" s="777">
        <v>1000</v>
      </c>
    </row>
    <row r="253" spans="1:14">
      <c r="A253" s="3" t="s">
        <v>387</v>
      </c>
      <c r="B253" s="45" t="s">
        <v>441</v>
      </c>
      <c r="C253" s="46">
        <v>25</v>
      </c>
      <c r="D253" s="46" t="s">
        <v>358</v>
      </c>
      <c r="E253" s="52" t="s">
        <v>121</v>
      </c>
      <c r="F253" s="46" t="s">
        <v>443</v>
      </c>
      <c r="G253" s="46" t="s">
        <v>703</v>
      </c>
      <c r="H253" s="783">
        <v>1225</v>
      </c>
      <c r="I253" s="783">
        <v>920</v>
      </c>
      <c r="J253" s="783">
        <v>467</v>
      </c>
      <c r="K253" s="783">
        <v>385</v>
      </c>
      <c r="L253" s="777">
        <v>348</v>
      </c>
      <c r="M253" s="777">
        <v>446</v>
      </c>
    </row>
    <row r="254" spans="1:14">
      <c r="A254" s="8"/>
      <c r="B254" s="8"/>
      <c r="C254" s="8"/>
      <c r="D254" s="8"/>
      <c r="E254" s="8"/>
      <c r="F254" s="8"/>
      <c r="G254" s="8"/>
      <c r="H254" s="782">
        <f t="shared" ref="H254:K254" si="0">SUM(H2:H253)</f>
        <v>162317</v>
      </c>
      <c r="I254" s="782">
        <f t="shared" si="0"/>
        <v>151621</v>
      </c>
      <c r="J254" s="782">
        <f t="shared" si="0"/>
        <v>141123</v>
      </c>
      <c r="K254" s="782">
        <f t="shared" si="0"/>
        <v>130062</v>
      </c>
      <c r="L254" s="782">
        <f>SUM(L2:L253)</f>
        <v>120823.28</v>
      </c>
      <c r="M254" s="782">
        <f>SUM(M2:M253)</f>
        <v>118221.54000000001</v>
      </c>
      <c r="N254" s="775">
        <f>(H254-M254)/M254</f>
        <v>0.37299006593891426</v>
      </c>
    </row>
    <row r="255" spans="1:14">
      <c r="H255" s="723"/>
      <c r="I255" s="723"/>
      <c r="J255" s="723"/>
      <c r="K255" s="776">
        <f>(H254-K254)/H254</f>
        <v>0.19871609258426412</v>
      </c>
      <c r="L255" s="723"/>
      <c r="M255" s="723"/>
    </row>
    <row r="256" spans="1:14">
      <c r="H256" s="723"/>
      <c r="I256" s="723"/>
      <c r="J256" s="723"/>
      <c r="K256" s="723"/>
      <c r="L256" s="723"/>
      <c r="M256" s="723"/>
    </row>
    <row r="257" spans="8:13">
      <c r="H257" s="723"/>
      <c r="I257" s="723"/>
      <c r="J257" s="723"/>
      <c r="K257" s="723"/>
      <c r="L257" s="723"/>
      <c r="M257" s="723"/>
    </row>
    <row r="258" spans="8:13">
      <c r="H258" s="723"/>
      <c r="I258" s="723"/>
      <c r="J258" s="723"/>
      <c r="K258" s="723"/>
      <c r="L258" s="723"/>
      <c r="M258" s="723"/>
    </row>
    <row r="259" spans="8:13">
      <c r="H259" s="723"/>
      <c r="I259" s="723"/>
      <c r="J259" s="723"/>
      <c r="K259" s="723"/>
      <c r="L259" s="723"/>
      <c r="M259" s="723"/>
    </row>
    <row r="260" spans="8:13">
      <c r="H260" s="723"/>
      <c r="I260" s="723"/>
      <c r="J260" s="723"/>
      <c r="K260" s="723"/>
      <c r="L260" s="723"/>
      <c r="M260" s="723"/>
    </row>
    <row r="261" spans="8:13">
      <c r="H261" s="723"/>
      <c r="I261" s="723"/>
      <c r="J261" s="723"/>
      <c r="K261" s="723"/>
      <c r="L261" s="723"/>
      <c r="M261" s="723"/>
    </row>
    <row r="262" spans="8:13">
      <c r="H262" s="723"/>
      <c r="I262" s="723"/>
      <c r="J262" s="723"/>
      <c r="K262" s="723"/>
      <c r="L262" s="723"/>
      <c r="M262" s="723"/>
    </row>
    <row r="263" spans="8:13">
      <c r="H263" s="723"/>
      <c r="I263" s="723"/>
      <c r="J263" s="723"/>
      <c r="K263" s="723"/>
      <c r="L263" s="723"/>
      <c r="M263" s="723"/>
    </row>
    <row r="264" spans="8:13">
      <c r="H264" s="723"/>
      <c r="I264" s="723"/>
      <c r="J264" s="723"/>
      <c r="K264" s="723"/>
      <c r="L264" s="723"/>
      <c r="M264" s="723"/>
    </row>
    <row r="265" spans="8:13">
      <c r="H265" s="723"/>
      <c r="I265" s="723"/>
      <c r="J265" s="723"/>
      <c r="K265" s="723"/>
      <c r="L265" s="723"/>
      <c r="M265" s="723"/>
    </row>
    <row r="266" spans="8:13">
      <c r="H266" s="723"/>
      <c r="I266" s="723"/>
      <c r="J266" s="723"/>
      <c r="K266" s="723"/>
      <c r="L266" s="723"/>
      <c r="M266" s="723"/>
    </row>
    <row r="267" spans="8:13">
      <c r="H267" s="723"/>
      <c r="I267" s="723"/>
      <c r="J267" s="723"/>
      <c r="K267" s="723"/>
      <c r="L267" s="723"/>
      <c r="M267" s="723"/>
    </row>
    <row r="268" spans="8:13">
      <c r="H268" s="723"/>
      <c r="I268" s="723"/>
      <c r="J268" s="723"/>
      <c r="K268" s="723"/>
      <c r="L268" s="723"/>
      <c r="M268" s="723"/>
    </row>
    <row r="269" spans="8:13">
      <c r="H269" s="723"/>
      <c r="I269" s="723"/>
      <c r="J269" s="723"/>
      <c r="K269" s="723"/>
      <c r="L269" s="723"/>
      <c r="M269" s="723"/>
    </row>
    <row r="270" spans="8:13">
      <c r="H270" s="723"/>
      <c r="I270" s="723"/>
      <c r="J270" s="723"/>
      <c r="K270" s="723"/>
      <c r="L270" s="723"/>
      <c r="M270" s="723"/>
    </row>
    <row r="271" spans="8:13">
      <c r="H271" s="723"/>
      <c r="I271" s="723"/>
      <c r="J271" s="723"/>
      <c r="K271" s="723"/>
      <c r="L271" s="723"/>
      <c r="M271" s="723"/>
    </row>
    <row r="272" spans="8:13">
      <c r="H272" s="723"/>
      <c r="I272" s="723"/>
      <c r="J272" s="723"/>
      <c r="K272" s="723"/>
      <c r="L272" s="723"/>
      <c r="M272" s="723"/>
    </row>
    <row r="273" spans="5:13">
      <c r="H273" s="723"/>
      <c r="I273" s="723"/>
      <c r="J273" s="723"/>
      <c r="K273" s="723"/>
      <c r="L273" s="723"/>
      <c r="M273" s="723"/>
    </row>
    <row r="274" spans="5:13">
      <c r="H274" s="723"/>
      <c r="I274" s="723"/>
      <c r="J274" s="723"/>
      <c r="K274" s="723"/>
      <c r="L274" s="723"/>
      <c r="M274" s="723"/>
    </row>
    <row r="275" spans="5:13">
      <c r="H275" s="723"/>
      <c r="I275" s="723"/>
      <c r="J275" s="723"/>
      <c r="K275" s="723"/>
      <c r="L275" s="723"/>
      <c r="M275" s="723"/>
    </row>
    <row r="276" spans="5:13">
      <c r="H276" s="723"/>
      <c r="I276" s="723"/>
      <c r="J276" s="723"/>
      <c r="K276" s="723"/>
      <c r="L276" s="723"/>
      <c r="M276" s="723"/>
    </row>
    <row r="277" spans="5:13">
      <c r="E277" s="722"/>
      <c r="H277" s="723"/>
      <c r="I277" s="723"/>
      <c r="J277" s="723"/>
      <c r="K277" s="723"/>
      <c r="L277" s="723"/>
      <c r="M277" s="723"/>
    </row>
    <row r="278" spans="5:13">
      <c r="E278" s="722"/>
      <c r="H278" s="723"/>
      <c r="I278" s="723"/>
      <c r="J278" s="723"/>
      <c r="K278" s="723"/>
      <c r="L278" s="723"/>
      <c r="M278" s="723"/>
    </row>
    <row r="279" spans="5:13">
      <c r="E279" s="722"/>
      <c r="H279" s="723"/>
      <c r="I279" s="723"/>
      <c r="J279" s="723"/>
      <c r="K279" s="723"/>
      <c r="L279" s="723"/>
      <c r="M279" s="723"/>
    </row>
    <row r="280" spans="5:13">
      <c r="E280" s="722"/>
      <c r="H280" s="723"/>
      <c r="I280" s="723"/>
      <c r="J280" s="723"/>
      <c r="K280" s="723"/>
      <c r="L280" s="723"/>
      <c r="M280" s="723"/>
    </row>
    <row r="281" spans="5:13">
      <c r="E281" s="722"/>
      <c r="H281" s="723"/>
      <c r="I281" s="723"/>
      <c r="J281" s="723"/>
      <c r="K281" s="723"/>
      <c r="L281" s="723"/>
      <c r="M281" s="723"/>
    </row>
    <row r="282" spans="5:13">
      <c r="E282" s="722"/>
      <c r="H282" s="723"/>
      <c r="I282" s="723"/>
      <c r="J282" s="723"/>
      <c r="K282" s="723"/>
      <c r="L282" s="723"/>
      <c r="M282" s="723"/>
    </row>
    <row r="283" spans="5:13">
      <c r="E283" s="722"/>
      <c r="H283" s="723"/>
      <c r="I283" s="723"/>
      <c r="J283" s="723"/>
      <c r="K283" s="723"/>
      <c r="L283" s="723"/>
      <c r="M283" s="723"/>
    </row>
    <row r="284" spans="5:13">
      <c r="E284" s="722"/>
      <c r="H284" s="723"/>
      <c r="I284" s="723"/>
      <c r="J284" s="723"/>
      <c r="K284" s="723"/>
      <c r="L284" s="723"/>
      <c r="M284" s="723"/>
    </row>
    <row r="285" spans="5:13">
      <c r="E285" s="722"/>
      <c r="H285" s="723"/>
      <c r="I285" s="723"/>
      <c r="J285" s="723"/>
      <c r="K285" s="723"/>
      <c r="L285" s="723"/>
      <c r="M285" s="723"/>
    </row>
    <row r="286" spans="5:13">
      <c r="E286" s="722"/>
      <c r="H286" s="723"/>
      <c r="I286" s="723"/>
      <c r="J286" s="723"/>
      <c r="K286" s="723"/>
      <c r="L286" s="723"/>
      <c r="M286" s="723"/>
    </row>
    <row r="287" spans="5:13">
      <c r="E287" s="722"/>
      <c r="H287" s="723"/>
      <c r="I287" s="723"/>
      <c r="J287" s="723"/>
      <c r="K287" s="723"/>
      <c r="L287" s="723"/>
      <c r="M287" s="723"/>
    </row>
    <row r="288" spans="5:13">
      <c r="E288" s="722"/>
      <c r="H288" s="723"/>
      <c r="I288" s="723"/>
      <c r="J288" s="723"/>
      <c r="K288" s="723"/>
      <c r="L288" s="723"/>
      <c r="M288" s="723"/>
    </row>
    <row r="289" spans="5:13">
      <c r="E289" s="722"/>
      <c r="H289" s="723"/>
      <c r="I289" s="723"/>
      <c r="J289" s="723"/>
      <c r="K289" s="723"/>
      <c r="L289" s="723"/>
      <c r="M289" s="723"/>
    </row>
    <row r="290" spans="5:13">
      <c r="E290" s="722"/>
      <c r="H290" s="723"/>
      <c r="I290" s="723"/>
      <c r="J290" s="723"/>
      <c r="K290" s="723"/>
      <c r="L290" s="723"/>
      <c r="M290" s="723"/>
    </row>
    <row r="291" spans="5:13">
      <c r="E291" s="722"/>
      <c r="H291" s="723"/>
      <c r="I291" s="723"/>
      <c r="J291" s="723"/>
      <c r="K291" s="723"/>
      <c r="L291" s="723"/>
      <c r="M291" s="723"/>
    </row>
    <row r="292" spans="5:13">
      <c r="E292" s="722"/>
      <c r="H292" s="723"/>
      <c r="I292" s="723"/>
      <c r="J292" s="723"/>
      <c r="K292" s="723"/>
      <c r="L292" s="723"/>
      <c r="M292" s="723"/>
    </row>
    <row r="293" spans="5:13">
      <c r="H293" s="723"/>
      <c r="I293" s="723"/>
      <c r="J293" s="723"/>
      <c r="K293" s="723"/>
      <c r="L293" s="723"/>
      <c r="M293" s="723"/>
    </row>
    <row r="294" spans="5:13">
      <c r="H294" s="723"/>
      <c r="I294" s="723"/>
      <c r="J294" s="723"/>
      <c r="K294" s="723"/>
      <c r="L294" s="723"/>
      <c r="M294" s="723"/>
    </row>
    <row r="295" spans="5:13">
      <c r="H295" s="723"/>
      <c r="I295" s="723"/>
      <c r="J295" s="723"/>
      <c r="K295" s="723"/>
      <c r="L295" s="723"/>
      <c r="M295" s="723"/>
    </row>
    <row r="296" spans="5:13">
      <c r="H296" s="723"/>
      <c r="I296" s="723"/>
      <c r="J296" s="723"/>
      <c r="K296" s="723"/>
      <c r="L296" s="723"/>
      <c r="M296" s="723"/>
    </row>
    <row r="297" spans="5:13">
      <c r="H297" s="723"/>
      <c r="I297" s="723"/>
      <c r="J297" s="723"/>
      <c r="K297" s="723"/>
      <c r="L297" s="723"/>
      <c r="M297" s="723"/>
    </row>
    <row r="298" spans="5:13">
      <c r="H298" s="723"/>
      <c r="I298" s="723"/>
      <c r="J298" s="723"/>
      <c r="K298" s="723"/>
      <c r="L298" s="723"/>
      <c r="M298" s="723"/>
    </row>
    <row r="299" spans="5:13">
      <c r="H299" s="723"/>
      <c r="I299" s="723"/>
      <c r="J299" s="723"/>
      <c r="K299" s="723"/>
      <c r="L299" s="723"/>
      <c r="M299" s="723"/>
    </row>
    <row r="300" spans="5:13">
      <c r="H300" s="723"/>
      <c r="I300" s="723"/>
      <c r="J300" s="723"/>
      <c r="K300" s="723"/>
      <c r="L300" s="723"/>
      <c r="M300" s="723"/>
    </row>
    <row r="301" spans="5:13">
      <c r="H301" s="723"/>
      <c r="I301" s="723"/>
      <c r="J301" s="723"/>
      <c r="K301" s="723"/>
      <c r="L301" s="723"/>
      <c r="M301" s="723"/>
    </row>
    <row r="302" spans="5:13">
      <c r="H302" s="723"/>
      <c r="I302" s="723"/>
      <c r="J302" s="723"/>
      <c r="K302" s="723"/>
      <c r="L302" s="723"/>
      <c r="M302" s="723"/>
    </row>
    <row r="303" spans="5:13">
      <c r="H303" s="723"/>
      <c r="I303" s="723"/>
      <c r="J303" s="723"/>
      <c r="K303" s="723"/>
      <c r="L303" s="723"/>
      <c r="M303" s="723"/>
    </row>
    <row r="304" spans="5:13">
      <c r="H304" s="723"/>
      <c r="I304" s="723"/>
      <c r="J304" s="723"/>
      <c r="K304" s="723"/>
      <c r="L304" s="723"/>
      <c r="M304" s="723"/>
    </row>
    <row r="305" spans="1:13">
      <c r="H305" s="723"/>
      <c r="I305" s="723"/>
      <c r="J305" s="723"/>
      <c r="K305" s="723"/>
      <c r="L305" s="723"/>
      <c r="M305" s="723"/>
    </row>
    <row r="306" spans="1:13">
      <c r="A306" s="20"/>
      <c r="B306" s="19"/>
      <c r="C306" s="20"/>
      <c r="D306" s="20"/>
      <c r="E306" s="42"/>
      <c r="F306" s="19"/>
      <c r="G306" s="19"/>
      <c r="H306" s="730"/>
      <c r="I306" s="730"/>
      <c r="J306" s="730"/>
      <c r="K306" s="730"/>
      <c r="L306" s="730"/>
      <c r="M306" s="729"/>
    </row>
    <row r="307" spans="1:13">
      <c r="A307" s="731"/>
      <c r="B307" s="732"/>
      <c r="C307" s="731"/>
      <c r="D307" s="731"/>
      <c r="E307" s="733"/>
      <c r="F307" s="732"/>
      <c r="G307" s="732"/>
      <c r="H307" s="730"/>
      <c r="I307" s="730"/>
      <c r="J307" s="730"/>
      <c r="K307" s="730"/>
      <c r="L307" s="730"/>
      <c r="M307" s="734"/>
    </row>
    <row r="308" spans="1:13">
      <c r="A308" s="8"/>
      <c r="B308" s="8"/>
      <c r="C308" s="8"/>
      <c r="D308" s="8"/>
      <c r="E308" s="54"/>
      <c r="F308" s="8"/>
      <c r="G308" s="8"/>
      <c r="H308" s="723"/>
      <c r="I308" s="723"/>
      <c r="J308" s="723"/>
      <c r="K308" s="723"/>
      <c r="L308" s="723"/>
      <c r="M308" s="723"/>
    </row>
    <row r="309" spans="1:13">
      <c r="A309" s="21"/>
      <c r="B309" s="19"/>
      <c r="C309" s="20"/>
      <c r="D309" s="21"/>
      <c r="E309" s="55"/>
      <c r="F309" s="19"/>
      <c r="G309" s="19"/>
      <c r="H309" s="730"/>
      <c r="I309" s="730"/>
      <c r="J309" s="730"/>
      <c r="K309" s="730"/>
      <c r="L309" s="730"/>
      <c r="M309" s="723"/>
    </row>
    <row r="310" spans="1:13">
      <c r="A310" s="21"/>
      <c r="B310" s="19"/>
      <c r="C310" s="20"/>
      <c r="D310" s="21"/>
      <c r="E310" s="55"/>
      <c r="F310" s="19"/>
      <c r="G310" s="19"/>
      <c r="H310" s="730"/>
      <c r="I310" s="730"/>
      <c r="J310" s="730"/>
      <c r="K310" s="730"/>
      <c r="L310" s="730"/>
      <c r="M310" s="723"/>
    </row>
    <row r="311" spans="1:13">
      <c r="A311" s="8"/>
      <c r="B311" s="8"/>
      <c r="C311" s="8"/>
      <c r="D311" s="8"/>
      <c r="E311" s="54"/>
      <c r="F311" s="8"/>
      <c r="G311" s="8"/>
      <c r="H311" s="723"/>
      <c r="I311" s="723"/>
      <c r="J311" s="723"/>
      <c r="K311" s="723"/>
      <c r="L311" s="723"/>
      <c r="M311" s="723"/>
    </row>
    <row r="312" spans="1:13">
      <c r="A312" s="8"/>
      <c r="B312" s="8"/>
      <c r="C312" s="8"/>
      <c r="D312" s="8"/>
      <c r="E312" s="54"/>
      <c r="F312" s="8"/>
      <c r="G312" s="8"/>
      <c r="H312" s="723"/>
      <c r="I312" s="723"/>
      <c r="J312" s="723"/>
      <c r="K312" s="723"/>
      <c r="L312" s="723"/>
      <c r="M312" s="723"/>
    </row>
    <row r="313" spans="1:13">
      <c r="A313" s="8"/>
      <c r="B313" s="8"/>
      <c r="C313" s="8"/>
      <c r="D313" s="8"/>
      <c r="E313" s="54"/>
      <c r="F313" s="8"/>
      <c r="G313" s="8"/>
      <c r="H313" s="723"/>
      <c r="I313" s="723"/>
      <c r="J313" s="723"/>
      <c r="K313" s="723"/>
      <c r="L313" s="723"/>
      <c r="M313" s="723"/>
    </row>
    <row r="314" spans="1:13">
      <c r="A314" s="21"/>
      <c r="B314" s="19"/>
      <c r="C314" s="20"/>
      <c r="D314" s="21"/>
      <c r="E314" s="55"/>
      <c r="F314" s="19"/>
      <c r="G314" s="19"/>
      <c r="H314" s="730"/>
      <c r="I314" s="730"/>
      <c r="J314" s="730"/>
      <c r="K314" s="730"/>
      <c r="L314" s="730"/>
      <c r="M314" s="723"/>
    </row>
    <row r="315" spans="1:13">
      <c r="A315" s="8"/>
      <c r="B315" s="8"/>
      <c r="C315" s="8"/>
      <c r="D315" s="8"/>
      <c r="E315" s="54"/>
      <c r="F315" s="8"/>
      <c r="G315" s="8"/>
      <c r="H315" s="723"/>
      <c r="I315" s="723"/>
      <c r="J315" s="723"/>
      <c r="K315" s="723"/>
      <c r="L315" s="723"/>
      <c r="M315" s="723"/>
    </row>
    <row r="316" spans="1:13">
      <c r="A316" s="8"/>
      <c r="B316" s="8"/>
      <c r="C316" s="8"/>
      <c r="D316" s="8"/>
      <c r="E316" s="54"/>
      <c r="F316" s="8"/>
      <c r="G316" s="8"/>
      <c r="H316" s="723"/>
      <c r="I316" s="723"/>
      <c r="J316" s="723"/>
      <c r="K316" s="723"/>
      <c r="L316" s="723"/>
      <c r="M316" s="723"/>
    </row>
    <row r="317" spans="1:13">
      <c r="A317" s="21"/>
      <c r="B317" s="19"/>
      <c r="C317" s="20"/>
      <c r="D317" s="21"/>
      <c r="E317" s="55"/>
      <c r="F317" s="19"/>
      <c r="G317" s="19"/>
      <c r="H317" s="730"/>
      <c r="I317" s="730"/>
      <c r="J317" s="730"/>
      <c r="K317" s="730"/>
      <c r="L317" s="730"/>
      <c r="M317" s="723"/>
    </row>
    <row r="318" spans="1:13">
      <c r="A318" s="21"/>
      <c r="B318" s="19"/>
      <c r="C318" s="20"/>
      <c r="D318" s="21"/>
      <c r="E318" s="55"/>
      <c r="F318" s="19"/>
      <c r="G318" s="19"/>
      <c r="H318" s="730"/>
      <c r="I318" s="730"/>
      <c r="J318" s="730"/>
      <c r="K318" s="730"/>
      <c r="L318" s="730"/>
      <c r="M318" s="723"/>
    </row>
    <row r="319" spans="1:13">
      <c r="A319" s="21"/>
      <c r="B319" s="19"/>
      <c r="C319" s="20"/>
      <c r="D319" s="21"/>
      <c r="E319" s="55"/>
      <c r="F319" s="19"/>
      <c r="G319" s="19"/>
      <c r="H319" s="730"/>
      <c r="I319" s="730"/>
      <c r="J319" s="730"/>
      <c r="K319" s="730"/>
      <c r="L319" s="730"/>
      <c r="M319" s="723"/>
    </row>
    <row r="320" spans="1:13">
      <c r="A320" s="21"/>
      <c r="B320" s="19"/>
      <c r="C320" s="20"/>
      <c r="D320" s="21"/>
      <c r="E320" s="55"/>
      <c r="F320" s="19"/>
      <c r="G320" s="19"/>
      <c r="H320" s="730"/>
      <c r="I320" s="730"/>
      <c r="J320" s="730"/>
      <c r="K320" s="730"/>
      <c r="L320" s="730"/>
      <c r="M320" s="723"/>
    </row>
    <row r="321" spans="1:13">
      <c r="A321" s="8"/>
      <c r="B321" s="8"/>
      <c r="C321" s="8"/>
      <c r="D321" s="8"/>
      <c r="E321" s="54"/>
      <c r="F321" s="8"/>
      <c r="G321" s="8"/>
      <c r="H321" s="723"/>
      <c r="I321" s="723"/>
      <c r="J321" s="723"/>
      <c r="K321" s="723"/>
      <c r="L321" s="723"/>
      <c r="M321" s="723"/>
    </row>
    <row r="322" spans="1:13">
      <c r="A322" s="8"/>
      <c r="B322" s="8"/>
      <c r="C322" s="8"/>
      <c r="D322" s="8"/>
      <c r="E322" s="54"/>
      <c r="F322" s="8"/>
      <c r="G322" s="8"/>
      <c r="H322" s="723"/>
      <c r="I322" s="723"/>
      <c r="J322" s="723"/>
      <c r="K322" s="723"/>
      <c r="L322" s="723"/>
      <c r="M322" s="723"/>
    </row>
    <row r="323" spans="1:13">
      <c r="A323" s="8"/>
      <c r="B323" s="8"/>
      <c r="C323" s="8"/>
      <c r="D323" s="8"/>
      <c r="E323" s="54"/>
      <c r="F323" s="8"/>
      <c r="G323" s="8"/>
      <c r="H323" s="723"/>
      <c r="I323" s="723"/>
      <c r="J323" s="723"/>
      <c r="K323" s="723"/>
      <c r="L323" s="723"/>
      <c r="M323" s="723"/>
    </row>
    <row r="324" spans="1:13">
      <c r="A324" s="8"/>
      <c r="B324" s="8"/>
      <c r="C324" s="8"/>
      <c r="D324" s="8"/>
      <c r="E324" s="54"/>
      <c r="F324" s="8"/>
      <c r="G324" s="8"/>
      <c r="H324" s="8"/>
      <c r="I324" s="8"/>
      <c r="J324" s="8"/>
      <c r="K324" s="8"/>
      <c r="L324" s="8"/>
    </row>
    <row r="325" spans="1:13">
      <c r="A325" s="8"/>
      <c r="B325" s="8"/>
      <c r="C325" s="8"/>
      <c r="D325" s="8"/>
      <c r="E325" s="54"/>
      <c r="F325" s="8"/>
      <c r="G325" s="8"/>
      <c r="H325" s="8"/>
      <c r="I325" s="8"/>
      <c r="J325" s="8"/>
      <c r="K325" s="8"/>
      <c r="L325" s="8"/>
    </row>
    <row r="326" spans="1:13">
      <c r="A326" s="8"/>
      <c r="B326" s="8"/>
      <c r="C326" s="8"/>
      <c r="D326" s="8"/>
      <c r="E326" s="54"/>
      <c r="F326" s="8"/>
      <c r="G326" s="8"/>
      <c r="H326" s="8"/>
      <c r="I326" s="8"/>
      <c r="J326" s="8"/>
      <c r="K326" s="8"/>
      <c r="L326" s="8"/>
    </row>
    <row r="327" spans="1:13">
      <c r="A327" s="8"/>
      <c r="B327" s="8"/>
      <c r="C327" s="8"/>
      <c r="D327" s="8"/>
      <c r="E327" s="54"/>
      <c r="F327" s="8"/>
      <c r="G327" s="8"/>
      <c r="H327" s="8"/>
      <c r="I327" s="8"/>
      <c r="J327" s="8"/>
      <c r="K327" s="8"/>
      <c r="L327" s="8"/>
    </row>
    <row r="328" spans="1:13">
      <c r="A328" s="8"/>
      <c r="B328" s="8"/>
      <c r="C328" s="8"/>
      <c r="D328" s="8"/>
      <c r="E328" s="54"/>
      <c r="F328" s="8"/>
      <c r="G328" s="8"/>
      <c r="H328" s="8"/>
      <c r="I328" s="8"/>
      <c r="J328" s="8"/>
      <c r="K328" s="8"/>
      <c r="L328" s="8"/>
    </row>
    <row r="329" spans="1:13">
      <c r="A329" s="8"/>
      <c r="B329" s="8"/>
      <c r="C329" s="8"/>
      <c r="D329" s="8"/>
      <c r="E329" s="54"/>
      <c r="F329" s="8"/>
      <c r="G329" s="8"/>
      <c r="H329" s="8"/>
      <c r="I329" s="8"/>
      <c r="J329" s="8"/>
      <c r="K329" s="8"/>
      <c r="L329" s="8"/>
    </row>
    <row r="330" spans="1:13">
      <c r="A330" s="8"/>
      <c r="B330" s="8"/>
      <c r="C330" s="8"/>
      <c r="D330" s="8"/>
      <c r="E330" s="54"/>
      <c r="F330" s="8"/>
      <c r="G330" s="8"/>
      <c r="H330" s="8"/>
      <c r="I330" s="8"/>
      <c r="J330" s="8"/>
      <c r="K330" s="8"/>
      <c r="L330" s="8"/>
    </row>
    <row r="331" spans="1:13">
      <c r="A331" s="8"/>
      <c r="B331" s="8"/>
      <c r="C331" s="8"/>
      <c r="D331" s="8"/>
      <c r="E331" s="54"/>
      <c r="F331" s="8"/>
      <c r="G331" s="8"/>
      <c r="H331" s="8"/>
      <c r="I331" s="8"/>
      <c r="J331" s="8"/>
      <c r="K331" s="8"/>
      <c r="L331" s="8"/>
    </row>
    <row r="332" spans="1:13">
      <c r="A332" s="8"/>
      <c r="B332" s="8"/>
      <c r="C332" s="8"/>
      <c r="D332" s="8"/>
      <c r="E332" s="54"/>
      <c r="F332" s="8"/>
      <c r="G332" s="8"/>
      <c r="H332" s="8"/>
      <c r="I332" s="8"/>
      <c r="J332" s="8"/>
      <c r="K332" s="8"/>
      <c r="L332" s="8"/>
    </row>
    <row r="333" spans="1:13">
      <c r="A333" s="8"/>
      <c r="B333" s="8"/>
      <c r="C333" s="8"/>
      <c r="D333" s="8"/>
      <c r="E333" s="54"/>
      <c r="F333" s="8"/>
      <c r="G333" s="8"/>
      <c r="H333" s="8"/>
      <c r="I333" s="8"/>
      <c r="J333" s="8"/>
      <c r="K333" s="8"/>
      <c r="L333" s="8"/>
    </row>
    <row r="334" spans="1:13">
      <c r="A334" s="8"/>
      <c r="B334" s="8"/>
      <c r="C334" s="8"/>
      <c r="D334" s="8"/>
      <c r="E334" s="54"/>
      <c r="F334" s="8"/>
      <c r="G334" s="8"/>
      <c r="H334" s="8"/>
      <c r="I334" s="8"/>
      <c r="J334" s="8"/>
      <c r="K334" s="8"/>
      <c r="L334" s="8"/>
    </row>
    <row r="335" spans="1:13">
      <c r="A335" s="8"/>
      <c r="B335" s="8"/>
      <c r="C335" s="8"/>
      <c r="D335" s="8"/>
      <c r="E335" s="54"/>
      <c r="F335" s="8"/>
      <c r="G335" s="8"/>
      <c r="H335" s="8"/>
      <c r="I335" s="8"/>
      <c r="J335" s="8"/>
      <c r="K335" s="8"/>
      <c r="L335" s="8"/>
    </row>
    <row r="336" spans="1:13">
      <c r="A336" s="8"/>
      <c r="B336" s="8"/>
      <c r="C336" s="8"/>
      <c r="D336" s="8"/>
      <c r="E336" s="54"/>
      <c r="F336" s="8"/>
      <c r="G336" s="8"/>
      <c r="H336" s="8"/>
      <c r="I336" s="8"/>
      <c r="J336" s="8"/>
      <c r="K336" s="8"/>
      <c r="L336" s="8"/>
    </row>
    <row r="337" spans="1:12">
      <c r="A337" s="8"/>
      <c r="B337" s="8"/>
      <c r="C337" s="8"/>
      <c r="D337" s="8"/>
      <c r="E337" s="54"/>
      <c r="F337" s="8"/>
      <c r="G337" s="8"/>
      <c r="H337" s="8"/>
      <c r="I337" s="8"/>
      <c r="J337" s="8"/>
      <c r="K337" s="8"/>
      <c r="L337" s="8"/>
    </row>
    <row r="338" spans="1:12">
      <c r="A338" s="8"/>
      <c r="B338" s="8"/>
      <c r="C338" s="8"/>
      <c r="D338" s="8"/>
      <c r="E338" s="54"/>
      <c r="F338" s="8"/>
      <c r="G338" s="8"/>
      <c r="H338" s="8"/>
      <c r="I338" s="8"/>
      <c r="J338" s="8"/>
      <c r="K338" s="8"/>
      <c r="L338" s="14"/>
    </row>
    <row r="339" spans="1:12">
      <c r="A339" s="13"/>
      <c r="B339" s="12"/>
      <c r="C339" s="13"/>
      <c r="D339" s="13"/>
      <c r="E339" s="18"/>
      <c r="F339" s="12"/>
      <c r="G339" s="12"/>
      <c r="H339" s="12"/>
      <c r="I339" s="12"/>
      <c r="J339" s="12"/>
      <c r="K339" s="12"/>
      <c r="L339" s="12"/>
    </row>
    <row r="340" spans="1:12">
      <c r="A340" s="8"/>
      <c r="B340" s="8"/>
      <c r="C340" s="8"/>
      <c r="D340" s="8"/>
      <c r="E340" s="54"/>
      <c r="F340" s="8"/>
      <c r="G340" s="8"/>
      <c r="H340" s="8"/>
      <c r="I340" s="8"/>
      <c r="J340" s="8"/>
      <c r="K340" s="8"/>
      <c r="L340" s="8"/>
    </row>
    <row r="341" spans="1:12">
      <c r="A341" s="16"/>
      <c r="B341" s="14"/>
      <c r="C341" s="15"/>
      <c r="D341" s="15"/>
      <c r="E341" s="56"/>
      <c r="F341" s="14"/>
      <c r="G341" s="14"/>
      <c r="H341" s="14"/>
      <c r="I341" s="14"/>
      <c r="J341" s="14"/>
      <c r="K341" s="14"/>
      <c r="L341" s="14"/>
    </row>
    <row r="342" spans="1:12">
      <c r="A342" s="15"/>
      <c r="B342" s="14"/>
      <c r="C342" s="15"/>
      <c r="D342" s="15"/>
      <c r="E342" s="56"/>
      <c r="F342" s="14"/>
      <c r="G342" s="14"/>
      <c r="H342" s="14"/>
      <c r="I342" s="14"/>
      <c r="J342" s="14"/>
      <c r="K342" s="14"/>
      <c r="L342" s="14"/>
    </row>
    <row r="343" spans="1:12">
      <c r="A343" s="13"/>
      <c r="B343" s="12"/>
      <c r="C343" s="13"/>
      <c r="D343" s="13"/>
      <c r="E343" s="18"/>
      <c r="F343" s="12"/>
      <c r="G343" s="12"/>
      <c r="H343" s="12"/>
      <c r="I343" s="12"/>
      <c r="J343" s="12"/>
      <c r="K343" s="12"/>
      <c r="L343" s="12"/>
    </row>
    <row r="344" spans="1:12">
      <c r="A344" s="8"/>
      <c r="B344" s="8"/>
      <c r="C344" s="8"/>
      <c r="D344" s="8"/>
      <c r="E344" s="54"/>
      <c r="F344" s="8"/>
      <c r="G344" s="8"/>
      <c r="H344" s="8"/>
      <c r="I344" s="8"/>
      <c r="J344" s="8"/>
      <c r="K344" s="8"/>
      <c r="L344" s="8"/>
    </row>
    <row r="345" spans="1:12">
      <c r="A345" s="13"/>
      <c r="B345" s="12"/>
      <c r="C345" s="13"/>
      <c r="D345" s="13"/>
      <c r="E345" s="18"/>
      <c r="F345" s="12"/>
      <c r="G345" s="12"/>
      <c r="H345" s="12"/>
      <c r="I345" s="12"/>
      <c r="J345" s="12"/>
      <c r="K345" s="12"/>
      <c r="L345" s="12"/>
    </row>
    <row r="346" spans="1:12">
      <c r="A346" s="8"/>
      <c r="B346" s="8"/>
      <c r="C346" s="8"/>
      <c r="D346" s="8"/>
      <c r="E346" s="54"/>
      <c r="F346" s="8"/>
      <c r="G346" s="8"/>
      <c r="H346" s="8"/>
      <c r="I346" s="8"/>
      <c r="J346" s="8"/>
      <c r="K346" s="8"/>
      <c r="L346" s="8"/>
    </row>
    <row r="347" spans="1:12">
      <c r="A347" s="8"/>
      <c r="B347" s="8"/>
      <c r="C347" s="8"/>
      <c r="D347" s="8"/>
      <c r="E347" s="54"/>
      <c r="F347" s="8"/>
      <c r="G347" s="8"/>
      <c r="H347" s="8"/>
      <c r="I347" s="8"/>
      <c r="J347" s="8"/>
      <c r="K347" s="8"/>
      <c r="L347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9" sqref="C19"/>
    </sheetView>
  </sheetViews>
  <sheetFormatPr defaultRowHeight="15"/>
  <cols>
    <col min="1" max="1" width="29.5703125" bestFit="1" customWidth="1"/>
    <col min="2" max="2" width="17.7109375" bestFit="1" customWidth="1"/>
    <col min="3" max="3" width="21.28515625" bestFit="1" customWidth="1"/>
    <col min="4" max="4" width="27.5703125" bestFit="1" customWidth="1"/>
    <col min="5" max="5" width="13.7109375" bestFit="1" customWidth="1"/>
    <col min="6" max="6" width="16" bestFit="1" customWidth="1"/>
  </cols>
  <sheetData>
    <row r="1" spans="1:7">
      <c r="A1" s="196" t="s">
        <v>1209</v>
      </c>
      <c r="B1" s="23"/>
      <c r="C1" s="23"/>
      <c r="D1" s="23"/>
      <c r="E1" s="23"/>
      <c r="F1" s="23"/>
      <c r="G1" s="23"/>
    </row>
    <row r="2" spans="1:7">
      <c r="A2" s="197" t="s">
        <v>1210</v>
      </c>
      <c r="B2" s="23">
        <v>2007</v>
      </c>
      <c r="C2" s="23">
        <v>2008</v>
      </c>
      <c r="D2" s="23">
        <v>2009</v>
      </c>
      <c r="E2" s="23">
        <v>2010</v>
      </c>
      <c r="F2" s="23">
        <v>2011</v>
      </c>
      <c r="G2" s="23">
        <v>2012</v>
      </c>
    </row>
    <row r="3" spans="1:7">
      <c r="A3" s="198" t="s">
        <v>1213</v>
      </c>
      <c r="B3" s="198">
        <v>0.85642904730179881</v>
      </c>
      <c r="C3" s="198">
        <v>0.86842105263157898</v>
      </c>
      <c r="D3" s="198">
        <v>0.95169886742171883</v>
      </c>
      <c r="E3" s="198">
        <v>1.1625582944703532</v>
      </c>
      <c r="F3" s="199">
        <v>0.90206528980679546</v>
      </c>
      <c r="G3" s="199">
        <v>0.97201865423051304</v>
      </c>
    </row>
    <row r="4" spans="1:7">
      <c r="A4" s="198" t="s">
        <v>1212</v>
      </c>
      <c r="B4" s="198">
        <v>0.87075283144570281</v>
      </c>
      <c r="C4" s="198">
        <v>0.93371085942704868</v>
      </c>
      <c r="D4" s="198">
        <v>1.0199866755496336</v>
      </c>
      <c r="E4" s="198">
        <v>1.1095936042638241</v>
      </c>
      <c r="F4" s="199">
        <v>0.86109260493004669</v>
      </c>
      <c r="G4" s="199">
        <v>1.0529646902065291</v>
      </c>
    </row>
    <row r="5" spans="1:7">
      <c r="A5" s="198" t="s">
        <v>1214</v>
      </c>
      <c r="B5" s="198">
        <v>0.72884743504330451</v>
      </c>
      <c r="C5" s="198">
        <v>0.88374417055296473</v>
      </c>
      <c r="D5" s="198">
        <v>0.92005329780146572</v>
      </c>
      <c r="E5" s="198">
        <v>1.0746169220519655</v>
      </c>
      <c r="F5" s="198">
        <v>0.90206528980679546</v>
      </c>
      <c r="G5" s="198">
        <v>0.97201865423051304</v>
      </c>
    </row>
    <row r="6" spans="1:7">
      <c r="A6" s="198" t="s">
        <v>1211</v>
      </c>
      <c r="B6" s="198">
        <v>0.88374417055296473</v>
      </c>
      <c r="C6" s="198">
        <v>0.92005329780146572</v>
      </c>
      <c r="D6" s="198">
        <v>1.0746169220519655</v>
      </c>
      <c r="E6" s="198">
        <v>1.0506329113924051</v>
      </c>
      <c r="F6" s="199">
        <v>0.89173884077281818</v>
      </c>
      <c r="G6" s="199">
        <v>1.0509660226515656</v>
      </c>
    </row>
  </sheetData>
  <sortState ref="A2:F434">
    <sortCondition ref="D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0"/>
  <sheetViews>
    <sheetView topLeftCell="A11" workbookViewId="0">
      <selection activeCell="G42" sqref="G42"/>
    </sheetView>
  </sheetViews>
  <sheetFormatPr defaultRowHeight="15"/>
  <cols>
    <col min="1" max="1" width="25.7109375" style="75" bestFit="1" customWidth="1"/>
    <col min="2" max="2" width="9.140625" style="75" bestFit="1" customWidth="1"/>
    <col min="3" max="3" width="14.42578125" style="75" bestFit="1" customWidth="1"/>
    <col min="4" max="10" width="9.140625" style="75"/>
    <col min="11" max="11" width="43.42578125" style="75" customWidth="1"/>
    <col min="12" max="34" width="9.140625" style="75"/>
    <col min="35" max="35" width="18.7109375" style="75" bestFit="1" customWidth="1"/>
    <col min="36" max="16384" width="9.140625" style="75"/>
  </cols>
  <sheetData>
    <row r="1" spans="1:35">
      <c r="A1" s="75" t="s">
        <v>1217</v>
      </c>
      <c r="K1" s="75" t="s">
        <v>1328</v>
      </c>
      <c r="T1" s="75" t="s">
        <v>1330</v>
      </c>
    </row>
    <row r="2" spans="1:35" ht="19.5" thickBot="1">
      <c r="A2" s="201" t="s">
        <v>1218</v>
      </c>
      <c r="B2" s="202" t="s">
        <v>1219</v>
      </c>
      <c r="C2" s="203"/>
      <c r="D2" s="204">
        <v>2007</v>
      </c>
      <c r="E2" s="204">
        <v>2008</v>
      </c>
      <c r="F2" s="204">
        <v>2009</v>
      </c>
      <c r="G2" s="204">
        <v>2010</v>
      </c>
      <c r="H2" s="204">
        <v>2011</v>
      </c>
      <c r="I2" s="204">
        <v>2012</v>
      </c>
      <c r="K2" s="247" t="s">
        <v>1273</v>
      </c>
      <c r="L2" s="248">
        <v>2007</v>
      </c>
      <c r="M2" s="248">
        <v>2008</v>
      </c>
      <c r="N2" s="248">
        <v>2009</v>
      </c>
      <c r="O2" s="248">
        <v>2010</v>
      </c>
      <c r="P2" s="248">
        <v>2011</v>
      </c>
      <c r="Q2" s="248">
        <v>2012</v>
      </c>
      <c r="T2" s="211">
        <v>2009</v>
      </c>
      <c r="W2" s="211">
        <v>2010</v>
      </c>
      <c r="Z2" s="211">
        <v>2011</v>
      </c>
    </row>
    <row r="3" spans="1:35" ht="19.5" thickBot="1">
      <c r="A3" s="205"/>
      <c r="B3" s="206">
        <v>6</v>
      </c>
      <c r="C3" s="206"/>
      <c r="D3" s="206"/>
      <c r="E3" s="206"/>
      <c r="F3" s="206"/>
      <c r="G3" s="206"/>
      <c r="H3" s="206"/>
      <c r="I3" s="206"/>
      <c r="K3" s="249" t="s">
        <v>1274</v>
      </c>
      <c r="L3" s="250">
        <v>65</v>
      </c>
      <c r="M3" s="250">
        <v>65</v>
      </c>
      <c r="N3" s="250">
        <v>65</v>
      </c>
      <c r="O3" s="250">
        <v>65</v>
      </c>
      <c r="P3" s="250">
        <v>65</v>
      </c>
      <c r="Q3" s="250">
        <v>65</v>
      </c>
      <c r="T3" s="212" t="s">
        <v>1251</v>
      </c>
      <c r="Z3" s="212"/>
      <c r="AC3" s="226">
        <v>2012</v>
      </c>
      <c r="AD3" s="227" t="s">
        <v>1256</v>
      </c>
    </row>
    <row r="4" spans="1:35" ht="18.75">
      <c r="A4" s="207" t="s">
        <v>1220</v>
      </c>
      <c r="B4" s="206"/>
      <c r="C4" s="206" t="s">
        <v>1221</v>
      </c>
      <c r="D4" s="206">
        <v>212.49345202473532</v>
      </c>
      <c r="E4" s="206">
        <v>202.54833076854959</v>
      </c>
      <c r="F4" s="206">
        <v>203.71459028874895</v>
      </c>
      <c r="G4" s="206">
        <v>198.99819941427236</v>
      </c>
      <c r="H4" s="206">
        <v>200.5421863175425</v>
      </c>
      <c r="I4" s="206">
        <v>182.5518761877488</v>
      </c>
      <c r="K4" s="251" t="s">
        <v>1275</v>
      </c>
      <c r="L4" s="252">
        <v>234</v>
      </c>
      <c r="M4" s="252">
        <v>234</v>
      </c>
      <c r="N4" s="252">
        <v>234</v>
      </c>
      <c r="O4" s="252">
        <v>234</v>
      </c>
      <c r="P4" s="252">
        <v>234</v>
      </c>
      <c r="Q4" s="252">
        <v>234</v>
      </c>
      <c r="T4" s="75" t="s">
        <v>1228</v>
      </c>
      <c r="AC4" s="23"/>
      <c r="AD4" s="794" t="s">
        <v>1257</v>
      </c>
      <c r="AE4" s="794"/>
      <c r="AF4" s="23" t="s">
        <v>1258</v>
      </c>
      <c r="AG4" s="794" t="s">
        <v>1259</v>
      </c>
      <c r="AH4" s="794"/>
      <c r="AI4" s="228" t="s">
        <v>1260</v>
      </c>
    </row>
    <row r="5" spans="1:35" ht="19.5" thickBot="1">
      <c r="A5" s="207" t="s">
        <v>91</v>
      </c>
      <c r="B5" s="206" t="s">
        <v>91</v>
      </c>
      <c r="C5" s="206" t="s">
        <v>91</v>
      </c>
      <c r="D5" s="206" t="s">
        <v>91</v>
      </c>
      <c r="E5" s="206" t="s">
        <v>91</v>
      </c>
      <c r="F5" s="206" t="s">
        <v>91</v>
      </c>
      <c r="G5" s="206" t="s">
        <v>91</v>
      </c>
      <c r="H5" s="206" t="s">
        <v>91</v>
      </c>
      <c r="I5" s="206" t="s">
        <v>91</v>
      </c>
      <c r="K5" s="251"/>
      <c r="L5" s="251"/>
      <c r="M5" s="251"/>
      <c r="N5" s="251"/>
      <c r="O5" s="251"/>
      <c r="P5" s="251"/>
      <c r="Q5" s="251"/>
      <c r="AC5" s="23"/>
      <c r="AD5" s="78"/>
      <c r="AE5" s="229"/>
      <c r="AF5" s="23" t="s">
        <v>1261</v>
      </c>
      <c r="AG5" s="23"/>
      <c r="AH5" s="23"/>
      <c r="AI5" s="228" t="s">
        <v>1262</v>
      </c>
    </row>
    <row r="6" spans="1:35" ht="80.25" thickBot="1">
      <c r="A6" s="207" t="s">
        <v>1222</v>
      </c>
      <c r="B6" s="206" t="s">
        <v>91</v>
      </c>
      <c r="C6" s="206" t="s">
        <v>1221</v>
      </c>
      <c r="D6" s="206">
        <v>202.93665001531434</v>
      </c>
      <c r="E6" s="206">
        <v>157.70047793679578</v>
      </c>
      <c r="F6" s="206">
        <v>169.32711249475756</v>
      </c>
      <c r="G6" s="206">
        <v>149.19863349911927</v>
      </c>
      <c r="H6" s="206">
        <v>157.16565954525566</v>
      </c>
      <c r="I6" s="206">
        <v>195.10653908923535</v>
      </c>
      <c r="K6" s="251" t="s">
        <v>1276</v>
      </c>
      <c r="L6" s="253">
        <v>73</v>
      </c>
      <c r="M6" s="250">
        <v>73</v>
      </c>
      <c r="N6" s="250">
        <v>73</v>
      </c>
      <c r="O6" s="250">
        <v>73</v>
      </c>
      <c r="P6" s="250">
        <v>73</v>
      </c>
      <c r="Q6" s="250">
        <v>73</v>
      </c>
      <c r="T6" s="213" t="s">
        <v>1229</v>
      </c>
      <c r="U6" s="213" t="s">
        <v>1252</v>
      </c>
      <c r="W6" s="213" t="s">
        <v>1229</v>
      </c>
      <c r="X6" s="213" t="s">
        <v>1252</v>
      </c>
      <c r="Z6" s="213" t="s">
        <v>1229</v>
      </c>
      <c r="AA6" s="213" t="s">
        <v>1252</v>
      </c>
      <c r="AC6" s="23" t="s">
        <v>720</v>
      </c>
      <c r="AD6" s="78">
        <v>3.9600000000000003E-2</v>
      </c>
      <c r="AE6" s="230" t="s">
        <v>1263</v>
      </c>
      <c r="AF6" s="23">
        <v>57.03</v>
      </c>
      <c r="AG6" s="231">
        <f>+(AF6/1000*AD6)*1000</f>
        <v>2.2583880000000005</v>
      </c>
      <c r="AH6" s="23" t="s">
        <v>1264</v>
      </c>
      <c r="AI6" s="232">
        <f>+AG6/(AD6*1000/3.6)*1000</f>
        <v>205.30800000000005</v>
      </c>
    </row>
    <row r="7" spans="1:35" ht="18.75">
      <c r="A7" s="207" t="s">
        <v>91</v>
      </c>
      <c r="B7" s="206" t="s">
        <v>91</v>
      </c>
      <c r="C7" s="206" t="s">
        <v>91</v>
      </c>
      <c r="D7" s="206" t="s">
        <v>91</v>
      </c>
      <c r="E7" s="206" t="s">
        <v>91</v>
      </c>
      <c r="F7" s="206" t="s">
        <v>91</v>
      </c>
      <c r="G7" s="206" t="s">
        <v>91</v>
      </c>
      <c r="H7" s="206" t="s">
        <v>91</v>
      </c>
      <c r="I7" s="206" t="s">
        <v>91</v>
      </c>
      <c r="K7" s="251" t="s">
        <v>1277</v>
      </c>
      <c r="L7" s="252">
        <v>262.8</v>
      </c>
      <c r="M7" s="252">
        <v>262.8</v>
      </c>
      <c r="N7" s="252">
        <v>262.8</v>
      </c>
      <c r="O7" s="252">
        <v>262.8</v>
      </c>
      <c r="P7" s="252">
        <v>262.8</v>
      </c>
      <c r="Q7" s="252">
        <v>262.8</v>
      </c>
      <c r="T7" s="214" t="s">
        <v>720</v>
      </c>
      <c r="U7" s="215">
        <v>204.084</v>
      </c>
      <c r="W7" s="214" t="s">
        <v>720</v>
      </c>
      <c r="X7" s="215">
        <v>204.26400000000004</v>
      </c>
      <c r="Z7" s="214" t="s">
        <v>720</v>
      </c>
      <c r="AA7" s="215">
        <v>205.09200000000004</v>
      </c>
      <c r="AC7" s="23" t="s">
        <v>1230</v>
      </c>
      <c r="AD7" s="233">
        <v>40.65</v>
      </c>
      <c r="AE7" s="230" t="s">
        <v>1265</v>
      </c>
      <c r="AF7" s="23">
        <v>77.400000000000006</v>
      </c>
      <c r="AG7" s="231">
        <f t="shared" ref="AG7:AG13" si="0">+(AF7/1000*AD7)*1000</f>
        <v>3146.31</v>
      </c>
      <c r="AH7" s="23" t="s">
        <v>1266</v>
      </c>
      <c r="AI7" s="232">
        <f t="shared" ref="AI7:AI13" si="1">+AG7/(AD7*1000/3.6)*1000</f>
        <v>278.64</v>
      </c>
    </row>
    <row r="8" spans="1:35" ht="19.5" thickBot="1">
      <c r="A8" s="207" t="s">
        <v>1223</v>
      </c>
      <c r="B8" s="206" t="s">
        <v>91</v>
      </c>
      <c r="C8" s="206" t="s">
        <v>1221</v>
      </c>
      <c r="D8" s="206">
        <v>205.32090161815424</v>
      </c>
      <c r="E8" s="206">
        <v>196.00907772265316</v>
      </c>
      <c r="F8" s="206">
        <v>226.42946943539906</v>
      </c>
      <c r="G8" s="206">
        <v>190.20696893955045</v>
      </c>
      <c r="H8" s="206">
        <v>167.87073847369663</v>
      </c>
      <c r="I8" s="206">
        <v>211.29751133467761</v>
      </c>
      <c r="K8" s="251"/>
      <c r="L8" s="251"/>
      <c r="M8" s="251"/>
      <c r="N8" s="251"/>
      <c r="O8" s="251"/>
      <c r="P8" s="251"/>
      <c r="Q8" s="251"/>
      <c r="T8" s="216" t="s">
        <v>1230</v>
      </c>
      <c r="U8" s="217">
        <v>280.80000000000007</v>
      </c>
      <c r="W8" s="216" t="s">
        <v>1230</v>
      </c>
      <c r="X8" s="217">
        <v>278.64</v>
      </c>
      <c r="Z8" s="216" t="s">
        <v>1230</v>
      </c>
      <c r="AA8" s="217">
        <v>278.64</v>
      </c>
      <c r="AC8" s="23" t="s">
        <v>1231</v>
      </c>
      <c r="AD8" s="233">
        <v>35.869999999999997</v>
      </c>
      <c r="AE8" s="230" t="s">
        <v>1267</v>
      </c>
      <c r="AF8" s="23">
        <v>74</v>
      </c>
      <c r="AG8" s="231">
        <f t="shared" si="0"/>
        <v>2654.3799999999997</v>
      </c>
      <c r="AH8" s="23" t="s">
        <v>1268</v>
      </c>
      <c r="AI8" s="232">
        <f t="shared" si="1"/>
        <v>266.39999999999998</v>
      </c>
    </row>
    <row r="9" spans="1:35" ht="19.5" thickBot="1">
      <c r="A9" s="207" t="s">
        <v>91</v>
      </c>
      <c r="B9" s="206" t="s">
        <v>91</v>
      </c>
      <c r="C9" s="206" t="s">
        <v>91</v>
      </c>
      <c r="D9" s="206" t="s">
        <v>91</v>
      </c>
      <c r="E9" s="206" t="s">
        <v>91</v>
      </c>
      <c r="F9" s="206" t="s">
        <v>91</v>
      </c>
      <c r="G9" s="206" t="s">
        <v>91</v>
      </c>
      <c r="H9" s="206" t="s">
        <v>91</v>
      </c>
      <c r="I9" s="206" t="s">
        <v>91</v>
      </c>
      <c r="K9" s="251" t="s">
        <v>1278</v>
      </c>
      <c r="L9" s="253">
        <v>72</v>
      </c>
      <c r="M9" s="250">
        <v>72</v>
      </c>
      <c r="N9" s="250">
        <v>72</v>
      </c>
      <c r="O9" s="250">
        <v>72</v>
      </c>
      <c r="P9" s="250">
        <v>72</v>
      </c>
      <c r="Q9" s="250">
        <v>72</v>
      </c>
      <c r="T9" s="216" t="s">
        <v>1231</v>
      </c>
      <c r="U9" s="217">
        <v>266.39999999999998</v>
      </c>
      <c r="W9" s="216" t="s">
        <v>1231</v>
      </c>
      <c r="X9" s="217">
        <v>266.39999999999998</v>
      </c>
      <c r="Z9" s="216" t="s">
        <v>1231</v>
      </c>
      <c r="AA9" s="217">
        <v>266.39999999999998</v>
      </c>
      <c r="AC9" s="23" t="s">
        <v>1138</v>
      </c>
      <c r="AD9" s="233">
        <v>32.85</v>
      </c>
      <c r="AE9" s="230" t="s">
        <v>1267</v>
      </c>
      <c r="AF9" s="23">
        <v>73</v>
      </c>
      <c r="AG9" s="231">
        <f t="shared" si="0"/>
        <v>2398.0500000000002</v>
      </c>
      <c r="AH9" s="23" t="s">
        <v>1268</v>
      </c>
      <c r="AI9" s="232">
        <f t="shared" si="1"/>
        <v>262.8</v>
      </c>
    </row>
    <row r="10" spans="1:35" ht="18.75">
      <c r="A10" s="208" t="s">
        <v>1224</v>
      </c>
      <c r="B10" s="209" t="s">
        <v>91</v>
      </c>
      <c r="C10" s="209" t="s">
        <v>1221</v>
      </c>
      <c r="D10" s="209">
        <v>114.39371319817811</v>
      </c>
      <c r="E10" s="209">
        <v>111.6965736841946</v>
      </c>
      <c r="F10" s="209">
        <v>118.87956708813725</v>
      </c>
      <c r="G10" s="209">
        <v>136.56314383326236</v>
      </c>
      <c r="H10" s="209">
        <v>127.81379179798405</v>
      </c>
      <c r="I10" s="209">
        <v>114.66449596998518</v>
      </c>
      <c r="K10" s="251" t="s">
        <v>1279</v>
      </c>
      <c r="L10" s="252">
        <v>259.2</v>
      </c>
      <c r="M10" s="252">
        <v>259.2</v>
      </c>
      <c r="N10" s="252">
        <v>259.2</v>
      </c>
      <c r="O10" s="252">
        <v>259.2</v>
      </c>
      <c r="P10" s="252">
        <v>259.2</v>
      </c>
      <c r="Q10" s="252">
        <v>259.2</v>
      </c>
      <c r="T10" s="216" t="s">
        <v>1138</v>
      </c>
      <c r="U10" s="217">
        <v>262.8</v>
      </c>
      <c r="W10" s="216" t="s">
        <v>1138</v>
      </c>
      <c r="X10" s="217">
        <v>262.8</v>
      </c>
      <c r="Z10" s="216" t="s">
        <v>1138</v>
      </c>
      <c r="AA10" s="217">
        <v>262.8</v>
      </c>
      <c r="AC10" s="23" t="s">
        <v>1232</v>
      </c>
      <c r="AD10" s="233">
        <v>46</v>
      </c>
      <c r="AE10" s="230" t="s">
        <v>1265</v>
      </c>
      <c r="AF10" s="23">
        <v>63.1</v>
      </c>
      <c r="AG10" s="231">
        <f t="shared" si="0"/>
        <v>2902.6</v>
      </c>
      <c r="AH10" s="23" t="s">
        <v>1266</v>
      </c>
      <c r="AI10" s="232">
        <f t="shared" si="1"/>
        <v>227.16</v>
      </c>
    </row>
    <row r="11" spans="1:35" ht="19.5" thickBot="1">
      <c r="A11" s="207" t="s">
        <v>91</v>
      </c>
      <c r="B11" s="210" t="s">
        <v>91</v>
      </c>
      <c r="C11" s="210" t="s">
        <v>91</v>
      </c>
      <c r="D11" s="206" t="s">
        <v>91</v>
      </c>
      <c r="E11" s="206" t="s">
        <v>91</v>
      </c>
      <c r="F11" s="206" t="s">
        <v>91</v>
      </c>
      <c r="G11" s="206" t="s">
        <v>91</v>
      </c>
      <c r="H11" s="206" t="s">
        <v>91</v>
      </c>
      <c r="I11" s="206" t="s">
        <v>91</v>
      </c>
      <c r="K11" s="251"/>
      <c r="L11" s="251"/>
      <c r="M11" s="251"/>
      <c r="N11" s="251"/>
      <c r="O11" s="251"/>
      <c r="P11" s="251"/>
      <c r="Q11" s="251"/>
      <c r="T11" s="216" t="s">
        <v>1232</v>
      </c>
      <c r="U11" s="217">
        <v>234</v>
      </c>
      <c r="W11" s="216" t="s">
        <v>1232</v>
      </c>
      <c r="X11" s="217">
        <v>227.16</v>
      </c>
      <c r="Z11" s="216" t="s">
        <v>1232</v>
      </c>
      <c r="AA11" s="217">
        <v>227.16</v>
      </c>
      <c r="AC11" s="23" t="s">
        <v>1233</v>
      </c>
      <c r="AD11" s="233">
        <v>26.5</v>
      </c>
      <c r="AE11" s="230" t="s">
        <v>1265</v>
      </c>
      <c r="AF11" s="23">
        <v>94.6</v>
      </c>
      <c r="AG11" s="231">
        <f t="shared" si="0"/>
        <v>2506.9</v>
      </c>
      <c r="AH11" s="23" t="s">
        <v>1266</v>
      </c>
      <c r="AI11" s="232">
        <f t="shared" si="1"/>
        <v>340.56</v>
      </c>
    </row>
    <row r="12" spans="1:35" ht="19.5" thickBot="1">
      <c r="A12" s="207" t="s">
        <v>719</v>
      </c>
      <c r="B12" s="206" t="s">
        <v>91</v>
      </c>
      <c r="C12" s="206" t="s">
        <v>1221</v>
      </c>
      <c r="D12" s="206">
        <v>222.56205222354762</v>
      </c>
      <c r="E12" s="206">
        <v>176.88645531734178</v>
      </c>
      <c r="F12" s="206">
        <v>221.23795015666988</v>
      </c>
      <c r="G12" s="206">
        <v>202.85619212888247</v>
      </c>
      <c r="H12" s="206">
        <v>198.95403640077444</v>
      </c>
      <c r="I12" s="206">
        <v>236.16817932808843</v>
      </c>
      <c r="K12" s="251" t="s">
        <v>1280</v>
      </c>
      <c r="L12" s="253">
        <v>74</v>
      </c>
      <c r="M12" s="250">
        <v>74</v>
      </c>
      <c r="N12" s="250">
        <v>74</v>
      </c>
      <c r="O12" s="250">
        <v>74</v>
      </c>
      <c r="P12" s="250">
        <v>74</v>
      </c>
      <c r="Q12" s="250">
        <v>74</v>
      </c>
      <c r="T12" s="216" t="s">
        <v>1233</v>
      </c>
      <c r="U12" s="217">
        <v>341.99999999999994</v>
      </c>
      <c r="W12" s="216" t="s">
        <v>1233</v>
      </c>
      <c r="X12" s="217">
        <v>340.56</v>
      </c>
      <c r="Z12" s="216" t="s">
        <v>1233</v>
      </c>
      <c r="AA12" s="217">
        <v>340.56</v>
      </c>
      <c r="AC12" s="23" t="s">
        <v>1234</v>
      </c>
      <c r="AD12" s="233">
        <v>31.4</v>
      </c>
      <c r="AE12" s="230" t="s">
        <v>1265</v>
      </c>
      <c r="AF12" s="23">
        <v>92</v>
      </c>
      <c r="AG12" s="231">
        <f t="shared" si="0"/>
        <v>2888.7999999999997</v>
      </c>
      <c r="AH12" s="23" t="s">
        <v>1266</v>
      </c>
      <c r="AI12" s="232">
        <f t="shared" si="1"/>
        <v>331.19999999999993</v>
      </c>
    </row>
    <row r="13" spans="1:35" ht="19.5" thickBot="1">
      <c r="K13" s="251" t="s">
        <v>1281</v>
      </c>
      <c r="L13" s="252">
        <v>266.39999999999998</v>
      </c>
      <c r="M13" s="252">
        <v>266.39999999999998</v>
      </c>
      <c r="N13" s="252">
        <v>266.39999999999998</v>
      </c>
      <c r="O13" s="252">
        <v>266.39999999999998</v>
      </c>
      <c r="P13" s="252">
        <v>266.39999999999998</v>
      </c>
      <c r="Q13" s="252">
        <v>266.39999999999998</v>
      </c>
      <c r="T13" s="216" t="s">
        <v>1234</v>
      </c>
      <c r="U13" s="217">
        <v>331.19999999999993</v>
      </c>
      <c r="W13" s="216" t="s">
        <v>1234</v>
      </c>
      <c r="X13" s="217">
        <v>331.19999999999993</v>
      </c>
      <c r="Z13" s="216" t="s">
        <v>1234</v>
      </c>
      <c r="AA13" s="217">
        <v>331.19999999999993</v>
      </c>
      <c r="AC13" s="23" t="s">
        <v>1235</v>
      </c>
      <c r="AD13" s="233">
        <v>29.3</v>
      </c>
      <c r="AE13" s="230" t="s">
        <v>1265</v>
      </c>
      <c r="AF13" s="23">
        <v>108</v>
      </c>
      <c r="AG13" s="231">
        <f t="shared" si="0"/>
        <v>3164.4</v>
      </c>
      <c r="AH13" s="23" t="s">
        <v>1266</v>
      </c>
      <c r="AI13" s="232">
        <f t="shared" si="1"/>
        <v>388.8</v>
      </c>
    </row>
    <row r="14" spans="1:35" ht="16.5" thickBot="1">
      <c r="A14" s="1" t="s">
        <v>1225</v>
      </c>
      <c r="K14" s="251" t="s">
        <v>1282</v>
      </c>
      <c r="L14" s="254">
        <v>0.84</v>
      </c>
      <c r="M14" s="255">
        <v>0.84</v>
      </c>
      <c r="N14" s="255">
        <v>0.84</v>
      </c>
      <c r="O14" s="255">
        <v>0.84</v>
      </c>
      <c r="P14" s="255">
        <v>0.84</v>
      </c>
      <c r="Q14" s="255">
        <v>0.84</v>
      </c>
      <c r="T14" s="218" t="s">
        <v>1235</v>
      </c>
      <c r="U14" s="219">
        <v>388.8</v>
      </c>
      <c r="W14" s="218" t="s">
        <v>1235</v>
      </c>
      <c r="X14" s="219">
        <v>388.8</v>
      </c>
      <c r="Z14" s="218" t="s">
        <v>1235</v>
      </c>
      <c r="AA14" s="219">
        <v>388.8</v>
      </c>
      <c r="AD14" s="234"/>
      <c r="AF14" s="75" t="s">
        <v>1269</v>
      </c>
    </row>
    <row r="15" spans="1:35" ht="18" thickBot="1">
      <c r="A15" s="201" t="s">
        <v>1218</v>
      </c>
      <c r="B15" s="202" t="s">
        <v>1219</v>
      </c>
      <c r="C15" s="203"/>
      <c r="D15" s="204">
        <v>2007</v>
      </c>
      <c r="E15" s="204">
        <v>2008</v>
      </c>
      <c r="F15" s="204">
        <v>2009</v>
      </c>
      <c r="G15" s="204">
        <v>2010</v>
      </c>
      <c r="H15" s="204">
        <v>2011</v>
      </c>
      <c r="I15" s="204">
        <v>2012</v>
      </c>
      <c r="K15" s="251" t="s">
        <v>1283</v>
      </c>
      <c r="L15" s="256">
        <v>42410</v>
      </c>
      <c r="M15" s="257">
        <v>42410</v>
      </c>
      <c r="N15" s="257">
        <v>42410</v>
      </c>
      <c r="O15" s="257">
        <v>42410</v>
      </c>
      <c r="P15" s="257">
        <v>42410</v>
      </c>
      <c r="Q15" s="257">
        <v>42410</v>
      </c>
      <c r="T15" s="220" t="s">
        <v>1236</v>
      </c>
      <c r="U15" s="220">
        <v>0</v>
      </c>
      <c r="W15" s="220" t="s">
        <v>1236</v>
      </c>
      <c r="X15" s="220">
        <v>0</v>
      </c>
      <c r="Z15" s="220" t="s">
        <v>1236</v>
      </c>
      <c r="AA15" s="220">
        <v>0</v>
      </c>
      <c r="AC15" s="75" t="s">
        <v>1236</v>
      </c>
      <c r="AD15" s="235">
        <v>2.3E-2</v>
      </c>
      <c r="AE15" s="75" t="s">
        <v>1267</v>
      </c>
      <c r="AF15" s="75">
        <v>0</v>
      </c>
    </row>
    <row r="16" spans="1:35" ht="16.5" thickBot="1">
      <c r="A16" s="205"/>
      <c r="B16" s="206">
        <v>6</v>
      </c>
      <c r="C16" s="206"/>
      <c r="D16" s="206"/>
      <c r="E16" s="206"/>
      <c r="F16" s="206"/>
      <c r="G16" s="206"/>
      <c r="H16" s="206"/>
      <c r="I16" s="206"/>
      <c r="K16" s="251"/>
      <c r="L16" s="251"/>
      <c r="M16" s="251"/>
      <c r="N16" s="251"/>
      <c r="O16" s="251"/>
      <c r="P16" s="251"/>
      <c r="Q16" s="251"/>
      <c r="T16" s="221" t="s">
        <v>1237</v>
      </c>
      <c r="U16" s="221">
        <v>0</v>
      </c>
      <c r="W16" s="221" t="s">
        <v>1237</v>
      </c>
      <c r="X16" s="221">
        <v>0</v>
      </c>
      <c r="Z16" s="221" t="s">
        <v>1237</v>
      </c>
      <c r="AA16" s="221">
        <v>0</v>
      </c>
      <c r="AC16" s="75" t="s">
        <v>1237</v>
      </c>
      <c r="AD16" s="234">
        <v>14.5</v>
      </c>
      <c r="AE16" s="75" t="s">
        <v>1265</v>
      </c>
      <c r="AF16" s="75">
        <v>0</v>
      </c>
    </row>
    <row r="17" spans="1:33" ht="16.5" thickBot="1">
      <c r="A17" s="207" t="s">
        <v>1220</v>
      </c>
      <c r="B17" s="206"/>
      <c r="C17" s="206" t="s">
        <v>1221</v>
      </c>
      <c r="D17" s="527">
        <v>235.4066935110402</v>
      </c>
      <c r="E17" s="527">
        <v>234.49621251783438</v>
      </c>
      <c r="F17" s="527">
        <v>234.24864679823642</v>
      </c>
      <c r="G17" s="527">
        <v>231.10414664593867</v>
      </c>
      <c r="H17" s="527">
        <v>229.09967278255749</v>
      </c>
      <c r="I17" s="527">
        <v>190.0498723852466</v>
      </c>
      <c r="K17" s="251" t="s">
        <v>1284</v>
      </c>
      <c r="L17" s="253">
        <v>78</v>
      </c>
      <c r="M17" s="250">
        <v>78</v>
      </c>
      <c r="N17" s="250">
        <v>78</v>
      </c>
      <c r="O17" s="250">
        <v>78</v>
      </c>
      <c r="P17" s="250">
        <v>78</v>
      </c>
      <c r="Q17" s="250">
        <v>78</v>
      </c>
      <c r="T17" s="221" t="s">
        <v>1238</v>
      </c>
      <c r="U17" s="221">
        <v>0</v>
      </c>
      <c r="W17" s="221" t="s">
        <v>1238</v>
      </c>
      <c r="X17" s="221">
        <v>0</v>
      </c>
      <c r="Z17" s="221" t="s">
        <v>1238</v>
      </c>
      <c r="AA17" s="221">
        <v>0</v>
      </c>
      <c r="AC17" s="75" t="s">
        <v>1238</v>
      </c>
      <c r="AD17" s="234">
        <v>17.5</v>
      </c>
      <c r="AE17" s="75" t="s">
        <v>1265</v>
      </c>
      <c r="AF17" s="75">
        <v>0</v>
      </c>
    </row>
    <row r="18" spans="1:33" ht="15.75">
      <c r="A18" s="207" t="s">
        <v>91</v>
      </c>
      <c r="B18" s="206" t="s">
        <v>91</v>
      </c>
      <c r="C18" s="206" t="s">
        <v>91</v>
      </c>
      <c r="D18" s="206" t="s">
        <v>91</v>
      </c>
      <c r="E18" s="206" t="s">
        <v>91</v>
      </c>
      <c r="F18" s="206" t="s">
        <v>91</v>
      </c>
      <c r="G18" s="206" t="s">
        <v>91</v>
      </c>
      <c r="H18" s="206" t="s">
        <v>91</v>
      </c>
      <c r="I18" s="206" t="s">
        <v>91</v>
      </c>
      <c r="K18" s="251" t="s">
        <v>1285</v>
      </c>
      <c r="L18" s="252">
        <v>280.8</v>
      </c>
      <c r="M18" s="252">
        <v>280.8</v>
      </c>
      <c r="N18" s="252">
        <v>280.8</v>
      </c>
      <c r="O18" s="252">
        <v>280.8</v>
      </c>
      <c r="P18" s="252">
        <v>280.8</v>
      </c>
      <c r="Q18" s="252">
        <v>280.8</v>
      </c>
      <c r="T18" s="221" t="s">
        <v>1239</v>
      </c>
      <c r="U18" s="221">
        <v>0</v>
      </c>
      <c r="W18" s="221" t="s">
        <v>1239</v>
      </c>
      <c r="X18" s="221">
        <v>0</v>
      </c>
      <c r="Z18" s="221" t="s">
        <v>1239</v>
      </c>
      <c r="AA18" s="221">
        <v>0</v>
      </c>
      <c r="AC18" s="75" t="s">
        <v>1239</v>
      </c>
      <c r="AD18" s="234">
        <v>14.7</v>
      </c>
      <c r="AE18" s="75" t="s">
        <v>1265</v>
      </c>
      <c r="AF18" s="75">
        <v>0</v>
      </c>
    </row>
    <row r="19" spans="1:33" ht="16.5" thickBot="1">
      <c r="A19" s="207" t="s">
        <v>1222</v>
      </c>
      <c r="B19" s="206" t="s">
        <v>91</v>
      </c>
      <c r="C19" s="206" t="s">
        <v>1221</v>
      </c>
      <c r="D19" s="527">
        <v>228.22601735060954</v>
      </c>
      <c r="E19" s="527">
        <v>214.12947959542441</v>
      </c>
      <c r="F19" s="527">
        <v>216.82559720054334</v>
      </c>
      <c r="G19" s="527">
        <v>210.64312474650453</v>
      </c>
      <c r="H19" s="527">
        <v>213.02935890062128</v>
      </c>
      <c r="I19" s="527">
        <v>226.54866356423676</v>
      </c>
      <c r="K19" s="251"/>
      <c r="L19" s="251"/>
      <c r="M19" s="251"/>
      <c r="N19" s="251"/>
      <c r="O19" s="251"/>
      <c r="P19" s="251"/>
      <c r="Q19" s="251"/>
      <c r="T19" s="221" t="s">
        <v>1240</v>
      </c>
      <c r="U19" s="221">
        <v>0</v>
      </c>
      <c r="W19" s="221" t="s">
        <v>1240</v>
      </c>
      <c r="X19" s="221">
        <v>0</v>
      </c>
      <c r="Z19" s="221" t="s">
        <v>1240</v>
      </c>
      <c r="AA19" s="221">
        <v>0</v>
      </c>
      <c r="AC19" s="75" t="s">
        <v>1240</v>
      </c>
      <c r="AD19" s="234">
        <v>9.3000000000000007</v>
      </c>
      <c r="AE19" s="75" t="s">
        <v>1265</v>
      </c>
      <c r="AF19" s="75">
        <v>0</v>
      </c>
    </row>
    <row r="20" spans="1:33" ht="16.5" thickBot="1">
      <c r="A20" s="207" t="s">
        <v>91</v>
      </c>
      <c r="B20" s="206" t="s">
        <v>91</v>
      </c>
      <c r="C20" s="206" t="s">
        <v>91</v>
      </c>
      <c r="D20" s="206" t="s">
        <v>91</v>
      </c>
      <c r="E20" s="206" t="s">
        <v>91</v>
      </c>
      <c r="F20" s="206" t="s">
        <v>91</v>
      </c>
      <c r="G20" s="206" t="s">
        <v>91</v>
      </c>
      <c r="H20" s="206" t="s">
        <v>91</v>
      </c>
      <c r="I20" s="206" t="s">
        <v>91</v>
      </c>
      <c r="K20" s="251" t="s">
        <v>1286</v>
      </c>
      <c r="L20" s="253">
        <v>78</v>
      </c>
      <c r="M20" s="250">
        <v>78</v>
      </c>
      <c r="N20" s="250">
        <v>78</v>
      </c>
      <c r="O20" s="250">
        <v>78</v>
      </c>
      <c r="P20" s="250">
        <v>78</v>
      </c>
      <c r="Q20" s="250">
        <v>78</v>
      </c>
      <c r="T20" s="221" t="s">
        <v>1241</v>
      </c>
      <c r="U20" s="221">
        <v>0</v>
      </c>
      <c r="W20" s="221" t="s">
        <v>1241</v>
      </c>
      <c r="X20" s="221">
        <v>0</v>
      </c>
      <c r="Z20" s="221" t="s">
        <v>1241</v>
      </c>
      <c r="AA20" s="221">
        <v>0</v>
      </c>
      <c r="AC20" s="75" t="s">
        <v>1241</v>
      </c>
      <c r="AD20" s="234">
        <v>14.5</v>
      </c>
      <c r="AE20" s="75" t="s">
        <v>1265</v>
      </c>
      <c r="AF20" s="75">
        <v>0</v>
      </c>
    </row>
    <row r="21" spans="1:33" ht="17.25">
      <c r="A21" s="207" t="s">
        <v>1223</v>
      </c>
      <c r="B21" s="206" t="s">
        <v>91</v>
      </c>
      <c r="C21" s="206" t="s">
        <v>1221</v>
      </c>
      <c r="D21" s="527">
        <v>246.94728383639125</v>
      </c>
      <c r="E21" s="527">
        <v>238.88515683090336</v>
      </c>
      <c r="F21" s="527">
        <v>242.7354937552883</v>
      </c>
      <c r="G21" s="527">
        <v>215.0484571820248</v>
      </c>
      <c r="H21" s="527">
        <v>193.89470583068297</v>
      </c>
      <c r="I21" s="527">
        <v>221.16987711022821</v>
      </c>
      <c r="K21" s="251" t="s">
        <v>1287</v>
      </c>
      <c r="L21" s="252">
        <v>280.8</v>
      </c>
      <c r="M21" s="252">
        <v>280.8</v>
      </c>
      <c r="N21" s="252">
        <v>280.8</v>
      </c>
      <c r="O21" s="252">
        <v>280.8</v>
      </c>
      <c r="P21" s="252">
        <v>280.8</v>
      </c>
      <c r="Q21" s="252">
        <v>280.8</v>
      </c>
      <c r="T21" s="221" t="s">
        <v>1242</v>
      </c>
      <c r="U21" s="221">
        <v>0</v>
      </c>
      <c r="W21" s="221" t="s">
        <v>1242</v>
      </c>
      <c r="X21" s="221">
        <v>0</v>
      </c>
      <c r="Z21" s="221" t="s">
        <v>1242</v>
      </c>
      <c r="AA21" s="221">
        <v>0</v>
      </c>
      <c r="AC21" s="75" t="s">
        <v>1242</v>
      </c>
      <c r="AD21" s="234">
        <v>34.5</v>
      </c>
      <c r="AE21" s="75" t="s">
        <v>1267</v>
      </c>
      <c r="AF21" s="75">
        <v>0</v>
      </c>
    </row>
    <row r="22" spans="1:33" ht="18" thickBot="1">
      <c r="A22" s="207" t="s">
        <v>91</v>
      </c>
      <c r="B22" s="206" t="s">
        <v>91</v>
      </c>
      <c r="C22" s="206" t="s">
        <v>91</v>
      </c>
      <c r="D22" s="206" t="s">
        <v>91</v>
      </c>
      <c r="E22" s="206" t="s">
        <v>91</v>
      </c>
      <c r="F22" s="206" t="s">
        <v>91</v>
      </c>
      <c r="G22" s="206" t="s">
        <v>91</v>
      </c>
      <c r="H22" s="206" t="s">
        <v>91</v>
      </c>
      <c r="I22" s="206" t="s">
        <v>91</v>
      </c>
      <c r="K22" s="251"/>
      <c r="L22" s="251"/>
      <c r="M22" s="251"/>
      <c r="N22" s="251"/>
      <c r="O22" s="251"/>
      <c r="P22" s="251"/>
      <c r="Q22" s="251"/>
      <c r="T22" s="221" t="s">
        <v>1243</v>
      </c>
      <c r="U22" s="221">
        <v>0</v>
      </c>
      <c r="W22" s="221" t="s">
        <v>1243</v>
      </c>
      <c r="X22" s="221">
        <v>0</v>
      </c>
      <c r="Z22" s="221" t="s">
        <v>1243</v>
      </c>
      <c r="AA22" s="221">
        <v>0</v>
      </c>
      <c r="AC22" s="75" t="s">
        <v>1243</v>
      </c>
      <c r="AD22" s="234">
        <v>34.1</v>
      </c>
      <c r="AE22" s="75" t="s">
        <v>1267</v>
      </c>
      <c r="AF22" s="75">
        <v>0</v>
      </c>
    </row>
    <row r="23" spans="1:33" ht="95.25" thickBot="1">
      <c r="A23" s="208" t="s">
        <v>1224</v>
      </c>
      <c r="B23" s="209" t="s">
        <v>91</v>
      </c>
      <c r="C23" s="209" t="s">
        <v>1221</v>
      </c>
      <c r="D23" s="527">
        <v>173.85774170235524</v>
      </c>
      <c r="E23" s="527">
        <v>171.4794131858103</v>
      </c>
      <c r="F23" s="527">
        <v>174.91355973126917</v>
      </c>
      <c r="G23" s="527">
        <v>181.24656545788045</v>
      </c>
      <c r="H23" s="527">
        <v>176.09625652152576</v>
      </c>
      <c r="I23" s="527">
        <v>135.80829919012132</v>
      </c>
      <c r="K23" s="251" t="s">
        <v>1288</v>
      </c>
      <c r="L23" s="253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T23" s="222" t="s">
        <v>1244</v>
      </c>
      <c r="U23" s="221">
        <v>0</v>
      </c>
      <c r="W23" s="222" t="s">
        <v>1244</v>
      </c>
      <c r="X23" s="221">
        <v>0</v>
      </c>
      <c r="Z23" s="222" t="s">
        <v>1244</v>
      </c>
      <c r="AA23" s="221">
        <v>0</v>
      </c>
      <c r="AC23" s="236" t="s">
        <v>1244</v>
      </c>
      <c r="AD23" s="234">
        <v>34.299999999999997</v>
      </c>
      <c r="AE23" s="75" t="s">
        <v>1267</v>
      </c>
      <c r="AF23" s="75">
        <v>0</v>
      </c>
    </row>
    <row r="24" spans="1:33">
      <c r="A24" s="207" t="s">
        <v>91</v>
      </c>
      <c r="B24" s="210" t="s">
        <v>91</v>
      </c>
      <c r="C24" s="210" t="s">
        <v>91</v>
      </c>
      <c r="D24" s="206" t="s">
        <v>91</v>
      </c>
      <c r="E24" s="206" t="s">
        <v>91</v>
      </c>
      <c r="F24" s="206" t="s">
        <v>91</v>
      </c>
      <c r="G24" s="206" t="s">
        <v>91</v>
      </c>
      <c r="H24" s="206" t="s">
        <v>91</v>
      </c>
      <c r="I24" s="206" t="s">
        <v>91</v>
      </c>
      <c r="K24" s="251" t="s">
        <v>1289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</row>
    <row r="25" spans="1:33" ht="19.5" thickBot="1">
      <c r="A25" s="207" t="s">
        <v>719</v>
      </c>
      <c r="B25" s="206" t="s">
        <v>91</v>
      </c>
      <c r="C25" s="206" t="s">
        <v>1221</v>
      </c>
      <c r="D25" s="527">
        <v>234.61183067476952</v>
      </c>
      <c r="E25" s="527">
        <v>218.41799694511852</v>
      </c>
      <c r="F25" s="527">
        <v>243.28458975432974</v>
      </c>
      <c r="G25" s="527">
        <v>235.3073055391786</v>
      </c>
      <c r="H25" s="527">
        <v>233.63834400000005</v>
      </c>
      <c r="I25" s="527">
        <v>244.76785442908781</v>
      </c>
      <c r="K25" s="251"/>
      <c r="L25" s="251"/>
      <c r="M25" s="251"/>
      <c r="N25" s="251"/>
      <c r="O25" s="251"/>
      <c r="P25" s="251"/>
      <c r="Q25" s="251"/>
      <c r="T25" s="212" t="s">
        <v>1245</v>
      </c>
      <c r="W25" s="212"/>
      <c r="Z25" s="212"/>
      <c r="AC25" s="1"/>
    </row>
    <row r="26" spans="1:33" ht="15.75" thickBot="1">
      <c r="K26" s="251" t="s">
        <v>1290</v>
      </c>
      <c r="L26" s="253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T26" s="75" t="s">
        <v>1246</v>
      </c>
      <c r="AC26" s="1"/>
    </row>
    <row r="27" spans="1:33">
      <c r="A27" s="75" t="s">
        <v>720</v>
      </c>
      <c r="C27" s="206" t="s">
        <v>1221</v>
      </c>
      <c r="D27" s="528">
        <f>L30</f>
        <v>204.41</v>
      </c>
      <c r="E27" s="528">
        <f t="shared" ref="E27:I27" si="2">M30</f>
        <v>204.37</v>
      </c>
      <c r="F27" s="528">
        <f t="shared" si="2"/>
        <v>204.08</v>
      </c>
      <c r="G27" s="528">
        <f t="shared" si="2"/>
        <v>204.26</v>
      </c>
      <c r="H27" s="528">
        <f t="shared" si="2"/>
        <v>204.41</v>
      </c>
      <c r="I27" s="528">
        <f t="shared" si="2"/>
        <v>204.26</v>
      </c>
      <c r="K27" s="251" t="s">
        <v>1291</v>
      </c>
      <c r="L27" s="252">
        <v>0</v>
      </c>
      <c r="M27" s="252">
        <v>0</v>
      </c>
      <c r="N27" s="252">
        <v>0</v>
      </c>
      <c r="O27" s="252">
        <v>0</v>
      </c>
      <c r="P27" s="252">
        <v>0</v>
      </c>
      <c r="Q27" s="252">
        <v>0</v>
      </c>
      <c r="T27" s="23"/>
      <c r="U27" s="23" t="s">
        <v>1247</v>
      </c>
      <c r="V27" s="23" t="s">
        <v>1248</v>
      </c>
      <c r="W27" s="23"/>
      <c r="X27" s="23" t="s">
        <v>1254</v>
      </c>
      <c r="Z27" s="23"/>
      <c r="AA27" s="23" t="s">
        <v>1254</v>
      </c>
      <c r="AC27" s="23"/>
      <c r="AD27" s="23" t="s">
        <v>1254</v>
      </c>
      <c r="AE27" s="238"/>
      <c r="AF27" s="75" t="s">
        <v>1270</v>
      </c>
    </row>
    <row r="28" spans="1:33" ht="18.75" thickBot="1">
      <c r="A28" s="75" t="s">
        <v>1457</v>
      </c>
      <c r="C28" s="206" t="s">
        <v>1221</v>
      </c>
      <c r="D28" s="76">
        <f>T43</f>
        <v>451.82446079638902</v>
      </c>
      <c r="E28" s="76">
        <f>S43</f>
        <v>456.56321897871157</v>
      </c>
      <c r="F28" s="75">
        <f>V29</f>
        <v>445</v>
      </c>
      <c r="G28" s="75">
        <f>X29</f>
        <v>432</v>
      </c>
      <c r="H28" s="75">
        <f>AA29</f>
        <v>365</v>
      </c>
      <c r="I28" s="75">
        <f>AD29</f>
        <v>292</v>
      </c>
      <c r="K28" s="251"/>
      <c r="L28" s="251"/>
      <c r="M28" s="251"/>
      <c r="N28" s="251"/>
      <c r="O28" s="251"/>
      <c r="P28" s="251"/>
      <c r="Q28" s="251"/>
      <c r="T28" s="23" t="s">
        <v>1221</v>
      </c>
      <c r="U28" s="23">
        <v>460</v>
      </c>
      <c r="V28" s="23">
        <v>438</v>
      </c>
      <c r="W28" s="23" t="s">
        <v>1221</v>
      </c>
      <c r="X28" s="23">
        <v>426</v>
      </c>
      <c r="Z28" s="23" t="s">
        <v>1221</v>
      </c>
      <c r="AA28" s="225">
        <v>359</v>
      </c>
      <c r="AC28" s="23" t="s">
        <v>1249</v>
      </c>
      <c r="AD28" s="225">
        <v>288</v>
      </c>
      <c r="AE28" s="239"/>
      <c r="AF28" s="240">
        <v>303</v>
      </c>
    </row>
    <row r="29" spans="1:33" ht="18.75" thickBot="1">
      <c r="A29" s="27" t="s">
        <v>1458</v>
      </c>
      <c r="D29" s="575">
        <f>D28*1.05</f>
        <v>474.41568383620847</v>
      </c>
      <c r="E29" s="575">
        <f t="shared" ref="E29:I29" si="3">E28*1.05</f>
        <v>479.39137992764717</v>
      </c>
      <c r="F29" s="575">
        <f t="shared" si="3"/>
        <v>467.25</v>
      </c>
      <c r="G29" s="575">
        <f t="shared" si="3"/>
        <v>453.6</v>
      </c>
      <c r="H29" s="575">
        <f t="shared" si="3"/>
        <v>383.25</v>
      </c>
      <c r="I29" s="575">
        <f t="shared" si="3"/>
        <v>306.60000000000002</v>
      </c>
      <c r="K29" s="251" t="s">
        <v>1292</v>
      </c>
      <c r="L29" s="258">
        <v>56.78</v>
      </c>
      <c r="M29" s="259">
        <v>56.77</v>
      </c>
      <c r="N29" s="250">
        <v>56.69</v>
      </c>
      <c r="O29" s="250">
        <v>56.74</v>
      </c>
      <c r="P29" s="250">
        <v>56.78</v>
      </c>
      <c r="Q29" s="250">
        <v>56.74</v>
      </c>
      <c r="T29" s="23" t="s">
        <v>1253</v>
      </c>
      <c r="U29" s="23">
        <v>465</v>
      </c>
      <c r="V29" s="23">
        <v>445</v>
      </c>
      <c r="W29" s="23" t="s">
        <v>1253</v>
      </c>
      <c r="X29" s="23">
        <v>432</v>
      </c>
      <c r="Z29" s="23" t="s">
        <v>1253</v>
      </c>
      <c r="AA29" s="225">
        <v>365</v>
      </c>
      <c r="AC29" s="23" t="s">
        <v>1250</v>
      </c>
      <c r="AD29" s="225">
        <v>292</v>
      </c>
      <c r="AE29" s="239"/>
      <c r="AF29" s="240">
        <f>+AD29*1.05</f>
        <v>306.60000000000002</v>
      </c>
      <c r="AG29" s="224"/>
    </row>
    <row r="30" spans="1:33">
      <c r="K30" s="251" t="s">
        <v>1293</v>
      </c>
      <c r="L30" s="252">
        <v>204.41</v>
      </c>
      <c r="M30" s="252">
        <v>204.37</v>
      </c>
      <c r="N30" s="252">
        <v>204.08</v>
      </c>
      <c r="O30" s="252">
        <v>204.26</v>
      </c>
      <c r="P30" s="252">
        <v>204.41</v>
      </c>
      <c r="Q30" s="252">
        <v>204.26</v>
      </c>
      <c r="AC30" s="237"/>
      <c r="AG30" s="224"/>
    </row>
    <row r="31" spans="1:33" ht="15.75" thickBot="1">
      <c r="K31" s="251"/>
      <c r="L31" s="251"/>
      <c r="M31" s="251"/>
      <c r="N31" s="251"/>
      <c r="O31" s="251"/>
      <c r="P31" s="251"/>
      <c r="Q31" s="251"/>
      <c r="W31" s="223" t="s">
        <v>1255</v>
      </c>
    </row>
    <row r="32" spans="1:33" ht="15.75" thickBot="1">
      <c r="A32" s="529" t="s">
        <v>1453</v>
      </c>
      <c r="B32" s="529"/>
      <c r="C32" s="529"/>
      <c r="D32" s="529"/>
      <c r="K32" s="260" t="s">
        <v>1294</v>
      </c>
      <c r="L32" s="261">
        <v>95</v>
      </c>
      <c r="M32" s="262">
        <v>95</v>
      </c>
      <c r="N32" s="262">
        <v>95</v>
      </c>
      <c r="O32" s="262">
        <v>95</v>
      </c>
      <c r="P32" s="262">
        <v>95</v>
      </c>
      <c r="Q32" s="262">
        <v>95</v>
      </c>
    </row>
    <row r="33" spans="1:34">
      <c r="A33" s="529" t="s">
        <v>1459</v>
      </c>
      <c r="B33" s="529"/>
      <c r="C33" s="529"/>
      <c r="D33" s="529"/>
      <c r="K33" s="260" t="s">
        <v>1295</v>
      </c>
      <c r="L33" s="252">
        <v>342</v>
      </c>
      <c r="M33" s="252">
        <v>342</v>
      </c>
      <c r="N33" s="252">
        <v>342</v>
      </c>
      <c r="O33" s="252">
        <v>342</v>
      </c>
      <c r="P33" s="252">
        <v>342</v>
      </c>
      <c r="Q33" s="252">
        <v>342</v>
      </c>
    </row>
    <row r="34" spans="1:34" ht="15.75" thickBot="1">
      <c r="K34" s="251"/>
      <c r="L34" s="251"/>
      <c r="M34" s="251"/>
      <c r="N34" s="251"/>
      <c r="O34" s="251"/>
      <c r="P34" s="251"/>
      <c r="Q34" s="251"/>
      <c r="AG34" s="240"/>
      <c r="AH34" s="240" t="s">
        <v>1271</v>
      </c>
    </row>
    <row r="35" spans="1:34" ht="15.75" thickBot="1">
      <c r="K35" s="260" t="s">
        <v>1296</v>
      </c>
      <c r="L35" s="261">
        <v>108</v>
      </c>
      <c r="M35" s="262">
        <v>108</v>
      </c>
      <c r="N35" s="262">
        <v>108</v>
      </c>
      <c r="O35" s="262">
        <v>108</v>
      </c>
      <c r="P35" s="262">
        <v>108</v>
      </c>
      <c r="Q35" s="262">
        <v>108</v>
      </c>
      <c r="AG35" s="240"/>
      <c r="AH35" s="240"/>
    </row>
    <row r="36" spans="1:34" ht="15.75" thickBot="1">
      <c r="K36" s="260" t="s">
        <v>1297</v>
      </c>
      <c r="L36" s="252">
        <v>388.8</v>
      </c>
      <c r="M36" s="252">
        <v>388.8</v>
      </c>
      <c r="N36" s="252">
        <v>388.8</v>
      </c>
      <c r="O36" s="252">
        <v>388.8</v>
      </c>
      <c r="P36" s="252">
        <v>388.8</v>
      </c>
      <c r="Q36" s="252">
        <v>388.8</v>
      </c>
      <c r="S36" s="75" t="s">
        <v>1272</v>
      </c>
    </row>
    <row r="37" spans="1:34" ht="15.75" thickBot="1">
      <c r="K37" s="260"/>
      <c r="L37" s="251"/>
      <c r="M37" s="251"/>
      <c r="N37" s="251"/>
      <c r="O37" s="251"/>
      <c r="P37" s="251"/>
      <c r="Q37" s="251"/>
      <c r="S37" s="241"/>
      <c r="T37" s="241"/>
      <c r="AC37" s="223" t="s">
        <v>1255</v>
      </c>
    </row>
    <row r="38" spans="1:34" ht="15.75" thickBot="1">
      <c r="K38" s="260" t="s">
        <v>1298</v>
      </c>
      <c r="L38" s="254">
        <v>0</v>
      </c>
      <c r="M38" s="255">
        <v>0</v>
      </c>
      <c r="N38" s="255">
        <v>0</v>
      </c>
      <c r="O38" s="255">
        <v>0</v>
      </c>
      <c r="P38" s="255">
        <v>0</v>
      </c>
      <c r="Q38" s="255">
        <v>0</v>
      </c>
      <c r="S38" s="242">
        <v>2008</v>
      </c>
      <c r="T38" s="242">
        <v>2007</v>
      </c>
    </row>
    <row r="39" spans="1:34" ht="15.75" thickBot="1">
      <c r="K39" s="260" t="s">
        <v>1299</v>
      </c>
      <c r="L39" s="263">
        <v>0</v>
      </c>
      <c r="M39" s="264">
        <v>0</v>
      </c>
      <c r="N39" s="264">
        <v>0</v>
      </c>
      <c r="O39" s="264">
        <v>0</v>
      </c>
      <c r="P39" s="264">
        <v>0</v>
      </c>
      <c r="Q39" s="264">
        <v>0</v>
      </c>
      <c r="S39" s="243"/>
      <c r="T39" s="243"/>
    </row>
    <row r="40" spans="1:34" ht="15.75" thickBot="1">
      <c r="K40" s="260"/>
      <c r="L40" s="251"/>
      <c r="M40" s="251"/>
      <c r="N40" s="251"/>
      <c r="O40" s="251"/>
      <c r="P40" s="251"/>
      <c r="Q40" s="251"/>
      <c r="S40" s="244">
        <v>449.25537834382158</v>
      </c>
      <c r="T40" s="244">
        <v>444.65940072191989</v>
      </c>
      <c r="U40" s="75" t="s">
        <v>1331</v>
      </c>
    </row>
    <row r="41" spans="1:34" ht="15.75" thickBot="1">
      <c r="K41" s="260" t="s">
        <v>1300</v>
      </c>
      <c r="L41" s="253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0</v>
      </c>
      <c r="S41" s="245">
        <v>0.25140397580846285</v>
      </c>
      <c r="T41" s="245">
        <v>0.24226962132445465</v>
      </c>
    </row>
    <row r="42" spans="1:34">
      <c r="K42" s="260" t="s">
        <v>1301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S42" s="246">
        <v>6.2034408523974011E-3</v>
      </c>
      <c r="T42" s="246">
        <v>6.3575980092294739E-3</v>
      </c>
    </row>
    <row r="43" spans="1:34" ht="15.75" thickBot="1">
      <c r="K43" s="260"/>
      <c r="L43" s="251"/>
      <c r="M43" s="251"/>
      <c r="N43" s="251"/>
      <c r="O43" s="251"/>
      <c r="P43" s="251"/>
      <c r="Q43" s="251"/>
      <c r="S43" s="244">
        <v>456.56321897871157</v>
      </c>
      <c r="T43" s="244">
        <v>451.82446079638902</v>
      </c>
      <c r="U43" s="75" t="s">
        <v>1332</v>
      </c>
    </row>
    <row r="44" spans="1:34" ht="15.75" thickBot="1">
      <c r="K44" s="260" t="s">
        <v>1302</v>
      </c>
      <c r="L44" s="253">
        <v>0</v>
      </c>
      <c r="M44" s="250">
        <v>0</v>
      </c>
      <c r="N44" s="250">
        <v>0</v>
      </c>
      <c r="O44" s="250">
        <v>0</v>
      </c>
      <c r="P44" s="250">
        <v>0</v>
      </c>
      <c r="Q44" s="250">
        <v>0</v>
      </c>
    </row>
    <row r="45" spans="1:34">
      <c r="K45" s="260" t="s">
        <v>1303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</row>
    <row r="46" spans="1:34" ht="15.75" thickBot="1">
      <c r="K46" s="260"/>
      <c r="L46" s="251"/>
      <c r="M46" s="251"/>
      <c r="N46" s="251"/>
      <c r="O46" s="251"/>
      <c r="P46" s="251"/>
      <c r="Q46" s="251"/>
    </row>
    <row r="47" spans="1:34" ht="15.75" thickBot="1">
      <c r="K47" s="260" t="s">
        <v>1304</v>
      </c>
      <c r="L47" s="253">
        <v>0</v>
      </c>
      <c r="M47" s="250">
        <v>0</v>
      </c>
      <c r="N47" s="250">
        <v>0</v>
      </c>
      <c r="O47" s="250">
        <v>0</v>
      </c>
      <c r="P47" s="250">
        <v>0</v>
      </c>
      <c r="Q47" s="250">
        <v>0</v>
      </c>
    </row>
    <row r="48" spans="1:34">
      <c r="K48" s="260" t="s">
        <v>1305</v>
      </c>
      <c r="L48" s="252">
        <v>0</v>
      </c>
      <c r="M48" s="252">
        <v>0</v>
      </c>
      <c r="N48" s="252">
        <v>0</v>
      </c>
      <c r="O48" s="252">
        <v>0</v>
      </c>
      <c r="P48" s="252">
        <v>0</v>
      </c>
      <c r="Q48" s="252">
        <v>0</v>
      </c>
    </row>
    <row r="49" spans="11:17" ht="15.75" thickBot="1">
      <c r="K49" s="260"/>
      <c r="L49" s="251"/>
      <c r="M49" s="251"/>
      <c r="N49" s="251"/>
      <c r="O49" s="251"/>
      <c r="P49" s="251"/>
      <c r="Q49" s="251"/>
    </row>
    <row r="50" spans="11:17" ht="15.75" thickBot="1">
      <c r="K50" s="260" t="s">
        <v>1306</v>
      </c>
      <c r="L50" s="253">
        <v>0</v>
      </c>
      <c r="M50" s="250">
        <v>0</v>
      </c>
      <c r="N50" s="250">
        <v>0</v>
      </c>
      <c r="O50" s="250">
        <v>0</v>
      </c>
      <c r="P50" s="250">
        <v>0</v>
      </c>
      <c r="Q50" s="250">
        <v>0</v>
      </c>
    </row>
    <row r="51" spans="11:17">
      <c r="K51" s="260" t="s">
        <v>1307</v>
      </c>
      <c r="L51" s="252">
        <v>0</v>
      </c>
      <c r="M51" s="252">
        <v>0</v>
      </c>
      <c r="N51" s="252">
        <v>0</v>
      </c>
      <c r="O51" s="252">
        <v>0</v>
      </c>
      <c r="P51" s="252">
        <v>0</v>
      </c>
      <c r="Q51" s="252">
        <v>0</v>
      </c>
    </row>
    <row r="52" spans="11:17" ht="15.75" thickBot="1">
      <c r="K52" s="260"/>
      <c r="L52" s="251"/>
      <c r="M52" s="251"/>
      <c r="N52" s="251"/>
      <c r="O52" s="251"/>
      <c r="P52" s="251"/>
      <c r="Q52" s="251"/>
    </row>
    <row r="53" spans="11:17" ht="15.75" thickBot="1">
      <c r="K53" s="260" t="s">
        <v>1308</v>
      </c>
      <c r="L53" s="253">
        <v>32.5</v>
      </c>
      <c r="M53" s="250">
        <v>32.5</v>
      </c>
      <c r="N53" s="250">
        <v>32.5</v>
      </c>
      <c r="O53" s="250">
        <v>32.5</v>
      </c>
      <c r="P53" s="250">
        <v>32.5</v>
      </c>
      <c r="Q53" s="250">
        <v>32.5</v>
      </c>
    </row>
    <row r="54" spans="11:17">
      <c r="K54" s="260" t="s">
        <v>1309</v>
      </c>
      <c r="L54" s="252">
        <v>117</v>
      </c>
      <c r="M54" s="252">
        <v>117</v>
      </c>
      <c r="N54" s="252">
        <v>117</v>
      </c>
      <c r="O54" s="252">
        <v>117</v>
      </c>
      <c r="P54" s="252">
        <v>117</v>
      </c>
      <c r="Q54" s="252">
        <v>117</v>
      </c>
    </row>
    <row r="55" spans="11:17" ht="15.75" thickBot="1">
      <c r="K55" s="251"/>
      <c r="L55" s="251"/>
      <c r="M55" s="251"/>
      <c r="N55" s="251"/>
      <c r="O55" s="251"/>
      <c r="P55" s="251"/>
      <c r="Q55" s="251"/>
    </row>
    <row r="56" spans="11:17" ht="15.75" thickBot="1">
      <c r="K56" s="260" t="s">
        <v>1310</v>
      </c>
      <c r="L56" s="265">
        <v>0.01</v>
      </c>
      <c r="M56" s="266">
        <v>0.01</v>
      </c>
      <c r="N56" s="266">
        <v>0.01</v>
      </c>
      <c r="O56" s="266">
        <v>0.01</v>
      </c>
      <c r="P56" s="266">
        <v>0.01</v>
      </c>
      <c r="Q56" s="266">
        <v>0.01</v>
      </c>
    </row>
    <row r="57" spans="11:17" ht="15.75" thickBot="1">
      <c r="K57" s="260" t="s">
        <v>1311</v>
      </c>
      <c r="L57" s="267">
        <v>26.5</v>
      </c>
      <c r="M57" s="268">
        <v>25.81</v>
      </c>
      <c r="N57" s="268">
        <v>25.13</v>
      </c>
      <c r="O57" s="268">
        <v>24.44</v>
      </c>
      <c r="P57" s="268">
        <v>24.38</v>
      </c>
      <c r="Q57" s="268">
        <v>24.38</v>
      </c>
    </row>
    <row r="58" spans="11:17" ht="15.75" thickBot="1">
      <c r="K58" s="260" t="s">
        <v>1312</v>
      </c>
      <c r="L58" s="267">
        <v>29.3</v>
      </c>
      <c r="M58" s="268">
        <v>29.3</v>
      </c>
      <c r="N58" s="268">
        <v>29.3</v>
      </c>
      <c r="O58" s="268">
        <v>29.3</v>
      </c>
      <c r="P58" s="268">
        <v>29.3</v>
      </c>
      <c r="Q58" s="268">
        <v>29.3</v>
      </c>
    </row>
    <row r="59" spans="11:17" ht="15.75" thickBot="1">
      <c r="K59" s="260" t="s">
        <v>1313</v>
      </c>
      <c r="L59" s="269">
        <v>46390</v>
      </c>
      <c r="M59" s="270">
        <v>46390</v>
      </c>
      <c r="N59" s="270">
        <v>46390</v>
      </c>
      <c r="O59" s="270">
        <v>46390</v>
      </c>
      <c r="P59" s="270">
        <v>46390</v>
      </c>
      <c r="Q59" s="270">
        <v>46390</v>
      </c>
    </row>
    <row r="60" spans="11:17" ht="15.75" thickBot="1">
      <c r="K60" s="260"/>
      <c r="L60" s="260"/>
      <c r="M60" s="260"/>
      <c r="N60" s="260"/>
      <c r="O60" s="260"/>
      <c r="P60" s="260"/>
      <c r="Q60" s="260"/>
    </row>
    <row r="61" spans="11:17" ht="15.75" thickBot="1">
      <c r="K61" s="260" t="s">
        <v>1314</v>
      </c>
      <c r="L61" s="265">
        <v>0.65</v>
      </c>
      <c r="M61" s="266">
        <v>0.65</v>
      </c>
      <c r="N61" s="266">
        <v>0.65</v>
      </c>
      <c r="O61" s="266">
        <v>0.65</v>
      </c>
      <c r="P61" s="266">
        <v>0.65</v>
      </c>
      <c r="Q61" s="266">
        <v>0.65</v>
      </c>
    </row>
    <row r="62" spans="11:17" ht="15.75" thickBot="1">
      <c r="K62" s="260" t="s">
        <v>1315</v>
      </c>
      <c r="L62" s="271">
        <v>0.35</v>
      </c>
      <c r="M62" s="272">
        <v>0.35</v>
      </c>
      <c r="N62" s="272">
        <v>0.35</v>
      </c>
      <c r="O62" s="272">
        <v>0.35</v>
      </c>
      <c r="P62" s="272">
        <v>0.35</v>
      </c>
      <c r="Q62" s="272">
        <v>0.35</v>
      </c>
    </row>
    <row r="63" spans="11:17" ht="15.75" thickBot="1">
      <c r="K63" s="260"/>
      <c r="L63" s="260"/>
      <c r="M63" s="260"/>
      <c r="N63" s="260"/>
      <c r="O63" s="260"/>
      <c r="P63" s="260"/>
      <c r="Q63" s="260"/>
    </row>
    <row r="64" spans="11:17" ht="15.75" thickBot="1">
      <c r="K64" s="260" t="s">
        <v>1316</v>
      </c>
      <c r="L64" s="265">
        <v>0.86</v>
      </c>
      <c r="M64" s="266">
        <v>0.86</v>
      </c>
      <c r="N64" s="266">
        <v>0.86</v>
      </c>
      <c r="O64" s="266">
        <v>0.86</v>
      </c>
      <c r="P64" s="266">
        <v>0.86</v>
      </c>
      <c r="Q64" s="266">
        <v>0.86</v>
      </c>
    </row>
    <row r="65" spans="11:17">
      <c r="K65" s="273" t="s">
        <v>1329</v>
      </c>
      <c r="L65"/>
      <c r="M65"/>
      <c r="N65"/>
      <c r="O65"/>
      <c r="P65"/>
      <c r="Q65"/>
    </row>
    <row r="66" spans="11:17">
      <c r="K66" s="273" t="s">
        <v>1317</v>
      </c>
      <c r="L66"/>
      <c r="M66"/>
      <c r="N66"/>
      <c r="O66"/>
      <c r="P66"/>
      <c r="Q66"/>
    </row>
    <row r="67" spans="11:17">
      <c r="K67" s="273"/>
      <c r="L67"/>
      <c r="M67"/>
      <c r="N67"/>
      <c r="O67"/>
      <c r="P67"/>
      <c r="Q67"/>
    </row>
    <row r="68" spans="11:17" ht="19.5" thickBot="1">
      <c r="K68" s="247" t="s">
        <v>1318</v>
      </c>
      <c r="L68" s="248">
        <v>2007</v>
      </c>
      <c r="M68" s="248">
        <v>2008</v>
      </c>
      <c r="N68" s="248">
        <v>2009</v>
      </c>
      <c r="O68" s="248">
        <v>2010</v>
      </c>
      <c r="P68" s="248">
        <v>2011</v>
      </c>
      <c r="Q68" s="248">
        <v>2012</v>
      </c>
    </row>
    <row r="69" spans="11:17" ht="15.75" thickBot="1">
      <c r="K69" s="274" t="s">
        <v>1319</v>
      </c>
      <c r="L69" s="275">
        <v>445</v>
      </c>
      <c r="M69" s="275">
        <v>449</v>
      </c>
      <c r="N69" s="275">
        <v>438</v>
      </c>
      <c r="O69" s="275">
        <v>426</v>
      </c>
      <c r="P69" s="275">
        <v>359</v>
      </c>
      <c r="Q69" s="276">
        <v>288</v>
      </c>
    </row>
    <row r="70" spans="11:17" ht="15.75" thickBot="1">
      <c r="K70" s="277" t="s">
        <v>1320</v>
      </c>
      <c r="L70" s="278">
        <v>493</v>
      </c>
      <c r="M70" s="278">
        <v>500</v>
      </c>
      <c r="N70" s="278">
        <v>490</v>
      </c>
      <c r="O70" s="278">
        <v>477</v>
      </c>
      <c r="P70" s="278">
        <v>405</v>
      </c>
      <c r="Q70" s="276">
        <v>335</v>
      </c>
    </row>
    <row r="71" spans="11:17" ht="15.75" thickBot="1">
      <c r="K71" s="277" t="s">
        <v>1321</v>
      </c>
      <c r="L71" s="278">
        <v>350</v>
      </c>
      <c r="M71" s="278">
        <v>349</v>
      </c>
      <c r="N71" s="278">
        <v>336</v>
      </c>
      <c r="O71" s="278">
        <v>327</v>
      </c>
      <c r="P71" s="278">
        <v>270</v>
      </c>
      <c r="Q71" s="276">
        <v>199</v>
      </c>
    </row>
    <row r="72" spans="11:17" ht="15.75" thickBot="1">
      <c r="K72" s="277" t="s">
        <v>1322</v>
      </c>
      <c r="L72" s="278">
        <v>506</v>
      </c>
      <c r="M72" s="278">
        <v>517</v>
      </c>
      <c r="N72" s="278">
        <v>506</v>
      </c>
      <c r="O72" s="278">
        <v>492</v>
      </c>
      <c r="P72" s="278">
        <v>416</v>
      </c>
      <c r="Q72" s="276">
        <v>344</v>
      </c>
    </row>
    <row r="73" spans="11:17" ht="15.75" thickBot="1">
      <c r="K73" s="277" t="s">
        <v>1323</v>
      </c>
      <c r="L73" s="279">
        <v>5447084</v>
      </c>
      <c r="M73" s="279">
        <v>5475791</v>
      </c>
      <c r="N73" s="279">
        <v>5511451</v>
      </c>
      <c r="O73" s="279">
        <v>5534738</v>
      </c>
      <c r="P73" s="279">
        <v>5560628</v>
      </c>
      <c r="Q73" s="280">
        <v>5580516</v>
      </c>
    </row>
    <row r="74" spans="11:17" ht="15.75" thickBot="1">
      <c r="K74" s="277" t="s">
        <v>1324</v>
      </c>
      <c r="L74" s="279">
        <v>76459</v>
      </c>
      <c r="M74" s="279">
        <v>76913</v>
      </c>
      <c r="N74" s="279">
        <v>76793</v>
      </c>
      <c r="O74" s="279">
        <v>76439</v>
      </c>
      <c r="P74" s="279">
        <v>76193</v>
      </c>
      <c r="Q74" s="279">
        <v>76094</v>
      </c>
    </row>
    <row r="75" spans="11:17" ht="15.75" thickBot="1">
      <c r="K75" s="260"/>
      <c r="L75" s="260"/>
      <c r="M75" s="260"/>
      <c r="N75" s="260"/>
      <c r="O75" s="260"/>
      <c r="P75" s="260"/>
      <c r="Q75" s="260"/>
    </row>
    <row r="76" spans="11:17" ht="15.75" thickBot="1">
      <c r="K76" s="274" t="s">
        <v>1325</v>
      </c>
      <c r="L76" s="281">
        <v>1.4E-2</v>
      </c>
      <c r="M76" s="281">
        <v>1.4E-2</v>
      </c>
      <c r="N76" s="281">
        <v>1.4E-2</v>
      </c>
      <c r="O76" s="281">
        <v>1.4E-2</v>
      </c>
      <c r="P76" s="281">
        <v>1.4E-2</v>
      </c>
      <c r="Q76" s="281">
        <v>1.4E-2</v>
      </c>
    </row>
    <row r="77" spans="11:17" ht="15.75" thickBot="1">
      <c r="K77" s="260"/>
      <c r="L77" s="260"/>
      <c r="M77" s="260"/>
      <c r="N77" s="260"/>
      <c r="O77" s="260"/>
      <c r="P77" s="260"/>
      <c r="Q77" s="260"/>
    </row>
    <row r="78" spans="11:17" ht="15.75" thickBot="1">
      <c r="K78" s="282" t="s">
        <v>1326</v>
      </c>
      <c r="L78" s="283">
        <v>2807</v>
      </c>
      <c r="M78" s="283">
        <v>2853</v>
      </c>
      <c r="N78" s="283">
        <v>3061</v>
      </c>
      <c r="O78" s="283">
        <v>3742</v>
      </c>
      <c r="P78" s="283">
        <v>2970</v>
      </c>
      <c r="Q78" s="283">
        <v>3234</v>
      </c>
    </row>
    <row r="79" spans="11:17" ht="15.75" thickBot="1">
      <c r="K79" s="284" t="s">
        <v>1327</v>
      </c>
      <c r="L79" s="285">
        <v>3136</v>
      </c>
      <c r="M79" s="285">
        <v>3120</v>
      </c>
      <c r="N79" s="285">
        <v>3127</v>
      </c>
      <c r="O79" s="285">
        <v>3171</v>
      </c>
      <c r="P79" s="285">
        <v>3156</v>
      </c>
      <c r="Q79" s="285">
        <v>3166</v>
      </c>
    </row>
    <row r="80" spans="11:17">
      <c r="K80" s="273"/>
      <c r="L80"/>
      <c r="M80"/>
      <c r="N80"/>
      <c r="O80"/>
      <c r="P80"/>
      <c r="Q80"/>
    </row>
  </sheetData>
  <sortState ref="A2:C218">
    <sortCondition ref="C1"/>
  </sortState>
  <mergeCells count="2">
    <mergeCell ref="AD4:AE4"/>
    <mergeCell ref="AG4:AH4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25" sqref="G25"/>
    </sheetView>
  </sheetViews>
  <sheetFormatPr defaultRowHeight="15"/>
  <cols>
    <col min="1" max="1" width="23.42578125" style="1" bestFit="1" customWidth="1"/>
    <col min="2" max="2" width="23.42578125" style="75" customWidth="1"/>
    <col min="7" max="8" width="12.5703125" bestFit="1" customWidth="1"/>
  </cols>
  <sheetData>
    <row r="1" spans="1:10" s="1" customFormat="1">
      <c r="A1" s="77" t="s">
        <v>1473</v>
      </c>
      <c r="B1" s="77" t="s">
        <v>625</v>
      </c>
      <c r="C1" s="77">
        <v>2007</v>
      </c>
      <c r="D1" s="77">
        <v>2008</v>
      </c>
      <c r="E1" s="77">
        <v>2009</v>
      </c>
      <c r="F1" s="77">
        <v>2010</v>
      </c>
      <c r="G1" s="77">
        <v>2011</v>
      </c>
      <c r="H1" s="77">
        <v>2012</v>
      </c>
      <c r="J1" s="1" t="s">
        <v>1505</v>
      </c>
    </row>
    <row r="2" spans="1:10">
      <c r="A2" s="77" t="s">
        <v>1478</v>
      </c>
      <c r="B2" s="23" t="s">
        <v>1479</v>
      </c>
      <c r="C2" s="23"/>
      <c r="D2" s="23"/>
      <c r="E2" s="23"/>
      <c r="F2" s="23"/>
      <c r="G2" s="23"/>
      <c r="H2" s="23"/>
      <c r="J2" s="674">
        <v>2012</v>
      </c>
    </row>
    <row r="3" spans="1:10" s="75" customFormat="1">
      <c r="A3" s="77" t="s">
        <v>1476</v>
      </c>
      <c r="B3" s="23" t="s">
        <v>1479</v>
      </c>
      <c r="C3" s="23"/>
      <c r="D3" s="23"/>
      <c r="E3" s="23"/>
      <c r="F3" s="23"/>
      <c r="G3" s="23"/>
      <c r="H3" s="23"/>
    </row>
    <row r="4" spans="1:10" s="75" customFormat="1">
      <c r="A4" s="77" t="s">
        <v>1477</v>
      </c>
      <c r="B4" s="23" t="s">
        <v>1479</v>
      </c>
      <c r="C4" s="23">
        <v>30.88</v>
      </c>
      <c r="D4" s="23">
        <v>31.47</v>
      </c>
      <c r="E4" s="23">
        <v>37.1</v>
      </c>
      <c r="F4" s="23">
        <v>40.6</v>
      </c>
      <c r="G4" s="23">
        <v>44.66</v>
      </c>
      <c r="H4" s="23">
        <v>48.18</v>
      </c>
      <c r="J4" s="27">
        <v>48.18</v>
      </c>
    </row>
    <row r="5" spans="1:10">
      <c r="A5" s="77" t="s">
        <v>720</v>
      </c>
      <c r="B5" s="23" t="s">
        <v>1480</v>
      </c>
      <c r="C5" s="675">
        <v>6.64</v>
      </c>
      <c r="D5" s="675">
        <v>6.64</v>
      </c>
      <c r="E5" s="675">
        <v>6.64</v>
      </c>
      <c r="F5" s="675">
        <v>6.64</v>
      </c>
      <c r="G5" s="675">
        <v>6.64</v>
      </c>
      <c r="H5" s="675">
        <v>6.89</v>
      </c>
      <c r="J5" s="677">
        <v>7.33</v>
      </c>
    </row>
    <row r="6" spans="1:10" s="75" customFormat="1">
      <c r="A6" s="77"/>
      <c r="B6" s="23" t="s">
        <v>1510</v>
      </c>
      <c r="C6" s="714">
        <f>1000*C5/11</f>
        <v>603.63636363636363</v>
      </c>
      <c r="D6" s="714">
        <f t="shared" ref="D6:H6" si="0">1000*D5/11</f>
        <v>603.63636363636363</v>
      </c>
      <c r="E6" s="714">
        <f t="shared" si="0"/>
        <v>603.63636363636363</v>
      </c>
      <c r="F6" s="714">
        <f t="shared" si="0"/>
        <v>603.63636363636363</v>
      </c>
      <c r="G6" s="714">
        <f t="shared" si="0"/>
        <v>603.63636363636363</v>
      </c>
      <c r="H6" s="714">
        <f t="shared" si="0"/>
        <v>626.36363636363637</v>
      </c>
      <c r="J6" s="677"/>
    </row>
    <row r="7" spans="1:10">
      <c r="A7" s="77" t="s">
        <v>1474</v>
      </c>
      <c r="B7" s="23" t="s">
        <v>1481</v>
      </c>
      <c r="C7" s="675">
        <v>1.1299999999999999</v>
      </c>
      <c r="D7" s="675">
        <v>1.1299999999999999</v>
      </c>
      <c r="E7" s="675">
        <v>1.24</v>
      </c>
      <c r="F7" s="675">
        <v>1.27</v>
      </c>
      <c r="G7" s="675">
        <v>1.41</v>
      </c>
      <c r="H7" s="675">
        <v>1.51</v>
      </c>
      <c r="J7" s="676">
        <v>1.49</v>
      </c>
    </row>
    <row r="8" spans="1:10">
      <c r="A8" s="77" t="s">
        <v>1475</v>
      </c>
      <c r="B8" s="23" t="s">
        <v>1482</v>
      </c>
      <c r="C8" s="675">
        <v>64</v>
      </c>
      <c r="D8" s="675">
        <v>64</v>
      </c>
      <c r="E8" s="675">
        <v>75</v>
      </c>
      <c r="F8" s="675">
        <v>75</v>
      </c>
      <c r="G8" s="675">
        <v>80</v>
      </c>
      <c r="H8" s="675">
        <v>80</v>
      </c>
    </row>
    <row r="9" spans="1:10">
      <c r="A9" s="77" t="s">
        <v>1224</v>
      </c>
      <c r="B9" s="23" t="s">
        <v>1483</v>
      </c>
      <c r="C9" s="714">
        <f t="shared" ref="C9:H9" si="1">3.6*C8</f>
        <v>230.4</v>
      </c>
      <c r="D9" s="714">
        <f t="shared" si="1"/>
        <v>230.4</v>
      </c>
      <c r="E9" s="675">
        <f t="shared" si="1"/>
        <v>270</v>
      </c>
      <c r="F9" s="675">
        <f t="shared" si="1"/>
        <v>270</v>
      </c>
      <c r="G9" s="675">
        <f t="shared" si="1"/>
        <v>288</v>
      </c>
      <c r="H9" s="675">
        <f t="shared" si="1"/>
        <v>288</v>
      </c>
      <c r="J9" s="676">
        <v>230</v>
      </c>
    </row>
    <row r="10" spans="1:10">
      <c r="A10" s="77" t="s">
        <v>1220</v>
      </c>
      <c r="B10" s="23" t="s">
        <v>1504</v>
      </c>
      <c r="C10" s="675">
        <v>360</v>
      </c>
      <c r="D10" s="675">
        <v>380</v>
      </c>
      <c r="E10" s="675">
        <v>380</v>
      </c>
      <c r="F10" s="675">
        <v>360</v>
      </c>
      <c r="G10" s="675">
        <v>360</v>
      </c>
      <c r="H10" s="675">
        <v>432</v>
      </c>
      <c r="J10" s="676">
        <v>346</v>
      </c>
    </row>
    <row r="11" spans="1:10">
      <c r="A11" s="77" t="s">
        <v>1222</v>
      </c>
      <c r="B11" s="23"/>
      <c r="C11" s="675">
        <v>535</v>
      </c>
      <c r="D11" s="675">
        <v>660</v>
      </c>
      <c r="E11" s="675">
        <v>570</v>
      </c>
      <c r="F11" s="675">
        <v>540</v>
      </c>
      <c r="G11" s="675">
        <v>640</v>
      </c>
      <c r="H11" s="675">
        <v>540</v>
      </c>
      <c r="J11" s="676">
        <v>432</v>
      </c>
    </row>
    <row r="12" spans="1:10">
      <c r="A12" s="77" t="s">
        <v>1223</v>
      </c>
      <c r="B12" s="23"/>
      <c r="C12" s="675">
        <v>375</v>
      </c>
      <c r="D12" s="675">
        <v>375</v>
      </c>
      <c r="E12" s="675">
        <v>375</v>
      </c>
      <c r="F12" s="675">
        <v>375</v>
      </c>
      <c r="G12" s="675">
        <v>350</v>
      </c>
      <c r="H12" s="675">
        <v>375</v>
      </c>
      <c r="J12" s="676">
        <v>280</v>
      </c>
    </row>
    <row r="13" spans="1:10">
      <c r="A13" s="77" t="s">
        <v>719</v>
      </c>
      <c r="B13" s="23"/>
      <c r="C13" s="23">
        <v>340</v>
      </c>
      <c r="D13" s="23">
        <v>358</v>
      </c>
      <c r="E13" s="23">
        <v>390</v>
      </c>
      <c r="F13" s="23">
        <v>530</v>
      </c>
      <c r="G13" s="23">
        <v>475</v>
      </c>
      <c r="H13" s="23">
        <v>475</v>
      </c>
      <c r="J13">
        <v>475</v>
      </c>
    </row>
    <row r="14" spans="1:10" s="722" customFormat="1">
      <c r="A14" s="77" t="s">
        <v>1138</v>
      </c>
      <c r="B14" s="23" t="s">
        <v>1538</v>
      </c>
      <c r="C14" s="23">
        <f>10.06/1.25</f>
        <v>8.048</v>
      </c>
      <c r="D14" s="23">
        <f>10.49/1.25</f>
        <v>8.3919999999999995</v>
      </c>
      <c r="E14" s="23">
        <f>9.88/1.25</f>
        <v>7.9040000000000008</v>
      </c>
      <c r="F14" s="23">
        <f>11.05/1.25</f>
        <v>8.84</v>
      </c>
      <c r="G14" s="23">
        <f>12.39/1.25</f>
        <v>9.9120000000000008</v>
      </c>
      <c r="H14" s="23">
        <f>13.15/1.25</f>
        <v>10.52</v>
      </c>
    </row>
    <row r="15" spans="1:10">
      <c r="A15" s="77" t="s">
        <v>1137</v>
      </c>
      <c r="B15" s="23" t="s">
        <v>1539</v>
      </c>
      <c r="C15" s="23">
        <f>8.9/1.25</f>
        <v>7.12</v>
      </c>
      <c r="D15" s="23">
        <f>10.09/1.25</f>
        <v>8.0719999999999992</v>
      </c>
      <c r="E15" s="23">
        <f>8.6/1.25</f>
        <v>6.88</v>
      </c>
      <c r="F15" s="23">
        <f>9.7/1.25</f>
        <v>7.76</v>
      </c>
      <c r="G15" s="23">
        <f>11.29/1.25</f>
        <v>9.032</v>
      </c>
      <c r="H15" s="23">
        <f>11.93/1.25</f>
        <v>9.5440000000000005</v>
      </c>
    </row>
    <row r="17" spans="1:3">
      <c r="A17" s="1" t="s">
        <v>1484</v>
      </c>
    </row>
    <row r="18" spans="1:3">
      <c r="A18" s="1" t="s">
        <v>1506</v>
      </c>
    </row>
    <row r="22" spans="1:3">
      <c r="A22" s="722"/>
      <c r="B22" s="722"/>
      <c r="C22" s="722"/>
    </row>
    <row r="23" spans="1:3">
      <c r="A23" s="722"/>
    </row>
    <row r="24" spans="1:3">
      <c r="A24" s="722"/>
    </row>
    <row r="25" spans="1:3">
      <c r="A25" s="722"/>
    </row>
    <row r="26" spans="1:3">
      <c r="A26" s="722"/>
    </row>
    <row r="27" spans="1:3">
      <c r="A27" s="722"/>
    </row>
    <row r="28" spans="1:3">
      <c r="A28" s="72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4"/>
  <sheetViews>
    <sheetView topLeftCell="A337" workbookViewId="0">
      <selection activeCell="A346" sqref="A346"/>
    </sheetView>
  </sheetViews>
  <sheetFormatPr defaultRowHeight="15"/>
  <cols>
    <col min="1" max="1" width="9" style="722" bestFit="1" customWidth="1"/>
    <col min="2" max="2" width="17.5703125" style="17" bestFit="1" customWidth="1"/>
    <col min="3" max="3" width="17.5703125" style="17" customWidth="1"/>
    <col min="4" max="5" width="12.85546875" style="577" bestFit="1" customWidth="1"/>
    <col min="6" max="6" width="15.5703125" style="577" customWidth="1"/>
    <col min="7" max="7" width="15.140625" style="577" customWidth="1"/>
    <col min="8" max="8" width="11" style="577" customWidth="1"/>
    <col min="9" max="9" width="9.7109375" style="577" customWidth="1"/>
    <col min="10" max="10" width="18.140625" style="722" customWidth="1"/>
    <col min="11" max="11" width="12.85546875" style="762" bestFit="1" customWidth="1"/>
    <col min="12" max="12" width="11.7109375" style="762" customWidth="1"/>
    <col min="13" max="13" width="25.140625" style="743" bestFit="1" customWidth="1"/>
    <col min="14" max="14" width="5.85546875" style="722" customWidth="1"/>
    <col min="15" max="15" width="12.85546875" style="722" bestFit="1" customWidth="1"/>
    <col min="16" max="16384" width="9.140625" style="722"/>
  </cols>
  <sheetData>
    <row r="1" spans="1:21">
      <c r="D1" s="795" t="s">
        <v>1791</v>
      </c>
      <c r="E1" s="795"/>
      <c r="F1" s="795" t="s">
        <v>1792</v>
      </c>
      <c r="G1" s="795"/>
      <c r="H1" s="795" t="s">
        <v>1793</v>
      </c>
      <c r="I1" s="795"/>
      <c r="K1" s="796" t="s">
        <v>1791</v>
      </c>
      <c r="L1" s="796"/>
    </row>
    <row r="2" spans="1:21" s="735" customFormat="1">
      <c r="A2" s="735" t="s">
        <v>1565</v>
      </c>
      <c r="B2" s="736" t="s">
        <v>811</v>
      </c>
      <c r="C2" s="736"/>
      <c r="D2" s="738">
        <v>2007</v>
      </c>
      <c r="E2" s="738">
        <v>2008</v>
      </c>
      <c r="F2" s="737">
        <v>2009</v>
      </c>
      <c r="G2" s="737">
        <v>2010</v>
      </c>
      <c r="H2" s="738">
        <v>2011</v>
      </c>
      <c r="I2" s="738">
        <v>2012</v>
      </c>
      <c r="K2" s="761" t="s">
        <v>1566</v>
      </c>
      <c r="L2" s="761" t="s">
        <v>1567</v>
      </c>
      <c r="M2" s="735" t="s">
        <v>1568</v>
      </c>
      <c r="N2" s="735" t="s">
        <v>1569</v>
      </c>
      <c r="O2" s="735" t="s">
        <v>1570</v>
      </c>
      <c r="P2" s="738">
        <v>2007</v>
      </c>
      <c r="Q2" s="738">
        <v>2008</v>
      </c>
      <c r="R2" s="737">
        <v>2009</v>
      </c>
      <c r="S2" s="737">
        <v>2010</v>
      </c>
      <c r="T2" s="738">
        <v>2011</v>
      </c>
      <c r="U2" s="738">
        <v>2012</v>
      </c>
    </row>
    <row r="3" spans="1:21" s="735" customFormat="1">
      <c r="B3" s="736"/>
      <c r="C3" s="736"/>
      <c r="D3" s="738"/>
      <c r="E3" s="738"/>
      <c r="F3" s="737"/>
      <c r="G3" s="737"/>
      <c r="H3" s="738"/>
      <c r="I3" s="738"/>
      <c r="K3" s="761"/>
      <c r="L3" s="761"/>
      <c r="O3" s="735" t="s">
        <v>1795</v>
      </c>
      <c r="P3" s="771">
        <f>'CO2 faktorer'!D29</f>
        <v>474.41568383620847</v>
      </c>
      <c r="Q3" s="771">
        <f>'CO2 faktorer'!E29</f>
        <v>479.39137992764717</v>
      </c>
      <c r="R3" s="771">
        <f>'CO2 faktorer'!F29</f>
        <v>467.25</v>
      </c>
      <c r="S3" s="771">
        <f>'CO2 faktorer'!G29</f>
        <v>453.6</v>
      </c>
      <c r="T3" s="771">
        <f>'CO2 faktorer'!H29</f>
        <v>383.25</v>
      </c>
      <c r="U3" s="771">
        <f>'CO2 faktorer'!I29</f>
        <v>306.60000000000002</v>
      </c>
    </row>
    <row r="4" spans="1:21" s="529" customFormat="1">
      <c r="A4" s="529">
        <v>4451418</v>
      </c>
      <c r="B4" s="739" t="s">
        <v>1571</v>
      </c>
      <c r="C4" s="739"/>
      <c r="D4" s="740">
        <v>2804</v>
      </c>
      <c r="E4" s="740">
        <v>3123</v>
      </c>
      <c r="F4" s="740">
        <v>2829.92</v>
      </c>
      <c r="G4" s="740">
        <v>2936.4</v>
      </c>
      <c r="H4" s="740">
        <v>2998.91</v>
      </c>
      <c r="I4" s="740">
        <v>2949.73</v>
      </c>
      <c r="K4" s="762">
        <v>2905</v>
      </c>
      <c r="L4" s="763">
        <v>2988</v>
      </c>
      <c r="M4" s="741" t="s">
        <v>1572</v>
      </c>
      <c r="N4" s="529">
        <v>1</v>
      </c>
      <c r="O4" s="529">
        <v>6440</v>
      </c>
      <c r="P4" s="772">
        <f t="shared" ref="P4:P10" si="0">$P$3*D4/1000000</f>
        <v>1.3302615774767286</v>
      </c>
      <c r="Q4" s="772">
        <f t="shared" ref="Q4:Q10" si="1">$Q$3*E4/1000000</f>
        <v>1.4971392795140421</v>
      </c>
      <c r="R4" s="772">
        <f t="shared" ref="R4:R10" si="2">$R$3*F4/1000000</f>
        <v>1.3222801200000001</v>
      </c>
      <c r="S4" s="772">
        <f t="shared" ref="S4:S10" si="3">$S$3*G4/1000000</f>
        <v>1.3319510400000001</v>
      </c>
      <c r="T4" s="772">
        <f t="shared" ref="T4:T10" si="4">$T$3*H4/1000000</f>
        <v>1.1493322574999998</v>
      </c>
      <c r="U4" s="772">
        <f t="shared" ref="U4:U10" si="5">$U$3*I4/1000000</f>
        <v>0.9043872180000001</v>
      </c>
    </row>
    <row r="5" spans="1:21" s="529" customFormat="1">
      <c r="A5" s="529">
        <v>4451426</v>
      </c>
      <c r="B5" s="739" t="s">
        <v>1573</v>
      </c>
      <c r="C5" s="739"/>
      <c r="D5" s="740">
        <v>8607</v>
      </c>
      <c r="E5" s="740">
        <v>8167</v>
      </c>
      <c r="F5" s="740">
        <v>8056.17</v>
      </c>
      <c r="G5" s="740">
        <v>8050.99</v>
      </c>
      <c r="H5" s="740">
        <v>7660.01</v>
      </c>
      <c r="I5" s="740">
        <v>8127.62</v>
      </c>
      <c r="K5" s="762">
        <v>8321</v>
      </c>
      <c r="L5" s="763">
        <v>8165</v>
      </c>
      <c r="M5" s="741" t="s">
        <v>1574</v>
      </c>
      <c r="O5" s="529">
        <v>6430</v>
      </c>
      <c r="P5" s="772">
        <f t="shared" si="0"/>
        <v>4.0832957907782461</v>
      </c>
      <c r="Q5" s="772">
        <f t="shared" si="1"/>
        <v>3.9151893998690945</v>
      </c>
      <c r="R5" s="772">
        <f t="shared" si="2"/>
        <v>3.7642454325000001</v>
      </c>
      <c r="S5" s="772">
        <f t="shared" si="3"/>
        <v>3.6519290640000004</v>
      </c>
      <c r="T5" s="772">
        <f t="shared" si="4"/>
        <v>2.9356988325</v>
      </c>
      <c r="U5" s="772">
        <f t="shared" si="5"/>
        <v>2.4919282920000003</v>
      </c>
    </row>
    <row r="6" spans="1:21">
      <c r="A6" s="722">
        <v>4452100</v>
      </c>
      <c r="C6" s="17" t="s">
        <v>1773</v>
      </c>
      <c r="D6" s="577">
        <v>7714</v>
      </c>
      <c r="E6" s="577">
        <v>6274</v>
      </c>
      <c r="F6" s="577">
        <v>6553</v>
      </c>
      <c r="G6" s="742">
        <v>5860</v>
      </c>
      <c r="H6" s="577">
        <f>G6</f>
        <v>5860</v>
      </c>
      <c r="I6" s="577">
        <f>G6</f>
        <v>5860</v>
      </c>
      <c r="M6" s="743" t="s">
        <v>1575</v>
      </c>
      <c r="N6" s="722">
        <v>15</v>
      </c>
      <c r="O6" s="722">
        <v>6400</v>
      </c>
      <c r="P6" s="772">
        <f t="shared" si="0"/>
        <v>3.6596425851125121</v>
      </c>
      <c r="Q6" s="772">
        <f t="shared" si="1"/>
        <v>3.007701517666058</v>
      </c>
      <c r="R6" s="772">
        <f t="shared" si="2"/>
        <v>3.0618892500000001</v>
      </c>
      <c r="S6" s="772">
        <f t="shared" si="3"/>
        <v>2.658096</v>
      </c>
      <c r="T6" s="772">
        <f t="shared" si="4"/>
        <v>2.2458450000000001</v>
      </c>
      <c r="U6" s="772">
        <f t="shared" si="5"/>
        <v>1.7966760000000002</v>
      </c>
    </row>
    <row r="7" spans="1:21" s="529" customFormat="1">
      <c r="A7" s="529">
        <v>4453392</v>
      </c>
      <c r="B7" s="739" t="s">
        <v>1576</v>
      </c>
      <c r="C7" s="739"/>
      <c r="D7" s="740">
        <v>11468</v>
      </c>
      <c r="E7" s="740">
        <v>11223</v>
      </c>
      <c r="F7" s="740">
        <v>10519.95</v>
      </c>
      <c r="G7" s="740">
        <v>11209.88</v>
      </c>
      <c r="H7" s="740">
        <v>9869.2999999999993</v>
      </c>
      <c r="I7" s="740">
        <v>10787.68</v>
      </c>
      <c r="K7" s="762">
        <v>10803</v>
      </c>
      <c r="L7" s="763">
        <v>11413</v>
      </c>
      <c r="M7" s="741" t="s">
        <v>1577</v>
      </c>
      <c r="N7" s="529">
        <v>14</v>
      </c>
      <c r="O7" s="529">
        <v>6440</v>
      </c>
      <c r="P7" s="772">
        <f t="shared" si="0"/>
        <v>5.4405990622336393</v>
      </c>
      <c r="Q7" s="772">
        <f t="shared" si="1"/>
        <v>5.3802094569279841</v>
      </c>
      <c r="R7" s="772">
        <f t="shared" si="2"/>
        <v>4.9154466375000005</v>
      </c>
      <c r="S7" s="772">
        <f t="shared" si="3"/>
        <v>5.0848015679999996</v>
      </c>
      <c r="T7" s="772">
        <f t="shared" si="4"/>
        <v>3.7824092249999994</v>
      </c>
      <c r="U7" s="772">
        <f t="shared" si="5"/>
        <v>3.3075026880000005</v>
      </c>
    </row>
    <row r="8" spans="1:21" s="529" customFormat="1">
      <c r="A8" s="529">
        <v>4453401</v>
      </c>
      <c r="B8" s="739" t="s">
        <v>1578</v>
      </c>
      <c r="C8" s="739"/>
      <c r="D8" s="740">
        <v>12312</v>
      </c>
      <c r="E8" s="740">
        <v>13259</v>
      </c>
      <c r="F8" s="740">
        <v>11796.49</v>
      </c>
      <c r="G8" s="740">
        <v>11989.19</v>
      </c>
      <c r="H8" s="740">
        <v>10974.96</v>
      </c>
      <c r="I8" s="740">
        <v>12008.5</v>
      </c>
      <c r="K8" s="762">
        <v>12095</v>
      </c>
      <c r="L8" s="763">
        <v>12221</v>
      </c>
      <c r="M8" s="741" t="s">
        <v>1579</v>
      </c>
      <c r="N8" s="529">
        <v>2</v>
      </c>
      <c r="O8" s="529">
        <v>6440</v>
      </c>
      <c r="P8" s="772">
        <f t="shared" si="0"/>
        <v>5.8410058993913987</v>
      </c>
      <c r="Q8" s="772">
        <f t="shared" si="1"/>
        <v>6.3562503064606739</v>
      </c>
      <c r="R8" s="772">
        <f t="shared" si="2"/>
        <v>5.5119099524999999</v>
      </c>
      <c r="S8" s="772">
        <f t="shared" si="3"/>
        <v>5.4382965840000006</v>
      </c>
      <c r="T8" s="772">
        <f t="shared" si="4"/>
        <v>4.2061534199999997</v>
      </c>
      <c r="U8" s="772">
        <f t="shared" si="5"/>
        <v>3.6818061000000002</v>
      </c>
    </row>
    <row r="9" spans="1:21" s="529" customFormat="1">
      <c r="A9" s="529">
        <v>4453482</v>
      </c>
      <c r="B9" s="739" t="s">
        <v>1580</v>
      </c>
      <c r="C9" s="739"/>
      <c r="D9" s="740">
        <v>1173</v>
      </c>
      <c r="E9" s="740">
        <v>973</v>
      </c>
      <c r="F9" s="762">
        <v>875</v>
      </c>
      <c r="G9" s="763">
        <v>876</v>
      </c>
      <c r="H9" s="744">
        <v>876</v>
      </c>
      <c r="I9" s="740">
        <v>876</v>
      </c>
      <c r="K9" s="762">
        <v>875</v>
      </c>
      <c r="L9" s="763">
        <v>876</v>
      </c>
      <c r="M9" s="741" t="s">
        <v>426</v>
      </c>
      <c r="O9" s="529">
        <v>6400</v>
      </c>
      <c r="P9" s="772">
        <f t="shared" si="0"/>
        <v>0.55648959713987245</v>
      </c>
      <c r="Q9" s="772">
        <f t="shared" si="1"/>
        <v>0.46644781266960073</v>
      </c>
      <c r="R9" s="772">
        <f t="shared" si="2"/>
        <v>0.40884375000000001</v>
      </c>
      <c r="S9" s="772">
        <f t="shared" si="3"/>
        <v>0.39735360000000003</v>
      </c>
      <c r="T9" s="772">
        <f t="shared" si="4"/>
        <v>0.335727</v>
      </c>
      <c r="U9" s="772">
        <f t="shared" si="5"/>
        <v>0.26858160000000003</v>
      </c>
    </row>
    <row r="10" spans="1:21" s="529" customFormat="1">
      <c r="A10" s="529">
        <v>4454342</v>
      </c>
      <c r="B10" s="739" t="s">
        <v>1581</v>
      </c>
      <c r="C10" s="739"/>
      <c r="D10" s="740">
        <v>16160</v>
      </c>
      <c r="E10" s="740">
        <v>16888</v>
      </c>
      <c r="F10" s="740">
        <v>11819.19</v>
      </c>
      <c r="G10" s="740">
        <v>16134.7</v>
      </c>
      <c r="H10" s="740">
        <v>14328.12</v>
      </c>
      <c r="I10" s="740">
        <v>15838.69</v>
      </c>
      <c r="K10" s="762">
        <v>15748</v>
      </c>
      <c r="L10" s="763">
        <v>16518</v>
      </c>
      <c r="M10" s="741" t="s">
        <v>1582</v>
      </c>
      <c r="N10" s="529">
        <v>2</v>
      </c>
      <c r="O10" s="529">
        <v>6440</v>
      </c>
      <c r="P10" s="772">
        <f t="shared" si="0"/>
        <v>7.6665574507931282</v>
      </c>
      <c r="Q10" s="772">
        <f t="shared" si="1"/>
        <v>8.0959616242181056</v>
      </c>
      <c r="R10" s="772">
        <f t="shared" si="2"/>
        <v>5.5225165274999997</v>
      </c>
      <c r="S10" s="772">
        <f t="shared" si="3"/>
        <v>7.3186999200000011</v>
      </c>
      <c r="T10" s="772">
        <f t="shared" si="4"/>
        <v>5.4912519900000003</v>
      </c>
      <c r="U10" s="772">
        <f t="shared" si="5"/>
        <v>4.8561423540000002</v>
      </c>
    </row>
    <row r="11" spans="1:21">
      <c r="B11" s="17" t="s">
        <v>1583</v>
      </c>
      <c r="C11" s="17" t="s">
        <v>1771</v>
      </c>
      <c r="D11" s="577">
        <f>E11</f>
        <v>39356.692500000005</v>
      </c>
      <c r="E11" s="577">
        <f>(F11+G11+H11+I11)/4</f>
        <v>39356.692500000005</v>
      </c>
      <c r="F11" s="577">
        <v>40177.68</v>
      </c>
      <c r="G11" s="577">
        <v>38805.65</v>
      </c>
      <c r="H11" s="577">
        <v>40197.440000000002</v>
      </c>
      <c r="I11" s="577">
        <v>38246</v>
      </c>
      <c r="L11" s="763"/>
      <c r="P11" s="772">
        <f t="shared" ref="P11:P74" si="6">$P$3*D11/1000000</f>
        <v>18.671432185918878</v>
      </c>
      <c r="Q11" s="772">
        <f t="shared" ref="Q11:Q74" si="7">$Q$3*E11/1000000</f>
        <v>18.867259126963084</v>
      </c>
      <c r="R11" s="772">
        <f t="shared" ref="R11:R74" si="8">$R$3*F11/1000000</f>
        <v>18.773020980000002</v>
      </c>
      <c r="S11" s="772">
        <f t="shared" ref="S11:S74" si="9">$S$3*G11/1000000</f>
        <v>17.602242839999999</v>
      </c>
      <c r="T11" s="772">
        <f t="shared" ref="T11:T74" si="10">$T$3*H11/1000000</f>
        <v>15.40566888</v>
      </c>
      <c r="U11" s="772">
        <f t="shared" ref="U11:U74" si="11">$U$3*I11/1000000</f>
        <v>11.726223600000001</v>
      </c>
    </row>
    <row r="12" spans="1:21" s="529" customFormat="1">
      <c r="A12" s="529">
        <v>4454716</v>
      </c>
      <c r="B12" s="739" t="s">
        <v>1584</v>
      </c>
      <c r="C12" s="739"/>
      <c r="D12" s="740">
        <v>21661</v>
      </c>
      <c r="E12" s="740">
        <v>22503</v>
      </c>
      <c r="F12" s="740">
        <v>18683.669999999998</v>
      </c>
      <c r="G12" s="740">
        <v>14873.26</v>
      </c>
      <c r="H12" s="740">
        <v>11335.78</v>
      </c>
      <c r="I12" s="740">
        <v>10292.620000000001</v>
      </c>
      <c r="K12" s="762">
        <v>19252</v>
      </c>
      <c r="L12" s="763">
        <v>15171</v>
      </c>
      <c r="M12" s="741" t="s">
        <v>1585</v>
      </c>
      <c r="N12" s="529">
        <v>39</v>
      </c>
      <c r="O12" s="529">
        <v>6440</v>
      </c>
      <c r="P12" s="772">
        <f t="shared" si="6"/>
        <v>10.276318127576111</v>
      </c>
      <c r="Q12" s="772">
        <f t="shared" si="7"/>
        <v>10.787744222511845</v>
      </c>
      <c r="R12" s="772">
        <f t="shared" si="8"/>
        <v>8.729944807499999</v>
      </c>
      <c r="S12" s="772">
        <f t="shared" si="9"/>
        <v>6.7465107360000003</v>
      </c>
      <c r="T12" s="772">
        <f t="shared" si="10"/>
        <v>4.3444376850000008</v>
      </c>
      <c r="U12" s="772">
        <f t="shared" si="11"/>
        <v>3.1557172920000003</v>
      </c>
    </row>
    <row r="13" spans="1:21" s="529" customFormat="1">
      <c r="A13" s="529">
        <v>4455040</v>
      </c>
      <c r="B13" s="739" t="s">
        <v>1586</v>
      </c>
      <c r="C13" s="739"/>
      <c r="D13" s="740">
        <v>33851</v>
      </c>
      <c r="E13" s="740">
        <v>31354</v>
      </c>
      <c r="F13" s="740">
        <v>33422.14</v>
      </c>
      <c r="G13" s="740">
        <v>35829.699999999997</v>
      </c>
      <c r="H13" s="740">
        <v>31871.21</v>
      </c>
      <c r="I13" s="740">
        <v>34017.97</v>
      </c>
      <c r="K13" s="762">
        <v>35847</v>
      </c>
      <c r="L13" s="763">
        <v>36427</v>
      </c>
      <c r="M13" s="741" t="s">
        <v>1587</v>
      </c>
      <c r="O13" s="529">
        <v>6400</v>
      </c>
      <c r="P13" s="772">
        <f t="shared" si="6"/>
        <v>16.059445313539495</v>
      </c>
      <c r="Q13" s="772">
        <f t="shared" si="7"/>
        <v>15.030837326251449</v>
      </c>
      <c r="R13" s="772">
        <f t="shared" si="8"/>
        <v>15.616494914999999</v>
      </c>
      <c r="S13" s="772">
        <f t="shared" si="9"/>
        <v>16.252351919999999</v>
      </c>
      <c r="T13" s="772">
        <f t="shared" si="10"/>
        <v>12.2146412325</v>
      </c>
      <c r="U13" s="772">
        <f t="shared" si="11"/>
        <v>10.429909602000002</v>
      </c>
    </row>
    <row r="14" spans="1:21" s="529" customFormat="1">
      <c r="A14" s="529">
        <v>4456076</v>
      </c>
      <c r="B14" s="739" t="s">
        <v>1588</v>
      </c>
      <c r="C14" s="739"/>
      <c r="D14" s="740">
        <v>12665</v>
      </c>
      <c r="E14" s="740">
        <v>11709</v>
      </c>
      <c r="F14" s="740">
        <v>12328.28</v>
      </c>
      <c r="G14" s="740">
        <v>12888.18</v>
      </c>
      <c r="H14" s="740">
        <v>10728.6</v>
      </c>
      <c r="I14" s="740">
        <v>10703.54</v>
      </c>
      <c r="K14" s="762">
        <v>12653</v>
      </c>
      <c r="L14" s="763">
        <v>12916</v>
      </c>
      <c r="M14" s="741" t="s">
        <v>1589</v>
      </c>
      <c r="N14" s="529">
        <v>79</v>
      </c>
      <c r="O14" s="529">
        <v>6300</v>
      </c>
      <c r="P14" s="772">
        <f t="shared" si="6"/>
        <v>6.0084746357855803</v>
      </c>
      <c r="Q14" s="772">
        <f t="shared" si="7"/>
        <v>5.6131936675728209</v>
      </c>
      <c r="R14" s="772">
        <f t="shared" si="8"/>
        <v>5.7603888300000001</v>
      </c>
      <c r="S14" s="772">
        <f t="shared" si="9"/>
        <v>5.846078448000001</v>
      </c>
      <c r="T14" s="772">
        <f t="shared" si="10"/>
        <v>4.1117359499999999</v>
      </c>
      <c r="U14" s="772">
        <f t="shared" si="11"/>
        <v>3.2817053640000005</v>
      </c>
    </row>
    <row r="15" spans="1:21" s="529" customFormat="1">
      <c r="A15" s="529">
        <v>4456270</v>
      </c>
      <c r="B15" s="739" t="s">
        <v>1590</v>
      </c>
      <c r="C15" s="739"/>
      <c r="D15" s="740">
        <v>23426</v>
      </c>
      <c r="E15" s="740">
        <v>17712</v>
      </c>
      <c r="F15" s="740">
        <v>16636.88</v>
      </c>
      <c r="G15" s="740">
        <v>17914.61</v>
      </c>
      <c r="H15" s="740">
        <v>13296.27</v>
      </c>
      <c r="I15" s="740">
        <v>12256.56</v>
      </c>
      <c r="K15" s="762">
        <v>17745</v>
      </c>
      <c r="L15" s="763">
        <v>18179</v>
      </c>
      <c r="M15" s="741" t="s">
        <v>1591</v>
      </c>
      <c r="O15" s="529">
        <v>6400</v>
      </c>
      <c r="P15" s="772">
        <f t="shared" si="6"/>
        <v>11.11366180954702</v>
      </c>
      <c r="Q15" s="772">
        <f t="shared" si="7"/>
        <v>8.4909801212784863</v>
      </c>
      <c r="R15" s="772">
        <f t="shared" si="8"/>
        <v>7.7735821800000009</v>
      </c>
      <c r="S15" s="772">
        <f t="shared" si="9"/>
        <v>8.1260670960000017</v>
      </c>
      <c r="T15" s="772">
        <f t="shared" si="10"/>
        <v>5.0957954775000003</v>
      </c>
      <c r="U15" s="772">
        <f t="shared" si="11"/>
        <v>3.7578612960000002</v>
      </c>
    </row>
    <row r="16" spans="1:21" s="529" customFormat="1">
      <c r="A16" s="529">
        <v>4456532</v>
      </c>
      <c r="B16" s="739" t="s">
        <v>1592</v>
      </c>
      <c r="C16" s="739"/>
      <c r="D16" s="740">
        <v>31383</v>
      </c>
      <c r="E16" s="740">
        <v>43727</v>
      </c>
      <c r="F16" s="740">
        <v>45484.86</v>
      </c>
      <c r="G16" s="740">
        <v>46081.16</v>
      </c>
      <c r="H16" s="740">
        <v>37074.18</v>
      </c>
      <c r="I16" s="740">
        <v>36779.03</v>
      </c>
      <c r="K16" s="762">
        <v>46726</v>
      </c>
      <c r="L16" s="763">
        <v>47110</v>
      </c>
      <c r="M16" s="741" t="s">
        <v>1593</v>
      </c>
      <c r="O16" s="529">
        <v>6470</v>
      </c>
      <c r="P16" s="772">
        <f t="shared" si="6"/>
        <v>14.88858740583173</v>
      </c>
      <c r="Q16" s="772">
        <f t="shared" si="7"/>
        <v>20.96234687009623</v>
      </c>
      <c r="R16" s="772">
        <f t="shared" si="8"/>
        <v>21.252800835000002</v>
      </c>
      <c r="S16" s="772">
        <f t="shared" si="9"/>
        <v>20.902414176000004</v>
      </c>
      <c r="T16" s="772">
        <f t="shared" si="10"/>
        <v>14.208679484999999</v>
      </c>
      <c r="U16" s="772">
        <f t="shared" si="11"/>
        <v>11.276450598000002</v>
      </c>
    </row>
    <row r="17" spans="1:21" s="529" customFormat="1">
      <c r="A17" s="529">
        <v>4457231</v>
      </c>
      <c r="B17" s="739" t="s">
        <v>1594</v>
      </c>
      <c r="C17" s="739"/>
      <c r="D17" s="740">
        <v>20035</v>
      </c>
      <c r="E17" s="740">
        <v>18487</v>
      </c>
      <c r="F17" s="740">
        <v>18701.86</v>
      </c>
      <c r="G17" s="740">
        <v>18891.939999999999</v>
      </c>
      <c r="H17" s="740">
        <v>19121.810000000001</v>
      </c>
      <c r="I17" s="740">
        <v>18690.84</v>
      </c>
      <c r="K17" s="762">
        <v>19957</v>
      </c>
      <c r="L17" s="763">
        <v>19225</v>
      </c>
      <c r="M17" s="741" t="s">
        <v>418</v>
      </c>
      <c r="N17" s="529">
        <v>85</v>
      </c>
      <c r="O17" s="529">
        <v>6400</v>
      </c>
      <c r="P17" s="772">
        <f t="shared" si="6"/>
        <v>9.5049182256584377</v>
      </c>
      <c r="Q17" s="772">
        <f t="shared" si="7"/>
        <v>8.8625084407224133</v>
      </c>
      <c r="R17" s="772">
        <f t="shared" si="8"/>
        <v>8.7384440850000011</v>
      </c>
      <c r="S17" s="772">
        <f t="shared" si="9"/>
        <v>8.5693839839999999</v>
      </c>
      <c r="T17" s="772">
        <f t="shared" si="10"/>
        <v>7.3284336825</v>
      </c>
      <c r="U17" s="772">
        <f t="shared" si="11"/>
        <v>5.7306115440000003</v>
      </c>
    </row>
    <row r="18" spans="1:21" s="529" customFormat="1">
      <c r="A18" s="529">
        <v>4457736</v>
      </c>
      <c r="B18" s="745" t="s">
        <v>1595</v>
      </c>
      <c r="C18" s="745"/>
      <c r="D18" s="740">
        <v>4594</v>
      </c>
      <c r="E18" s="740">
        <v>2656</v>
      </c>
      <c r="F18" s="762">
        <v>2640</v>
      </c>
      <c r="G18" s="763">
        <v>2641</v>
      </c>
      <c r="H18" s="744">
        <v>2641</v>
      </c>
      <c r="I18" s="740">
        <v>2641</v>
      </c>
      <c r="K18" s="762">
        <v>2640</v>
      </c>
      <c r="L18" s="763">
        <v>2641</v>
      </c>
      <c r="M18" s="741" t="s">
        <v>1596</v>
      </c>
      <c r="O18" s="529">
        <v>6310</v>
      </c>
      <c r="P18" s="772">
        <f t="shared" si="6"/>
        <v>2.1794656515435418</v>
      </c>
      <c r="Q18" s="772">
        <f t="shared" si="7"/>
        <v>1.2732635050878309</v>
      </c>
      <c r="R18" s="772">
        <f t="shared" si="8"/>
        <v>1.2335400000000001</v>
      </c>
      <c r="S18" s="772">
        <f t="shared" si="9"/>
        <v>1.1979576000000001</v>
      </c>
      <c r="T18" s="772">
        <f t="shared" si="10"/>
        <v>1.01216325</v>
      </c>
      <c r="U18" s="772">
        <f t="shared" si="11"/>
        <v>0.80973060000000008</v>
      </c>
    </row>
    <row r="19" spans="1:21" s="529" customFormat="1">
      <c r="A19" s="529">
        <v>4458548</v>
      </c>
      <c r="B19" s="739" t="s">
        <v>1597</v>
      </c>
      <c r="C19" s="739"/>
      <c r="D19" s="740">
        <v>22143</v>
      </c>
      <c r="E19" s="740">
        <v>16728</v>
      </c>
      <c r="F19" s="740">
        <v>16150.68</v>
      </c>
      <c r="G19" s="740">
        <v>15286.52</v>
      </c>
      <c r="H19" s="740">
        <v>13962.53</v>
      </c>
      <c r="I19" s="740">
        <v>16168.96</v>
      </c>
      <c r="K19" s="762">
        <v>16585</v>
      </c>
      <c r="L19" s="763">
        <v>15324</v>
      </c>
      <c r="M19" s="741" t="s">
        <v>673</v>
      </c>
      <c r="O19" s="529">
        <v>6300</v>
      </c>
      <c r="P19" s="772">
        <f t="shared" si="6"/>
        <v>10.504986487185164</v>
      </c>
      <c r="Q19" s="772">
        <f t="shared" si="7"/>
        <v>8.0192590034296813</v>
      </c>
      <c r="R19" s="772">
        <f t="shared" si="8"/>
        <v>7.5464052300000004</v>
      </c>
      <c r="S19" s="772">
        <f t="shared" si="9"/>
        <v>6.9339654720000006</v>
      </c>
      <c r="T19" s="772">
        <f t="shared" si="10"/>
        <v>5.3511396225000007</v>
      </c>
      <c r="U19" s="772">
        <f t="shared" si="11"/>
        <v>4.9574031359999999</v>
      </c>
    </row>
    <row r="20" spans="1:21">
      <c r="B20" s="17" t="s">
        <v>1598</v>
      </c>
      <c r="C20" s="17" t="s">
        <v>1771</v>
      </c>
      <c r="D20" s="577">
        <f>E20</f>
        <v>2419.5149999999999</v>
      </c>
      <c r="E20" s="577">
        <f>(F20+G20+H20+I20)/4</f>
        <v>2419.5149999999999</v>
      </c>
      <c r="F20" s="577">
        <v>2686.77</v>
      </c>
      <c r="G20" s="577">
        <v>2598.98</v>
      </c>
      <c r="H20" s="577">
        <v>1795.48</v>
      </c>
      <c r="I20" s="577">
        <v>2596.83</v>
      </c>
      <c r="L20" s="763"/>
      <c r="P20" s="772">
        <f t="shared" si="6"/>
        <v>1.1478558632769638</v>
      </c>
      <c r="Q20" s="772">
        <f t="shared" si="7"/>
        <v>1.1598946346056414</v>
      </c>
      <c r="R20" s="772">
        <f t="shared" si="8"/>
        <v>1.2553932825</v>
      </c>
      <c r="S20" s="772">
        <f t="shared" si="9"/>
        <v>1.1788973279999999</v>
      </c>
      <c r="T20" s="772">
        <f t="shared" si="10"/>
        <v>0.68811770999999999</v>
      </c>
      <c r="U20" s="772">
        <f t="shared" si="11"/>
        <v>0.79618807800000002</v>
      </c>
    </row>
    <row r="21" spans="1:21" s="529" customFormat="1">
      <c r="A21" s="529">
        <v>4458849</v>
      </c>
      <c r="B21" s="739" t="s">
        <v>1599</v>
      </c>
      <c r="C21" s="739"/>
      <c r="D21" s="740">
        <v>29233</v>
      </c>
      <c r="E21" s="740">
        <v>26669</v>
      </c>
      <c r="F21" s="740">
        <v>26925.98</v>
      </c>
      <c r="G21" s="740">
        <v>28841.439999999999</v>
      </c>
      <c r="H21" s="740">
        <v>24069.55</v>
      </c>
      <c r="I21" s="740">
        <v>20345.150000000001</v>
      </c>
      <c r="K21" s="762">
        <v>27594</v>
      </c>
      <c r="L21" s="763">
        <v>28835</v>
      </c>
      <c r="M21" s="741" t="s">
        <v>1128</v>
      </c>
      <c r="O21" s="529">
        <v>6310</v>
      </c>
      <c r="P21" s="772">
        <f t="shared" si="6"/>
        <v>13.868593685583882</v>
      </c>
      <c r="Q21" s="772">
        <f t="shared" si="7"/>
        <v>12.784888711290423</v>
      </c>
      <c r="R21" s="772">
        <f t="shared" si="8"/>
        <v>12.581164155</v>
      </c>
      <c r="S21" s="772">
        <f t="shared" si="9"/>
        <v>13.082477184</v>
      </c>
      <c r="T21" s="772">
        <f t="shared" si="10"/>
        <v>9.2246550374999998</v>
      </c>
      <c r="U21" s="772">
        <f t="shared" si="11"/>
        <v>6.2378229900000015</v>
      </c>
    </row>
    <row r="22" spans="1:21" s="529" customFormat="1">
      <c r="A22" s="529">
        <v>4459274</v>
      </c>
      <c r="B22" s="739" t="s">
        <v>1600</v>
      </c>
      <c r="C22" s="739"/>
      <c r="D22" s="740">
        <v>16452</v>
      </c>
      <c r="E22" s="740">
        <v>17435</v>
      </c>
      <c r="F22" s="740">
        <v>15061.83</v>
      </c>
      <c r="G22" s="740">
        <v>15653.85</v>
      </c>
      <c r="H22" s="740">
        <v>13790</v>
      </c>
      <c r="I22" s="740">
        <v>14652.27</v>
      </c>
      <c r="K22" s="762">
        <v>15460</v>
      </c>
      <c r="L22" s="763">
        <v>15944</v>
      </c>
      <c r="M22" s="741" t="s">
        <v>45</v>
      </c>
      <c r="N22" s="529">
        <v>20</v>
      </c>
      <c r="O22" s="529">
        <v>6440</v>
      </c>
      <c r="P22" s="772">
        <f t="shared" si="6"/>
        <v>7.8050868304733019</v>
      </c>
      <c r="Q22" s="772">
        <f t="shared" si="7"/>
        <v>8.3581887090385294</v>
      </c>
      <c r="R22" s="772">
        <f t="shared" si="8"/>
        <v>7.0376400674999999</v>
      </c>
      <c r="S22" s="772">
        <f t="shared" si="9"/>
        <v>7.1005863600000003</v>
      </c>
      <c r="T22" s="772">
        <f t="shared" si="10"/>
        <v>5.2850175000000004</v>
      </c>
      <c r="U22" s="772">
        <f t="shared" si="11"/>
        <v>4.4923859820000009</v>
      </c>
    </row>
    <row r="23" spans="1:21" s="529" customFormat="1">
      <c r="A23" s="529">
        <v>4459298</v>
      </c>
      <c r="B23" s="739" t="s">
        <v>1601</v>
      </c>
      <c r="C23" s="739"/>
      <c r="D23" s="740">
        <v>56310</v>
      </c>
      <c r="E23" s="740">
        <v>66321</v>
      </c>
      <c r="F23" s="740">
        <v>55177.78</v>
      </c>
      <c r="G23" s="740">
        <v>52257.68</v>
      </c>
      <c r="H23" s="740">
        <v>47524.81</v>
      </c>
      <c r="I23" s="740">
        <v>46233.68</v>
      </c>
      <c r="K23" s="762">
        <v>56753</v>
      </c>
      <c r="L23" s="763">
        <v>53327</v>
      </c>
      <c r="M23" s="741" t="s">
        <v>380</v>
      </c>
      <c r="N23" s="529">
        <v>20</v>
      </c>
      <c r="O23" s="529">
        <v>6440</v>
      </c>
      <c r="P23" s="772">
        <f t="shared" si="6"/>
        <v>26.714347156816899</v>
      </c>
      <c r="Q23" s="772">
        <f t="shared" si="7"/>
        <v>31.793715708181491</v>
      </c>
      <c r="R23" s="772">
        <f t="shared" si="8"/>
        <v>25.781817704999998</v>
      </c>
      <c r="S23" s="772">
        <f t="shared" si="9"/>
        <v>23.704083648000001</v>
      </c>
      <c r="T23" s="772">
        <f t="shared" si="10"/>
        <v>18.213883432499998</v>
      </c>
      <c r="U23" s="772">
        <f t="shared" si="11"/>
        <v>14.175246288</v>
      </c>
    </row>
    <row r="24" spans="1:21" s="529" customFormat="1">
      <c r="A24" s="529">
        <v>4459748</v>
      </c>
      <c r="B24" s="739" t="s">
        <v>1602</v>
      </c>
      <c r="C24" s="739"/>
      <c r="D24" s="740">
        <v>22901</v>
      </c>
      <c r="E24" s="740">
        <v>15918</v>
      </c>
      <c r="F24" s="740">
        <v>17767.18</v>
      </c>
      <c r="G24" s="740">
        <v>17443.86</v>
      </c>
      <c r="H24" s="740">
        <v>15609.32</v>
      </c>
      <c r="I24" s="740">
        <v>14869.53</v>
      </c>
      <c r="K24" s="762">
        <v>18193</v>
      </c>
      <c r="L24" s="763">
        <v>17742</v>
      </c>
      <c r="M24" s="741" t="s">
        <v>553</v>
      </c>
      <c r="N24" s="529">
        <v>1</v>
      </c>
      <c r="O24" s="529">
        <v>6430</v>
      </c>
      <c r="P24" s="772">
        <f t="shared" si="6"/>
        <v>10.864593575533011</v>
      </c>
      <c r="Q24" s="772">
        <f t="shared" si="7"/>
        <v>7.6309519856882879</v>
      </c>
      <c r="R24" s="772">
        <f t="shared" si="8"/>
        <v>8.3017148550000002</v>
      </c>
      <c r="S24" s="772">
        <f t="shared" si="9"/>
        <v>7.9125348960000004</v>
      </c>
      <c r="T24" s="772">
        <f t="shared" si="10"/>
        <v>5.9822718899999998</v>
      </c>
      <c r="U24" s="772">
        <f t="shared" si="11"/>
        <v>4.5589978980000012</v>
      </c>
    </row>
    <row r="25" spans="1:21" s="529" customFormat="1">
      <c r="A25" s="529">
        <v>4459966</v>
      </c>
      <c r="B25" s="739" t="s">
        <v>1603</v>
      </c>
      <c r="C25" s="739"/>
      <c r="D25" s="740">
        <v>17462</v>
      </c>
      <c r="E25" s="740">
        <v>21416</v>
      </c>
      <c r="F25" s="740">
        <v>22959.25</v>
      </c>
      <c r="G25" s="740">
        <v>22429.599999999999</v>
      </c>
      <c r="H25" s="740">
        <v>11551.04</v>
      </c>
      <c r="I25" s="740">
        <v>10257.18</v>
      </c>
      <c r="K25" s="762">
        <v>23544</v>
      </c>
      <c r="L25" s="763">
        <v>22871</v>
      </c>
      <c r="M25" s="741" t="s">
        <v>495</v>
      </c>
      <c r="O25" s="529">
        <v>6430</v>
      </c>
      <c r="P25" s="772">
        <f t="shared" si="6"/>
        <v>8.2842466711478728</v>
      </c>
      <c r="Q25" s="772">
        <f t="shared" si="7"/>
        <v>10.266645792530491</v>
      </c>
      <c r="R25" s="772">
        <f t="shared" si="8"/>
        <v>10.727709562499999</v>
      </c>
      <c r="S25" s="772">
        <f t="shared" si="9"/>
        <v>10.17406656</v>
      </c>
      <c r="T25" s="772">
        <f t="shared" si="10"/>
        <v>4.4269360799999999</v>
      </c>
      <c r="U25" s="772">
        <f t="shared" si="11"/>
        <v>3.1448513880000002</v>
      </c>
    </row>
    <row r="26" spans="1:21" s="529" customFormat="1">
      <c r="A26" s="529">
        <v>4459990</v>
      </c>
      <c r="B26" s="739" t="s">
        <v>1604</v>
      </c>
      <c r="C26" s="739"/>
      <c r="D26" s="740">
        <v>40123</v>
      </c>
      <c r="E26" s="740">
        <v>33647</v>
      </c>
      <c r="F26" s="740">
        <v>36182.89</v>
      </c>
      <c r="G26" s="740">
        <v>34065.019999999997</v>
      </c>
      <c r="H26" s="740">
        <v>30756.44</v>
      </c>
      <c r="I26" s="740">
        <v>26382.12</v>
      </c>
      <c r="K26" s="762">
        <v>36987</v>
      </c>
      <c r="L26" s="763">
        <v>34662</v>
      </c>
      <c r="M26" s="741" t="s">
        <v>380</v>
      </c>
      <c r="O26" s="529">
        <v>6430</v>
      </c>
      <c r="P26" s="772">
        <f t="shared" si="6"/>
        <v>19.03498048256019</v>
      </c>
      <c r="Q26" s="772">
        <f t="shared" si="7"/>
        <v>16.130081760425544</v>
      </c>
      <c r="R26" s="772">
        <f t="shared" si="8"/>
        <v>16.9064553525</v>
      </c>
      <c r="S26" s="772">
        <f t="shared" si="9"/>
        <v>15.451893071999999</v>
      </c>
      <c r="T26" s="772">
        <f t="shared" si="10"/>
        <v>11.787405629999999</v>
      </c>
      <c r="U26" s="772">
        <f t="shared" si="11"/>
        <v>8.0887579919999997</v>
      </c>
    </row>
    <row r="27" spans="1:21" s="529" customFormat="1">
      <c r="A27" s="529">
        <v>44510155</v>
      </c>
      <c r="B27" s="739" t="s">
        <v>812</v>
      </c>
      <c r="C27" s="739"/>
      <c r="D27" s="740">
        <v>26857</v>
      </c>
      <c r="E27" s="740">
        <v>32456</v>
      </c>
      <c r="F27" s="740">
        <v>33235.800000000003</v>
      </c>
      <c r="G27" s="740">
        <v>35014.54</v>
      </c>
      <c r="H27" s="740">
        <v>40664.5</v>
      </c>
      <c r="I27" s="740">
        <v>35646.47</v>
      </c>
      <c r="K27" s="762">
        <v>34011</v>
      </c>
      <c r="L27" s="763">
        <v>35157</v>
      </c>
      <c r="M27" s="741" t="s">
        <v>381</v>
      </c>
      <c r="O27" s="529">
        <v>6300</v>
      </c>
      <c r="P27" s="772">
        <f t="shared" si="6"/>
        <v>12.741382020789052</v>
      </c>
      <c r="Q27" s="772">
        <f t="shared" si="7"/>
        <v>15.559126626931716</v>
      </c>
      <c r="R27" s="772">
        <f t="shared" si="8"/>
        <v>15.529427550000001</v>
      </c>
      <c r="S27" s="772">
        <f t="shared" si="9"/>
        <v>15.882595344</v>
      </c>
      <c r="T27" s="772">
        <f t="shared" si="10"/>
        <v>15.584669625</v>
      </c>
      <c r="U27" s="772">
        <f t="shared" si="11"/>
        <v>10.929207702000001</v>
      </c>
    </row>
    <row r="28" spans="1:21" s="529" customFormat="1">
      <c r="A28" s="529">
        <v>44510490</v>
      </c>
      <c r="B28" s="739" t="s">
        <v>813</v>
      </c>
      <c r="C28" s="739"/>
      <c r="D28" s="740">
        <v>20337</v>
      </c>
      <c r="E28" s="740">
        <v>19747</v>
      </c>
      <c r="F28" s="740">
        <v>19882.46</v>
      </c>
      <c r="G28" s="740">
        <v>19914.060000000001</v>
      </c>
      <c r="H28" s="740">
        <v>18253.310000000001</v>
      </c>
      <c r="I28" s="740">
        <v>19498.88</v>
      </c>
      <c r="K28" s="762">
        <v>20393</v>
      </c>
      <c r="L28" s="763">
        <v>19981</v>
      </c>
      <c r="M28" s="741" t="s">
        <v>1605</v>
      </c>
      <c r="N28" s="529">
        <v>9</v>
      </c>
      <c r="O28" s="529">
        <v>6300</v>
      </c>
      <c r="P28" s="772">
        <f t="shared" si="6"/>
        <v>9.6481917621769711</v>
      </c>
      <c r="Q28" s="772">
        <f t="shared" si="7"/>
        <v>9.4665415794312491</v>
      </c>
      <c r="R28" s="772">
        <f t="shared" si="8"/>
        <v>9.2900794350000009</v>
      </c>
      <c r="S28" s="772">
        <f t="shared" si="9"/>
        <v>9.0330176160000004</v>
      </c>
      <c r="T28" s="772">
        <f t="shared" si="10"/>
        <v>6.9955810574999999</v>
      </c>
      <c r="U28" s="772">
        <f t="shared" si="11"/>
        <v>5.9783566080000012</v>
      </c>
    </row>
    <row r="29" spans="1:21" s="529" customFormat="1">
      <c r="A29" s="529">
        <v>44510536</v>
      </c>
      <c r="B29" s="739" t="s">
        <v>814</v>
      </c>
      <c r="C29" s="739"/>
      <c r="D29" s="740">
        <v>32228</v>
      </c>
      <c r="E29" s="740">
        <v>29675</v>
      </c>
      <c r="F29" s="740">
        <v>27654.51</v>
      </c>
      <c r="G29" s="740">
        <v>27433.29</v>
      </c>
      <c r="H29" s="740">
        <v>25609.77</v>
      </c>
      <c r="I29" s="740">
        <v>23872.74</v>
      </c>
      <c r="K29" s="762">
        <v>29649</v>
      </c>
      <c r="L29" s="763">
        <v>28099</v>
      </c>
      <c r="M29" s="741" t="s">
        <v>397</v>
      </c>
      <c r="N29" s="529">
        <v>16</v>
      </c>
      <c r="O29" s="529">
        <v>6400</v>
      </c>
      <c r="P29" s="772">
        <f t="shared" si="6"/>
        <v>15.289468658673327</v>
      </c>
      <c r="Q29" s="772">
        <f t="shared" si="7"/>
        <v>14.225939199352929</v>
      </c>
      <c r="R29" s="772">
        <f t="shared" si="8"/>
        <v>12.9215697975</v>
      </c>
      <c r="S29" s="772">
        <f t="shared" si="9"/>
        <v>12.443740344</v>
      </c>
      <c r="T29" s="772">
        <f t="shared" si="10"/>
        <v>9.8149443525000013</v>
      </c>
      <c r="U29" s="772">
        <f t="shared" si="11"/>
        <v>7.3193820840000008</v>
      </c>
    </row>
    <row r="30" spans="1:21" s="529" customFormat="1">
      <c r="A30" s="529">
        <v>44511446</v>
      </c>
      <c r="B30" s="739" t="s">
        <v>815</v>
      </c>
      <c r="C30" s="739"/>
      <c r="D30" s="740">
        <v>5839</v>
      </c>
      <c r="E30" s="740">
        <v>5134</v>
      </c>
      <c r="F30" s="740">
        <v>5329.53</v>
      </c>
      <c r="G30" s="740">
        <v>5443.3</v>
      </c>
      <c r="H30" s="740">
        <v>4883.5</v>
      </c>
      <c r="I30" s="740">
        <v>5637.6</v>
      </c>
      <c r="K30" s="762">
        <v>5414</v>
      </c>
      <c r="L30" s="763">
        <v>5442</v>
      </c>
      <c r="M30" s="741" t="s">
        <v>1606</v>
      </c>
      <c r="O30" s="529">
        <v>6430</v>
      </c>
      <c r="P30" s="772">
        <f t="shared" si="6"/>
        <v>2.7701131779196211</v>
      </c>
      <c r="Q30" s="772">
        <f t="shared" si="7"/>
        <v>2.4611953445485408</v>
      </c>
      <c r="R30" s="772">
        <f t="shared" si="8"/>
        <v>2.4902228925000003</v>
      </c>
      <c r="S30" s="772">
        <f t="shared" si="9"/>
        <v>2.4690808800000004</v>
      </c>
      <c r="T30" s="772">
        <f t="shared" si="10"/>
        <v>1.871601375</v>
      </c>
      <c r="U30" s="772">
        <f t="shared" si="11"/>
        <v>1.7284881600000002</v>
      </c>
    </row>
    <row r="31" spans="1:21" s="529" customFormat="1">
      <c r="A31" s="529">
        <v>44511945</v>
      </c>
      <c r="B31" s="739" t="s">
        <v>816</v>
      </c>
      <c r="C31" s="739"/>
      <c r="D31" s="740">
        <v>3922</v>
      </c>
      <c r="E31" s="740">
        <v>2865</v>
      </c>
      <c r="F31" s="740">
        <v>3230.58</v>
      </c>
      <c r="G31" s="740">
        <v>3258.06</v>
      </c>
      <c r="H31" s="740">
        <v>3072.34</v>
      </c>
      <c r="I31" s="740">
        <v>3061.96</v>
      </c>
      <c r="K31" s="762">
        <v>3311</v>
      </c>
      <c r="L31" s="763">
        <v>3293</v>
      </c>
      <c r="M31" s="741" t="s">
        <v>1607</v>
      </c>
      <c r="N31" s="529">
        <v>1</v>
      </c>
      <c r="O31" s="529">
        <v>6430</v>
      </c>
      <c r="P31" s="772">
        <f t="shared" si="6"/>
        <v>1.8606583120056097</v>
      </c>
      <c r="Q31" s="772">
        <f t="shared" si="7"/>
        <v>1.373456303492709</v>
      </c>
      <c r="R31" s="772">
        <f t="shared" si="8"/>
        <v>1.509488505</v>
      </c>
      <c r="S31" s="772">
        <f t="shared" si="9"/>
        <v>1.4778560160000001</v>
      </c>
      <c r="T31" s="772">
        <f t="shared" si="10"/>
        <v>1.1774743050000003</v>
      </c>
      <c r="U31" s="772">
        <f t="shared" si="11"/>
        <v>0.93879693600000014</v>
      </c>
    </row>
    <row r="32" spans="1:21">
      <c r="B32" s="746" t="s">
        <v>1608</v>
      </c>
      <c r="C32" s="746" t="s">
        <v>1774</v>
      </c>
      <c r="D32" s="748">
        <v>900</v>
      </c>
      <c r="E32" s="747">
        <v>900</v>
      </c>
      <c r="F32" s="748">
        <v>900</v>
      </c>
      <c r="G32" s="747">
        <v>900</v>
      </c>
      <c r="H32" s="748">
        <v>900</v>
      </c>
      <c r="I32" s="747">
        <v>900</v>
      </c>
      <c r="L32" s="763"/>
      <c r="P32" s="772">
        <f t="shared" si="6"/>
        <v>0.42697411545258762</v>
      </c>
      <c r="Q32" s="772">
        <f t="shared" si="7"/>
        <v>0.43145224193488246</v>
      </c>
      <c r="R32" s="772">
        <f t="shared" si="8"/>
        <v>0.42052499999999998</v>
      </c>
      <c r="S32" s="772">
        <f t="shared" si="9"/>
        <v>0.40823999999999999</v>
      </c>
      <c r="T32" s="772">
        <f t="shared" si="10"/>
        <v>0.34492499999999998</v>
      </c>
      <c r="U32" s="772">
        <f t="shared" si="11"/>
        <v>0.27594000000000002</v>
      </c>
    </row>
    <row r="33" spans="1:21">
      <c r="B33" s="17" t="s">
        <v>817</v>
      </c>
      <c r="C33" s="17" t="s">
        <v>1771</v>
      </c>
      <c r="D33" s="577">
        <f>E33</f>
        <v>6073.3125000000009</v>
      </c>
      <c r="E33" s="577">
        <f>(F33+G33+H33+I33)/4</f>
        <v>6073.3125000000009</v>
      </c>
      <c r="F33" s="577">
        <v>5843.27</v>
      </c>
      <c r="G33" s="577">
        <v>6135.35</v>
      </c>
      <c r="H33" s="577">
        <v>6182.5</v>
      </c>
      <c r="I33" s="577">
        <v>6132.13</v>
      </c>
      <c r="L33" s="763"/>
      <c r="P33" s="772">
        <f t="shared" si="6"/>
        <v>2.8812747028384935</v>
      </c>
      <c r="Q33" s="772">
        <f t="shared" si="7"/>
        <v>2.9114936601068289</v>
      </c>
      <c r="R33" s="772">
        <f t="shared" si="8"/>
        <v>2.7302679075</v>
      </c>
      <c r="S33" s="772">
        <f t="shared" si="9"/>
        <v>2.7829947600000002</v>
      </c>
      <c r="T33" s="772">
        <f t="shared" si="10"/>
        <v>2.3694431250000001</v>
      </c>
      <c r="U33" s="772">
        <f t="shared" si="11"/>
        <v>1.8801110580000002</v>
      </c>
    </row>
    <row r="34" spans="1:21">
      <c r="B34" s="17" t="s">
        <v>819</v>
      </c>
      <c r="C34" s="17" t="s">
        <v>1771</v>
      </c>
      <c r="D34" s="577">
        <f>E34</f>
        <v>12199.33</v>
      </c>
      <c r="E34" s="577">
        <f>(F34+G34+H34+I34)/4</f>
        <v>12199.33</v>
      </c>
      <c r="F34" s="577">
        <v>11804.23</v>
      </c>
      <c r="G34" s="577">
        <v>12246.08</v>
      </c>
      <c r="H34" s="577">
        <v>12013.11</v>
      </c>
      <c r="I34" s="577">
        <v>12733.9</v>
      </c>
      <c r="L34" s="763"/>
      <c r="P34" s="772">
        <f t="shared" si="6"/>
        <v>5.7875534842935732</v>
      </c>
      <c r="Q34" s="772">
        <f t="shared" si="7"/>
        <v>5.8482536428927432</v>
      </c>
      <c r="R34" s="772">
        <f t="shared" si="8"/>
        <v>5.5155264675</v>
      </c>
      <c r="S34" s="772">
        <f t="shared" si="9"/>
        <v>5.5548218880000002</v>
      </c>
      <c r="T34" s="772">
        <f t="shared" si="10"/>
        <v>4.6040244075000007</v>
      </c>
      <c r="U34" s="772">
        <f t="shared" si="11"/>
        <v>3.9042137400000003</v>
      </c>
    </row>
    <row r="35" spans="1:21" s="529" customFormat="1">
      <c r="A35" s="529">
        <v>44512640</v>
      </c>
      <c r="B35" s="739" t="s">
        <v>818</v>
      </c>
      <c r="C35" s="739"/>
      <c r="D35" s="740">
        <v>24636</v>
      </c>
      <c r="E35" s="740">
        <v>19771</v>
      </c>
      <c r="F35" s="740">
        <v>19440.43</v>
      </c>
      <c r="G35" s="740">
        <v>19893.93</v>
      </c>
      <c r="H35" s="740">
        <v>18955.14</v>
      </c>
      <c r="I35" s="740">
        <v>19997.64</v>
      </c>
      <c r="K35" s="762">
        <v>19961</v>
      </c>
      <c r="L35" s="763">
        <v>20151</v>
      </c>
      <c r="M35" s="741" t="s">
        <v>1609</v>
      </c>
      <c r="N35" s="529">
        <v>26</v>
      </c>
      <c r="O35" s="529">
        <v>6430</v>
      </c>
      <c r="P35" s="772">
        <f t="shared" si="6"/>
        <v>11.687704786988832</v>
      </c>
      <c r="Q35" s="772">
        <f t="shared" si="7"/>
        <v>9.4780469725495138</v>
      </c>
      <c r="R35" s="772">
        <f t="shared" si="8"/>
        <v>9.0835409175000006</v>
      </c>
      <c r="S35" s="772">
        <f t="shared" si="9"/>
        <v>9.0238866479999995</v>
      </c>
      <c r="T35" s="772">
        <f t="shared" si="10"/>
        <v>7.2645574049999997</v>
      </c>
      <c r="U35" s="772">
        <f t="shared" si="11"/>
        <v>6.1312764240000002</v>
      </c>
    </row>
    <row r="36" spans="1:21" s="529" customFormat="1">
      <c r="A36" s="529">
        <v>44512975</v>
      </c>
      <c r="B36" s="739" t="s">
        <v>820</v>
      </c>
      <c r="C36" s="739"/>
      <c r="D36" s="740">
        <v>2286</v>
      </c>
      <c r="E36" s="740">
        <v>2028</v>
      </c>
      <c r="F36" s="740">
        <v>2185.5500000000002</v>
      </c>
      <c r="G36" s="740">
        <v>2484.52</v>
      </c>
      <c r="H36" s="740">
        <v>2367.84</v>
      </c>
      <c r="I36" s="740">
        <v>2282.1799999999998</v>
      </c>
      <c r="K36" s="762">
        <v>2244</v>
      </c>
      <c r="L36" s="763">
        <v>2519</v>
      </c>
      <c r="M36" s="741" t="s">
        <v>1610</v>
      </c>
      <c r="N36" s="529">
        <v>26</v>
      </c>
      <c r="O36" s="529">
        <v>6470</v>
      </c>
      <c r="P36" s="772">
        <f t="shared" si="6"/>
        <v>1.0845142532495726</v>
      </c>
      <c r="Q36" s="772">
        <f t="shared" si="7"/>
        <v>0.97220571849326842</v>
      </c>
      <c r="R36" s="772">
        <f t="shared" si="8"/>
        <v>1.0211982374999999</v>
      </c>
      <c r="S36" s="772">
        <f t="shared" si="9"/>
        <v>1.1269782720000001</v>
      </c>
      <c r="T36" s="772">
        <f t="shared" si="10"/>
        <v>0.90747468000000009</v>
      </c>
      <c r="U36" s="772">
        <f t="shared" si="11"/>
        <v>0.69971638800000002</v>
      </c>
    </row>
    <row r="37" spans="1:21" s="529" customFormat="1">
      <c r="A37" s="529">
        <v>44513711</v>
      </c>
      <c r="B37" s="739" t="s">
        <v>821</v>
      </c>
      <c r="C37" s="739"/>
      <c r="D37" s="740">
        <v>5173</v>
      </c>
      <c r="E37" s="740">
        <v>3015</v>
      </c>
      <c r="F37" s="762">
        <v>2033</v>
      </c>
      <c r="G37" s="740">
        <v>2493.7800000000002</v>
      </c>
      <c r="H37" s="740">
        <v>2359.11</v>
      </c>
      <c r="I37" s="740">
        <v>2495.1999999999998</v>
      </c>
      <c r="K37" s="762">
        <v>2033</v>
      </c>
      <c r="L37" s="763">
        <v>2738</v>
      </c>
      <c r="M37" s="741" t="s">
        <v>1611</v>
      </c>
      <c r="O37" s="529">
        <v>6430</v>
      </c>
      <c r="P37" s="772">
        <f t="shared" si="6"/>
        <v>2.4541523324847061</v>
      </c>
      <c r="Q37" s="772">
        <f t="shared" si="7"/>
        <v>1.4453650104818563</v>
      </c>
      <c r="R37" s="772">
        <f t="shared" si="8"/>
        <v>0.94991924999999999</v>
      </c>
      <c r="S37" s="772">
        <f t="shared" si="9"/>
        <v>1.1311786080000001</v>
      </c>
      <c r="T37" s="772">
        <f t="shared" si="10"/>
        <v>0.90412890750000008</v>
      </c>
      <c r="U37" s="772">
        <f t="shared" si="11"/>
        <v>0.76502831999999998</v>
      </c>
    </row>
    <row r="38" spans="1:21" s="529" customFormat="1">
      <c r="A38" s="529">
        <v>44513840</v>
      </c>
      <c r="B38" s="739" t="s">
        <v>822</v>
      </c>
      <c r="C38" s="739"/>
      <c r="D38" s="740">
        <v>15179</v>
      </c>
      <c r="E38" s="740">
        <v>16541</v>
      </c>
      <c r="F38" s="740">
        <v>13735.11</v>
      </c>
      <c r="G38" s="740">
        <v>12655.31</v>
      </c>
      <c r="H38" s="740">
        <v>10151.16</v>
      </c>
      <c r="I38" s="740">
        <v>9837.86</v>
      </c>
      <c r="K38" s="762">
        <v>14798</v>
      </c>
      <c r="L38" s="763">
        <v>12845</v>
      </c>
      <c r="M38" s="741" t="s">
        <v>1612</v>
      </c>
      <c r="N38" s="529">
        <v>0</v>
      </c>
      <c r="O38" s="529">
        <v>6400</v>
      </c>
      <c r="P38" s="772">
        <f t="shared" si="6"/>
        <v>7.2011556649498081</v>
      </c>
      <c r="Q38" s="772">
        <f t="shared" si="7"/>
        <v>7.9296128153832113</v>
      </c>
      <c r="R38" s="772">
        <f t="shared" si="8"/>
        <v>6.4177301475000004</v>
      </c>
      <c r="S38" s="772">
        <f t="shared" si="9"/>
        <v>5.7404486160000001</v>
      </c>
      <c r="T38" s="772">
        <f t="shared" si="10"/>
        <v>3.8904320699999997</v>
      </c>
      <c r="U38" s="772">
        <f t="shared" si="11"/>
        <v>3.0162878760000007</v>
      </c>
    </row>
    <row r="39" spans="1:21" s="529" customFormat="1">
      <c r="A39" s="529">
        <v>44514790</v>
      </c>
      <c r="B39" s="739" t="s">
        <v>823</v>
      </c>
      <c r="C39" s="739"/>
      <c r="D39" s="740">
        <v>8611</v>
      </c>
      <c r="E39" s="740">
        <v>7538</v>
      </c>
      <c r="F39" s="740">
        <v>8048.88</v>
      </c>
      <c r="G39" s="740">
        <v>7271.94</v>
      </c>
      <c r="H39" s="740">
        <v>5286.97</v>
      </c>
      <c r="I39" s="740">
        <v>4071.13</v>
      </c>
      <c r="K39" s="762">
        <v>8270</v>
      </c>
      <c r="L39" s="763">
        <v>7366</v>
      </c>
      <c r="M39" s="741" t="s">
        <v>1613</v>
      </c>
      <c r="O39" s="529">
        <v>6430</v>
      </c>
      <c r="P39" s="772">
        <f t="shared" si="6"/>
        <v>4.0851934535135914</v>
      </c>
      <c r="Q39" s="772">
        <f t="shared" si="7"/>
        <v>3.6136522218946041</v>
      </c>
      <c r="R39" s="772">
        <f t="shared" si="8"/>
        <v>3.7608391800000001</v>
      </c>
      <c r="S39" s="772">
        <f t="shared" si="9"/>
        <v>3.2985519840000004</v>
      </c>
      <c r="T39" s="772">
        <f t="shared" si="10"/>
        <v>2.0262312525000001</v>
      </c>
      <c r="U39" s="772">
        <f t="shared" si="11"/>
        <v>1.2482084580000001</v>
      </c>
    </row>
    <row r="40" spans="1:21" s="529" customFormat="1">
      <c r="A40" s="529">
        <v>44514792</v>
      </c>
      <c r="B40" s="739" t="s">
        <v>824</v>
      </c>
      <c r="C40" s="739"/>
      <c r="D40" s="740">
        <v>27911</v>
      </c>
      <c r="E40" s="740">
        <v>26138</v>
      </c>
      <c r="F40" s="740">
        <v>27621.119999999999</v>
      </c>
      <c r="G40" s="740">
        <v>28853.65</v>
      </c>
      <c r="H40" s="740">
        <v>22521.33</v>
      </c>
      <c r="I40" s="740">
        <v>19360.95</v>
      </c>
      <c r="K40" s="762">
        <v>28343</v>
      </c>
      <c r="L40" s="763">
        <v>29347</v>
      </c>
      <c r="M40" s="741" t="s">
        <v>706</v>
      </c>
      <c r="N40" s="529">
        <v>12</v>
      </c>
      <c r="O40" s="529">
        <v>6430</v>
      </c>
      <c r="P40" s="772">
        <f t="shared" si="6"/>
        <v>13.241416151552414</v>
      </c>
      <c r="Q40" s="772">
        <f t="shared" si="7"/>
        <v>12.530331888548842</v>
      </c>
      <c r="R40" s="772">
        <f t="shared" si="8"/>
        <v>12.905968319999999</v>
      </c>
      <c r="S40" s="772">
        <f t="shared" si="9"/>
        <v>13.08801564</v>
      </c>
      <c r="T40" s="772">
        <f t="shared" si="10"/>
        <v>8.6312997224999997</v>
      </c>
      <c r="U40" s="772">
        <f t="shared" si="11"/>
        <v>5.9360672700000006</v>
      </c>
    </row>
    <row r="41" spans="1:21" s="529" customFormat="1">
      <c r="A41" s="529">
        <v>44514891</v>
      </c>
      <c r="B41" s="739" t="s">
        <v>825</v>
      </c>
      <c r="C41" s="739"/>
      <c r="D41" s="740">
        <v>7260</v>
      </c>
      <c r="E41" s="740">
        <v>7587</v>
      </c>
      <c r="F41" s="740">
        <v>6381.96</v>
      </c>
      <c r="G41" s="740">
        <v>7235.83</v>
      </c>
      <c r="H41" s="740">
        <v>5464.24</v>
      </c>
      <c r="I41" s="740">
        <v>4782.03</v>
      </c>
      <c r="K41" s="762">
        <v>6867</v>
      </c>
      <c r="L41" s="763">
        <v>7339</v>
      </c>
      <c r="M41" s="741" t="s">
        <v>1614</v>
      </c>
      <c r="N41" s="529">
        <v>0</v>
      </c>
      <c r="O41" s="529">
        <v>6400</v>
      </c>
      <c r="P41" s="772">
        <f t="shared" si="6"/>
        <v>3.4442578646508735</v>
      </c>
      <c r="Q41" s="772">
        <f t="shared" si="7"/>
        <v>3.6371423995110588</v>
      </c>
      <c r="R41" s="772">
        <f t="shared" si="8"/>
        <v>2.98197081</v>
      </c>
      <c r="S41" s="772">
        <f t="shared" si="9"/>
        <v>3.2821724880000005</v>
      </c>
      <c r="T41" s="772">
        <f t="shared" si="10"/>
        <v>2.0941699799999998</v>
      </c>
      <c r="U41" s="772">
        <f t="shared" si="11"/>
        <v>1.466170398</v>
      </c>
    </row>
    <row r="42" spans="1:21" s="529" customFormat="1">
      <c r="A42" s="529">
        <v>44514893</v>
      </c>
      <c r="B42" s="745" t="s">
        <v>1615</v>
      </c>
      <c r="C42" s="745"/>
      <c r="D42" s="740">
        <v>499</v>
      </c>
      <c r="E42" s="740">
        <v>285</v>
      </c>
      <c r="F42" s="762">
        <v>283</v>
      </c>
      <c r="G42" s="763">
        <v>285</v>
      </c>
      <c r="H42" s="744">
        <v>284</v>
      </c>
      <c r="I42" s="740">
        <v>284</v>
      </c>
      <c r="K42" s="762">
        <v>283</v>
      </c>
      <c r="L42" s="763">
        <v>285</v>
      </c>
      <c r="M42" s="741" t="s">
        <v>810</v>
      </c>
      <c r="O42" s="529">
        <v>6300</v>
      </c>
      <c r="P42" s="772">
        <f t="shared" si="6"/>
        <v>0.23673342623426802</v>
      </c>
      <c r="Q42" s="772">
        <f t="shared" si="7"/>
        <v>0.13662654327937943</v>
      </c>
      <c r="R42" s="772">
        <f t="shared" si="8"/>
        <v>0.13223175000000001</v>
      </c>
      <c r="S42" s="772">
        <f t="shared" si="9"/>
        <v>0.129276</v>
      </c>
      <c r="T42" s="772">
        <f t="shared" si="10"/>
        <v>0.108843</v>
      </c>
      <c r="U42" s="772">
        <f t="shared" si="11"/>
        <v>8.707440000000001E-2</v>
      </c>
    </row>
    <row r="43" spans="1:21" s="529" customFormat="1">
      <c r="A43" s="529">
        <v>44515027</v>
      </c>
      <c r="B43" s="745" t="s">
        <v>1616</v>
      </c>
      <c r="C43" s="745"/>
      <c r="D43" s="740">
        <v>21947</v>
      </c>
      <c r="E43" s="740">
        <v>21947</v>
      </c>
      <c r="F43" s="762">
        <v>21947</v>
      </c>
      <c r="G43" s="740">
        <v>24864.6</v>
      </c>
      <c r="H43" s="744">
        <v>23361</v>
      </c>
      <c r="I43" s="740">
        <v>24593</v>
      </c>
      <c r="K43" s="762">
        <v>21947</v>
      </c>
      <c r="L43" s="763">
        <v>25404</v>
      </c>
      <c r="M43" s="741" t="s">
        <v>1617</v>
      </c>
      <c r="O43" s="529">
        <v>6430</v>
      </c>
      <c r="P43" s="772">
        <f t="shared" si="6"/>
        <v>10.412001013153269</v>
      </c>
      <c r="Q43" s="772">
        <f t="shared" si="7"/>
        <v>10.521202615272074</v>
      </c>
      <c r="R43" s="772">
        <f t="shared" si="8"/>
        <v>10.25473575</v>
      </c>
      <c r="S43" s="772">
        <f t="shared" si="9"/>
        <v>11.27858256</v>
      </c>
      <c r="T43" s="772">
        <f t="shared" si="10"/>
        <v>8.9531032499999998</v>
      </c>
      <c r="U43" s="772">
        <f t="shared" si="11"/>
        <v>7.540213800000001</v>
      </c>
    </row>
    <row r="44" spans="1:21" s="529" customFormat="1">
      <c r="A44" s="529">
        <v>44515714</v>
      </c>
      <c r="B44" s="739" t="s">
        <v>827</v>
      </c>
      <c r="C44" s="739"/>
      <c r="D44" s="740">
        <v>24595</v>
      </c>
      <c r="E44" s="740">
        <v>25312</v>
      </c>
      <c r="F44" s="740">
        <v>26230.53</v>
      </c>
      <c r="G44" s="740">
        <v>29183.89</v>
      </c>
      <c r="H44" s="740">
        <v>25957.79</v>
      </c>
      <c r="I44" s="740">
        <v>23149.99</v>
      </c>
      <c r="K44" s="762">
        <v>28148</v>
      </c>
      <c r="L44" s="763">
        <v>29758</v>
      </c>
      <c r="M44" s="741" t="s">
        <v>1618</v>
      </c>
      <c r="N44" s="529">
        <v>42</v>
      </c>
      <c r="O44" s="529">
        <v>6400</v>
      </c>
      <c r="P44" s="772">
        <f t="shared" si="6"/>
        <v>11.668253743951547</v>
      </c>
      <c r="Q44" s="772">
        <f t="shared" si="7"/>
        <v>12.134354608728604</v>
      </c>
      <c r="R44" s="772">
        <f t="shared" si="8"/>
        <v>12.2562151425</v>
      </c>
      <c r="S44" s="772">
        <f t="shared" si="9"/>
        <v>13.237812504000001</v>
      </c>
      <c r="T44" s="772">
        <f t="shared" si="10"/>
        <v>9.9483230174999999</v>
      </c>
      <c r="U44" s="772">
        <f t="shared" si="11"/>
        <v>7.097786934000001</v>
      </c>
    </row>
    <row r="45" spans="1:21">
      <c r="B45" s="17" t="s">
        <v>826</v>
      </c>
      <c r="C45" s="17" t="s">
        <v>1775</v>
      </c>
      <c r="H45" s="577">
        <v>2927.92</v>
      </c>
      <c r="I45" s="577">
        <v>5012.2299999999996</v>
      </c>
      <c r="L45" s="763"/>
      <c r="P45" s="772">
        <f t="shared" si="6"/>
        <v>0</v>
      </c>
      <c r="Q45" s="772">
        <f t="shared" si="7"/>
        <v>0</v>
      </c>
      <c r="R45" s="772">
        <f t="shared" si="8"/>
        <v>0</v>
      </c>
      <c r="S45" s="772">
        <f t="shared" si="9"/>
        <v>0</v>
      </c>
      <c r="T45" s="772">
        <f t="shared" si="10"/>
        <v>1.1221253400000002</v>
      </c>
      <c r="U45" s="772">
        <f t="shared" si="11"/>
        <v>1.5367497179999998</v>
      </c>
    </row>
    <row r="46" spans="1:21">
      <c r="B46" s="17" t="s">
        <v>831</v>
      </c>
      <c r="C46" s="17" t="s">
        <v>1771</v>
      </c>
      <c r="D46" s="577">
        <f>E46</f>
        <v>7018.2124999999996</v>
      </c>
      <c r="E46" s="577">
        <f>(F46+G46+H46+I46)/4</f>
        <v>7018.2124999999996</v>
      </c>
      <c r="F46" s="577">
        <v>8304.6</v>
      </c>
      <c r="G46" s="577">
        <v>8488.93</v>
      </c>
      <c r="H46" s="577">
        <v>6185.16</v>
      </c>
      <c r="I46" s="577">
        <v>5094.16</v>
      </c>
      <c r="L46" s="763"/>
      <c r="P46" s="772">
        <f t="shared" si="6"/>
        <v>3.3295500824953264</v>
      </c>
      <c r="Q46" s="772">
        <f t="shared" si="7"/>
        <v>3.3644705750004622</v>
      </c>
      <c r="R46" s="772">
        <f t="shared" si="8"/>
        <v>3.88032435</v>
      </c>
      <c r="S46" s="772">
        <f t="shared" si="9"/>
        <v>3.8505786480000004</v>
      </c>
      <c r="T46" s="772">
        <f t="shared" si="10"/>
        <v>2.3704625699999999</v>
      </c>
      <c r="U46" s="772">
        <f t="shared" si="11"/>
        <v>1.5618694559999999</v>
      </c>
    </row>
    <row r="47" spans="1:21" s="529" customFormat="1">
      <c r="A47" s="529">
        <v>44516070</v>
      </c>
      <c r="B47" s="739" t="s">
        <v>828</v>
      </c>
      <c r="C47" s="739"/>
      <c r="D47" s="740">
        <v>14785</v>
      </c>
      <c r="E47" s="740">
        <v>8646</v>
      </c>
      <c r="F47" s="740">
        <v>5872.74</v>
      </c>
      <c r="G47" s="740">
        <v>6093.69</v>
      </c>
      <c r="H47" s="740">
        <v>5669.31</v>
      </c>
      <c r="I47" s="740">
        <v>6216.21</v>
      </c>
      <c r="K47" s="762">
        <v>6023</v>
      </c>
      <c r="L47" s="763">
        <v>6173</v>
      </c>
      <c r="M47" s="741" t="s">
        <v>1619</v>
      </c>
      <c r="N47" s="529">
        <v>2</v>
      </c>
      <c r="O47" s="529">
        <v>6430</v>
      </c>
      <c r="P47" s="772">
        <f t="shared" si="6"/>
        <v>7.0142358855183424</v>
      </c>
      <c r="Q47" s="772">
        <f t="shared" si="7"/>
        <v>4.1448178708544372</v>
      </c>
      <c r="R47" s="772">
        <f t="shared" si="8"/>
        <v>2.7440377650000003</v>
      </c>
      <c r="S47" s="772">
        <f t="shared" si="9"/>
        <v>2.7640977840000001</v>
      </c>
      <c r="T47" s="772">
        <f t="shared" si="10"/>
        <v>2.1727630575000001</v>
      </c>
      <c r="U47" s="772">
        <f t="shared" si="11"/>
        <v>1.9058899860000003</v>
      </c>
    </row>
    <row r="48" spans="1:21" s="529" customFormat="1">
      <c r="A48" s="529">
        <v>44516393</v>
      </c>
      <c r="B48" s="739" t="s">
        <v>829</v>
      </c>
      <c r="C48" s="739"/>
      <c r="D48" s="740">
        <v>25658</v>
      </c>
      <c r="E48" s="740">
        <v>24869</v>
      </c>
      <c r="F48" s="740">
        <v>25772.51</v>
      </c>
      <c r="G48" s="740">
        <v>24085.919999999998</v>
      </c>
      <c r="H48" s="740">
        <v>21435</v>
      </c>
      <c r="I48" s="740">
        <v>20064.580000000002</v>
      </c>
      <c r="K48" s="762">
        <v>26512</v>
      </c>
      <c r="L48" s="763">
        <v>24418</v>
      </c>
      <c r="M48" s="741" t="s">
        <v>1620</v>
      </c>
      <c r="O48" s="529">
        <v>6430</v>
      </c>
      <c r="P48" s="772">
        <f t="shared" si="6"/>
        <v>12.172557615869437</v>
      </c>
      <c r="Q48" s="772">
        <f t="shared" si="7"/>
        <v>11.921984227420658</v>
      </c>
      <c r="R48" s="772">
        <f t="shared" si="8"/>
        <v>12.042205297499999</v>
      </c>
      <c r="S48" s="772">
        <f t="shared" si="9"/>
        <v>10.925373312</v>
      </c>
      <c r="T48" s="772">
        <f t="shared" si="10"/>
        <v>8.2149637500000008</v>
      </c>
      <c r="U48" s="772">
        <f t="shared" si="11"/>
        <v>6.1518002280000008</v>
      </c>
    </row>
    <row r="49" spans="1:21" s="529" customFormat="1">
      <c r="A49" s="529">
        <v>44516908</v>
      </c>
      <c r="B49" s="739" t="s">
        <v>830</v>
      </c>
      <c r="C49" s="739"/>
      <c r="D49" s="740">
        <v>33907</v>
      </c>
      <c r="E49" s="740">
        <v>33969</v>
      </c>
      <c r="F49" s="740">
        <v>29381.18</v>
      </c>
      <c r="G49" s="740">
        <v>27605.39</v>
      </c>
      <c r="H49" s="740">
        <v>21779.94</v>
      </c>
      <c r="I49" s="740">
        <v>23662.32</v>
      </c>
      <c r="K49" s="762">
        <v>30165</v>
      </c>
      <c r="L49" s="763">
        <v>28107</v>
      </c>
      <c r="M49" s="741" t="s">
        <v>1621</v>
      </c>
      <c r="N49" s="529">
        <v>0</v>
      </c>
      <c r="O49" s="529">
        <v>6440</v>
      </c>
      <c r="P49" s="772">
        <f t="shared" si="6"/>
        <v>16.086012591834319</v>
      </c>
      <c r="Q49" s="772">
        <f t="shared" si="7"/>
        <v>16.284445784762248</v>
      </c>
      <c r="R49" s="772">
        <f t="shared" si="8"/>
        <v>13.728356355000001</v>
      </c>
      <c r="S49" s="772">
        <f t="shared" si="9"/>
        <v>12.521804904000001</v>
      </c>
      <c r="T49" s="772">
        <f t="shared" si="10"/>
        <v>8.3471620049999995</v>
      </c>
      <c r="U49" s="772">
        <f t="shared" si="11"/>
        <v>7.2548673120000009</v>
      </c>
    </row>
    <row r="50" spans="1:21" s="529" customFormat="1">
      <c r="A50" s="529">
        <v>44517326</v>
      </c>
      <c r="B50" s="739" t="s">
        <v>832</v>
      </c>
      <c r="C50" s="739"/>
      <c r="D50" s="740">
        <v>12194</v>
      </c>
      <c r="E50" s="740">
        <v>12253</v>
      </c>
      <c r="F50" s="740">
        <v>8595.08</v>
      </c>
      <c r="G50" s="740">
        <v>7503.78</v>
      </c>
      <c r="H50" s="740">
        <v>6453.22</v>
      </c>
      <c r="I50" s="740">
        <v>5801.85</v>
      </c>
      <c r="K50" s="762">
        <v>9253</v>
      </c>
      <c r="L50" s="763">
        <v>7631</v>
      </c>
      <c r="M50" s="741" t="s">
        <v>1622</v>
      </c>
      <c r="N50" s="529">
        <v>46</v>
      </c>
      <c r="O50" s="529">
        <v>6400</v>
      </c>
      <c r="P50" s="772">
        <f t="shared" si="6"/>
        <v>5.7850248486987264</v>
      </c>
      <c r="Q50" s="772">
        <f t="shared" si="7"/>
        <v>5.8739825782534609</v>
      </c>
      <c r="R50" s="772">
        <f t="shared" si="8"/>
        <v>4.0160511300000001</v>
      </c>
      <c r="S50" s="772">
        <f t="shared" si="9"/>
        <v>3.403714608</v>
      </c>
      <c r="T50" s="772">
        <f t="shared" si="10"/>
        <v>2.4731965649999998</v>
      </c>
      <c r="U50" s="772">
        <f t="shared" si="11"/>
        <v>1.7788472100000001</v>
      </c>
    </row>
    <row r="51" spans="1:21" s="529" customFormat="1">
      <c r="A51" s="529">
        <v>44517498</v>
      </c>
      <c r="B51" s="739" t="s">
        <v>833</v>
      </c>
      <c r="C51" s="739"/>
      <c r="D51" s="740">
        <v>19485</v>
      </c>
      <c r="E51" s="740">
        <v>18197</v>
      </c>
      <c r="F51" s="740">
        <v>17733.21</v>
      </c>
      <c r="G51" s="740">
        <v>18459.349999999999</v>
      </c>
      <c r="H51" s="740">
        <v>16267.08</v>
      </c>
      <c r="I51" s="740">
        <v>17498.34</v>
      </c>
      <c r="K51" s="762">
        <v>18222</v>
      </c>
      <c r="L51" s="763">
        <v>18674</v>
      </c>
      <c r="M51" s="741" t="s">
        <v>501</v>
      </c>
      <c r="N51" s="529">
        <v>35</v>
      </c>
      <c r="O51" s="529">
        <v>6430</v>
      </c>
      <c r="P51" s="772">
        <f t="shared" si="6"/>
        <v>9.243989599548522</v>
      </c>
      <c r="Q51" s="772">
        <f t="shared" si="7"/>
        <v>8.7234849405433952</v>
      </c>
      <c r="R51" s="772">
        <f t="shared" si="8"/>
        <v>8.2858423724999994</v>
      </c>
      <c r="S51" s="772">
        <f t="shared" si="9"/>
        <v>8.3731611600000004</v>
      </c>
      <c r="T51" s="772">
        <f t="shared" si="10"/>
        <v>6.2343584100000005</v>
      </c>
      <c r="U51" s="772">
        <f t="shared" si="11"/>
        <v>5.3649910440000008</v>
      </c>
    </row>
    <row r="52" spans="1:21" s="529" customFormat="1">
      <c r="A52" s="529">
        <v>44517604</v>
      </c>
      <c r="B52" s="739" t="s">
        <v>834</v>
      </c>
      <c r="C52" s="739"/>
      <c r="D52" s="740">
        <v>7466</v>
      </c>
      <c r="E52" s="740">
        <v>6813</v>
      </c>
      <c r="F52" s="740">
        <v>7029.47</v>
      </c>
      <c r="G52" s="740">
        <v>6854.82</v>
      </c>
      <c r="H52" s="740">
        <v>5909.3</v>
      </c>
      <c r="I52" s="740">
        <v>6707.38</v>
      </c>
      <c r="K52" s="762">
        <v>7218</v>
      </c>
      <c r="L52" s="763">
        <v>6933</v>
      </c>
      <c r="M52" s="741" t="s">
        <v>1623</v>
      </c>
      <c r="N52" s="529">
        <v>54</v>
      </c>
      <c r="O52" s="529">
        <v>6430</v>
      </c>
      <c r="P52" s="772">
        <f t="shared" si="6"/>
        <v>3.5419874955211323</v>
      </c>
      <c r="Q52" s="772">
        <f t="shared" si="7"/>
        <v>3.2660934714470602</v>
      </c>
      <c r="R52" s="772">
        <f t="shared" si="8"/>
        <v>3.2845198574999999</v>
      </c>
      <c r="S52" s="772">
        <f t="shared" si="9"/>
        <v>3.1093463519999998</v>
      </c>
      <c r="T52" s="772">
        <f t="shared" si="10"/>
        <v>2.264739225</v>
      </c>
      <c r="U52" s="772">
        <f t="shared" si="11"/>
        <v>2.0564827079999999</v>
      </c>
    </row>
    <row r="53" spans="1:21" s="529" customFormat="1">
      <c r="A53" s="529">
        <v>44517620</v>
      </c>
      <c r="B53" s="739" t="s">
        <v>835</v>
      </c>
      <c r="C53" s="739"/>
      <c r="D53" s="740">
        <v>13956</v>
      </c>
      <c r="E53" s="740">
        <v>14352</v>
      </c>
      <c r="F53" s="740">
        <v>14456.94</v>
      </c>
      <c r="G53" s="740">
        <v>14801.84</v>
      </c>
      <c r="H53" s="740">
        <v>13837.52</v>
      </c>
      <c r="I53" s="740">
        <v>16934.560000000001</v>
      </c>
      <c r="K53" s="762">
        <v>14883</v>
      </c>
      <c r="L53" s="763">
        <v>14975</v>
      </c>
      <c r="M53" s="741" t="s">
        <v>1624</v>
      </c>
      <c r="N53" s="529">
        <v>1</v>
      </c>
      <c r="O53" s="529">
        <v>6430</v>
      </c>
      <c r="P53" s="772">
        <f t="shared" si="6"/>
        <v>6.6209452836181253</v>
      </c>
      <c r="Q53" s="772">
        <f t="shared" si="7"/>
        <v>6.8802250847215927</v>
      </c>
      <c r="R53" s="772">
        <f t="shared" si="8"/>
        <v>6.7550052149999997</v>
      </c>
      <c r="S53" s="772">
        <f t="shared" si="9"/>
        <v>6.7141146240000005</v>
      </c>
      <c r="T53" s="772">
        <f t="shared" si="10"/>
        <v>5.3032295400000002</v>
      </c>
      <c r="U53" s="772">
        <f t="shared" si="11"/>
        <v>5.1921360960000005</v>
      </c>
    </row>
    <row r="54" spans="1:21" s="529" customFormat="1">
      <c r="A54" s="529">
        <v>44517705</v>
      </c>
      <c r="B54" s="739" t="s">
        <v>836</v>
      </c>
      <c r="C54" s="739"/>
      <c r="D54" s="740">
        <v>33390</v>
      </c>
      <c r="E54" s="740">
        <v>33682</v>
      </c>
      <c r="F54" s="740">
        <v>33780.46</v>
      </c>
      <c r="G54" s="740">
        <v>35618.58</v>
      </c>
      <c r="H54" s="740">
        <v>34242.379999999997</v>
      </c>
      <c r="I54" s="740">
        <v>34110.44</v>
      </c>
      <c r="K54" s="762">
        <v>36102</v>
      </c>
      <c r="L54" s="763">
        <v>36377</v>
      </c>
      <c r="M54" s="741" t="s">
        <v>1625</v>
      </c>
      <c r="N54" s="529">
        <v>27</v>
      </c>
      <c r="O54" s="529">
        <v>6400</v>
      </c>
      <c r="P54" s="772">
        <f t="shared" si="6"/>
        <v>15.840739683291002</v>
      </c>
      <c r="Q54" s="772">
        <f t="shared" si="7"/>
        <v>16.146860458723012</v>
      </c>
      <c r="R54" s="772">
        <f t="shared" si="8"/>
        <v>15.783919935</v>
      </c>
      <c r="S54" s="772">
        <f t="shared" si="9"/>
        <v>16.156587888000001</v>
      </c>
      <c r="T54" s="772">
        <f t="shared" si="10"/>
        <v>13.123392135</v>
      </c>
      <c r="U54" s="772">
        <f t="shared" si="11"/>
        <v>10.458260904000001</v>
      </c>
    </row>
    <row r="55" spans="1:21" s="529" customFormat="1">
      <c r="A55" s="529">
        <v>44517976</v>
      </c>
      <c r="B55" s="739" t="s">
        <v>837</v>
      </c>
      <c r="C55" s="739"/>
      <c r="D55" s="740">
        <v>8309</v>
      </c>
      <c r="E55" s="740">
        <v>11072</v>
      </c>
      <c r="F55" s="740">
        <v>11060.88</v>
      </c>
      <c r="G55" s="740">
        <v>8947.0400000000009</v>
      </c>
      <c r="H55" s="740">
        <v>8812.4</v>
      </c>
      <c r="I55" s="740">
        <v>9859.4500000000007</v>
      </c>
      <c r="K55" s="762">
        <v>11361</v>
      </c>
      <c r="L55" s="763">
        <v>8974</v>
      </c>
      <c r="M55" s="741" t="s">
        <v>548</v>
      </c>
      <c r="O55" s="529">
        <v>6300</v>
      </c>
      <c r="P55" s="772">
        <f t="shared" si="6"/>
        <v>3.9419199169950558</v>
      </c>
      <c r="Q55" s="772">
        <f t="shared" si="7"/>
        <v>5.3078213585589094</v>
      </c>
      <c r="R55" s="772">
        <f t="shared" si="8"/>
        <v>5.1681961799999998</v>
      </c>
      <c r="S55" s="772">
        <f t="shared" si="9"/>
        <v>4.0583773440000002</v>
      </c>
      <c r="T55" s="772">
        <f t="shared" si="10"/>
        <v>3.3773522999999996</v>
      </c>
      <c r="U55" s="772">
        <f t="shared" si="11"/>
        <v>3.0229073700000004</v>
      </c>
    </row>
    <row r="56" spans="1:21" s="529" customFormat="1">
      <c r="A56" s="529">
        <v>44518065</v>
      </c>
      <c r="B56" s="739" t="s">
        <v>838</v>
      </c>
      <c r="C56" s="739"/>
      <c r="D56" s="740">
        <v>25632</v>
      </c>
      <c r="E56" s="740">
        <v>32668</v>
      </c>
      <c r="F56" s="740">
        <v>32565.21</v>
      </c>
      <c r="G56" s="740">
        <v>32333.119999999999</v>
      </c>
      <c r="H56" s="740">
        <v>27648.55</v>
      </c>
      <c r="I56" s="740">
        <v>28982.89</v>
      </c>
      <c r="K56" s="762">
        <v>33485</v>
      </c>
      <c r="L56" s="763">
        <v>33029</v>
      </c>
      <c r="M56" s="741" t="s">
        <v>1626</v>
      </c>
      <c r="N56" s="529">
        <v>11</v>
      </c>
      <c r="O56" s="529">
        <v>6470</v>
      </c>
      <c r="P56" s="772">
        <f t="shared" si="6"/>
        <v>12.160222808089696</v>
      </c>
      <c r="Q56" s="772">
        <f t="shared" si="7"/>
        <v>15.660757599476378</v>
      </c>
      <c r="R56" s="772">
        <f t="shared" si="8"/>
        <v>15.216094372500001</v>
      </c>
      <c r="S56" s="772">
        <f t="shared" si="9"/>
        <v>14.666303232000001</v>
      </c>
      <c r="T56" s="772">
        <f t="shared" si="10"/>
        <v>10.5963067875</v>
      </c>
      <c r="U56" s="772">
        <f t="shared" si="11"/>
        <v>8.8861540740000002</v>
      </c>
    </row>
    <row r="57" spans="1:21" s="529" customFormat="1">
      <c r="A57" s="529">
        <v>44518085</v>
      </c>
      <c r="B57" s="739" t="s">
        <v>839</v>
      </c>
      <c r="C57" s="739" t="s">
        <v>1790</v>
      </c>
      <c r="D57" s="740">
        <v>8258</v>
      </c>
      <c r="E57" s="740">
        <v>8258</v>
      </c>
      <c r="F57" s="769">
        <f>(G57+H57+I57)/3</f>
        <v>13829.82</v>
      </c>
      <c r="G57" s="740">
        <v>16586.64</v>
      </c>
      <c r="H57" s="740">
        <v>13007.74</v>
      </c>
      <c r="I57" s="740">
        <v>11895.08</v>
      </c>
      <c r="K57" s="762">
        <v>8258</v>
      </c>
      <c r="L57" s="763">
        <v>16632</v>
      </c>
      <c r="M57" s="741" t="s">
        <v>760</v>
      </c>
      <c r="N57" s="529">
        <v>1</v>
      </c>
      <c r="O57" s="529">
        <v>6310</v>
      </c>
      <c r="P57" s="772">
        <f t="shared" si="6"/>
        <v>3.9177247171194098</v>
      </c>
      <c r="Q57" s="772">
        <f t="shared" si="7"/>
        <v>3.9588140154425102</v>
      </c>
      <c r="R57" s="772">
        <f t="shared" si="8"/>
        <v>6.4619833949999999</v>
      </c>
      <c r="S57" s="772">
        <f t="shared" si="9"/>
        <v>7.5236999039999999</v>
      </c>
      <c r="T57" s="772">
        <f t="shared" si="10"/>
        <v>4.9852163549999995</v>
      </c>
      <c r="U57" s="772">
        <f t="shared" si="11"/>
        <v>3.6470315280000003</v>
      </c>
    </row>
    <row r="58" spans="1:21" s="529" customFormat="1">
      <c r="A58" s="529">
        <v>44518126</v>
      </c>
      <c r="B58" s="739" t="s">
        <v>840</v>
      </c>
      <c r="C58" s="739"/>
      <c r="D58" s="740">
        <v>46246</v>
      </c>
      <c r="E58" s="740">
        <v>40484</v>
      </c>
      <c r="F58" s="762">
        <v>41679</v>
      </c>
      <c r="G58" s="740">
        <v>41868.019999999997</v>
      </c>
      <c r="H58" s="740">
        <v>36156.33</v>
      </c>
      <c r="I58" s="740">
        <v>34733.449999999997</v>
      </c>
      <c r="K58" s="762">
        <v>41679</v>
      </c>
      <c r="L58" s="763">
        <v>42430</v>
      </c>
      <c r="M58" s="741" t="s">
        <v>1627</v>
      </c>
      <c r="O58" s="529">
        <v>6430</v>
      </c>
      <c r="P58" s="772">
        <f t="shared" si="6"/>
        <v>21.939827714689297</v>
      </c>
      <c r="Q58" s="772">
        <f t="shared" si="7"/>
        <v>19.407680624990871</v>
      </c>
      <c r="R58" s="772">
        <f t="shared" si="8"/>
        <v>19.474512749999999</v>
      </c>
      <c r="S58" s="772">
        <f t="shared" si="9"/>
        <v>18.991333871999998</v>
      </c>
      <c r="T58" s="772">
        <f t="shared" si="10"/>
        <v>13.8569134725</v>
      </c>
      <c r="U58" s="772">
        <f t="shared" si="11"/>
        <v>10.649275769999999</v>
      </c>
    </row>
    <row r="59" spans="1:21" s="529" customFormat="1">
      <c r="A59" s="529">
        <v>44518129</v>
      </c>
      <c r="B59" s="739" t="s">
        <v>841</v>
      </c>
      <c r="C59" s="739"/>
      <c r="D59" s="740">
        <v>18812</v>
      </c>
      <c r="E59" s="740">
        <v>16423</v>
      </c>
      <c r="F59" s="740">
        <v>17556.150000000001</v>
      </c>
      <c r="G59" s="740">
        <v>17532.2</v>
      </c>
      <c r="H59" s="740">
        <v>14640.53</v>
      </c>
      <c r="I59" s="740">
        <v>14159.18</v>
      </c>
      <c r="K59" s="762">
        <v>18043</v>
      </c>
      <c r="L59" s="763">
        <v>17778</v>
      </c>
      <c r="M59" s="741" t="s">
        <v>1628</v>
      </c>
      <c r="O59" s="529">
        <v>6430</v>
      </c>
      <c r="P59" s="772">
        <f t="shared" si="6"/>
        <v>8.924707844326754</v>
      </c>
      <c r="Q59" s="772">
        <f t="shared" si="7"/>
        <v>7.8730446325517489</v>
      </c>
      <c r="R59" s="772">
        <f t="shared" si="8"/>
        <v>8.2031110875</v>
      </c>
      <c r="S59" s="772">
        <f t="shared" si="9"/>
        <v>7.9526059200000008</v>
      </c>
      <c r="T59" s="772">
        <f t="shared" si="10"/>
        <v>5.6109831225000004</v>
      </c>
      <c r="U59" s="772">
        <f t="shared" si="11"/>
        <v>4.3412045880000001</v>
      </c>
    </row>
    <row r="60" spans="1:21" s="529" customFormat="1">
      <c r="A60" s="529">
        <v>44518198</v>
      </c>
      <c r="B60" s="739" t="s">
        <v>842</v>
      </c>
      <c r="C60" s="739"/>
      <c r="D60" s="740">
        <v>3421</v>
      </c>
      <c r="E60" s="740">
        <v>3052</v>
      </c>
      <c r="F60" s="740">
        <v>3259.15</v>
      </c>
      <c r="G60" s="740">
        <v>3094.43</v>
      </c>
      <c r="H60" s="740">
        <v>2751.51</v>
      </c>
      <c r="I60" s="740">
        <v>3071.22</v>
      </c>
      <c r="K60" s="762">
        <v>3312</v>
      </c>
      <c r="L60" s="763">
        <v>3095</v>
      </c>
      <c r="M60" s="741" t="s">
        <v>1629</v>
      </c>
      <c r="N60" s="529">
        <v>20</v>
      </c>
      <c r="O60" s="529">
        <v>6430</v>
      </c>
      <c r="P60" s="772">
        <f t="shared" si="6"/>
        <v>1.6229760544036691</v>
      </c>
      <c r="Q60" s="772">
        <f t="shared" si="7"/>
        <v>1.463102491539179</v>
      </c>
      <c r="R60" s="772">
        <f t="shared" si="8"/>
        <v>1.5228378375000002</v>
      </c>
      <c r="S60" s="772">
        <f t="shared" si="9"/>
        <v>1.4036334480000001</v>
      </c>
      <c r="T60" s="772">
        <f t="shared" si="10"/>
        <v>1.0545162075000001</v>
      </c>
      <c r="U60" s="772">
        <f t="shared" si="11"/>
        <v>0.941636052</v>
      </c>
    </row>
    <row r="61" spans="1:21" s="529" customFormat="1">
      <c r="A61" s="529">
        <v>44518307</v>
      </c>
      <c r="B61" s="739" t="s">
        <v>843</v>
      </c>
      <c r="C61" s="739"/>
      <c r="D61" s="740">
        <v>39834</v>
      </c>
      <c r="E61" s="740">
        <v>41578</v>
      </c>
      <c r="F61" s="740">
        <v>44185.49</v>
      </c>
      <c r="G61" s="740">
        <v>50081.89</v>
      </c>
      <c r="H61" s="740">
        <v>41444.26</v>
      </c>
      <c r="I61" s="740">
        <v>33602.129999999997</v>
      </c>
      <c r="K61" s="762">
        <v>47401</v>
      </c>
      <c r="L61" s="763">
        <v>51056</v>
      </c>
      <c r="M61" s="741" t="s">
        <v>1630</v>
      </c>
      <c r="N61" s="529">
        <v>24</v>
      </c>
      <c r="O61" s="529">
        <v>6400</v>
      </c>
      <c r="P61" s="772">
        <f t="shared" si="6"/>
        <v>18.897874349931527</v>
      </c>
      <c r="Q61" s="772">
        <f t="shared" si="7"/>
        <v>19.932134794631711</v>
      </c>
      <c r="R61" s="772">
        <f t="shared" si="8"/>
        <v>20.6456702025</v>
      </c>
      <c r="S61" s="772">
        <f t="shared" si="9"/>
        <v>22.717145304000002</v>
      </c>
      <c r="T61" s="772">
        <f t="shared" si="10"/>
        <v>15.883512645000001</v>
      </c>
      <c r="U61" s="772">
        <f t="shared" si="11"/>
        <v>10.302413058000001</v>
      </c>
    </row>
    <row r="62" spans="1:21" s="529" customFormat="1">
      <c r="A62" s="529">
        <v>44518327</v>
      </c>
      <c r="B62" s="739" t="s">
        <v>844</v>
      </c>
      <c r="C62" s="739"/>
      <c r="D62" s="740">
        <v>11324</v>
      </c>
      <c r="E62" s="740">
        <v>12190</v>
      </c>
      <c r="F62" s="762">
        <v>13825</v>
      </c>
      <c r="G62" s="740">
        <v>11619.72</v>
      </c>
      <c r="H62" s="740">
        <v>10734.25</v>
      </c>
      <c r="I62" s="740">
        <v>9794.75</v>
      </c>
      <c r="K62" s="762">
        <v>13825</v>
      </c>
      <c r="L62" s="763">
        <v>12065</v>
      </c>
      <c r="M62" s="741" t="s">
        <v>1631</v>
      </c>
      <c r="N62" s="529">
        <v>2</v>
      </c>
      <c r="O62" s="529">
        <v>6400</v>
      </c>
      <c r="P62" s="772">
        <f t="shared" si="6"/>
        <v>5.3722832037612243</v>
      </c>
      <c r="Q62" s="772">
        <f t="shared" si="7"/>
        <v>5.843780921318019</v>
      </c>
      <c r="R62" s="772">
        <f t="shared" si="8"/>
        <v>6.4597312499999999</v>
      </c>
      <c r="S62" s="772">
        <f t="shared" si="9"/>
        <v>5.2707049919999998</v>
      </c>
      <c r="T62" s="772">
        <f t="shared" si="10"/>
        <v>4.1139013125000004</v>
      </c>
      <c r="U62" s="772">
        <f t="shared" si="11"/>
        <v>3.0030703500000002</v>
      </c>
    </row>
    <row r="63" spans="1:21" s="529" customFormat="1">
      <c r="A63" s="529">
        <v>44518649</v>
      </c>
      <c r="B63" s="739" t="s">
        <v>845</v>
      </c>
      <c r="C63" s="739"/>
      <c r="D63" s="740">
        <v>14390</v>
      </c>
      <c r="E63" s="740">
        <v>12211</v>
      </c>
      <c r="F63" s="740">
        <v>12278.87</v>
      </c>
      <c r="G63" s="740">
        <v>11797.24</v>
      </c>
      <c r="H63" s="740">
        <v>9721.6299999999992</v>
      </c>
      <c r="I63" s="740">
        <v>8667.17</v>
      </c>
      <c r="K63" s="762">
        <v>12876</v>
      </c>
      <c r="L63" s="763">
        <v>11951</v>
      </c>
      <c r="M63" s="741" t="s">
        <v>576</v>
      </c>
      <c r="O63" s="529">
        <v>6430</v>
      </c>
      <c r="P63" s="772">
        <f t="shared" si="6"/>
        <v>6.8268416904030396</v>
      </c>
      <c r="Q63" s="772">
        <f t="shared" si="7"/>
        <v>5.853848140296499</v>
      </c>
      <c r="R63" s="772">
        <f t="shared" si="8"/>
        <v>5.7373020075000003</v>
      </c>
      <c r="S63" s="772">
        <f t="shared" si="9"/>
        <v>5.3512280639999998</v>
      </c>
      <c r="T63" s="772">
        <f t="shared" si="10"/>
        <v>3.7258146974999997</v>
      </c>
      <c r="U63" s="772">
        <f t="shared" si="11"/>
        <v>2.6573543220000002</v>
      </c>
    </row>
    <row r="64" spans="1:21" s="8" customFormat="1">
      <c r="B64" s="17" t="s">
        <v>846</v>
      </c>
      <c r="C64" s="17" t="s">
        <v>1771</v>
      </c>
      <c r="D64" s="577">
        <f t="shared" ref="D64:D65" si="12">E64</f>
        <v>5838.0099999999993</v>
      </c>
      <c r="E64" s="577">
        <f>(F64+G64+H64+I64)/4</f>
        <v>5838.0099999999993</v>
      </c>
      <c r="F64" s="577">
        <v>5896.16</v>
      </c>
      <c r="G64" s="577">
        <v>6144.23</v>
      </c>
      <c r="H64" s="577">
        <v>5888.12</v>
      </c>
      <c r="I64" s="577">
        <v>5423.53</v>
      </c>
      <c r="K64" s="762"/>
      <c r="L64" s="763"/>
      <c r="M64" s="751"/>
      <c r="P64" s="772">
        <f t="shared" si="6"/>
        <v>2.7696435063926232</v>
      </c>
      <c r="Q64" s="772">
        <f t="shared" si="7"/>
        <v>2.7986916699314031</v>
      </c>
      <c r="R64" s="772">
        <f t="shared" si="8"/>
        <v>2.7549807599999996</v>
      </c>
      <c r="S64" s="772">
        <f t="shared" si="9"/>
        <v>2.7870227280000002</v>
      </c>
      <c r="T64" s="772">
        <f t="shared" si="10"/>
        <v>2.2566219899999997</v>
      </c>
      <c r="U64" s="772">
        <f t="shared" si="11"/>
        <v>1.6628542979999998</v>
      </c>
    </row>
    <row r="65" spans="1:21" s="8" customFormat="1">
      <c r="B65" s="17" t="s">
        <v>847</v>
      </c>
      <c r="C65" s="17" t="s">
        <v>1771</v>
      </c>
      <c r="D65" s="577">
        <f t="shared" si="12"/>
        <v>3206.0425</v>
      </c>
      <c r="E65" s="577">
        <f>(F65+G65+H65+I65)/4</f>
        <v>3206.0425</v>
      </c>
      <c r="F65" s="577">
        <v>4497.4399999999996</v>
      </c>
      <c r="G65" s="577">
        <v>2409.8200000000002</v>
      </c>
      <c r="H65" s="577">
        <v>2898.94</v>
      </c>
      <c r="I65" s="577">
        <v>3017.97</v>
      </c>
      <c r="K65" s="762"/>
      <c r="L65" s="763"/>
      <c r="M65" s="751"/>
      <c r="P65" s="772">
        <f t="shared" si="6"/>
        <v>1.5209968450454474</v>
      </c>
      <c r="Q65" s="772">
        <f t="shared" si="7"/>
        <v>1.5369491381816838</v>
      </c>
      <c r="R65" s="772">
        <f t="shared" si="8"/>
        <v>2.1014288399999996</v>
      </c>
      <c r="S65" s="772">
        <f t="shared" si="9"/>
        <v>1.0930943520000003</v>
      </c>
      <c r="T65" s="772">
        <f t="shared" si="10"/>
        <v>1.1110187550000001</v>
      </c>
      <c r="U65" s="772">
        <f t="shared" si="11"/>
        <v>0.92530960200000001</v>
      </c>
    </row>
    <row r="66" spans="1:21" s="529" customFormat="1">
      <c r="A66" s="529">
        <v>44519909</v>
      </c>
      <c r="B66" s="739" t="s">
        <v>848</v>
      </c>
      <c r="C66" s="739"/>
      <c r="D66" s="740">
        <v>20173</v>
      </c>
      <c r="E66" s="740">
        <v>19916</v>
      </c>
      <c r="F66" s="740">
        <v>20621.099999999999</v>
      </c>
      <c r="G66" s="740">
        <v>22952.25</v>
      </c>
      <c r="H66" s="740">
        <v>20067.86</v>
      </c>
      <c r="I66" s="740">
        <v>21578.31</v>
      </c>
      <c r="K66" s="762">
        <v>21163</v>
      </c>
      <c r="L66" s="763">
        <v>23070</v>
      </c>
      <c r="M66" s="741" t="s">
        <v>1632</v>
      </c>
      <c r="O66" s="529">
        <v>6300</v>
      </c>
      <c r="P66" s="772">
        <f t="shared" si="6"/>
        <v>9.570387590027833</v>
      </c>
      <c r="Q66" s="772">
        <f t="shared" si="7"/>
        <v>9.5475587226390211</v>
      </c>
      <c r="R66" s="772">
        <f t="shared" si="8"/>
        <v>9.6352089749999994</v>
      </c>
      <c r="S66" s="772">
        <f t="shared" si="9"/>
        <v>10.4111406</v>
      </c>
      <c r="T66" s="772">
        <f t="shared" si="10"/>
        <v>7.6910073450000009</v>
      </c>
      <c r="U66" s="772">
        <f t="shared" si="11"/>
        <v>6.615909846000001</v>
      </c>
    </row>
    <row r="67" spans="1:21" s="529" customFormat="1">
      <c r="A67" s="529">
        <v>44520030</v>
      </c>
      <c r="B67" s="739" t="s">
        <v>849</v>
      </c>
      <c r="C67" s="739"/>
      <c r="D67" s="740">
        <v>22725</v>
      </c>
      <c r="E67" s="740">
        <v>22451</v>
      </c>
      <c r="F67" s="740">
        <v>21589.200000000001</v>
      </c>
      <c r="G67" s="740">
        <v>21457.52</v>
      </c>
      <c r="H67" s="740">
        <v>17031.330000000002</v>
      </c>
      <c r="I67" s="740">
        <v>14472.36</v>
      </c>
      <c r="K67" s="762">
        <v>22150</v>
      </c>
      <c r="L67" s="763">
        <v>21718</v>
      </c>
      <c r="M67" s="741" t="s">
        <v>1633</v>
      </c>
      <c r="O67" s="529">
        <v>6470</v>
      </c>
      <c r="P67" s="772">
        <f t="shared" si="6"/>
        <v>10.781096415177837</v>
      </c>
      <c r="Q67" s="772">
        <f t="shared" si="7"/>
        <v>10.762815870755608</v>
      </c>
      <c r="R67" s="772">
        <f t="shared" si="8"/>
        <v>10.087553700000001</v>
      </c>
      <c r="S67" s="772">
        <f t="shared" si="9"/>
        <v>9.7331310720000008</v>
      </c>
      <c r="T67" s="772">
        <f t="shared" si="10"/>
        <v>6.5272572225000012</v>
      </c>
      <c r="U67" s="772">
        <f t="shared" si="11"/>
        <v>4.4372255760000003</v>
      </c>
    </row>
    <row r="68" spans="1:21" s="529" customFormat="1">
      <c r="A68" s="529">
        <v>44520757</v>
      </c>
      <c r="B68" s="739" t="s">
        <v>850</v>
      </c>
      <c r="C68" s="739"/>
      <c r="D68" s="740">
        <v>10840</v>
      </c>
      <c r="E68" s="740">
        <v>11246</v>
      </c>
      <c r="F68" s="762">
        <v>10215</v>
      </c>
      <c r="G68" s="740">
        <v>9779.91</v>
      </c>
      <c r="H68" s="740">
        <v>9287.24</v>
      </c>
      <c r="I68" s="740">
        <v>10545.29</v>
      </c>
      <c r="K68" s="762">
        <v>10215</v>
      </c>
      <c r="L68" s="763">
        <v>10173</v>
      </c>
      <c r="M68" s="741" t="s">
        <v>667</v>
      </c>
      <c r="N68" s="529">
        <v>29</v>
      </c>
      <c r="O68" s="529">
        <v>6440</v>
      </c>
      <c r="P68" s="772">
        <f t="shared" si="6"/>
        <v>5.1426660127844999</v>
      </c>
      <c r="Q68" s="772">
        <f t="shared" si="7"/>
        <v>5.39123545866632</v>
      </c>
      <c r="R68" s="772">
        <f t="shared" si="8"/>
        <v>4.7729587499999999</v>
      </c>
      <c r="S68" s="772">
        <f t="shared" si="9"/>
        <v>4.4361671759999997</v>
      </c>
      <c r="T68" s="772">
        <f t="shared" si="10"/>
        <v>3.5593347299999998</v>
      </c>
      <c r="U68" s="772">
        <f t="shared" si="11"/>
        <v>3.2331859140000003</v>
      </c>
    </row>
    <row r="69" spans="1:21" s="529" customFormat="1">
      <c r="A69" s="529">
        <v>44520776</v>
      </c>
      <c r="B69" s="739" t="s">
        <v>851</v>
      </c>
      <c r="C69" s="739"/>
      <c r="D69" s="740">
        <v>15250</v>
      </c>
      <c r="E69" s="740">
        <v>11579</v>
      </c>
      <c r="F69" s="740">
        <v>12606.88</v>
      </c>
      <c r="G69" s="740">
        <v>19753.189999999999</v>
      </c>
      <c r="H69" s="740">
        <v>20046.05</v>
      </c>
      <c r="I69" s="740">
        <v>21582.01</v>
      </c>
      <c r="K69" s="762">
        <v>12963</v>
      </c>
      <c r="L69" s="763">
        <v>20206</v>
      </c>
      <c r="M69" s="741" t="s">
        <v>1634</v>
      </c>
      <c r="O69" s="529">
        <v>6430</v>
      </c>
      <c r="P69" s="772">
        <f t="shared" si="6"/>
        <v>7.2348391785021784</v>
      </c>
      <c r="Q69" s="772">
        <f t="shared" si="7"/>
        <v>5.5508727881822271</v>
      </c>
      <c r="R69" s="772">
        <f t="shared" si="8"/>
        <v>5.8905646799999998</v>
      </c>
      <c r="S69" s="772">
        <f t="shared" si="9"/>
        <v>8.9600469839999999</v>
      </c>
      <c r="T69" s="772">
        <f t="shared" si="10"/>
        <v>7.6826486624999992</v>
      </c>
      <c r="U69" s="772">
        <f t="shared" si="11"/>
        <v>6.6170442659999997</v>
      </c>
    </row>
    <row r="70" spans="1:21" s="529" customFormat="1">
      <c r="A70" s="529">
        <v>44520915</v>
      </c>
      <c r="B70" s="739" t="s">
        <v>852</v>
      </c>
      <c r="C70" s="739"/>
      <c r="D70" s="740">
        <v>26970</v>
      </c>
      <c r="E70" s="740">
        <v>22733</v>
      </c>
      <c r="F70" s="740">
        <v>24583.73</v>
      </c>
      <c r="G70" s="740">
        <v>23403.48</v>
      </c>
      <c r="H70" s="740">
        <v>21978.25</v>
      </c>
      <c r="I70" s="740">
        <v>23624.37</v>
      </c>
      <c r="K70" s="762">
        <v>25234</v>
      </c>
      <c r="L70" s="763">
        <v>23732</v>
      </c>
      <c r="M70" s="741" t="s">
        <v>651</v>
      </c>
      <c r="N70" s="529">
        <v>2</v>
      </c>
      <c r="O70" s="529">
        <v>6430</v>
      </c>
      <c r="P70" s="772">
        <f t="shared" si="6"/>
        <v>12.794990993062543</v>
      </c>
      <c r="Q70" s="772">
        <f t="shared" si="7"/>
        <v>10.898004239895203</v>
      </c>
      <c r="R70" s="772">
        <f t="shared" si="8"/>
        <v>11.4867478425</v>
      </c>
      <c r="S70" s="772">
        <f t="shared" si="9"/>
        <v>10.615818528</v>
      </c>
      <c r="T70" s="772">
        <f t="shared" si="10"/>
        <v>8.4231643125000009</v>
      </c>
      <c r="U70" s="772">
        <f t="shared" si="11"/>
        <v>7.2432318420000001</v>
      </c>
    </row>
    <row r="71" spans="1:21" s="529" customFormat="1">
      <c r="A71" s="529">
        <v>44521324</v>
      </c>
      <c r="B71" s="739" t="s">
        <v>853</v>
      </c>
      <c r="C71" s="739"/>
      <c r="D71" s="740">
        <v>32069</v>
      </c>
      <c r="E71" s="740">
        <v>27501</v>
      </c>
      <c r="F71" s="740">
        <v>37585</v>
      </c>
      <c r="G71" s="740">
        <v>30242.38</v>
      </c>
      <c r="H71" s="740">
        <v>30250.07</v>
      </c>
      <c r="I71" s="740">
        <v>27353.77</v>
      </c>
      <c r="K71" s="762">
        <v>37585</v>
      </c>
      <c r="L71" s="763">
        <v>31152</v>
      </c>
      <c r="M71" s="741" t="s">
        <v>1561</v>
      </c>
      <c r="O71" s="529">
        <v>6300</v>
      </c>
      <c r="P71" s="772">
        <f t="shared" si="6"/>
        <v>15.214036564943369</v>
      </c>
      <c r="Q71" s="772">
        <f t="shared" si="7"/>
        <v>13.183742339390223</v>
      </c>
      <c r="R71" s="772">
        <f t="shared" si="8"/>
        <v>17.561591249999999</v>
      </c>
      <c r="S71" s="772">
        <f t="shared" si="9"/>
        <v>13.717943568000003</v>
      </c>
      <c r="T71" s="772">
        <f t="shared" si="10"/>
        <v>11.593339327500001</v>
      </c>
      <c r="U71" s="772">
        <f t="shared" si="11"/>
        <v>8.3866658820000008</v>
      </c>
    </row>
    <row r="72" spans="1:21" s="529" customFormat="1">
      <c r="A72" s="529">
        <v>44521344</v>
      </c>
      <c r="B72" s="739" t="s">
        <v>854</v>
      </c>
      <c r="C72" s="739"/>
      <c r="D72" s="740">
        <v>26927</v>
      </c>
      <c r="E72" s="740">
        <v>29132</v>
      </c>
      <c r="F72" s="740">
        <v>26444.880000000001</v>
      </c>
      <c r="G72" s="740">
        <v>26330.2</v>
      </c>
      <c r="H72" s="740">
        <v>19971.36</v>
      </c>
      <c r="I72" s="740">
        <v>16701.16</v>
      </c>
      <c r="K72" s="762">
        <v>26935</v>
      </c>
      <c r="L72" s="763">
        <v>26800</v>
      </c>
      <c r="M72" s="741" t="s">
        <v>509</v>
      </c>
      <c r="N72" s="529">
        <v>0</v>
      </c>
      <c r="O72" s="529">
        <v>6440</v>
      </c>
      <c r="P72" s="772">
        <f t="shared" si="6"/>
        <v>12.774591118657586</v>
      </c>
      <c r="Q72" s="772">
        <f t="shared" si="7"/>
        <v>13.965629680052217</v>
      </c>
      <c r="R72" s="772">
        <f t="shared" si="8"/>
        <v>12.356370179999999</v>
      </c>
      <c r="S72" s="772">
        <f t="shared" si="9"/>
        <v>11.94337872</v>
      </c>
      <c r="T72" s="772">
        <f t="shared" si="10"/>
        <v>7.6540237200000005</v>
      </c>
      <c r="U72" s="772">
        <f t="shared" si="11"/>
        <v>5.1205756560000006</v>
      </c>
    </row>
    <row r="73" spans="1:21" s="529" customFormat="1">
      <c r="A73" s="529">
        <v>44521587</v>
      </c>
      <c r="B73" s="739" t="s">
        <v>855</v>
      </c>
      <c r="C73" s="739"/>
      <c r="D73" s="740">
        <v>6228</v>
      </c>
      <c r="E73" s="740">
        <v>6955</v>
      </c>
      <c r="F73" s="740">
        <v>6126.66</v>
      </c>
      <c r="G73" s="740">
        <v>6526.41</v>
      </c>
      <c r="H73" s="740">
        <v>6093.71</v>
      </c>
      <c r="I73" s="740">
        <v>6304.24</v>
      </c>
      <c r="K73" s="762">
        <v>6286</v>
      </c>
      <c r="L73" s="763">
        <v>6617</v>
      </c>
      <c r="M73" s="741" t="s">
        <v>1635</v>
      </c>
      <c r="O73" s="529">
        <v>6470</v>
      </c>
      <c r="P73" s="772">
        <f t="shared" si="6"/>
        <v>2.9546608789319064</v>
      </c>
      <c r="Q73" s="772">
        <f t="shared" si="7"/>
        <v>3.3341670473967859</v>
      </c>
      <c r="R73" s="772">
        <f t="shared" si="8"/>
        <v>2.8626818849999998</v>
      </c>
      <c r="S73" s="772">
        <f t="shared" si="9"/>
        <v>2.9603795759999998</v>
      </c>
      <c r="T73" s="772">
        <f t="shared" si="10"/>
        <v>2.3354143574999999</v>
      </c>
      <c r="U73" s="772">
        <f t="shared" si="11"/>
        <v>1.9328799840000002</v>
      </c>
    </row>
    <row r="74" spans="1:21" s="529" customFormat="1">
      <c r="A74" s="529">
        <v>44521588</v>
      </c>
      <c r="B74" s="739" t="s">
        <v>856</v>
      </c>
      <c r="C74" s="739"/>
      <c r="D74" s="740">
        <v>8002</v>
      </c>
      <c r="E74" s="740">
        <v>7683</v>
      </c>
      <c r="F74" s="740">
        <v>8195.31</v>
      </c>
      <c r="G74" s="740">
        <v>7453.72</v>
      </c>
      <c r="H74" s="740">
        <v>7604.05</v>
      </c>
      <c r="I74" s="740">
        <v>7888.42</v>
      </c>
      <c r="K74" s="762">
        <v>8320</v>
      </c>
      <c r="L74" s="763">
        <v>10790</v>
      </c>
      <c r="M74" s="741" t="s">
        <v>382</v>
      </c>
      <c r="O74" s="529">
        <v>6470</v>
      </c>
      <c r="P74" s="772">
        <f t="shared" si="6"/>
        <v>3.7962743020573404</v>
      </c>
      <c r="Q74" s="772">
        <f t="shared" si="7"/>
        <v>3.6831639719841132</v>
      </c>
      <c r="R74" s="772">
        <f t="shared" si="8"/>
        <v>3.8292585974999995</v>
      </c>
      <c r="S74" s="772">
        <f t="shared" si="9"/>
        <v>3.3810073920000003</v>
      </c>
      <c r="T74" s="772">
        <f t="shared" si="10"/>
        <v>2.9142521625</v>
      </c>
      <c r="U74" s="772">
        <f t="shared" si="11"/>
        <v>2.4185895720000001</v>
      </c>
    </row>
    <row r="75" spans="1:21" s="529" customFormat="1">
      <c r="A75" s="529">
        <v>44521594</v>
      </c>
      <c r="B75" s="739" t="s">
        <v>857</v>
      </c>
      <c r="C75" s="739"/>
      <c r="D75" s="740">
        <v>26909</v>
      </c>
      <c r="E75" s="740">
        <v>25897</v>
      </c>
      <c r="F75" s="740">
        <v>27029.77</v>
      </c>
      <c r="G75" s="740">
        <v>27802.61</v>
      </c>
      <c r="H75" s="740">
        <v>26153.1</v>
      </c>
      <c r="I75" s="740">
        <v>26748.400000000001</v>
      </c>
      <c r="K75" s="762">
        <v>27740</v>
      </c>
      <c r="L75" s="763">
        <v>28173</v>
      </c>
      <c r="M75" s="741" t="s">
        <v>490</v>
      </c>
      <c r="N75" s="529">
        <v>43</v>
      </c>
      <c r="O75" s="529">
        <v>6470</v>
      </c>
      <c r="P75" s="772">
        <f t="shared" ref="P75:P138" si="13">$P$3*D75/1000000</f>
        <v>12.766051636348534</v>
      </c>
      <c r="Q75" s="772">
        <f t="shared" ref="Q75:Q138" si="14">$Q$3*E75/1000000</f>
        <v>12.414798565986279</v>
      </c>
      <c r="R75" s="772">
        <f t="shared" ref="R75:R138" si="15">$R$3*F75/1000000</f>
        <v>12.6296600325</v>
      </c>
      <c r="S75" s="772">
        <f t="shared" ref="S75:S138" si="16">$S$3*G75/1000000</f>
        <v>12.611263896000002</v>
      </c>
      <c r="T75" s="772">
        <f t="shared" ref="T75:T138" si="17">$T$3*H75/1000000</f>
        <v>10.023175575</v>
      </c>
      <c r="U75" s="772">
        <f t="shared" ref="U75:U138" si="18">$U$3*I75/1000000</f>
        <v>8.2010594400000016</v>
      </c>
    </row>
    <row r="76" spans="1:21" s="529" customFormat="1">
      <c r="A76" s="529">
        <v>44521595</v>
      </c>
      <c r="B76" s="739" t="s">
        <v>858</v>
      </c>
      <c r="C76" s="739"/>
      <c r="D76" s="740">
        <v>617</v>
      </c>
      <c r="E76" s="740">
        <v>605</v>
      </c>
      <c r="F76" s="740">
        <v>619.49</v>
      </c>
      <c r="G76" s="740">
        <v>474.49</v>
      </c>
      <c r="H76" s="740">
        <v>398.09</v>
      </c>
      <c r="I76" s="740">
        <v>392.9</v>
      </c>
      <c r="K76" s="762">
        <v>637</v>
      </c>
      <c r="L76" s="763">
        <v>483</v>
      </c>
      <c r="M76" s="741" t="s">
        <v>1636</v>
      </c>
      <c r="O76" s="529">
        <v>6470</v>
      </c>
      <c r="P76" s="772">
        <f t="shared" si="13"/>
        <v>0.29271447692694064</v>
      </c>
      <c r="Q76" s="772">
        <f t="shared" si="14"/>
        <v>0.29003178485622655</v>
      </c>
      <c r="R76" s="772">
        <f t="shared" si="15"/>
        <v>0.2894567025</v>
      </c>
      <c r="S76" s="772">
        <f t="shared" si="16"/>
        <v>0.21522866400000001</v>
      </c>
      <c r="T76" s="772">
        <f t="shared" si="17"/>
        <v>0.1525679925</v>
      </c>
      <c r="U76" s="772">
        <f t="shared" si="18"/>
        <v>0.12046314</v>
      </c>
    </row>
    <row r="77" spans="1:21" s="529" customFormat="1">
      <c r="A77" s="529">
        <v>44521650</v>
      </c>
      <c r="B77" s="739" t="s">
        <v>859</v>
      </c>
      <c r="C77" s="739"/>
      <c r="D77" s="740">
        <v>5574</v>
      </c>
      <c r="E77" s="740">
        <v>5290</v>
      </c>
      <c r="F77" s="740">
        <v>5409.54</v>
      </c>
      <c r="G77" s="740">
        <v>5283.92</v>
      </c>
      <c r="H77" s="740">
        <v>5096.9799999999996</v>
      </c>
      <c r="I77" s="740">
        <v>5332.23</v>
      </c>
      <c r="K77" s="762">
        <v>5558</v>
      </c>
      <c r="L77" s="763">
        <v>5358</v>
      </c>
      <c r="M77" s="741" t="s">
        <v>1637</v>
      </c>
      <c r="N77" s="529">
        <v>22</v>
      </c>
      <c r="O77" s="529">
        <v>6430</v>
      </c>
      <c r="P77" s="772">
        <f t="shared" si="13"/>
        <v>2.644393021703026</v>
      </c>
      <c r="Q77" s="772">
        <f t="shared" si="14"/>
        <v>2.5359803998172534</v>
      </c>
      <c r="R77" s="772">
        <f t="shared" si="15"/>
        <v>2.5276075649999998</v>
      </c>
      <c r="S77" s="772">
        <f t="shared" si="16"/>
        <v>2.396786112</v>
      </c>
      <c r="T77" s="772">
        <f t="shared" si="17"/>
        <v>1.9534175849999997</v>
      </c>
      <c r="U77" s="772">
        <f t="shared" si="18"/>
        <v>1.6348617179999998</v>
      </c>
    </row>
    <row r="78" spans="1:21" s="529" customFormat="1">
      <c r="A78" s="529">
        <v>44521782</v>
      </c>
      <c r="B78" s="739" t="s">
        <v>860</v>
      </c>
      <c r="C78" s="739"/>
      <c r="D78" s="740">
        <v>25134</v>
      </c>
      <c r="E78" s="740">
        <v>22752</v>
      </c>
      <c r="F78" s="740">
        <v>23439.79</v>
      </c>
      <c r="G78" s="740">
        <v>23880.3</v>
      </c>
      <c r="H78" s="740">
        <v>22911.91</v>
      </c>
      <c r="I78" s="740">
        <v>23618.880000000001</v>
      </c>
      <c r="K78" s="762">
        <v>24055</v>
      </c>
      <c r="L78" s="763">
        <v>23943</v>
      </c>
      <c r="M78" s="741" t="s">
        <v>1638</v>
      </c>
      <c r="N78" s="529">
        <v>15</v>
      </c>
      <c r="O78" s="529">
        <v>6300</v>
      </c>
      <c r="P78" s="772">
        <f t="shared" si="13"/>
        <v>11.923963797539264</v>
      </c>
      <c r="Q78" s="772">
        <f t="shared" si="14"/>
        <v>10.90711267611383</v>
      </c>
      <c r="R78" s="772">
        <f t="shared" si="15"/>
        <v>10.952241877499999</v>
      </c>
      <c r="S78" s="772">
        <f t="shared" si="16"/>
        <v>10.832104080000001</v>
      </c>
      <c r="T78" s="772">
        <f t="shared" si="17"/>
        <v>8.7809895075000011</v>
      </c>
      <c r="U78" s="772">
        <f t="shared" si="18"/>
        <v>7.2415486080000013</v>
      </c>
    </row>
    <row r="79" spans="1:21" s="529" customFormat="1">
      <c r="A79" s="529">
        <v>44521783</v>
      </c>
      <c r="B79" s="739" t="s">
        <v>861</v>
      </c>
      <c r="C79" s="739"/>
      <c r="D79" s="740">
        <v>35034</v>
      </c>
      <c r="E79" s="740">
        <v>37354</v>
      </c>
      <c r="F79" s="740">
        <v>32738.21</v>
      </c>
      <c r="G79" s="740">
        <v>32022.57</v>
      </c>
      <c r="H79" s="740">
        <v>31121.22</v>
      </c>
      <c r="I79" s="740">
        <v>32049.87</v>
      </c>
      <c r="K79" s="762">
        <v>33626</v>
      </c>
      <c r="L79" s="763">
        <v>32105</v>
      </c>
      <c r="M79" s="741" t="s">
        <v>534</v>
      </c>
      <c r="O79" s="529">
        <v>6300</v>
      </c>
      <c r="P79" s="772">
        <f t="shared" si="13"/>
        <v>16.620679067517727</v>
      </c>
      <c r="Q79" s="772">
        <f t="shared" si="14"/>
        <v>17.907185605817332</v>
      </c>
      <c r="R79" s="772">
        <f t="shared" si="15"/>
        <v>15.296928622500001</v>
      </c>
      <c r="S79" s="772">
        <f t="shared" si="16"/>
        <v>14.525437752</v>
      </c>
      <c r="T79" s="772">
        <f t="shared" si="17"/>
        <v>11.927207565000002</v>
      </c>
      <c r="U79" s="772">
        <f t="shared" si="18"/>
        <v>9.8264901420000008</v>
      </c>
    </row>
    <row r="80" spans="1:21" s="529" customFormat="1">
      <c r="A80" s="529">
        <v>44521862</v>
      </c>
      <c r="B80" s="739" t="s">
        <v>862</v>
      </c>
      <c r="C80" s="739"/>
      <c r="D80" s="740">
        <v>42196</v>
      </c>
      <c r="E80" s="740">
        <v>37025</v>
      </c>
      <c r="F80" s="740">
        <v>31196</v>
      </c>
      <c r="G80" s="740">
        <v>25183.13</v>
      </c>
      <c r="H80" s="740">
        <v>27089.05</v>
      </c>
      <c r="I80" s="740">
        <v>28124.59</v>
      </c>
      <c r="K80" s="762">
        <v>31196</v>
      </c>
      <c r="L80" s="763">
        <v>29754</v>
      </c>
      <c r="M80" s="741" t="s">
        <v>1639</v>
      </c>
      <c r="N80" s="529">
        <v>86</v>
      </c>
      <c r="O80" s="529">
        <v>6430</v>
      </c>
      <c r="P80" s="772">
        <f t="shared" si="13"/>
        <v>20.01844419515265</v>
      </c>
      <c r="Q80" s="772">
        <f t="shared" si="14"/>
        <v>17.749465841821138</v>
      </c>
      <c r="R80" s="772">
        <f t="shared" si="15"/>
        <v>14.576331</v>
      </c>
      <c r="S80" s="772">
        <f t="shared" si="16"/>
        <v>11.423067768000001</v>
      </c>
      <c r="T80" s="772">
        <f t="shared" si="17"/>
        <v>10.381878412499999</v>
      </c>
      <c r="U80" s="772">
        <f t="shared" si="18"/>
        <v>8.6229992939999995</v>
      </c>
    </row>
    <row r="81" spans="1:21" s="529" customFormat="1">
      <c r="A81" s="529">
        <v>44522143</v>
      </c>
      <c r="B81" s="739" t="s">
        <v>863</v>
      </c>
      <c r="C81" s="739"/>
      <c r="D81" s="740">
        <v>13445</v>
      </c>
      <c r="E81" s="740">
        <v>14400</v>
      </c>
      <c r="F81" s="740">
        <v>13157.81</v>
      </c>
      <c r="G81" s="740">
        <v>14479.08</v>
      </c>
      <c r="H81" s="740">
        <v>12327.23</v>
      </c>
      <c r="I81" s="740">
        <v>13329.64</v>
      </c>
      <c r="K81" s="762">
        <v>13531</v>
      </c>
      <c r="L81" s="763">
        <v>14789</v>
      </c>
      <c r="M81" s="741" t="s">
        <v>649</v>
      </c>
      <c r="N81" s="529">
        <v>20</v>
      </c>
      <c r="O81" s="529">
        <v>6430</v>
      </c>
      <c r="P81" s="772">
        <f t="shared" si="13"/>
        <v>6.3785188691778227</v>
      </c>
      <c r="Q81" s="772">
        <f t="shared" si="14"/>
        <v>6.9032358709581194</v>
      </c>
      <c r="R81" s="772">
        <f t="shared" si="15"/>
        <v>6.1479867224999998</v>
      </c>
      <c r="S81" s="772">
        <f t="shared" si="16"/>
        <v>6.567710688</v>
      </c>
      <c r="T81" s="772">
        <f t="shared" si="17"/>
        <v>4.7244108975000003</v>
      </c>
      <c r="U81" s="772">
        <f t="shared" si="18"/>
        <v>4.0868676239999999</v>
      </c>
    </row>
    <row r="82" spans="1:21" s="529" customFormat="1">
      <c r="A82" s="529">
        <v>44522144</v>
      </c>
      <c r="B82" s="739" t="s">
        <v>864</v>
      </c>
      <c r="C82" s="739"/>
      <c r="D82" s="740">
        <v>3825</v>
      </c>
      <c r="E82" s="740">
        <v>3699</v>
      </c>
      <c r="F82" s="740">
        <v>3709.2</v>
      </c>
      <c r="G82" s="740">
        <v>3697.3</v>
      </c>
      <c r="H82" s="740">
        <v>3158.55</v>
      </c>
      <c r="I82" s="740">
        <v>3471.88</v>
      </c>
      <c r="K82" s="762">
        <v>3815</v>
      </c>
      <c r="L82" s="763">
        <v>3758</v>
      </c>
      <c r="M82" s="741" t="s">
        <v>1640</v>
      </c>
      <c r="O82" s="529">
        <v>6430</v>
      </c>
      <c r="P82" s="772">
        <f t="shared" si="13"/>
        <v>1.8146399906734973</v>
      </c>
      <c r="Q82" s="772">
        <f t="shared" si="14"/>
        <v>1.7732687143523667</v>
      </c>
      <c r="R82" s="772">
        <f t="shared" si="15"/>
        <v>1.7331236999999999</v>
      </c>
      <c r="S82" s="772">
        <f t="shared" si="16"/>
        <v>1.6770952800000003</v>
      </c>
      <c r="T82" s="772">
        <f t="shared" si="17"/>
        <v>1.2105142875000001</v>
      </c>
      <c r="U82" s="772">
        <f t="shared" si="18"/>
        <v>1.064478408</v>
      </c>
    </row>
    <row r="83" spans="1:21" s="529" customFormat="1">
      <c r="A83" s="529">
        <v>44522149</v>
      </c>
      <c r="B83" s="739" t="s">
        <v>865</v>
      </c>
      <c r="C83" s="739"/>
      <c r="D83" s="740">
        <v>2263</v>
      </c>
      <c r="E83" s="740">
        <v>5258</v>
      </c>
      <c r="F83" s="740">
        <v>6451.46</v>
      </c>
      <c r="G83" s="740">
        <v>5146.83</v>
      </c>
      <c r="H83" s="740">
        <v>4523.62</v>
      </c>
      <c r="I83" s="740">
        <v>4663.8500000000004</v>
      </c>
      <c r="K83" s="762">
        <v>6656</v>
      </c>
      <c r="L83" s="763">
        <v>5245</v>
      </c>
      <c r="M83" s="741" t="s">
        <v>1623</v>
      </c>
      <c r="O83" s="529">
        <v>6430</v>
      </c>
      <c r="P83" s="772">
        <f t="shared" si="13"/>
        <v>1.0736026925213398</v>
      </c>
      <c r="Q83" s="772">
        <f t="shared" si="14"/>
        <v>2.5206398756595685</v>
      </c>
      <c r="R83" s="772">
        <f t="shared" si="15"/>
        <v>3.014444685</v>
      </c>
      <c r="S83" s="772">
        <f t="shared" si="16"/>
        <v>2.334602088</v>
      </c>
      <c r="T83" s="772">
        <f t="shared" si="17"/>
        <v>1.7336773649999999</v>
      </c>
      <c r="U83" s="772">
        <f t="shared" si="18"/>
        <v>1.42993641</v>
      </c>
    </row>
    <row r="84" spans="1:21" s="529" customFormat="1">
      <c r="A84" s="529">
        <v>44522186</v>
      </c>
      <c r="B84" s="739" t="s">
        <v>866</v>
      </c>
      <c r="C84" s="739"/>
      <c r="D84" s="740">
        <v>6625</v>
      </c>
      <c r="E84" s="740">
        <v>6486</v>
      </c>
      <c r="F84" s="740">
        <v>7010.39</v>
      </c>
      <c r="G84" s="740">
        <v>6521.96</v>
      </c>
      <c r="H84" s="740">
        <v>5872.56</v>
      </c>
      <c r="I84" s="740">
        <v>6739.4</v>
      </c>
      <c r="K84" s="762">
        <v>7185</v>
      </c>
      <c r="L84" s="763">
        <v>6601</v>
      </c>
      <c r="M84" s="741" t="s">
        <v>1641</v>
      </c>
      <c r="N84" s="529">
        <v>11</v>
      </c>
      <c r="O84" s="529">
        <v>6430</v>
      </c>
      <c r="P84" s="772">
        <f t="shared" si="13"/>
        <v>3.1430039054148811</v>
      </c>
      <c r="Q84" s="772">
        <f t="shared" si="14"/>
        <v>3.1093324902107193</v>
      </c>
      <c r="R84" s="772">
        <f t="shared" si="15"/>
        <v>3.2756047275000002</v>
      </c>
      <c r="S84" s="772">
        <f t="shared" si="16"/>
        <v>2.9583610560000002</v>
      </c>
      <c r="T84" s="772">
        <f t="shared" si="17"/>
        <v>2.2506586200000003</v>
      </c>
      <c r="U84" s="772">
        <f t="shared" si="18"/>
        <v>2.0663000400000002</v>
      </c>
    </row>
    <row r="85" spans="1:21" s="529" customFormat="1">
      <c r="A85" s="529">
        <v>44522233</v>
      </c>
      <c r="B85" s="739" t="s">
        <v>867</v>
      </c>
      <c r="C85" s="739"/>
      <c r="D85" s="740">
        <v>48856</v>
      </c>
      <c r="E85" s="740">
        <v>52468</v>
      </c>
      <c r="F85" s="740">
        <v>23357.01</v>
      </c>
      <c r="G85" s="740">
        <v>25087.35</v>
      </c>
      <c r="H85" s="740">
        <v>23574.12</v>
      </c>
      <c r="I85" s="740">
        <v>23248.99</v>
      </c>
      <c r="K85" s="762">
        <v>48576</v>
      </c>
      <c r="L85" s="763">
        <v>49008</v>
      </c>
      <c r="M85" s="741" t="s">
        <v>1642</v>
      </c>
      <c r="N85" s="529">
        <v>10</v>
      </c>
      <c r="O85" s="529">
        <v>6440</v>
      </c>
      <c r="P85" s="772">
        <f t="shared" si="13"/>
        <v>23.178052649501801</v>
      </c>
      <c r="Q85" s="772">
        <f t="shared" si="14"/>
        <v>25.152706922043794</v>
      </c>
      <c r="R85" s="772">
        <f t="shared" si="15"/>
        <v>10.913562922499999</v>
      </c>
      <c r="S85" s="772">
        <f t="shared" si="16"/>
        <v>11.37962196</v>
      </c>
      <c r="T85" s="772">
        <f t="shared" si="17"/>
        <v>9.0347814900000003</v>
      </c>
      <c r="U85" s="772">
        <f t="shared" si="18"/>
        <v>7.1281403340000011</v>
      </c>
    </row>
    <row r="86" spans="1:21">
      <c r="B86" s="17" t="s">
        <v>868</v>
      </c>
      <c r="C86" s="17" t="s">
        <v>1785</v>
      </c>
      <c r="D86" s="577">
        <v>48856</v>
      </c>
      <c r="E86" s="577">
        <v>65601</v>
      </c>
      <c r="F86" s="577">
        <v>48576</v>
      </c>
      <c r="G86" s="577">
        <v>48133.14</v>
      </c>
      <c r="H86" s="577">
        <v>38157.480000000003</v>
      </c>
      <c r="I86" s="577">
        <v>37197.67</v>
      </c>
      <c r="L86" s="763"/>
      <c r="P86" s="772">
        <f t="shared" si="13"/>
        <v>23.178052649501801</v>
      </c>
      <c r="Q86" s="772">
        <f t="shared" si="14"/>
        <v>31.448553914633582</v>
      </c>
      <c r="R86" s="772">
        <f t="shared" si="15"/>
        <v>22.697136</v>
      </c>
      <c r="S86" s="772">
        <f t="shared" si="16"/>
        <v>21.833192304000001</v>
      </c>
      <c r="T86" s="772">
        <f t="shared" si="17"/>
        <v>14.623854210000001</v>
      </c>
      <c r="U86" s="772">
        <f t="shared" si="18"/>
        <v>11.404805622</v>
      </c>
    </row>
    <row r="87" spans="1:21" s="529" customFormat="1">
      <c r="A87" s="529">
        <v>44522768</v>
      </c>
      <c r="B87" s="739" t="s">
        <v>869</v>
      </c>
      <c r="C87" s="739"/>
      <c r="D87" s="740">
        <v>9158</v>
      </c>
      <c r="E87" s="740">
        <v>7793</v>
      </c>
      <c r="F87" s="740">
        <v>8105.33</v>
      </c>
      <c r="G87" s="740">
        <v>8515.89</v>
      </c>
      <c r="H87" s="740">
        <v>7751.26</v>
      </c>
      <c r="I87" s="740">
        <v>8282.44</v>
      </c>
      <c r="K87" s="762">
        <v>8319</v>
      </c>
      <c r="L87" s="763">
        <v>8619</v>
      </c>
      <c r="M87" s="741" t="s">
        <v>652</v>
      </c>
      <c r="N87" s="529">
        <v>4</v>
      </c>
      <c r="O87" s="529">
        <v>6430</v>
      </c>
      <c r="P87" s="772">
        <f t="shared" si="13"/>
        <v>4.3446988325719973</v>
      </c>
      <c r="Q87" s="772">
        <f t="shared" si="14"/>
        <v>3.7358970237761544</v>
      </c>
      <c r="R87" s="772">
        <f t="shared" si="15"/>
        <v>3.7872154425</v>
      </c>
      <c r="S87" s="772">
        <f t="shared" si="16"/>
        <v>3.8628077039999997</v>
      </c>
      <c r="T87" s="772">
        <f t="shared" si="17"/>
        <v>2.970670395</v>
      </c>
      <c r="U87" s="772">
        <f t="shared" si="18"/>
        <v>2.5393961040000002</v>
      </c>
    </row>
    <row r="88" spans="1:21" s="529" customFormat="1">
      <c r="A88" s="529">
        <v>44522769</v>
      </c>
      <c r="B88" s="739" t="s">
        <v>870</v>
      </c>
      <c r="C88" s="739"/>
      <c r="D88" s="740">
        <v>3481</v>
      </c>
      <c r="E88" s="740">
        <v>3103</v>
      </c>
      <c r="F88" s="740">
        <v>3265.79</v>
      </c>
      <c r="G88" s="740">
        <v>3434.36</v>
      </c>
      <c r="H88" s="740">
        <v>3170.61</v>
      </c>
      <c r="I88" s="740">
        <v>3280.56</v>
      </c>
      <c r="K88" s="762">
        <v>3347</v>
      </c>
      <c r="L88" s="763">
        <v>3477</v>
      </c>
      <c r="M88" s="741" t="s">
        <v>1643</v>
      </c>
      <c r="O88" s="529">
        <v>6430</v>
      </c>
      <c r="P88" s="772">
        <f t="shared" si="13"/>
        <v>1.6514409954338416</v>
      </c>
      <c r="Q88" s="772">
        <f t="shared" si="14"/>
        <v>1.4875514519154891</v>
      </c>
      <c r="R88" s="772">
        <f t="shared" si="15"/>
        <v>1.5259403775</v>
      </c>
      <c r="S88" s="772">
        <f t="shared" si="16"/>
        <v>1.5578256960000003</v>
      </c>
      <c r="T88" s="772">
        <f t="shared" si="17"/>
        <v>1.2151362825000001</v>
      </c>
      <c r="U88" s="772">
        <f t="shared" si="18"/>
        <v>1.0058196960000001</v>
      </c>
    </row>
    <row r="89" spans="1:21" s="529" customFormat="1">
      <c r="A89" s="529">
        <v>44522780</v>
      </c>
      <c r="B89" s="739" t="s">
        <v>871</v>
      </c>
      <c r="C89" s="739"/>
      <c r="D89" s="740">
        <v>10980</v>
      </c>
      <c r="E89" s="740">
        <v>10135</v>
      </c>
      <c r="F89" s="740">
        <v>10348.290000000001</v>
      </c>
      <c r="G89" s="740">
        <v>10606.49</v>
      </c>
      <c r="H89" s="740">
        <v>9575.69</v>
      </c>
      <c r="I89" s="740">
        <v>10837.33</v>
      </c>
      <c r="K89" s="762">
        <v>10629</v>
      </c>
      <c r="L89" s="763">
        <v>10760</v>
      </c>
      <c r="M89" s="741" t="s">
        <v>1644</v>
      </c>
      <c r="O89" s="529">
        <v>6430</v>
      </c>
      <c r="P89" s="772">
        <f t="shared" si="13"/>
        <v>5.2090842085215687</v>
      </c>
      <c r="Q89" s="772">
        <f t="shared" si="14"/>
        <v>4.8586316355667041</v>
      </c>
      <c r="R89" s="772">
        <f t="shared" si="15"/>
        <v>4.8352385025000002</v>
      </c>
      <c r="S89" s="772">
        <f t="shared" si="16"/>
        <v>4.8111038639999997</v>
      </c>
      <c r="T89" s="772">
        <f t="shared" si="17"/>
        <v>3.6698831925000004</v>
      </c>
      <c r="U89" s="772">
        <f t="shared" si="18"/>
        <v>3.3227253779999999</v>
      </c>
    </row>
    <row r="90" spans="1:21" s="529" customFormat="1">
      <c r="A90" s="529">
        <v>44522782</v>
      </c>
      <c r="B90" s="739" t="s">
        <v>872</v>
      </c>
      <c r="C90" s="739"/>
      <c r="D90" s="740">
        <v>3936</v>
      </c>
      <c r="E90" s="740">
        <v>3776</v>
      </c>
      <c r="F90" s="740">
        <v>4104.2700000000004</v>
      </c>
      <c r="G90" s="740">
        <v>4127.53</v>
      </c>
      <c r="H90" s="740">
        <v>2957.86</v>
      </c>
      <c r="I90" s="740">
        <v>3877.55</v>
      </c>
      <c r="K90" s="762">
        <v>4218</v>
      </c>
      <c r="L90" s="763">
        <v>4191</v>
      </c>
      <c r="M90" s="741" t="s">
        <v>1645</v>
      </c>
      <c r="O90" s="529">
        <v>6430</v>
      </c>
      <c r="P90" s="772">
        <f t="shared" si="13"/>
        <v>1.8673001315793165</v>
      </c>
      <c r="Q90" s="772">
        <f t="shared" si="14"/>
        <v>1.8101818506067957</v>
      </c>
      <c r="R90" s="772">
        <f t="shared" si="15"/>
        <v>1.9177201575000002</v>
      </c>
      <c r="S90" s="772">
        <f t="shared" si="16"/>
        <v>1.8722476079999999</v>
      </c>
      <c r="T90" s="772">
        <f t="shared" si="17"/>
        <v>1.133599845</v>
      </c>
      <c r="U90" s="772">
        <f t="shared" si="18"/>
        <v>1.18885683</v>
      </c>
    </row>
    <row r="91" spans="1:21" s="529" customFormat="1">
      <c r="A91" s="529">
        <v>44522792</v>
      </c>
      <c r="B91" s="739" t="s">
        <v>873</v>
      </c>
      <c r="C91" s="739"/>
      <c r="D91" s="740">
        <v>9873</v>
      </c>
      <c r="E91" s="740">
        <v>10355</v>
      </c>
      <c r="F91" s="740">
        <v>10751.81</v>
      </c>
      <c r="G91" s="740">
        <v>5238.63</v>
      </c>
      <c r="H91" s="740">
        <v>1376.28</v>
      </c>
      <c r="I91" s="740">
        <v>1472.74</v>
      </c>
      <c r="K91" s="762">
        <v>11046</v>
      </c>
      <c r="L91" s="763">
        <v>5322</v>
      </c>
      <c r="M91" s="741" t="s">
        <v>1646</v>
      </c>
      <c r="O91" s="529">
        <v>6430</v>
      </c>
      <c r="P91" s="772">
        <f t="shared" si="13"/>
        <v>4.6839060465148865</v>
      </c>
      <c r="Q91" s="772">
        <f t="shared" si="14"/>
        <v>4.9640977391507866</v>
      </c>
      <c r="R91" s="772">
        <f t="shared" si="15"/>
        <v>5.0237832225000005</v>
      </c>
      <c r="S91" s="772">
        <f t="shared" si="16"/>
        <v>2.3762425679999999</v>
      </c>
      <c r="T91" s="772">
        <f t="shared" si="17"/>
        <v>0.5274593099999999</v>
      </c>
      <c r="U91" s="772">
        <f t="shared" si="18"/>
        <v>0.45154208400000001</v>
      </c>
    </row>
    <row r="92" spans="1:21" s="529" customFormat="1">
      <c r="A92" s="529">
        <v>44522794</v>
      </c>
      <c r="B92" s="739" t="s">
        <v>874</v>
      </c>
      <c r="C92" s="739"/>
      <c r="D92" s="740">
        <v>9410</v>
      </c>
      <c r="E92" s="740">
        <v>8880</v>
      </c>
      <c r="F92" s="740">
        <v>8851.73</v>
      </c>
      <c r="G92" s="740">
        <v>9488.66</v>
      </c>
      <c r="H92" s="740">
        <v>8741.2000000000007</v>
      </c>
      <c r="I92" s="740">
        <v>9120.81</v>
      </c>
      <c r="K92" s="762">
        <v>9089</v>
      </c>
      <c r="L92" s="763">
        <v>9622</v>
      </c>
      <c r="M92" s="741" t="s">
        <v>377</v>
      </c>
      <c r="O92" s="529">
        <v>6430</v>
      </c>
      <c r="P92" s="772">
        <f t="shared" si="13"/>
        <v>4.4642515848987214</v>
      </c>
      <c r="Q92" s="772">
        <f t="shared" si="14"/>
        <v>4.256995453757507</v>
      </c>
      <c r="R92" s="772">
        <f t="shared" si="15"/>
        <v>4.1359708424999999</v>
      </c>
      <c r="S92" s="772">
        <f t="shared" si="16"/>
        <v>4.3040561759999996</v>
      </c>
      <c r="T92" s="772">
        <f t="shared" si="17"/>
        <v>3.3500649000000005</v>
      </c>
      <c r="U92" s="772">
        <f t="shared" si="18"/>
        <v>2.7964403459999998</v>
      </c>
    </row>
    <row r="93" spans="1:21" s="529" customFormat="1">
      <c r="A93" s="529">
        <v>44522795</v>
      </c>
      <c r="B93" s="739" t="s">
        <v>875</v>
      </c>
      <c r="C93" s="739"/>
      <c r="D93" s="740">
        <v>6013</v>
      </c>
      <c r="E93" s="740">
        <v>10081</v>
      </c>
      <c r="F93" s="740">
        <v>10276.27</v>
      </c>
      <c r="G93" s="740">
        <v>10991.35</v>
      </c>
      <c r="H93" s="740">
        <v>10073.31</v>
      </c>
      <c r="I93" s="740">
        <v>10083.620000000001</v>
      </c>
      <c r="K93" s="762">
        <v>10556</v>
      </c>
      <c r="L93" s="763">
        <v>11143</v>
      </c>
      <c r="M93" s="741" t="s">
        <v>571</v>
      </c>
      <c r="O93" s="529">
        <v>6430</v>
      </c>
      <c r="P93" s="772">
        <f t="shared" si="13"/>
        <v>2.8526615069071219</v>
      </c>
      <c r="Q93" s="772">
        <f t="shared" si="14"/>
        <v>4.8327445010506107</v>
      </c>
      <c r="R93" s="772">
        <f t="shared" si="15"/>
        <v>4.8015871574999993</v>
      </c>
      <c r="S93" s="772">
        <f t="shared" si="16"/>
        <v>4.9856763600000003</v>
      </c>
      <c r="T93" s="772">
        <f t="shared" si="17"/>
        <v>3.8605960574999996</v>
      </c>
      <c r="U93" s="772">
        <f t="shared" si="18"/>
        <v>3.0916378920000005</v>
      </c>
    </row>
    <row r="94" spans="1:21" s="529" customFormat="1">
      <c r="A94" s="529">
        <v>44523419</v>
      </c>
      <c r="B94" s="739" t="s">
        <v>876</v>
      </c>
      <c r="C94" s="739"/>
      <c r="D94" s="740">
        <v>4469</v>
      </c>
      <c r="E94" s="740">
        <v>4469</v>
      </c>
      <c r="F94" s="762">
        <v>4469</v>
      </c>
      <c r="G94" s="740">
        <v>5165.07</v>
      </c>
      <c r="H94" s="740">
        <v>4251.55</v>
      </c>
      <c r="I94" s="740">
        <v>5017.7</v>
      </c>
      <c r="K94" s="762">
        <v>4469</v>
      </c>
      <c r="L94" s="763">
        <v>5178</v>
      </c>
      <c r="M94" s="741" t="s">
        <v>1647</v>
      </c>
      <c r="N94" s="529">
        <v>29</v>
      </c>
      <c r="O94" s="529">
        <v>6310</v>
      </c>
      <c r="P94" s="772">
        <f t="shared" si="13"/>
        <v>2.1201636910640156</v>
      </c>
      <c r="Q94" s="772">
        <f t="shared" si="14"/>
        <v>2.1424000768966556</v>
      </c>
      <c r="R94" s="772">
        <f t="shared" si="15"/>
        <v>2.0881402499999999</v>
      </c>
      <c r="S94" s="772">
        <f t="shared" si="16"/>
        <v>2.3428757519999999</v>
      </c>
      <c r="T94" s="772">
        <f t="shared" si="17"/>
        <v>1.6294065375000002</v>
      </c>
      <c r="U94" s="772">
        <f t="shared" si="18"/>
        <v>1.53842682</v>
      </c>
    </row>
    <row r="95" spans="1:21" s="529" customFormat="1">
      <c r="A95" s="529">
        <v>44523452</v>
      </c>
      <c r="B95" s="739" t="s">
        <v>877</v>
      </c>
      <c r="C95" s="739"/>
      <c r="D95" s="740">
        <v>7858</v>
      </c>
      <c r="E95" s="740">
        <v>7914</v>
      </c>
      <c r="F95" s="740">
        <v>8006.16</v>
      </c>
      <c r="G95" s="740">
        <v>7628.67</v>
      </c>
      <c r="H95" s="740">
        <v>7051.87</v>
      </c>
      <c r="I95" s="740">
        <v>8742.81</v>
      </c>
      <c r="K95" s="762">
        <v>8250</v>
      </c>
      <c r="L95" s="763">
        <v>7759</v>
      </c>
      <c r="M95" s="741" t="s">
        <v>1648</v>
      </c>
      <c r="N95" s="529">
        <v>36</v>
      </c>
      <c r="O95" s="529">
        <v>6430</v>
      </c>
      <c r="P95" s="772">
        <f t="shared" si="13"/>
        <v>3.7279584435849258</v>
      </c>
      <c r="Q95" s="772">
        <f t="shared" si="14"/>
        <v>3.7939033807473996</v>
      </c>
      <c r="R95" s="772">
        <f t="shared" si="15"/>
        <v>3.7408782599999997</v>
      </c>
      <c r="S95" s="772">
        <f t="shared" si="16"/>
        <v>3.4603647120000005</v>
      </c>
      <c r="T95" s="772">
        <f t="shared" si="17"/>
        <v>2.7026291775</v>
      </c>
      <c r="U95" s="772">
        <f t="shared" si="18"/>
        <v>2.6805455460000003</v>
      </c>
    </row>
    <row r="96" spans="1:21" s="529" customFormat="1">
      <c r="A96" s="529">
        <v>44523532</v>
      </c>
      <c r="B96" s="739" t="s">
        <v>878</v>
      </c>
      <c r="C96" s="739"/>
      <c r="D96" s="740">
        <v>14908</v>
      </c>
      <c r="E96" s="740">
        <v>16796</v>
      </c>
      <c r="F96" s="740">
        <v>19883.400000000001</v>
      </c>
      <c r="G96" s="740">
        <v>22797.53</v>
      </c>
      <c r="H96" s="740">
        <v>18776.599999999999</v>
      </c>
      <c r="I96" s="740">
        <v>15746.19</v>
      </c>
      <c r="K96" s="762">
        <v>21365</v>
      </c>
      <c r="L96" s="763">
        <v>23306</v>
      </c>
      <c r="M96" s="741" t="s">
        <v>1617</v>
      </c>
      <c r="N96" s="529">
        <v>29</v>
      </c>
      <c r="O96" s="529">
        <v>6400</v>
      </c>
      <c r="P96" s="772">
        <f t="shared" si="13"/>
        <v>7.0725890146301955</v>
      </c>
      <c r="Q96" s="772">
        <f t="shared" si="14"/>
        <v>8.051857617264762</v>
      </c>
      <c r="R96" s="772">
        <f t="shared" si="15"/>
        <v>9.290518650000001</v>
      </c>
      <c r="S96" s="772">
        <f t="shared" si="16"/>
        <v>10.340959607999999</v>
      </c>
      <c r="T96" s="772">
        <f t="shared" si="17"/>
        <v>7.1961319499999989</v>
      </c>
      <c r="U96" s="772">
        <f t="shared" si="18"/>
        <v>4.8277818540000004</v>
      </c>
    </row>
    <row r="97" spans="1:21" s="529" customFormat="1">
      <c r="A97" s="529">
        <v>44524056</v>
      </c>
      <c r="B97" s="739" t="s">
        <v>879</v>
      </c>
      <c r="C97" s="739"/>
      <c r="D97" s="740">
        <v>6931</v>
      </c>
      <c r="E97" s="740">
        <v>6931</v>
      </c>
      <c r="F97" s="762">
        <v>6931</v>
      </c>
      <c r="G97" s="740">
        <v>7583.85</v>
      </c>
      <c r="H97" s="740">
        <v>6358.98</v>
      </c>
      <c r="I97" s="740">
        <v>6827.89</v>
      </c>
      <c r="K97" s="762">
        <v>6931</v>
      </c>
      <c r="L97" s="763">
        <v>7637</v>
      </c>
      <c r="M97" s="741" t="s">
        <v>672</v>
      </c>
      <c r="N97" s="529">
        <v>4</v>
      </c>
      <c r="O97" s="529">
        <v>6320</v>
      </c>
      <c r="P97" s="772">
        <f t="shared" si="13"/>
        <v>3.2881751046687611</v>
      </c>
      <c r="Q97" s="772">
        <f t="shared" si="14"/>
        <v>3.3226616542785226</v>
      </c>
      <c r="R97" s="772">
        <f t="shared" si="15"/>
        <v>3.23850975</v>
      </c>
      <c r="S97" s="772">
        <f t="shared" si="16"/>
        <v>3.4400343600000003</v>
      </c>
      <c r="T97" s="772">
        <f t="shared" si="17"/>
        <v>2.4370790850000001</v>
      </c>
      <c r="U97" s="772">
        <f t="shared" si="18"/>
        <v>2.0934310740000002</v>
      </c>
    </row>
    <row r="98" spans="1:21" s="529" customFormat="1">
      <c r="A98" s="529">
        <v>44524120</v>
      </c>
      <c r="B98" s="739" t="s">
        <v>880</v>
      </c>
      <c r="C98" s="739"/>
      <c r="D98" s="740">
        <v>32490</v>
      </c>
      <c r="E98" s="740">
        <v>31949</v>
      </c>
      <c r="F98" s="740">
        <v>31700.240000000002</v>
      </c>
      <c r="G98" s="740">
        <v>26577.07</v>
      </c>
      <c r="H98" s="740">
        <v>24612.95</v>
      </c>
      <c r="I98" s="740">
        <v>22959.87</v>
      </c>
      <c r="K98" s="762">
        <v>32590</v>
      </c>
      <c r="L98" s="763">
        <v>30747</v>
      </c>
      <c r="M98" s="741" t="s">
        <v>365</v>
      </c>
      <c r="O98" s="529">
        <v>6320</v>
      </c>
      <c r="P98" s="772">
        <f t="shared" si="13"/>
        <v>15.413765567838414</v>
      </c>
      <c r="Q98" s="772">
        <f t="shared" si="14"/>
        <v>15.316075197308399</v>
      </c>
      <c r="R98" s="772">
        <f t="shared" si="15"/>
        <v>14.811937140000001</v>
      </c>
      <c r="S98" s="772">
        <f t="shared" si="16"/>
        <v>12.055358951999999</v>
      </c>
      <c r="T98" s="772">
        <f t="shared" si="17"/>
        <v>9.4329130875000011</v>
      </c>
      <c r="U98" s="772">
        <f t="shared" si="18"/>
        <v>7.039496142</v>
      </c>
    </row>
    <row r="99" spans="1:21" s="529" customFormat="1">
      <c r="A99" s="529">
        <v>44524167</v>
      </c>
      <c r="B99" s="739" t="s">
        <v>881</v>
      </c>
      <c r="C99" s="739"/>
      <c r="D99" s="740">
        <v>9142</v>
      </c>
      <c r="E99" s="740">
        <v>9142</v>
      </c>
      <c r="F99" s="762">
        <v>9142</v>
      </c>
      <c r="G99" s="740">
        <v>9996.32</v>
      </c>
      <c r="H99" s="740">
        <v>8083.76</v>
      </c>
      <c r="I99" s="740">
        <v>8292.2199999999993</v>
      </c>
      <c r="K99" s="762">
        <v>9142</v>
      </c>
      <c r="L99" s="763">
        <v>9996</v>
      </c>
      <c r="M99" s="741" t="s">
        <v>1649</v>
      </c>
      <c r="N99" s="529">
        <v>52</v>
      </c>
      <c r="O99" s="529">
        <v>6310</v>
      </c>
      <c r="P99" s="772">
        <f t="shared" si="13"/>
        <v>4.3371081816306178</v>
      </c>
      <c r="Q99" s="772">
        <f t="shared" si="14"/>
        <v>4.3825959952985505</v>
      </c>
      <c r="R99" s="772">
        <f t="shared" si="15"/>
        <v>4.2715994999999998</v>
      </c>
      <c r="S99" s="772">
        <f t="shared" si="16"/>
        <v>4.5343307520000007</v>
      </c>
      <c r="T99" s="772">
        <f t="shared" si="17"/>
        <v>3.0981010200000001</v>
      </c>
      <c r="U99" s="772">
        <f t="shared" si="18"/>
        <v>2.5423946519999996</v>
      </c>
    </row>
    <row r="100" spans="1:21" s="529" customFormat="1">
      <c r="A100" s="529">
        <v>44524168</v>
      </c>
      <c r="B100" s="739" t="s">
        <v>882</v>
      </c>
      <c r="C100" s="739"/>
      <c r="D100" s="740">
        <v>7295</v>
      </c>
      <c r="E100" s="740">
        <v>7295</v>
      </c>
      <c r="F100" s="762">
        <v>7295</v>
      </c>
      <c r="G100" s="740">
        <v>7725.31</v>
      </c>
      <c r="H100" s="740">
        <v>5926.32</v>
      </c>
      <c r="I100" s="740">
        <v>5811.71</v>
      </c>
      <c r="K100" s="762">
        <v>7295</v>
      </c>
      <c r="L100" s="763">
        <v>7911</v>
      </c>
      <c r="M100" s="741" t="s">
        <v>1649</v>
      </c>
      <c r="N100" s="529">
        <v>19</v>
      </c>
      <c r="O100" s="529">
        <v>6310</v>
      </c>
      <c r="P100" s="772">
        <f t="shared" si="13"/>
        <v>3.4608624135851409</v>
      </c>
      <c r="Q100" s="772">
        <f t="shared" si="14"/>
        <v>3.4971601165721857</v>
      </c>
      <c r="R100" s="772">
        <f t="shared" si="15"/>
        <v>3.4085887499999998</v>
      </c>
      <c r="S100" s="772">
        <f t="shared" si="16"/>
        <v>3.5042006160000003</v>
      </c>
      <c r="T100" s="772">
        <f t="shared" si="17"/>
        <v>2.2712621399999997</v>
      </c>
      <c r="U100" s="772">
        <f t="shared" si="18"/>
        <v>1.781870286</v>
      </c>
    </row>
    <row r="101" spans="1:21" s="8" customFormat="1">
      <c r="B101" s="17" t="s">
        <v>883</v>
      </c>
      <c r="C101" s="17" t="s">
        <v>1771</v>
      </c>
      <c r="D101" s="577">
        <f t="shared" ref="D101" si="19">E101</f>
        <v>15692.349999999999</v>
      </c>
      <c r="E101" s="577">
        <f>(F101+G101+H101+I101)/4</f>
        <v>15692.349999999999</v>
      </c>
      <c r="F101" s="577">
        <v>16457.37</v>
      </c>
      <c r="G101" s="577">
        <v>15992.26</v>
      </c>
      <c r="H101" s="577">
        <v>14601.93</v>
      </c>
      <c r="I101" s="577">
        <v>15717.84</v>
      </c>
      <c r="K101" s="762"/>
      <c r="L101" s="763"/>
      <c r="M101" s="751"/>
      <c r="P101" s="772">
        <f t="shared" si="13"/>
        <v>7.4446969562471255</v>
      </c>
      <c r="Q101" s="772">
        <f t="shared" si="14"/>
        <v>7.5227773208076139</v>
      </c>
      <c r="R101" s="772">
        <f t="shared" si="15"/>
        <v>7.6897061324999996</v>
      </c>
      <c r="S101" s="772">
        <f t="shared" si="16"/>
        <v>7.254089136000001</v>
      </c>
      <c r="T101" s="772">
        <f t="shared" si="17"/>
        <v>5.5961896725000004</v>
      </c>
      <c r="U101" s="772">
        <f t="shared" si="18"/>
        <v>4.8190897440000002</v>
      </c>
    </row>
    <row r="102" spans="1:21" s="529" customFormat="1">
      <c r="A102" s="529">
        <v>44524426</v>
      </c>
      <c r="B102" s="739" t="s">
        <v>884</v>
      </c>
      <c r="C102" s="739"/>
      <c r="D102" s="740">
        <v>6108</v>
      </c>
      <c r="E102" s="740">
        <v>5367</v>
      </c>
      <c r="F102" s="740">
        <v>5739.47</v>
      </c>
      <c r="G102" s="740">
        <v>6107.5</v>
      </c>
      <c r="H102" s="740">
        <v>5010.55</v>
      </c>
      <c r="I102" s="740">
        <v>6032.73</v>
      </c>
      <c r="K102" s="762">
        <v>6160</v>
      </c>
      <c r="L102" s="763">
        <v>6227</v>
      </c>
      <c r="M102" s="741" t="s">
        <v>1650</v>
      </c>
      <c r="N102" s="529">
        <v>3</v>
      </c>
      <c r="O102" s="529">
        <v>6400</v>
      </c>
      <c r="P102" s="772">
        <f t="shared" si="13"/>
        <v>2.8977309968715614</v>
      </c>
      <c r="Q102" s="772">
        <f t="shared" si="14"/>
        <v>2.5728935360716823</v>
      </c>
      <c r="R102" s="772">
        <f t="shared" si="15"/>
        <v>2.6817673575000001</v>
      </c>
      <c r="S102" s="772">
        <f t="shared" si="16"/>
        <v>2.770362</v>
      </c>
      <c r="T102" s="772">
        <f t="shared" si="17"/>
        <v>1.9202932875000001</v>
      </c>
      <c r="U102" s="772">
        <f t="shared" si="18"/>
        <v>1.8496350179999999</v>
      </c>
    </row>
    <row r="103" spans="1:21" s="529" customFormat="1">
      <c r="A103" s="529">
        <v>44524427</v>
      </c>
      <c r="B103" s="739" t="s">
        <v>885</v>
      </c>
      <c r="C103" s="739"/>
      <c r="D103" s="740">
        <v>20027</v>
      </c>
      <c r="E103" s="740">
        <v>15094</v>
      </c>
      <c r="F103" s="740">
        <v>17230.21</v>
      </c>
      <c r="G103" s="740">
        <v>18698.39</v>
      </c>
      <c r="H103" s="740">
        <v>15734.78</v>
      </c>
      <c r="I103" s="740">
        <v>15521.59</v>
      </c>
      <c r="K103" s="762">
        <v>18408</v>
      </c>
      <c r="L103" s="763">
        <v>19066</v>
      </c>
      <c r="M103" s="741" t="s">
        <v>680</v>
      </c>
      <c r="N103" s="529">
        <v>30</v>
      </c>
      <c r="O103" s="529">
        <v>6400</v>
      </c>
      <c r="P103" s="772">
        <f t="shared" si="13"/>
        <v>9.5011229001877471</v>
      </c>
      <c r="Q103" s="772">
        <f t="shared" si="14"/>
        <v>7.2359334886279063</v>
      </c>
      <c r="R103" s="772">
        <f t="shared" si="15"/>
        <v>8.0508156225</v>
      </c>
      <c r="S103" s="772">
        <f t="shared" si="16"/>
        <v>8.4815897039999992</v>
      </c>
      <c r="T103" s="772">
        <f t="shared" si="17"/>
        <v>6.0303544350000005</v>
      </c>
      <c r="U103" s="772">
        <f t="shared" si="18"/>
        <v>4.7589194939999997</v>
      </c>
    </row>
    <row r="104" spans="1:21" s="529" customFormat="1">
      <c r="A104" s="529">
        <v>44524955</v>
      </c>
      <c r="B104" s="739" t="s">
        <v>886</v>
      </c>
      <c r="C104" s="739"/>
      <c r="D104" s="740">
        <v>5879</v>
      </c>
      <c r="E104" s="740">
        <v>5173</v>
      </c>
      <c r="F104" s="762">
        <v>5173</v>
      </c>
      <c r="G104" s="740">
        <v>5463.31</v>
      </c>
      <c r="H104" s="740">
        <v>3574.13</v>
      </c>
      <c r="I104" s="740">
        <v>3199.24</v>
      </c>
      <c r="K104" s="762">
        <v>5173</v>
      </c>
      <c r="L104" s="763">
        <v>5488</v>
      </c>
      <c r="M104" s="741" t="s">
        <v>1651</v>
      </c>
      <c r="N104" s="529">
        <v>18</v>
      </c>
      <c r="O104" s="529">
        <v>6310</v>
      </c>
      <c r="P104" s="772">
        <f t="shared" si="13"/>
        <v>2.7890898052730697</v>
      </c>
      <c r="Q104" s="772">
        <f t="shared" si="14"/>
        <v>2.4798916083657185</v>
      </c>
      <c r="R104" s="772">
        <f t="shared" si="15"/>
        <v>2.4170842499999998</v>
      </c>
      <c r="S104" s="772">
        <f t="shared" si="16"/>
        <v>2.4781574160000002</v>
      </c>
      <c r="T104" s="772">
        <f t="shared" si="17"/>
        <v>1.3697853225000001</v>
      </c>
      <c r="U104" s="772">
        <f t="shared" si="18"/>
        <v>0.98088698400000007</v>
      </c>
    </row>
    <row r="105" spans="1:21" s="529" customFormat="1">
      <c r="A105" s="529">
        <v>44524961</v>
      </c>
      <c r="B105" s="739" t="s">
        <v>887</v>
      </c>
      <c r="C105" s="739"/>
      <c r="D105" s="740">
        <v>10940</v>
      </c>
      <c r="E105" s="740">
        <v>19067</v>
      </c>
      <c r="F105" s="740">
        <v>18807.46</v>
      </c>
      <c r="G105" s="740">
        <v>19282.86</v>
      </c>
      <c r="H105" s="740">
        <v>17013.740000000002</v>
      </c>
      <c r="I105" s="740">
        <v>17797.55</v>
      </c>
      <c r="K105" s="762">
        <v>19324</v>
      </c>
      <c r="L105" s="763">
        <v>19388</v>
      </c>
      <c r="M105" s="741" t="s">
        <v>1652</v>
      </c>
      <c r="N105" s="529">
        <v>34</v>
      </c>
      <c r="O105" s="529">
        <v>6300</v>
      </c>
      <c r="P105" s="772">
        <f t="shared" si="13"/>
        <v>5.190107581168121</v>
      </c>
      <c r="Q105" s="772">
        <f t="shared" si="14"/>
        <v>9.1405554410804495</v>
      </c>
      <c r="R105" s="772">
        <f t="shared" si="15"/>
        <v>8.7877856850000011</v>
      </c>
      <c r="S105" s="772">
        <f t="shared" si="16"/>
        <v>8.746705296</v>
      </c>
      <c r="T105" s="772">
        <f t="shared" si="17"/>
        <v>6.5205158550000002</v>
      </c>
      <c r="U105" s="772">
        <f t="shared" si="18"/>
        <v>5.4567288300000003</v>
      </c>
    </row>
    <row r="106" spans="1:21" s="529" customFormat="1">
      <c r="A106" s="529">
        <v>44525014</v>
      </c>
      <c r="B106" s="739" t="s">
        <v>888</v>
      </c>
      <c r="C106" s="739"/>
      <c r="D106" s="740">
        <v>6629</v>
      </c>
      <c r="E106" s="740">
        <v>7452</v>
      </c>
      <c r="F106" s="740">
        <v>12652.82</v>
      </c>
      <c r="G106" s="740">
        <v>15653.81</v>
      </c>
      <c r="H106" s="740">
        <v>12030.5</v>
      </c>
      <c r="I106" s="740">
        <v>12610.49</v>
      </c>
      <c r="K106" s="762">
        <v>13539</v>
      </c>
      <c r="L106" s="763">
        <v>15901</v>
      </c>
      <c r="M106" s="741" t="s">
        <v>648</v>
      </c>
      <c r="O106" s="529">
        <v>6400</v>
      </c>
      <c r="P106" s="772">
        <f t="shared" si="13"/>
        <v>3.1449015681502259</v>
      </c>
      <c r="Q106" s="772">
        <f t="shared" si="14"/>
        <v>3.5724245632208262</v>
      </c>
      <c r="R106" s="772">
        <f t="shared" si="15"/>
        <v>5.9120301449999992</v>
      </c>
      <c r="S106" s="772">
        <f t="shared" si="16"/>
        <v>7.1005682160000001</v>
      </c>
      <c r="T106" s="772">
        <f t="shared" si="17"/>
        <v>4.6106891250000004</v>
      </c>
      <c r="U106" s="772">
        <f t="shared" si="18"/>
        <v>3.8663762340000001</v>
      </c>
    </row>
    <row r="107" spans="1:21" s="529" customFormat="1">
      <c r="A107" s="529">
        <v>44525015</v>
      </c>
      <c r="B107" s="739" t="s">
        <v>889</v>
      </c>
      <c r="C107" s="739"/>
      <c r="D107" s="740">
        <v>21201</v>
      </c>
      <c r="E107" s="740">
        <v>18141</v>
      </c>
      <c r="F107" s="740">
        <v>17956.86</v>
      </c>
      <c r="G107" s="740">
        <v>18777.52</v>
      </c>
      <c r="H107" s="740">
        <v>14782.73</v>
      </c>
      <c r="I107" s="740">
        <v>13416.22</v>
      </c>
      <c r="K107" s="762">
        <v>19302</v>
      </c>
      <c r="L107" s="763">
        <v>19057</v>
      </c>
      <c r="M107" s="741" t="s">
        <v>1653</v>
      </c>
      <c r="O107" s="529">
        <v>6400</v>
      </c>
      <c r="P107" s="772">
        <f t="shared" si="13"/>
        <v>10.058086913011456</v>
      </c>
      <c r="Q107" s="772">
        <f t="shared" si="14"/>
        <v>8.6966390232674478</v>
      </c>
      <c r="R107" s="772">
        <f t="shared" si="15"/>
        <v>8.3903428350000002</v>
      </c>
      <c r="S107" s="772">
        <f t="shared" si="16"/>
        <v>8.517483072000001</v>
      </c>
      <c r="T107" s="772">
        <f t="shared" si="17"/>
        <v>5.6654812725000001</v>
      </c>
      <c r="U107" s="772">
        <f t="shared" si="18"/>
        <v>4.1134130520000003</v>
      </c>
    </row>
    <row r="108" spans="1:21" s="529" customFormat="1">
      <c r="A108" s="529">
        <v>44525102</v>
      </c>
      <c r="B108" s="739" t="s">
        <v>890</v>
      </c>
      <c r="C108" s="739"/>
      <c r="D108" s="740">
        <v>3203</v>
      </c>
      <c r="E108" s="740">
        <v>2932</v>
      </c>
      <c r="F108" s="740">
        <v>2914.42</v>
      </c>
      <c r="G108" s="740">
        <v>3034.16</v>
      </c>
      <c r="H108" s="740">
        <v>2817.39</v>
      </c>
      <c r="I108" s="740">
        <v>3000.64</v>
      </c>
      <c r="K108" s="762">
        <v>3506</v>
      </c>
      <c r="L108" s="763">
        <v>3072</v>
      </c>
      <c r="M108" s="741" t="s">
        <v>1654</v>
      </c>
      <c r="O108" s="529">
        <v>6470</v>
      </c>
      <c r="P108" s="772">
        <f t="shared" si="13"/>
        <v>1.5195534353273759</v>
      </c>
      <c r="Q108" s="772">
        <f t="shared" si="14"/>
        <v>1.4055755259478613</v>
      </c>
      <c r="R108" s="772">
        <f t="shared" si="15"/>
        <v>1.3617627450000001</v>
      </c>
      <c r="S108" s="772">
        <f t="shared" si="16"/>
        <v>1.3762949760000001</v>
      </c>
      <c r="T108" s="772">
        <f t="shared" si="17"/>
        <v>1.0797647175</v>
      </c>
      <c r="U108" s="772">
        <f t="shared" si="18"/>
        <v>0.91999622400000003</v>
      </c>
    </row>
    <row r="109" spans="1:21" s="529" customFormat="1">
      <c r="A109" s="529">
        <v>44525121</v>
      </c>
      <c r="B109" s="739" t="s">
        <v>891</v>
      </c>
      <c r="C109" s="739"/>
      <c r="D109" s="740">
        <v>623</v>
      </c>
      <c r="E109" s="740">
        <v>488</v>
      </c>
      <c r="F109" s="740">
        <v>385.9</v>
      </c>
      <c r="G109" s="740">
        <v>79.72</v>
      </c>
      <c r="H109" s="740">
        <v>130.65</v>
      </c>
      <c r="I109" s="740">
        <v>130.13999999999999</v>
      </c>
      <c r="K109" s="762">
        <v>397</v>
      </c>
      <c r="L109" s="763">
        <v>80</v>
      </c>
      <c r="M109" s="741" t="s">
        <v>380</v>
      </c>
      <c r="O109" s="529">
        <v>6310</v>
      </c>
      <c r="P109" s="772">
        <f t="shared" si="13"/>
        <v>0.29556097102995788</v>
      </c>
      <c r="Q109" s="772">
        <f t="shared" si="14"/>
        <v>0.2339429934046918</v>
      </c>
      <c r="R109" s="772">
        <f t="shared" si="15"/>
        <v>0.18031177500000001</v>
      </c>
      <c r="S109" s="772">
        <f t="shared" si="16"/>
        <v>3.6160991999999996E-2</v>
      </c>
      <c r="T109" s="772">
        <f t="shared" si="17"/>
        <v>5.0071612500000001E-2</v>
      </c>
      <c r="U109" s="772">
        <f t="shared" si="18"/>
        <v>3.9900923999999997E-2</v>
      </c>
    </row>
    <row r="110" spans="1:21" s="529" customFormat="1">
      <c r="A110" s="529">
        <v>44525122</v>
      </c>
      <c r="B110" s="739" t="s">
        <v>892</v>
      </c>
      <c r="C110" s="739"/>
      <c r="D110" s="740">
        <v>74675</v>
      </c>
      <c r="E110" s="740">
        <v>75981</v>
      </c>
      <c r="F110" s="740">
        <v>70368.58</v>
      </c>
      <c r="G110" s="740">
        <v>72216.55</v>
      </c>
      <c r="H110" s="740">
        <v>66990.759999999995</v>
      </c>
      <c r="I110" s="740">
        <v>60803.25</v>
      </c>
      <c r="K110" s="762">
        <v>72112</v>
      </c>
      <c r="L110" s="763">
        <v>72419</v>
      </c>
      <c r="M110" s="741" t="s">
        <v>733</v>
      </c>
      <c r="N110" s="529">
        <v>2</v>
      </c>
      <c r="O110" s="529">
        <v>6310</v>
      </c>
      <c r="P110" s="772">
        <f t="shared" si="13"/>
        <v>35.426991190468868</v>
      </c>
      <c r="Q110" s="772">
        <f t="shared" si="14"/>
        <v>36.424636438282555</v>
      </c>
      <c r="R110" s="772">
        <f t="shared" si="15"/>
        <v>32.879719004999998</v>
      </c>
      <c r="S110" s="772">
        <f t="shared" si="16"/>
        <v>32.757427079999999</v>
      </c>
      <c r="T110" s="772">
        <f t="shared" si="17"/>
        <v>25.67420877</v>
      </c>
      <c r="U110" s="772">
        <f t="shared" si="18"/>
        <v>18.642276450000004</v>
      </c>
    </row>
    <row r="111" spans="1:21" s="529" customFormat="1">
      <c r="A111" s="529">
        <v>44525178</v>
      </c>
      <c r="B111" s="739" t="s">
        <v>893</v>
      </c>
      <c r="C111" s="739"/>
      <c r="D111" s="740">
        <v>32010</v>
      </c>
      <c r="E111" s="740">
        <v>30699</v>
      </c>
      <c r="F111" s="740">
        <v>33167.629999999997</v>
      </c>
      <c r="G111" s="740">
        <v>36830</v>
      </c>
      <c r="H111" s="740">
        <v>38321.370000000003</v>
      </c>
      <c r="I111" s="740">
        <v>39971.07</v>
      </c>
      <c r="K111" s="762">
        <v>35125</v>
      </c>
      <c r="L111" s="763">
        <v>37627</v>
      </c>
      <c r="M111" s="741" t="s">
        <v>1655</v>
      </c>
      <c r="N111" s="529">
        <v>3</v>
      </c>
      <c r="O111" s="529">
        <v>6400</v>
      </c>
      <c r="P111" s="772">
        <f t="shared" si="13"/>
        <v>15.186046039597032</v>
      </c>
      <c r="Q111" s="772">
        <f t="shared" si="14"/>
        <v>14.71683597239884</v>
      </c>
      <c r="R111" s="772">
        <f t="shared" si="15"/>
        <v>15.4975751175</v>
      </c>
      <c r="S111" s="772">
        <f t="shared" si="16"/>
        <v>16.706088000000001</v>
      </c>
      <c r="T111" s="772">
        <f t="shared" si="17"/>
        <v>14.6866650525</v>
      </c>
      <c r="U111" s="772">
        <f t="shared" si="18"/>
        <v>12.255130062000001</v>
      </c>
    </row>
    <row r="112" spans="1:21" s="529" customFormat="1">
      <c r="A112" s="529">
        <v>44525179</v>
      </c>
      <c r="B112" s="739" t="s">
        <v>894</v>
      </c>
      <c r="C112" s="739"/>
      <c r="D112" s="740">
        <v>24206</v>
      </c>
      <c r="E112" s="740">
        <v>17918</v>
      </c>
      <c r="F112" s="762">
        <v>19544</v>
      </c>
      <c r="G112" s="740">
        <v>21437.7</v>
      </c>
      <c r="H112" s="740">
        <v>23616.83</v>
      </c>
      <c r="I112" s="740">
        <v>19260.18</v>
      </c>
      <c r="K112" s="762">
        <v>19544</v>
      </c>
      <c r="L112" s="763">
        <v>21873</v>
      </c>
      <c r="M112" s="741" t="s">
        <v>375</v>
      </c>
      <c r="N112" s="529">
        <v>0</v>
      </c>
      <c r="O112" s="529">
        <v>6400</v>
      </c>
      <c r="P112" s="772">
        <f t="shared" si="13"/>
        <v>11.483706042939263</v>
      </c>
      <c r="Q112" s="772">
        <f t="shared" si="14"/>
        <v>8.5897347455435824</v>
      </c>
      <c r="R112" s="772">
        <f t="shared" si="15"/>
        <v>9.1319339999999993</v>
      </c>
      <c r="S112" s="772">
        <f t="shared" si="16"/>
        <v>9.7241407200000012</v>
      </c>
      <c r="T112" s="772">
        <f t="shared" si="17"/>
        <v>9.0511500975000008</v>
      </c>
      <c r="U112" s="772">
        <f t="shared" si="18"/>
        <v>5.9051711879999997</v>
      </c>
    </row>
    <row r="113" spans="1:21" s="529" customFormat="1">
      <c r="A113" s="529">
        <v>44525851</v>
      </c>
      <c r="B113" s="739" t="s">
        <v>895</v>
      </c>
      <c r="C113" s="739"/>
      <c r="D113" s="740">
        <v>20784</v>
      </c>
      <c r="E113" s="740">
        <v>18888</v>
      </c>
      <c r="F113" s="762">
        <v>18586</v>
      </c>
      <c r="G113" s="763">
        <v>21829</v>
      </c>
      <c r="H113" s="740">
        <v>17175.09</v>
      </c>
      <c r="I113" s="740">
        <v>16323.4</v>
      </c>
      <c r="K113" s="762">
        <v>18586</v>
      </c>
      <c r="L113" s="763">
        <v>21829</v>
      </c>
      <c r="M113" s="741" t="s">
        <v>426</v>
      </c>
      <c r="N113" s="529">
        <v>35</v>
      </c>
      <c r="O113" s="529">
        <v>6400</v>
      </c>
      <c r="P113" s="772">
        <f t="shared" si="13"/>
        <v>9.8602555728517558</v>
      </c>
      <c r="Q113" s="772">
        <f t="shared" si="14"/>
        <v>9.0547443840733983</v>
      </c>
      <c r="R113" s="772">
        <f t="shared" si="15"/>
        <v>8.6843085000000002</v>
      </c>
      <c r="S113" s="772">
        <f t="shared" si="16"/>
        <v>9.9016344000000007</v>
      </c>
      <c r="T113" s="772">
        <f t="shared" si="17"/>
        <v>6.5823532425</v>
      </c>
      <c r="U113" s="772">
        <f t="shared" si="18"/>
        <v>5.0047544400000001</v>
      </c>
    </row>
    <row r="114" spans="1:21" s="529" customFormat="1">
      <c r="A114" s="529">
        <v>44525852</v>
      </c>
      <c r="B114" s="739" t="s">
        <v>896</v>
      </c>
      <c r="C114" s="739"/>
      <c r="D114" s="740">
        <v>17663</v>
      </c>
      <c r="E114" s="740">
        <v>16386</v>
      </c>
      <c r="F114" s="740">
        <v>16662.259999999998</v>
      </c>
      <c r="G114" s="740">
        <v>16631.080000000002</v>
      </c>
      <c r="H114" s="740">
        <v>14433.86</v>
      </c>
      <c r="I114" s="740">
        <v>10629.89</v>
      </c>
      <c r="K114" s="762">
        <v>17752</v>
      </c>
      <c r="L114" s="763">
        <v>17032</v>
      </c>
      <c r="M114" s="741" t="s">
        <v>1656</v>
      </c>
      <c r="N114" s="529">
        <v>0</v>
      </c>
      <c r="O114" s="529">
        <v>6400</v>
      </c>
      <c r="P114" s="772">
        <f t="shared" si="13"/>
        <v>8.3796042235989514</v>
      </c>
      <c r="Q114" s="772">
        <f t="shared" si="14"/>
        <v>7.8553071514944266</v>
      </c>
      <c r="R114" s="772">
        <f t="shared" si="15"/>
        <v>7.7854409849999993</v>
      </c>
      <c r="S114" s="772">
        <f t="shared" si="16"/>
        <v>7.5438578880000016</v>
      </c>
      <c r="T114" s="772">
        <f t="shared" si="17"/>
        <v>5.5317768450000004</v>
      </c>
      <c r="U114" s="772">
        <f t="shared" si="18"/>
        <v>3.2591242740000004</v>
      </c>
    </row>
    <row r="115" spans="1:21" s="529" customFormat="1">
      <c r="A115" s="529">
        <v>44525853</v>
      </c>
      <c r="B115" s="739" t="s">
        <v>897</v>
      </c>
      <c r="C115" s="739"/>
      <c r="D115" s="740">
        <v>9787</v>
      </c>
      <c r="E115" s="740">
        <v>10493</v>
      </c>
      <c r="F115" s="762">
        <v>12363</v>
      </c>
      <c r="G115" s="740">
        <v>9413.98</v>
      </c>
      <c r="H115" s="740">
        <v>7902.15</v>
      </c>
      <c r="I115" s="740">
        <v>7603.88</v>
      </c>
      <c r="K115" s="762">
        <v>12363</v>
      </c>
      <c r="L115" s="763">
        <v>9691</v>
      </c>
      <c r="M115" s="741" t="s">
        <v>752</v>
      </c>
      <c r="O115" s="529">
        <v>6400</v>
      </c>
      <c r="P115" s="772">
        <f t="shared" si="13"/>
        <v>4.6431062977049722</v>
      </c>
      <c r="Q115" s="772">
        <f t="shared" si="14"/>
        <v>5.0302537495808011</v>
      </c>
      <c r="R115" s="772">
        <f t="shared" si="15"/>
        <v>5.7766117499999998</v>
      </c>
      <c r="S115" s="772">
        <f t="shared" si="16"/>
        <v>4.2701813279999996</v>
      </c>
      <c r="T115" s="772">
        <f t="shared" si="17"/>
        <v>3.0284989874999999</v>
      </c>
      <c r="U115" s="772">
        <f t="shared" si="18"/>
        <v>2.331349608</v>
      </c>
    </row>
    <row r="116" spans="1:21" s="529" customFormat="1">
      <c r="A116" s="529">
        <v>44525855</v>
      </c>
      <c r="B116" s="739" t="s">
        <v>898</v>
      </c>
      <c r="C116" s="739"/>
      <c r="D116" s="740">
        <v>8179</v>
      </c>
      <c r="E116" s="740">
        <v>7785</v>
      </c>
      <c r="F116" s="740">
        <v>8179.01</v>
      </c>
      <c r="G116" s="740">
        <v>8264.39</v>
      </c>
      <c r="H116" s="740">
        <v>7632.45</v>
      </c>
      <c r="I116" s="740">
        <v>8061.05</v>
      </c>
      <c r="K116" s="762">
        <v>8395</v>
      </c>
      <c r="L116" s="763">
        <v>8379</v>
      </c>
      <c r="M116" s="741" t="s">
        <v>1657</v>
      </c>
      <c r="N116" s="529">
        <v>15</v>
      </c>
      <c r="O116" s="529">
        <v>6470</v>
      </c>
      <c r="P116" s="772">
        <f t="shared" si="13"/>
        <v>3.8802458780963489</v>
      </c>
      <c r="Q116" s="772">
        <f t="shared" si="14"/>
        <v>3.7320618927367328</v>
      </c>
      <c r="R116" s="772">
        <f t="shared" si="15"/>
        <v>3.8216424225000001</v>
      </c>
      <c r="S116" s="772">
        <f t="shared" si="16"/>
        <v>3.748727304</v>
      </c>
      <c r="T116" s="772">
        <f t="shared" si="17"/>
        <v>2.9251364624999998</v>
      </c>
      <c r="U116" s="772">
        <f t="shared" si="18"/>
        <v>2.4715179300000001</v>
      </c>
    </row>
    <row r="117" spans="1:21" s="529" customFormat="1">
      <c r="A117" s="529">
        <v>44525898</v>
      </c>
      <c r="B117" s="739" t="s">
        <v>899</v>
      </c>
      <c r="C117" s="739"/>
      <c r="D117" s="740">
        <v>7386</v>
      </c>
      <c r="E117" s="740">
        <v>7386</v>
      </c>
      <c r="F117" s="762">
        <v>7386</v>
      </c>
      <c r="G117" s="740">
        <v>7520.01</v>
      </c>
      <c r="H117" s="740">
        <v>6004.09</v>
      </c>
      <c r="I117" s="740">
        <v>7936.43</v>
      </c>
      <c r="K117" s="762">
        <v>7386</v>
      </c>
      <c r="L117" s="763">
        <v>7544</v>
      </c>
      <c r="M117" s="741" t="s">
        <v>1658</v>
      </c>
      <c r="N117" s="529">
        <v>76</v>
      </c>
      <c r="O117" s="529">
        <v>6310</v>
      </c>
      <c r="P117" s="772">
        <f t="shared" si="13"/>
        <v>3.504034240814236</v>
      </c>
      <c r="Q117" s="772">
        <f t="shared" si="14"/>
        <v>3.5407847321456019</v>
      </c>
      <c r="R117" s="772">
        <f t="shared" si="15"/>
        <v>3.4511085000000001</v>
      </c>
      <c r="S117" s="772">
        <f t="shared" si="16"/>
        <v>3.4110765360000004</v>
      </c>
      <c r="T117" s="772">
        <f t="shared" si="17"/>
        <v>2.3010674925000001</v>
      </c>
      <c r="U117" s="772">
        <f t="shared" si="18"/>
        <v>2.4333094380000002</v>
      </c>
    </row>
    <row r="118" spans="1:21" s="529" customFormat="1">
      <c r="A118" s="529">
        <v>44526092</v>
      </c>
      <c r="B118" s="739" t="s">
        <v>900</v>
      </c>
      <c r="C118" s="739"/>
      <c r="D118" s="740">
        <v>22359</v>
      </c>
      <c r="E118" s="740">
        <v>19938</v>
      </c>
      <c r="F118" s="740">
        <v>20125.47</v>
      </c>
      <c r="G118" s="740">
        <v>20238.580000000002</v>
      </c>
      <c r="H118" s="740">
        <v>20373.54</v>
      </c>
      <c r="I118" s="740">
        <v>21024.37</v>
      </c>
      <c r="K118" s="762">
        <v>21415</v>
      </c>
      <c r="L118" s="763">
        <v>20663</v>
      </c>
      <c r="M118" s="741" t="s">
        <v>1659</v>
      </c>
      <c r="N118" s="529">
        <v>0</v>
      </c>
      <c r="O118" s="529">
        <v>6400</v>
      </c>
      <c r="P118" s="772">
        <f t="shared" si="13"/>
        <v>10.607460274893786</v>
      </c>
      <c r="Q118" s="772">
        <f t="shared" si="14"/>
        <v>9.5581053329974281</v>
      </c>
      <c r="R118" s="772">
        <f t="shared" si="15"/>
        <v>9.4036258574999998</v>
      </c>
      <c r="S118" s="772">
        <f t="shared" si="16"/>
        <v>9.1802198880000017</v>
      </c>
      <c r="T118" s="772">
        <f t="shared" si="17"/>
        <v>7.8081592049999999</v>
      </c>
      <c r="U118" s="772">
        <f t="shared" si="18"/>
        <v>6.4460718420000003</v>
      </c>
    </row>
    <row r="119" spans="1:21" s="529" customFormat="1">
      <c r="A119" s="529">
        <v>44526442</v>
      </c>
      <c r="B119" s="739" t="s">
        <v>901</v>
      </c>
      <c r="C119" s="739"/>
      <c r="D119" s="740">
        <v>8167</v>
      </c>
      <c r="E119" s="740">
        <v>7498</v>
      </c>
      <c r="F119" s="740">
        <v>7413.25</v>
      </c>
      <c r="G119" s="740">
        <v>8070.47</v>
      </c>
      <c r="H119" s="740">
        <v>7421.86</v>
      </c>
      <c r="I119" s="740">
        <v>7536.93</v>
      </c>
      <c r="K119" s="762">
        <v>7618</v>
      </c>
      <c r="L119" s="763">
        <v>8176</v>
      </c>
      <c r="M119" s="741" t="s">
        <v>1660</v>
      </c>
      <c r="N119" s="529">
        <v>2</v>
      </c>
      <c r="O119" s="529">
        <v>6470</v>
      </c>
      <c r="P119" s="772">
        <f t="shared" si="13"/>
        <v>3.8745528898903148</v>
      </c>
      <c r="Q119" s="772">
        <f t="shared" si="14"/>
        <v>3.5944765666974985</v>
      </c>
      <c r="R119" s="772">
        <f t="shared" si="15"/>
        <v>3.4638410624999998</v>
      </c>
      <c r="S119" s="772">
        <f t="shared" si="16"/>
        <v>3.6607651920000004</v>
      </c>
      <c r="T119" s="772">
        <f t="shared" si="17"/>
        <v>2.8444278449999998</v>
      </c>
      <c r="U119" s="772">
        <f t="shared" si="18"/>
        <v>2.3108227380000002</v>
      </c>
    </row>
    <row r="120" spans="1:21" s="529" customFormat="1">
      <c r="A120" s="529">
        <v>44526515</v>
      </c>
      <c r="B120" s="739" t="s">
        <v>902</v>
      </c>
      <c r="C120" s="739"/>
      <c r="D120" s="740">
        <v>18926</v>
      </c>
      <c r="E120" s="740">
        <v>17917</v>
      </c>
      <c r="F120" s="740">
        <v>19234.29</v>
      </c>
      <c r="G120" s="740">
        <v>19587.91</v>
      </c>
      <c r="H120" s="740">
        <v>18958.96</v>
      </c>
      <c r="I120" s="740">
        <v>19595.990000000002</v>
      </c>
      <c r="K120" s="762">
        <v>19715</v>
      </c>
      <c r="L120" s="763">
        <v>19931</v>
      </c>
      <c r="M120" s="741" t="s">
        <v>1661</v>
      </c>
      <c r="O120" s="529">
        <v>6430</v>
      </c>
      <c r="P120" s="772">
        <f t="shared" si="13"/>
        <v>8.9787912322840828</v>
      </c>
      <c r="Q120" s="772">
        <f t="shared" si="14"/>
        <v>8.5892553541636545</v>
      </c>
      <c r="R120" s="772">
        <f t="shared" si="15"/>
        <v>8.9872220024999994</v>
      </c>
      <c r="S120" s="772">
        <f t="shared" si="16"/>
        <v>8.8850759759999995</v>
      </c>
      <c r="T120" s="772">
        <f t="shared" si="17"/>
        <v>7.2660214199999995</v>
      </c>
      <c r="U120" s="772">
        <f t="shared" si="18"/>
        <v>6.0081305340000011</v>
      </c>
    </row>
    <row r="121" spans="1:21" s="529" customFormat="1">
      <c r="A121" s="529">
        <v>44526525</v>
      </c>
      <c r="B121" s="739" t="s">
        <v>903</v>
      </c>
      <c r="C121" s="739"/>
      <c r="D121" s="740">
        <v>3295</v>
      </c>
      <c r="E121" s="740">
        <v>3142</v>
      </c>
      <c r="F121" s="740">
        <v>3123.71</v>
      </c>
      <c r="G121" s="740">
        <v>2987.54</v>
      </c>
      <c r="H121" s="740">
        <v>2703.5</v>
      </c>
      <c r="I121" s="740">
        <v>2784.95</v>
      </c>
      <c r="K121" s="762">
        <v>3214</v>
      </c>
      <c r="L121" s="763">
        <v>3041</v>
      </c>
      <c r="M121" s="741" t="s">
        <v>1662</v>
      </c>
      <c r="O121" s="529">
        <v>6430</v>
      </c>
      <c r="P121" s="772">
        <f t="shared" si="13"/>
        <v>1.5631996782403068</v>
      </c>
      <c r="Q121" s="772">
        <f t="shared" si="14"/>
        <v>1.5062477157326675</v>
      </c>
      <c r="R121" s="772">
        <f t="shared" si="15"/>
        <v>1.4595534975</v>
      </c>
      <c r="S121" s="772">
        <f t="shared" si="16"/>
        <v>1.3551481440000002</v>
      </c>
      <c r="T121" s="772">
        <f t="shared" si="17"/>
        <v>1.036116375</v>
      </c>
      <c r="U121" s="772">
        <f t="shared" si="18"/>
        <v>0.85386567000000002</v>
      </c>
    </row>
    <row r="122" spans="1:21" s="529" customFormat="1">
      <c r="A122" s="529">
        <v>44526688</v>
      </c>
      <c r="B122" s="739" t="s">
        <v>904</v>
      </c>
      <c r="C122" s="739"/>
      <c r="D122" s="740">
        <v>44928</v>
      </c>
      <c r="E122" s="740">
        <v>3456</v>
      </c>
      <c r="F122" s="740">
        <v>3938.15</v>
      </c>
      <c r="G122" s="740">
        <v>3614.13</v>
      </c>
      <c r="H122" s="740">
        <v>3390.83</v>
      </c>
      <c r="I122" s="740">
        <v>3792.75</v>
      </c>
      <c r="K122" s="762">
        <v>4230</v>
      </c>
      <c r="L122" s="763">
        <v>3683</v>
      </c>
      <c r="M122" s="741" t="s">
        <v>1663</v>
      </c>
      <c r="O122" s="529">
        <v>6400</v>
      </c>
      <c r="P122" s="772">
        <f t="shared" si="13"/>
        <v>21.314547843393171</v>
      </c>
      <c r="Q122" s="772">
        <f t="shared" si="14"/>
        <v>1.6567766090299487</v>
      </c>
      <c r="R122" s="772">
        <f t="shared" si="15"/>
        <v>1.8401005875000001</v>
      </c>
      <c r="S122" s="772">
        <f t="shared" si="16"/>
        <v>1.6393693680000001</v>
      </c>
      <c r="T122" s="772">
        <f t="shared" si="17"/>
        <v>1.2995355974999998</v>
      </c>
      <c r="U122" s="772">
        <f t="shared" si="18"/>
        <v>1.1628571500000002</v>
      </c>
    </row>
    <row r="123" spans="1:21" s="529" customFormat="1">
      <c r="A123" s="529">
        <v>44527213</v>
      </c>
      <c r="B123" s="739" t="s">
        <v>905</v>
      </c>
      <c r="C123" s="739"/>
      <c r="D123" s="740">
        <v>10335</v>
      </c>
      <c r="E123" s="740">
        <v>9205</v>
      </c>
      <c r="F123" s="740">
        <v>8653.09</v>
      </c>
      <c r="G123" s="740">
        <v>9041.25</v>
      </c>
      <c r="H123" s="740">
        <v>8497.85</v>
      </c>
      <c r="I123" s="740">
        <v>8779.27</v>
      </c>
      <c r="K123" s="762">
        <v>9265</v>
      </c>
      <c r="L123" s="763">
        <v>9250</v>
      </c>
      <c r="M123" s="741" t="s">
        <v>1664</v>
      </c>
      <c r="N123" s="529">
        <v>0</v>
      </c>
      <c r="O123" s="529">
        <v>6400</v>
      </c>
      <c r="P123" s="772">
        <f t="shared" si="13"/>
        <v>4.9030860924472144</v>
      </c>
      <c r="Q123" s="772">
        <f t="shared" si="14"/>
        <v>4.4127976522339916</v>
      </c>
      <c r="R123" s="772">
        <f t="shared" si="15"/>
        <v>4.0431563024999999</v>
      </c>
      <c r="S123" s="772">
        <f t="shared" si="16"/>
        <v>4.1011110000000004</v>
      </c>
      <c r="T123" s="772">
        <f t="shared" si="17"/>
        <v>3.2568010125</v>
      </c>
      <c r="U123" s="772">
        <f t="shared" si="18"/>
        <v>2.6917241820000006</v>
      </c>
    </row>
    <row r="124" spans="1:21" s="529" customFormat="1">
      <c r="A124" s="529">
        <v>44527408</v>
      </c>
      <c r="B124" s="739" t="s">
        <v>906</v>
      </c>
      <c r="C124" s="739"/>
      <c r="D124" s="740">
        <v>27287</v>
      </c>
      <c r="E124" s="740">
        <v>28012</v>
      </c>
      <c r="F124" s="740">
        <v>29508.560000000001</v>
      </c>
      <c r="G124" s="740">
        <v>29875.58</v>
      </c>
      <c r="H124" s="740">
        <v>23835.02</v>
      </c>
      <c r="I124" s="740">
        <v>24354.93</v>
      </c>
      <c r="K124" s="762">
        <v>30295</v>
      </c>
      <c r="L124" s="763">
        <v>29956</v>
      </c>
      <c r="M124" s="741" t="s">
        <v>1665</v>
      </c>
      <c r="N124" s="529">
        <v>14</v>
      </c>
      <c r="O124" s="529">
        <v>6300</v>
      </c>
      <c r="P124" s="772">
        <f t="shared" si="13"/>
        <v>12.945380764838621</v>
      </c>
      <c r="Q124" s="772">
        <f t="shared" si="14"/>
        <v>13.428711334533252</v>
      </c>
      <c r="R124" s="772">
        <f t="shared" si="15"/>
        <v>13.78787466</v>
      </c>
      <c r="S124" s="772">
        <f t="shared" si="16"/>
        <v>13.551563088000002</v>
      </c>
      <c r="T124" s="772">
        <f t="shared" si="17"/>
        <v>9.1347714150000012</v>
      </c>
      <c r="U124" s="772">
        <f t="shared" si="18"/>
        <v>7.4672215380000004</v>
      </c>
    </row>
    <row r="125" spans="1:21" s="529" customFormat="1">
      <c r="A125" s="529">
        <v>44527432</v>
      </c>
      <c r="B125" s="739" t="s">
        <v>907</v>
      </c>
      <c r="C125" s="739"/>
      <c r="D125" s="740">
        <v>46745</v>
      </c>
      <c r="E125" s="740">
        <v>40512</v>
      </c>
      <c r="F125" s="740">
        <v>38199.22</v>
      </c>
      <c r="G125" s="740">
        <v>37815.129999999997</v>
      </c>
      <c r="H125" s="740">
        <v>32992.28</v>
      </c>
      <c r="I125" s="740">
        <v>27309.66</v>
      </c>
      <c r="K125" s="762">
        <v>40707</v>
      </c>
      <c r="L125" s="763">
        <v>38688</v>
      </c>
      <c r="M125" s="741" t="s">
        <v>429</v>
      </c>
      <c r="N125" s="529">
        <v>0</v>
      </c>
      <c r="O125" s="529">
        <v>6400</v>
      </c>
      <c r="P125" s="772">
        <f t="shared" si="13"/>
        <v>22.176561140923564</v>
      </c>
      <c r="Q125" s="772">
        <f t="shared" si="14"/>
        <v>19.421103583628842</v>
      </c>
      <c r="R125" s="772">
        <f t="shared" si="15"/>
        <v>17.848585545000002</v>
      </c>
      <c r="S125" s="772">
        <f t="shared" si="16"/>
        <v>17.152942967999998</v>
      </c>
      <c r="T125" s="772">
        <f t="shared" si="17"/>
        <v>12.644291309999998</v>
      </c>
      <c r="U125" s="772">
        <f t="shared" si="18"/>
        <v>8.3731417560000008</v>
      </c>
    </row>
    <row r="126" spans="1:21" s="529" customFormat="1">
      <c r="A126" s="529">
        <v>44527672</v>
      </c>
      <c r="B126" s="739" t="s">
        <v>908</v>
      </c>
      <c r="C126" s="739"/>
      <c r="D126" s="740">
        <v>14145</v>
      </c>
      <c r="E126" s="740">
        <v>9721</v>
      </c>
      <c r="F126" s="740">
        <v>10611.36</v>
      </c>
      <c r="G126" s="740">
        <v>11811.94</v>
      </c>
      <c r="H126" s="740">
        <v>9618.49</v>
      </c>
      <c r="I126" s="740">
        <v>8013.27</v>
      </c>
      <c r="K126" s="762">
        <v>11303</v>
      </c>
      <c r="L126" s="763">
        <v>12091</v>
      </c>
      <c r="M126" s="741" t="s">
        <v>438</v>
      </c>
      <c r="N126" s="529">
        <v>2</v>
      </c>
      <c r="O126" s="529">
        <v>6400</v>
      </c>
      <c r="P126" s="772">
        <f t="shared" si="13"/>
        <v>6.7106098478631688</v>
      </c>
      <c r="Q126" s="772">
        <f t="shared" si="14"/>
        <v>4.6601636042766579</v>
      </c>
      <c r="R126" s="772">
        <f t="shared" si="15"/>
        <v>4.9581579600000003</v>
      </c>
      <c r="S126" s="772">
        <f t="shared" si="16"/>
        <v>5.3578959839999998</v>
      </c>
      <c r="T126" s="772">
        <f t="shared" si="17"/>
        <v>3.6862862925000002</v>
      </c>
      <c r="U126" s="772">
        <f t="shared" si="18"/>
        <v>2.4568685820000002</v>
      </c>
    </row>
    <row r="127" spans="1:21" s="529" customFormat="1">
      <c r="A127" s="529">
        <v>44527890</v>
      </c>
      <c r="B127" s="739" t="s">
        <v>909</v>
      </c>
      <c r="C127" s="739"/>
      <c r="D127" s="740">
        <v>30998</v>
      </c>
      <c r="E127" s="740">
        <v>25062</v>
      </c>
      <c r="F127" s="740">
        <v>25645.67</v>
      </c>
      <c r="G127" s="740">
        <v>28653.47</v>
      </c>
      <c r="H127" s="740">
        <v>22767.57</v>
      </c>
      <c r="I127" s="740">
        <v>21105.33</v>
      </c>
      <c r="K127" s="762">
        <v>27505</v>
      </c>
      <c r="L127" s="763">
        <v>29088</v>
      </c>
      <c r="M127" s="741" t="s">
        <v>1666</v>
      </c>
      <c r="O127" s="529">
        <v>6400</v>
      </c>
      <c r="P127" s="772">
        <f t="shared" si="13"/>
        <v>14.705937367554789</v>
      </c>
      <c r="Q127" s="772">
        <f t="shared" si="14"/>
        <v>12.014506763746693</v>
      </c>
      <c r="R127" s="772">
        <f t="shared" si="15"/>
        <v>11.982939307499999</v>
      </c>
      <c r="S127" s="772">
        <f t="shared" si="16"/>
        <v>12.997213992000001</v>
      </c>
      <c r="T127" s="772">
        <f t="shared" si="17"/>
        <v>8.7256712025000009</v>
      </c>
      <c r="U127" s="772">
        <f t="shared" si="18"/>
        <v>6.4708941780000009</v>
      </c>
    </row>
    <row r="128" spans="1:21" s="529" customFormat="1">
      <c r="A128" s="529">
        <v>44528013</v>
      </c>
      <c r="B128" s="739" t="s">
        <v>910</v>
      </c>
      <c r="C128" s="739"/>
      <c r="D128" s="740">
        <v>7587</v>
      </c>
      <c r="E128" s="740">
        <v>7594</v>
      </c>
      <c r="F128" s="762">
        <v>5374</v>
      </c>
      <c r="G128" s="740">
        <v>7279.49</v>
      </c>
      <c r="H128" s="740">
        <v>6809.84</v>
      </c>
      <c r="I128" s="740">
        <v>7664.88</v>
      </c>
      <c r="K128" s="762">
        <v>5374</v>
      </c>
      <c r="L128" s="763">
        <v>7370</v>
      </c>
      <c r="M128" s="741" t="s">
        <v>1667</v>
      </c>
      <c r="O128" s="529">
        <v>6430</v>
      </c>
      <c r="P128" s="772">
        <f t="shared" si="13"/>
        <v>3.5993917932653137</v>
      </c>
      <c r="Q128" s="772">
        <f t="shared" si="14"/>
        <v>3.6404981391705524</v>
      </c>
      <c r="R128" s="772">
        <f t="shared" si="15"/>
        <v>2.5110014999999999</v>
      </c>
      <c r="S128" s="772">
        <f t="shared" si="16"/>
        <v>3.3019766639999997</v>
      </c>
      <c r="T128" s="772">
        <f t="shared" si="17"/>
        <v>2.6098711800000003</v>
      </c>
      <c r="U128" s="772">
        <f t="shared" si="18"/>
        <v>2.3500522080000001</v>
      </c>
    </row>
    <row r="129" spans="1:21" s="529" customFormat="1">
      <c r="A129" s="529">
        <v>44528333</v>
      </c>
      <c r="B129" s="739" t="s">
        <v>911</v>
      </c>
      <c r="C129" s="739"/>
      <c r="D129" s="740">
        <v>4268</v>
      </c>
      <c r="E129" s="740">
        <v>5918</v>
      </c>
      <c r="F129" s="740">
        <v>5901.86</v>
      </c>
      <c r="G129" s="740">
        <v>4068.17</v>
      </c>
      <c r="H129" s="740">
        <v>4402.42</v>
      </c>
      <c r="I129" s="740">
        <v>5028.62</v>
      </c>
      <c r="K129" s="762">
        <v>6071</v>
      </c>
      <c r="L129" s="763">
        <v>4136</v>
      </c>
      <c r="M129" s="741" t="s">
        <v>1668</v>
      </c>
      <c r="O129" s="529">
        <v>6430</v>
      </c>
      <c r="P129" s="772">
        <f t="shared" si="13"/>
        <v>2.0248061386129375</v>
      </c>
      <c r="Q129" s="772">
        <f t="shared" si="14"/>
        <v>2.8370381864118155</v>
      </c>
      <c r="R129" s="772">
        <f t="shared" si="15"/>
        <v>2.7576440849999999</v>
      </c>
      <c r="S129" s="772">
        <f t="shared" si="16"/>
        <v>1.845321912</v>
      </c>
      <c r="T129" s="772">
        <f t="shared" si="17"/>
        <v>1.6872274650000001</v>
      </c>
      <c r="U129" s="772">
        <f t="shared" si="18"/>
        <v>1.5417748920000001</v>
      </c>
    </row>
    <row r="130" spans="1:21" s="529" customFormat="1" ht="11.25" customHeight="1">
      <c r="A130" s="529">
        <v>44528650</v>
      </c>
      <c r="B130" s="739" t="s">
        <v>912</v>
      </c>
      <c r="C130" s="739"/>
      <c r="D130" s="740">
        <v>15344</v>
      </c>
      <c r="E130" s="740">
        <v>15317</v>
      </c>
      <c r="F130" s="740">
        <v>14567.99</v>
      </c>
      <c r="G130" s="740">
        <v>15705.87</v>
      </c>
      <c r="H130" s="740">
        <v>14610.58</v>
      </c>
      <c r="I130" s="740">
        <v>16133.37</v>
      </c>
      <c r="K130" s="762">
        <v>15029</v>
      </c>
      <c r="L130" s="763">
        <v>15924</v>
      </c>
      <c r="M130" s="741" t="s">
        <v>1669</v>
      </c>
      <c r="O130" s="529">
        <v>6430</v>
      </c>
      <c r="P130" s="772">
        <f t="shared" si="13"/>
        <v>7.2794342527827824</v>
      </c>
      <c r="Q130" s="772">
        <f t="shared" si="14"/>
        <v>7.3428377663517717</v>
      </c>
      <c r="R130" s="772">
        <f t="shared" si="15"/>
        <v>6.8068933275000001</v>
      </c>
      <c r="S130" s="772">
        <f t="shared" si="16"/>
        <v>7.124182632000001</v>
      </c>
      <c r="T130" s="772">
        <f t="shared" si="17"/>
        <v>5.5995047849999997</v>
      </c>
      <c r="U130" s="772">
        <f t="shared" si="18"/>
        <v>4.9464912420000005</v>
      </c>
    </row>
    <row r="131" spans="1:21" s="8" customFormat="1" ht="11.25" customHeight="1">
      <c r="B131" s="17" t="s">
        <v>913</v>
      </c>
      <c r="C131" s="17" t="s">
        <v>1776</v>
      </c>
      <c r="D131" s="749"/>
      <c r="E131" s="749"/>
      <c r="F131" s="577">
        <v>14273.62</v>
      </c>
      <c r="G131" s="577">
        <v>26433.03</v>
      </c>
      <c r="H131" s="577">
        <v>27091.21</v>
      </c>
      <c r="I131" s="577">
        <v>28435.51</v>
      </c>
      <c r="K131" s="762"/>
      <c r="L131" s="763"/>
      <c r="M131" s="751"/>
      <c r="P131" s="772">
        <f t="shared" si="13"/>
        <v>0</v>
      </c>
      <c r="Q131" s="772">
        <f t="shared" si="14"/>
        <v>0</v>
      </c>
      <c r="R131" s="772">
        <f t="shared" si="15"/>
        <v>6.6693489450000003</v>
      </c>
      <c r="S131" s="772">
        <f t="shared" si="16"/>
        <v>11.990022408</v>
      </c>
      <c r="T131" s="772">
        <f t="shared" si="17"/>
        <v>10.3827062325</v>
      </c>
      <c r="U131" s="772">
        <f t="shared" si="18"/>
        <v>8.7183273660000005</v>
      </c>
    </row>
    <row r="132" spans="1:21" s="529" customFormat="1">
      <c r="A132" s="529">
        <v>44529106</v>
      </c>
      <c r="B132" s="739" t="s">
        <v>914</v>
      </c>
      <c r="C132" s="739"/>
      <c r="D132" s="740">
        <v>30096</v>
      </c>
      <c r="E132" s="740">
        <v>26428</v>
      </c>
      <c r="F132" s="740">
        <v>21577</v>
      </c>
      <c r="G132" s="740">
        <v>21012.52</v>
      </c>
      <c r="H132" s="740">
        <v>17706.3</v>
      </c>
      <c r="I132" s="740">
        <v>18276.080000000002</v>
      </c>
      <c r="K132" s="762">
        <v>23163</v>
      </c>
      <c r="L132" s="763">
        <v>21376</v>
      </c>
      <c r="M132" s="741" t="s">
        <v>652</v>
      </c>
      <c r="O132" s="529">
        <v>6400</v>
      </c>
      <c r="P132" s="772">
        <f t="shared" si="13"/>
        <v>14.278014420734531</v>
      </c>
      <c r="Q132" s="772">
        <f t="shared" si="14"/>
        <v>12.669355388727858</v>
      </c>
      <c r="R132" s="772">
        <f t="shared" si="15"/>
        <v>10.08185325</v>
      </c>
      <c r="S132" s="772">
        <f t="shared" si="16"/>
        <v>9.5312790720000002</v>
      </c>
      <c r="T132" s="772">
        <f t="shared" si="17"/>
        <v>6.7859394749999993</v>
      </c>
      <c r="U132" s="772">
        <f t="shared" si="18"/>
        <v>5.6034461280000007</v>
      </c>
    </row>
    <row r="133" spans="1:21" s="529" customFormat="1">
      <c r="A133" s="529">
        <v>44529108</v>
      </c>
      <c r="B133" s="739" t="s">
        <v>915</v>
      </c>
      <c r="C133" s="739"/>
      <c r="D133" s="740">
        <v>19932</v>
      </c>
      <c r="E133" s="740">
        <v>17791</v>
      </c>
      <c r="F133" s="740">
        <v>19009.099999999999</v>
      </c>
      <c r="G133" s="740">
        <v>21244.16</v>
      </c>
      <c r="H133" s="740">
        <v>17963.45</v>
      </c>
      <c r="I133" s="740">
        <v>19352.29</v>
      </c>
      <c r="K133" s="762">
        <v>19526</v>
      </c>
      <c r="L133" s="763">
        <v>21531</v>
      </c>
      <c r="M133" s="741" t="s">
        <v>1670</v>
      </c>
      <c r="N133" s="529">
        <v>2</v>
      </c>
      <c r="O133" s="529">
        <v>6430</v>
      </c>
      <c r="P133" s="772">
        <f t="shared" si="13"/>
        <v>9.4560534102233067</v>
      </c>
      <c r="Q133" s="772">
        <f t="shared" si="14"/>
        <v>8.5288520402927723</v>
      </c>
      <c r="R133" s="772">
        <f t="shared" si="15"/>
        <v>8.8820019749999997</v>
      </c>
      <c r="S133" s="772">
        <f t="shared" si="16"/>
        <v>9.6363509759999992</v>
      </c>
      <c r="T133" s="772">
        <f t="shared" si="17"/>
        <v>6.8844922125000005</v>
      </c>
      <c r="U133" s="772">
        <f t="shared" si="18"/>
        <v>5.9334121140000011</v>
      </c>
    </row>
    <row r="134" spans="1:21" s="529" customFormat="1">
      <c r="A134" s="529">
        <v>44529509</v>
      </c>
      <c r="B134" s="739" t="s">
        <v>916</v>
      </c>
      <c r="C134" s="739"/>
      <c r="D134" s="740">
        <v>17267</v>
      </c>
      <c r="E134" s="740">
        <v>15399</v>
      </c>
      <c r="F134" s="740">
        <v>14994.43</v>
      </c>
      <c r="G134" s="740">
        <v>15221.43</v>
      </c>
      <c r="H134" s="740">
        <v>14848.4</v>
      </c>
      <c r="I134" s="740">
        <v>16007.37</v>
      </c>
      <c r="K134" s="762">
        <v>15997</v>
      </c>
      <c r="L134" s="763">
        <v>15769</v>
      </c>
      <c r="M134" s="741" t="s">
        <v>780</v>
      </c>
      <c r="N134" s="529">
        <v>5</v>
      </c>
      <c r="O134" s="529">
        <v>6400</v>
      </c>
      <c r="P134" s="772">
        <f t="shared" si="13"/>
        <v>8.1917356127998122</v>
      </c>
      <c r="Q134" s="772">
        <f t="shared" si="14"/>
        <v>7.3821478595058387</v>
      </c>
      <c r="R134" s="772">
        <f t="shared" si="15"/>
        <v>7.0061474175000003</v>
      </c>
      <c r="S134" s="772">
        <f t="shared" si="16"/>
        <v>6.9044406480000005</v>
      </c>
      <c r="T134" s="772">
        <f t="shared" si="17"/>
        <v>5.6906492999999996</v>
      </c>
      <c r="U134" s="772">
        <f t="shared" si="18"/>
        <v>4.9078596420000009</v>
      </c>
    </row>
    <row r="135" spans="1:21" s="529" customFormat="1">
      <c r="A135" s="529">
        <v>44529595</v>
      </c>
      <c r="B135" s="739" t="s">
        <v>917</v>
      </c>
      <c r="C135" s="739"/>
      <c r="D135" s="740">
        <v>23489</v>
      </c>
      <c r="E135" s="740">
        <v>20912</v>
      </c>
      <c r="F135" s="740">
        <v>21252.6</v>
      </c>
      <c r="G135" s="740">
        <v>20537.650000000001</v>
      </c>
      <c r="H135" s="740">
        <v>17377.84</v>
      </c>
      <c r="I135" s="740">
        <v>18524.09</v>
      </c>
      <c r="K135" s="762">
        <v>21827</v>
      </c>
      <c r="L135" s="763">
        <v>20877</v>
      </c>
      <c r="M135" s="741" t="s">
        <v>1671</v>
      </c>
      <c r="O135" s="529">
        <v>6430</v>
      </c>
      <c r="P135" s="772">
        <f t="shared" si="13"/>
        <v>11.1435499976287</v>
      </c>
      <c r="Q135" s="772">
        <f t="shared" si="14"/>
        <v>10.025032537046958</v>
      </c>
      <c r="R135" s="772">
        <f t="shared" si="15"/>
        <v>9.930277349999999</v>
      </c>
      <c r="S135" s="772">
        <f t="shared" si="16"/>
        <v>9.3158780400000012</v>
      </c>
      <c r="T135" s="772">
        <f t="shared" si="17"/>
        <v>6.6600571799999999</v>
      </c>
      <c r="U135" s="772">
        <f t="shared" si="18"/>
        <v>5.6794859940000011</v>
      </c>
    </row>
    <row r="136" spans="1:21" s="529" customFormat="1">
      <c r="A136" s="529">
        <v>44529627</v>
      </c>
      <c r="B136" s="739" t="s">
        <v>918</v>
      </c>
      <c r="C136" s="739"/>
      <c r="D136" s="740">
        <v>18237</v>
      </c>
      <c r="E136" s="740">
        <v>18443</v>
      </c>
      <c r="F136" s="740">
        <v>16494.07</v>
      </c>
      <c r="G136" s="740">
        <v>16851.25</v>
      </c>
      <c r="H136" s="740">
        <v>14893.22</v>
      </c>
      <c r="I136" s="740">
        <v>12062.87</v>
      </c>
      <c r="K136" s="762">
        <v>17544</v>
      </c>
      <c r="L136" s="763">
        <v>17260</v>
      </c>
      <c r="M136" s="741" t="s">
        <v>429</v>
      </c>
      <c r="N136" s="529">
        <v>0</v>
      </c>
      <c r="O136" s="529">
        <v>6400</v>
      </c>
      <c r="P136" s="772">
        <f t="shared" si="13"/>
        <v>8.6519188261209337</v>
      </c>
      <c r="Q136" s="772">
        <f t="shared" si="14"/>
        <v>8.8414152200055955</v>
      </c>
      <c r="R136" s="772">
        <f t="shared" si="15"/>
        <v>7.7068542074999993</v>
      </c>
      <c r="S136" s="772">
        <f t="shared" si="16"/>
        <v>7.6437270000000002</v>
      </c>
      <c r="T136" s="772">
        <f t="shared" si="17"/>
        <v>5.7078265649999995</v>
      </c>
      <c r="U136" s="772">
        <f t="shared" si="18"/>
        <v>3.6984759420000008</v>
      </c>
    </row>
    <row r="137" spans="1:21" s="529" customFormat="1">
      <c r="A137" s="529">
        <v>44530103</v>
      </c>
      <c r="B137" s="739" t="s">
        <v>919</v>
      </c>
      <c r="C137" s="739"/>
      <c r="D137" s="740">
        <v>2972</v>
      </c>
      <c r="E137" s="740">
        <v>2560</v>
      </c>
      <c r="F137" s="740">
        <v>2918.66</v>
      </c>
      <c r="G137" s="740">
        <v>2852.53</v>
      </c>
      <c r="H137" s="740">
        <v>2383.86</v>
      </c>
      <c r="I137" s="740">
        <v>2372.39</v>
      </c>
      <c r="K137" s="762">
        <v>2996</v>
      </c>
      <c r="L137" s="763">
        <v>2862</v>
      </c>
      <c r="M137" s="741" t="s">
        <v>1672</v>
      </c>
      <c r="O137" s="529">
        <v>6300</v>
      </c>
      <c r="P137" s="772">
        <f t="shared" si="13"/>
        <v>1.4099634123612117</v>
      </c>
      <c r="Q137" s="772">
        <f t="shared" si="14"/>
        <v>1.2272419326147768</v>
      </c>
      <c r="R137" s="772">
        <f t="shared" si="15"/>
        <v>1.3637438850000001</v>
      </c>
      <c r="S137" s="772">
        <f t="shared" si="16"/>
        <v>1.2939076080000003</v>
      </c>
      <c r="T137" s="772">
        <f t="shared" si="17"/>
        <v>0.91361434500000005</v>
      </c>
      <c r="U137" s="772">
        <f t="shared" si="18"/>
        <v>0.72737477399999995</v>
      </c>
    </row>
    <row r="138" spans="1:21" s="529" customFormat="1">
      <c r="A138" s="529">
        <v>44530104</v>
      </c>
      <c r="B138" s="739" t="s">
        <v>920</v>
      </c>
      <c r="C138" s="739"/>
      <c r="D138" s="740">
        <v>5397</v>
      </c>
      <c r="E138" s="740">
        <v>4920</v>
      </c>
      <c r="F138" s="740">
        <v>4435.38</v>
      </c>
      <c r="G138" s="740">
        <v>4412.93</v>
      </c>
      <c r="H138" s="740">
        <v>4160.72</v>
      </c>
      <c r="I138" s="740">
        <v>4581.63</v>
      </c>
      <c r="K138" s="762">
        <v>4558</v>
      </c>
      <c r="L138" s="763">
        <v>4477</v>
      </c>
      <c r="M138" s="741" t="s">
        <v>1673</v>
      </c>
      <c r="O138" s="529">
        <v>6430</v>
      </c>
      <c r="P138" s="772">
        <f t="shared" si="13"/>
        <v>2.5604214456640171</v>
      </c>
      <c r="Q138" s="772">
        <f t="shared" si="14"/>
        <v>2.3586055892440241</v>
      </c>
      <c r="R138" s="772">
        <f t="shared" si="15"/>
        <v>2.0724313049999998</v>
      </c>
      <c r="S138" s="772">
        <f t="shared" si="16"/>
        <v>2.0017050480000003</v>
      </c>
      <c r="T138" s="772">
        <f t="shared" si="17"/>
        <v>1.5945959400000003</v>
      </c>
      <c r="U138" s="772">
        <f t="shared" si="18"/>
        <v>1.4047277580000002</v>
      </c>
    </row>
    <row r="139" spans="1:21" s="529" customFormat="1">
      <c r="A139" s="529">
        <v>44530190</v>
      </c>
      <c r="B139" s="739" t="s">
        <v>921</v>
      </c>
      <c r="C139" s="739"/>
      <c r="D139" s="740">
        <v>5377</v>
      </c>
      <c r="E139" s="740">
        <v>4367</v>
      </c>
      <c r="F139" s="740">
        <v>4184.66</v>
      </c>
      <c r="G139" s="740">
        <v>4214.3</v>
      </c>
      <c r="H139" s="740">
        <v>4248</v>
      </c>
      <c r="I139" s="740">
        <v>5065.0200000000004</v>
      </c>
      <c r="K139" s="762">
        <v>4481</v>
      </c>
      <c r="L139" s="763">
        <v>4319</v>
      </c>
      <c r="M139" s="741" t="s">
        <v>1674</v>
      </c>
      <c r="N139" s="529">
        <v>1</v>
      </c>
      <c r="O139" s="529">
        <v>6400</v>
      </c>
      <c r="P139" s="772">
        <f t="shared" ref="P139:P202" si="20">$P$3*D139/1000000</f>
        <v>2.5509331319872928</v>
      </c>
      <c r="Q139" s="772">
        <f t="shared" ref="Q139:Q202" si="21">$Q$3*E139/1000000</f>
        <v>2.0935021561440355</v>
      </c>
      <c r="R139" s="772">
        <f t="shared" ref="R139:R202" si="22">$R$3*F139/1000000</f>
        <v>1.9552823850000001</v>
      </c>
      <c r="S139" s="772">
        <f t="shared" ref="S139:S202" si="23">$S$3*G139/1000000</f>
        <v>1.9116064800000001</v>
      </c>
      <c r="T139" s="772">
        <f t="shared" ref="T139:T202" si="24">$T$3*H139/1000000</f>
        <v>1.6280460000000001</v>
      </c>
      <c r="U139" s="772">
        <f t="shared" ref="U139:U202" si="25">$U$3*I139/1000000</f>
        <v>1.5529351320000002</v>
      </c>
    </row>
    <row r="140" spans="1:21" s="529" customFormat="1">
      <c r="A140" s="529">
        <v>44530285</v>
      </c>
      <c r="B140" s="739" t="s">
        <v>922</v>
      </c>
      <c r="C140" s="739"/>
      <c r="D140" s="740">
        <v>9704</v>
      </c>
      <c r="E140" s="740">
        <v>10609</v>
      </c>
      <c r="F140" s="740">
        <v>9555.64</v>
      </c>
      <c r="G140" s="740">
        <v>8601.82</v>
      </c>
      <c r="H140" s="740">
        <v>9437.9599999999991</v>
      </c>
      <c r="I140" s="740">
        <v>9933.33</v>
      </c>
      <c r="K140" s="762">
        <v>9853</v>
      </c>
      <c r="L140" s="763">
        <v>8703</v>
      </c>
      <c r="M140" s="741" t="s">
        <v>434</v>
      </c>
      <c r="N140" s="529">
        <v>9</v>
      </c>
      <c r="O140" s="529">
        <v>6430</v>
      </c>
      <c r="P140" s="772">
        <f t="shared" si="20"/>
        <v>4.6037297959465677</v>
      </c>
      <c r="Q140" s="772">
        <f t="shared" si="21"/>
        <v>5.0858631496524085</v>
      </c>
      <c r="R140" s="772">
        <f t="shared" si="22"/>
        <v>4.4648727900000003</v>
      </c>
      <c r="S140" s="772">
        <f t="shared" si="23"/>
        <v>3.9017855520000002</v>
      </c>
      <c r="T140" s="772">
        <f t="shared" si="24"/>
        <v>3.6170981699999993</v>
      </c>
      <c r="U140" s="772">
        <f t="shared" si="25"/>
        <v>3.0455589780000003</v>
      </c>
    </row>
    <row r="141" spans="1:21" s="529" customFormat="1">
      <c r="A141" s="529">
        <v>44530341</v>
      </c>
      <c r="B141" s="739" t="s">
        <v>923</v>
      </c>
      <c r="C141" s="739"/>
      <c r="D141" s="740">
        <v>1629</v>
      </c>
      <c r="E141" s="740">
        <v>1890</v>
      </c>
      <c r="F141" s="740">
        <v>1485.82</v>
      </c>
      <c r="G141" s="740">
        <v>1679.71</v>
      </c>
      <c r="H141" s="740">
        <v>1539.45</v>
      </c>
      <c r="I141" s="740">
        <v>1603.57</v>
      </c>
      <c r="K141" s="762">
        <v>1724</v>
      </c>
      <c r="L141" s="763">
        <v>1704</v>
      </c>
      <c r="M141" s="741" t="s">
        <v>1675</v>
      </c>
      <c r="O141" s="529">
        <v>6470</v>
      </c>
      <c r="P141" s="772">
        <f t="shared" si="20"/>
        <v>0.77282314896918358</v>
      </c>
      <c r="Q141" s="772">
        <f t="shared" si="21"/>
        <v>0.90604970806325313</v>
      </c>
      <c r="R141" s="772">
        <f t="shared" si="22"/>
        <v>0.69424939500000005</v>
      </c>
      <c r="S141" s="772">
        <f t="shared" si="23"/>
        <v>0.76191645600000002</v>
      </c>
      <c r="T141" s="772">
        <f t="shared" si="24"/>
        <v>0.58999421250000006</v>
      </c>
      <c r="U141" s="772">
        <f t="shared" si="25"/>
        <v>0.49165456200000002</v>
      </c>
    </row>
    <row r="142" spans="1:21" s="240" customFormat="1">
      <c r="B142" s="17" t="s">
        <v>924</v>
      </c>
      <c r="C142" s="17" t="s">
        <v>1771</v>
      </c>
      <c r="D142" s="577">
        <f t="shared" ref="D142" si="26">E142</f>
        <v>17588.142500000002</v>
      </c>
      <c r="E142" s="577">
        <f>(F142+G142+H142+I142)/4</f>
        <v>17588.142500000002</v>
      </c>
      <c r="F142" s="577">
        <v>17253.93</v>
      </c>
      <c r="G142" s="577">
        <v>18006.87</v>
      </c>
      <c r="H142" s="577">
        <v>17734.41</v>
      </c>
      <c r="I142" s="577">
        <v>17357.36</v>
      </c>
      <c r="K142" s="762"/>
      <c r="L142" s="763"/>
      <c r="M142" s="754"/>
      <c r="P142" s="772">
        <f t="shared" si="20"/>
        <v>8.3440906515461819</v>
      </c>
      <c r="Q142" s="772">
        <f t="shared" si="21"/>
        <v>8.4316039034390986</v>
      </c>
      <c r="R142" s="772">
        <f t="shared" si="22"/>
        <v>8.061898792500001</v>
      </c>
      <c r="S142" s="772">
        <f t="shared" si="23"/>
        <v>8.1679162319999996</v>
      </c>
      <c r="T142" s="772">
        <f t="shared" si="24"/>
        <v>6.7967126325000002</v>
      </c>
      <c r="U142" s="772">
        <f t="shared" si="25"/>
        <v>5.3217665759999999</v>
      </c>
    </row>
    <row r="143" spans="1:21" s="529" customFormat="1">
      <c r="A143" s="529">
        <v>44530713</v>
      </c>
      <c r="B143" s="739" t="s">
        <v>925</v>
      </c>
      <c r="C143" s="739"/>
      <c r="D143" s="740">
        <v>23371</v>
      </c>
      <c r="E143" s="740">
        <v>31725</v>
      </c>
      <c r="F143" s="740">
        <v>29155.119999999999</v>
      </c>
      <c r="G143" s="740">
        <v>30677.64</v>
      </c>
      <c r="H143" s="740">
        <v>24762.15</v>
      </c>
      <c r="I143" s="740">
        <v>25557.75</v>
      </c>
      <c r="K143" s="762">
        <v>29863</v>
      </c>
      <c r="L143" s="763">
        <v>30809</v>
      </c>
      <c r="M143" s="741" t="s">
        <v>548</v>
      </c>
      <c r="O143" s="529">
        <v>6300</v>
      </c>
      <c r="P143" s="772">
        <f t="shared" si="20"/>
        <v>11.087568946936027</v>
      </c>
      <c r="Q143" s="772">
        <f t="shared" si="21"/>
        <v>15.208691528204607</v>
      </c>
      <c r="R143" s="772">
        <f t="shared" si="22"/>
        <v>13.62272982</v>
      </c>
      <c r="S143" s="772">
        <f t="shared" si="23"/>
        <v>13.915377504</v>
      </c>
      <c r="T143" s="772">
        <f t="shared" si="24"/>
        <v>9.4900939874999999</v>
      </c>
      <c r="U143" s="772">
        <f t="shared" si="25"/>
        <v>7.8360061500000002</v>
      </c>
    </row>
    <row r="144" spans="1:21" s="529" customFormat="1">
      <c r="A144" s="529">
        <v>44530731</v>
      </c>
      <c r="B144" s="739" t="s">
        <v>926</v>
      </c>
      <c r="C144" s="739"/>
      <c r="D144" s="740">
        <v>8613</v>
      </c>
      <c r="E144" s="740">
        <v>8208</v>
      </c>
      <c r="F144" s="740">
        <v>7601.28</v>
      </c>
      <c r="G144" s="740">
        <v>7353.34</v>
      </c>
      <c r="H144" s="740">
        <v>6595.55</v>
      </c>
      <c r="I144" s="740">
        <v>7465.35</v>
      </c>
      <c r="K144" s="762">
        <v>7795</v>
      </c>
      <c r="L144" s="763">
        <v>7440</v>
      </c>
      <c r="M144" s="741" t="s">
        <v>1676</v>
      </c>
      <c r="O144" s="529">
        <v>6430</v>
      </c>
      <c r="P144" s="772">
        <f t="shared" si="20"/>
        <v>4.0861422848812632</v>
      </c>
      <c r="Q144" s="772">
        <f t="shared" si="21"/>
        <v>3.9348444464461276</v>
      </c>
      <c r="R144" s="772">
        <f t="shared" si="22"/>
        <v>3.55169808</v>
      </c>
      <c r="S144" s="772">
        <f t="shared" si="23"/>
        <v>3.3354750240000004</v>
      </c>
      <c r="T144" s="772">
        <f t="shared" si="24"/>
        <v>2.5277445375000003</v>
      </c>
      <c r="U144" s="772">
        <f t="shared" si="25"/>
        <v>2.28887631</v>
      </c>
    </row>
    <row r="145" spans="1:21" s="529" customFormat="1">
      <c r="A145" s="529">
        <v>44530802</v>
      </c>
      <c r="B145" s="739" t="s">
        <v>927</v>
      </c>
      <c r="C145" s="739"/>
      <c r="D145" s="740">
        <v>9089</v>
      </c>
      <c r="E145" s="740">
        <v>9000</v>
      </c>
      <c r="F145" s="740">
        <v>8997.2000000000007</v>
      </c>
      <c r="G145" s="740">
        <v>9445.61</v>
      </c>
      <c r="H145" s="740">
        <v>8302.35</v>
      </c>
      <c r="I145" s="740">
        <v>9525.75</v>
      </c>
      <c r="K145" s="762">
        <v>9246</v>
      </c>
      <c r="L145" s="763">
        <v>9580</v>
      </c>
      <c r="M145" s="741" t="s">
        <v>1677</v>
      </c>
      <c r="N145" s="529">
        <v>2</v>
      </c>
      <c r="O145" s="529">
        <v>6430</v>
      </c>
      <c r="P145" s="772">
        <f t="shared" si="20"/>
        <v>4.3119641503872996</v>
      </c>
      <c r="Q145" s="772">
        <f t="shared" si="21"/>
        <v>4.3145224193488252</v>
      </c>
      <c r="R145" s="772">
        <f t="shared" si="22"/>
        <v>4.2039417000000006</v>
      </c>
      <c r="S145" s="772">
        <f t="shared" si="23"/>
        <v>4.2845286960000006</v>
      </c>
      <c r="T145" s="772">
        <f t="shared" si="24"/>
        <v>3.1818756375000001</v>
      </c>
      <c r="U145" s="772">
        <f t="shared" si="25"/>
        <v>2.9205949500000004</v>
      </c>
    </row>
    <row r="146" spans="1:21" s="529" customFormat="1">
      <c r="A146" s="529">
        <v>44530970</v>
      </c>
      <c r="B146" s="739" t="s">
        <v>928</v>
      </c>
      <c r="C146" s="739"/>
      <c r="D146" s="740">
        <v>27488</v>
      </c>
      <c r="E146" s="740">
        <v>24382</v>
      </c>
      <c r="F146" s="740">
        <v>25582.98</v>
      </c>
      <c r="G146" s="740">
        <v>25219.98</v>
      </c>
      <c r="H146" s="740">
        <v>23879.96</v>
      </c>
      <c r="I146" s="740">
        <v>23276.5</v>
      </c>
      <c r="K146" s="762">
        <v>26231</v>
      </c>
      <c r="L146" s="763">
        <v>25279</v>
      </c>
      <c r="M146" s="741" t="s">
        <v>566</v>
      </c>
      <c r="O146" s="529">
        <v>6300</v>
      </c>
      <c r="P146" s="772">
        <f t="shared" si="20"/>
        <v>13.0407383172897</v>
      </c>
      <c r="Q146" s="772">
        <f t="shared" si="21"/>
        <v>11.688520625395894</v>
      </c>
      <c r="R146" s="772">
        <f t="shared" si="22"/>
        <v>11.953647405</v>
      </c>
      <c r="S146" s="772">
        <f t="shared" si="23"/>
        <v>11.439782928000001</v>
      </c>
      <c r="T146" s="772">
        <f t="shared" si="24"/>
        <v>9.1519946700000006</v>
      </c>
      <c r="U146" s="772">
        <f t="shared" si="25"/>
        <v>7.1365749000000003</v>
      </c>
    </row>
    <row r="147" spans="1:21" s="529" customFormat="1">
      <c r="A147" s="529">
        <v>44531312</v>
      </c>
      <c r="B147" s="739" t="s">
        <v>929</v>
      </c>
      <c r="C147" s="739"/>
      <c r="D147" s="740">
        <v>6657</v>
      </c>
      <c r="E147" s="740">
        <v>7924</v>
      </c>
      <c r="F147" s="740">
        <v>7741.16</v>
      </c>
      <c r="G147" s="740">
        <v>6459.48</v>
      </c>
      <c r="H147" s="740">
        <v>7440.76</v>
      </c>
      <c r="I147" s="740">
        <v>8853.64</v>
      </c>
      <c r="K147" s="762">
        <v>8243</v>
      </c>
      <c r="L147" s="763">
        <v>6751</v>
      </c>
      <c r="M147" s="741" t="s">
        <v>1678</v>
      </c>
      <c r="N147" s="529">
        <v>0</v>
      </c>
      <c r="O147" s="529">
        <v>6400</v>
      </c>
      <c r="P147" s="772">
        <f t="shared" si="20"/>
        <v>3.15818520729764</v>
      </c>
      <c r="Q147" s="772">
        <f t="shared" si="21"/>
        <v>3.7986972945466762</v>
      </c>
      <c r="R147" s="772">
        <f t="shared" si="22"/>
        <v>3.6170570099999999</v>
      </c>
      <c r="S147" s="772">
        <f t="shared" si="23"/>
        <v>2.9300201280000002</v>
      </c>
      <c r="T147" s="772">
        <f t="shared" si="24"/>
        <v>2.8516712700000002</v>
      </c>
      <c r="U147" s="772">
        <f t="shared" si="25"/>
        <v>2.7145260240000004</v>
      </c>
    </row>
    <row r="148" spans="1:21" s="529" customFormat="1">
      <c r="A148" s="529">
        <v>44531367</v>
      </c>
      <c r="B148" s="739" t="s">
        <v>930</v>
      </c>
      <c r="C148" s="739"/>
      <c r="D148" s="740">
        <v>5759</v>
      </c>
      <c r="E148" s="740">
        <v>5264</v>
      </c>
      <c r="F148" s="740">
        <v>5364.37</v>
      </c>
      <c r="G148" s="740">
        <v>5104.08</v>
      </c>
      <c r="H148" s="740">
        <v>3991.2</v>
      </c>
      <c r="I148" s="740">
        <v>3074.72</v>
      </c>
      <c r="K148" s="762">
        <v>5509</v>
      </c>
      <c r="L148" s="763">
        <v>5171</v>
      </c>
      <c r="M148" s="741" t="s">
        <v>1679</v>
      </c>
      <c r="O148" s="529">
        <v>6430</v>
      </c>
      <c r="P148" s="772">
        <f t="shared" si="20"/>
        <v>2.7321599232127247</v>
      </c>
      <c r="Q148" s="772">
        <f t="shared" si="21"/>
        <v>2.5235162239391347</v>
      </c>
      <c r="R148" s="772">
        <f t="shared" si="22"/>
        <v>2.5065018824999998</v>
      </c>
      <c r="S148" s="772">
        <f t="shared" si="23"/>
        <v>2.3152106880000001</v>
      </c>
      <c r="T148" s="772">
        <f t="shared" si="24"/>
        <v>1.5296273999999999</v>
      </c>
      <c r="U148" s="772">
        <f t="shared" si="25"/>
        <v>0.94270915200000005</v>
      </c>
    </row>
    <row r="149" spans="1:21" s="529" customFormat="1">
      <c r="A149" s="529">
        <v>44532043</v>
      </c>
      <c r="B149" s="739" t="s">
        <v>931</v>
      </c>
      <c r="C149" s="739"/>
      <c r="D149" s="740">
        <v>9023</v>
      </c>
      <c r="E149" s="740">
        <v>8349</v>
      </c>
      <c r="F149" s="740">
        <v>6381.06</v>
      </c>
      <c r="G149" s="740">
        <v>6422.13</v>
      </c>
      <c r="H149" s="740">
        <v>4877.82</v>
      </c>
      <c r="I149" s="740">
        <v>4645.88</v>
      </c>
      <c r="K149" s="762">
        <v>6854</v>
      </c>
      <c r="L149" s="763">
        <v>6537</v>
      </c>
      <c r="M149" s="741" t="s">
        <v>1680</v>
      </c>
      <c r="O149" s="529">
        <v>6400</v>
      </c>
      <c r="P149" s="772">
        <f t="shared" si="20"/>
        <v>4.2806527152541092</v>
      </c>
      <c r="Q149" s="772">
        <f t="shared" si="21"/>
        <v>4.0024386310159263</v>
      </c>
      <c r="R149" s="772">
        <f t="shared" si="22"/>
        <v>2.981550285</v>
      </c>
      <c r="S149" s="772">
        <f t="shared" si="23"/>
        <v>2.9130781680000002</v>
      </c>
      <c r="T149" s="772">
        <f t="shared" si="24"/>
        <v>1.869424515</v>
      </c>
      <c r="U149" s="772">
        <f t="shared" si="25"/>
        <v>1.4244268080000002</v>
      </c>
    </row>
    <row r="150" spans="1:21" s="529" customFormat="1">
      <c r="A150" s="529">
        <v>44532153</v>
      </c>
      <c r="B150" s="739" t="s">
        <v>932</v>
      </c>
      <c r="C150" s="739"/>
      <c r="D150" s="740">
        <v>49119</v>
      </c>
      <c r="E150" s="740">
        <v>33229</v>
      </c>
      <c r="F150" s="740">
        <v>20437.29</v>
      </c>
      <c r="G150" s="740">
        <v>19029.240000000002</v>
      </c>
      <c r="H150" s="740">
        <v>15087.86</v>
      </c>
      <c r="I150" s="740">
        <v>13778.31</v>
      </c>
      <c r="K150" s="762">
        <v>21265</v>
      </c>
      <c r="L150" s="763">
        <v>19285</v>
      </c>
      <c r="M150" s="741" t="s">
        <v>1610</v>
      </c>
      <c r="N150" s="529">
        <v>15</v>
      </c>
      <c r="O150" s="529">
        <v>6470</v>
      </c>
      <c r="P150" s="772">
        <f t="shared" si="20"/>
        <v>23.302823974350723</v>
      </c>
      <c r="Q150" s="772">
        <f t="shared" si="21"/>
        <v>15.929696163615787</v>
      </c>
      <c r="R150" s="772">
        <f t="shared" si="22"/>
        <v>9.5493237524999994</v>
      </c>
      <c r="S150" s="772">
        <f t="shared" si="23"/>
        <v>8.6316632640000002</v>
      </c>
      <c r="T150" s="772">
        <f t="shared" si="24"/>
        <v>5.7824223450000005</v>
      </c>
      <c r="U150" s="772">
        <f t="shared" si="25"/>
        <v>4.2244298459999996</v>
      </c>
    </row>
    <row r="151" spans="1:21" s="529" customFormat="1">
      <c r="A151" s="529">
        <v>44532239</v>
      </c>
      <c r="B151" s="739" t="s">
        <v>933</v>
      </c>
      <c r="C151" s="739"/>
      <c r="D151" s="740">
        <v>8721</v>
      </c>
      <c r="E151" s="740">
        <v>7430</v>
      </c>
      <c r="F151" s="740">
        <v>8721.84</v>
      </c>
      <c r="G151" s="740">
        <v>10457.450000000001</v>
      </c>
      <c r="H151" s="740">
        <v>9701.74</v>
      </c>
      <c r="I151" s="740">
        <v>6986.45</v>
      </c>
      <c r="K151" s="762">
        <v>8961</v>
      </c>
      <c r="L151" s="763">
        <v>10606</v>
      </c>
      <c r="M151" s="741" t="s">
        <v>1681</v>
      </c>
      <c r="N151" s="529">
        <v>17</v>
      </c>
      <c r="O151" s="529">
        <v>6430</v>
      </c>
      <c r="P151" s="772">
        <f t="shared" si="20"/>
        <v>4.137379178735574</v>
      </c>
      <c r="Q151" s="772">
        <f t="shared" si="21"/>
        <v>3.5618779528624183</v>
      </c>
      <c r="R151" s="772">
        <f t="shared" si="22"/>
        <v>4.07527974</v>
      </c>
      <c r="S151" s="772">
        <f t="shared" si="23"/>
        <v>4.7434993200000006</v>
      </c>
      <c r="T151" s="772">
        <f t="shared" si="24"/>
        <v>3.7181918550000002</v>
      </c>
      <c r="U151" s="772">
        <f t="shared" si="25"/>
        <v>2.1420455700000005</v>
      </c>
    </row>
    <row r="152" spans="1:21" s="529" customFormat="1">
      <c r="A152" s="529">
        <v>44532247</v>
      </c>
      <c r="B152" s="739" t="s">
        <v>934</v>
      </c>
      <c r="C152" s="739"/>
      <c r="D152" s="740">
        <v>11630</v>
      </c>
      <c r="E152" s="740">
        <v>17786</v>
      </c>
      <c r="F152" s="740">
        <v>15745.34</v>
      </c>
      <c r="G152" s="740">
        <v>15903.36</v>
      </c>
      <c r="H152" s="740">
        <v>12337.54</v>
      </c>
      <c r="I152" s="740">
        <v>11184.79</v>
      </c>
      <c r="K152" s="762">
        <v>16182</v>
      </c>
      <c r="L152" s="763">
        <v>16236</v>
      </c>
      <c r="M152" s="741" t="s">
        <v>452</v>
      </c>
      <c r="N152" s="529">
        <v>4</v>
      </c>
      <c r="O152" s="529">
        <v>6470</v>
      </c>
      <c r="P152" s="772">
        <f t="shared" si="20"/>
        <v>5.5174544030151038</v>
      </c>
      <c r="Q152" s="772">
        <f t="shared" si="21"/>
        <v>8.5264550833931327</v>
      </c>
      <c r="R152" s="772">
        <f t="shared" si="22"/>
        <v>7.3570101150000005</v>
      </c>
      <c r="S152" s="772">
        <f t="shared" si="23"/>
        <v>7.2137640960000011</v>
      </c>
      <c r="T152" s="772">
        <f t="shared" si="24"/>
        <v>4.7283622049999998</v>
      </c>
      <c r="U152" s="772">
        <f t="shared" si="25"/>
        <v>3.4292566140000007</v>
      </c>
    </row>
    <row r="153" spans="1:21" s="529" customFormat="1">
      <c r="A153" s="529">
        <v>44532250</v>
      </c>
      <c r="B153" s="739" t="s">
        <v>935</v>
      </c>
      <c r="C153" s="739"/>
      <c r="D153" s="740">
        <v>4319</v>
      </c>
      <c r="E153" s="740">
        <v>4808</v>
      </c>
      <c r="F153" s="740">
        <v>5062.17</v>
      </c>
      <c r="G153" s="740">
        <v>4904.3900000000003</v>
      </c>
      <c r="H153" s="740">
        <v>3757.98</v>
      </c>
      <c r="I153" s="740">
        <v>3876.71</v>
      </c>
      <c r="K153" s="762">
        <v>5195</v>
      </c>
      <c r="L153" s="763">
        <v>5011</v>
      </c>
      <c r="M153" s="741" t="s">
        <v>1682</v>
      </c>
      <c r="O153" s="529">
        <v>6430</v>
      </c>
      <c r="P153" s="772">
        <f t="shared" si="20"/>
        <v>2.0490013384885843</v>
      </c>
      <c r="Q153" s="772">
        <f t="shared" si="21"/>
        <v>2.3049137546921274</v>
      </c>
      <c r="R153" s="772">
        <f t="shared" si="22"/>
        <v>2.3652989325</v>
      </c>
      <c r="S153" s="772">
        <f t="shared" si="23"/>
        <v>2.2246313040000003</v>
      </c>
      <c r="T153" s="772">
        <f t="shared" si="24"/>
        <v>1.440245835</v>
      </c>
      <c r="U153" s="772">
        <f t="shared" si="25"/>
        <v>1.1885992860000001</v>
      </c>
    </row>
    <row r="154" spans="1:21" s="529" customFormat="1">
      <c r="A154" s="529">
        <v>44532823</v>
      </c>
      <c r="B154" s="745" t="s">
        <v>1683</v>
      </c>
      <c r="C154" s="745"/>
      <c r="D154" s="740">
        <v>2810</v>
      </c>
      <c r="E154" s="740">
        <v>2072</v>
      </c>
      <c r="F154" s="762">
        <v>1862</v>
      </c>
      <c r="G154" s="763">
        <v>1863</v>
      </c>
      <c r="H154" s="744">
        <v>1863</v>
      </c>
      <c r="I154" s="740">
        <v>1863</v>
      </c>
      <c r="K154" s="762">
        <v>1862</v>
      </c>
      <c r="L154" s="763">
        <v>1863</v>
      </c>
      <c r="M154" s="741" t="s">
        <v>1655</v>
      </c>
      <c r="N154" s="529">
        <v>9</v>
      </c>
      <c r="O154" s="529">
        <v>6400</v>
      </c>
      <c r="P154" s="772">
        <f t="shared" si="20"/>
        <v>1.3331080715797456</v>
      </c>
      <c r="Q154" s="772">
        <f t="shared" si="21"/>
        <v>0.99329893921008494</v>
      </c>
      <c r="R154" s="772">
        <f t="shared" si="22"/>
        <v>0.87001949999999995</v>
      </c>
      <c r="S154" s="772">
        <f t="shared" si="23"/>
        <v>0.84505680000000005</v>
      </c>
      <c r="T154" s="772">
        <f t="shared" si="24"/>
        <v>0.71399475000000001</v>
      </c>
      <c r="U154" s="772">
        <f t="shared" si="25"/>
        <v>0.57119580000000003</v>
      </c>
    </row>
    <row r="155" spans="1:21" s="529" customFormat="1">
      <c r="A155" s="529">
        <v>44532824</v>
      </c>
      <c r="B155" s="745" t="s">
        <v>1684</v>
      </c>
      <c r="C155" s="745"/>
      <c r="D155" s="740">
        <v>2350</v>
      </c>
      <c r="E155" s="740">
        <v>1948</v>
      </c>
      <c r="F155" s="762">
        <v>1751</v>
      </c>
      <c r="G155" s="763">
        <v>1753</v>
      </c>
      <c r="H155" s="744">
        <v>1752</v>
      </c>
      <c r="I155" s="740">
        <v>1752</v>
      </c>
      <c r="K155" s="762">
        <v>1751</v>
      </c>
      <c r="L155" s="763">
        <v>1753</v>
      </c>
      <c r="M155" s="741" t="s">
        <v>397</v>
      </c>
      <c r="O155" s="529">
        <v>6400</v>
      </c>
      <c r="P155" s="772">
        <f t="shared" si="20"/>
        <v>1.1148768570150898</v>
      </c>
      <c r="Q155" s="772">
        <f t="shared" si="21"/>
        <v>0.93385440809905673</v>
      </c>
      <c r="R155" s="772">
        <f t="shared" si="22"/>
        <v>0.81815475000000004</v>
      </c>
      <c r="S155" s="772">
        <f t="shared" si="23"/>
        <v>0.7951608</v>
      </c>
      <c r="T155" s="772">
        <f t="shared" si="24"/>
        <v>0.671454</v>
      </c>
      <c r="U155" s="772">
        <f t="shared" si="25"/>
        <v>0.53716320000000006</v>
      </c>
    </row>
    <row r="156" spans="1:21" s="529" customFormat="1">
      <c r="A156" s="529">
        <v>44533080</v>
      </c>
      <c r="B156" s="739" t="s">
        <v>936</v>
      </c>
      <c r="C156" s="739"/>
      <c r="D156" s="740">
        <v>23236</v>
      </c>
      <c r="E156" s="740">
        <v>20340</v>
      </c>
      <c r="F156" s="740">
        <v>19805.310000000001</v>
      </c>
      <c r="G156" s="740">
        <v>20388.38</v>
      </c>
      <c r="H156" s="740">
        <v>18690.990000000002</v>
      </c>
      <c r="I156" s="740">
        <v>14893.43</v>
      </c>
      <c r="K156" s="762">
        <v>21339</v>
      </c>
      <c r="L156" s="763">
        <v>20758</v>
      </c>
      <c r="M156" s="741" t="s">
        <v>441</v>
      </c>
      <c r="N156" s="529">
        <v>0</v>
      </c>
      <c r="O156" s="529">
        <v>6400</v>
      </c>
      <c r="P156" s="772">
        <f t="shared" si="20"/>
        <v>11.023522829618139</v>
      </c>
      <c r="Q156" s="772">
        <f t="shared" si="21"/>
        <v>9.7508206677283447</v>
      </c>
      <c r="R156" s="772">
        <f t="shared" si="22"/>
        <v>9.2540310975000004</v>
      </c>
      <c r="S156" s="772">
        <f t="shared" si="23"/>
        <v>9.2481691680000022</v>
      </c>
      <c r="T156" s="772">
        <f t="shared" si="24"/>
        <v>7.1633219175000002</v>
      </c>
      <c r="U156" s="772">
        <f t="shared" si="25"/>
        <v>4.5663256380000004</v>
      </c>
    </row>
    <row r="157" spans="1:21" s="529" customFormat="1">
      <c r="A157" s="529">
        <v>44533105</v>
      </c>
      <c r="B157" s="739" t="s">
        <v>937</v>
      </c>
      <c r="C157" s="739"/>
      <c r="D157" s="740">
        <v>18861</v>
      </c>
      <c r="E157" s="740">
        <v>21204</v>
      </c>
      <c r="F157" s="762">
        <v>26361</v>
      </c>
      <c r="G157" s="740">
        <v>22307.83</v>
      </c>
      <c r="H157" s="740">
        <v>20897.59</v>
      </c>
      <c r="I157" s="740">
        <v>19005.53</v>
      </c>
      <c r="K157" s="762">
        <v>26361</v>
      </c>
      <c r="L157" s="763">
        <v>22890</v>
      </c>
      <c r="M157" s="741" t="s">
        <v>1685</v>
      </c>
      <c r="N157" s="529">
        <v>2</v>
      </c>
      <c r="O157" s="529">
        <v>6400</v>
      </c>
      <c r="P157" s="772">
        <f t="shared" si="20"/>
        <v>8.9479542128347287</v>
      </c>
      <c r="Q157" s="772">
        <f t="shared" si="21"/>
        <v>10.165014819985831</v>
      </c>
      <c r="R157" s="772">
        <f t="shared" si="22"/>
        <v>12.31717725</v>
      </c>
      <c r="S157" s="772">
        <f t="shared" si="23"/>
        <v>10.118831688</v>
      </c>
      <c r="T157" s="772">
        <f t="shared" si="24"/>
        <v>8.0090013674999998</v>
      </c>
      <c r="U157" s="772">
        <f t="shared" si="25"/>
        <v>5.8270954979999994</v>
      </c>
    </row>
    <row r="158" spans="1:21" s="529" customFormat="1">
      <c r="A158" s="529">
        <v>44533155</v>
      </c>
      <c r="B158" s="739" t="s">
        <v>938</v>
      </c>
      <c r="C158" s="739"/>
      <c r="D158" s="740">
        <v>7946</v>
      </c>
      <c r="E158" s="740">
        <v>6056</v>
      </c>
      <c r="F158" s="740">
        <v>5932.16</v>
      </c>
      <c r="G158" s="740">
        <v>5480.86</v>
      </c>
      <c r="H158" s="740">
        <v>5327.49</v>
      </c>
      <c r="I158" s="740">
        <v>5522.9</v>
      </c>
      <c r="K158" s="762">
        <v>6322</v>
      </c>
      <c r="L158" s="763">
        <v>5658</v>
      </c>
      <c r="M158" s="741" t="s">
        <v>1686</v>
      </c>
      <c r="N158" s="529">
        <v>0</v>
      </c>
      <c r="O158" s="529">
        <v>6400</v>
      </c>
      <c r="P158" s="772">
        <f t="shared" si="20"/>
        <v>3.7697070237625123</v>
      </c>
      <c r="Q158" s="772">
        <f t="shared" si="21"/>
        <v>2.9031941968418313</v>
      </c>
      <c r="R158" s="772">
        <f t="shared" si="22"/>
        <v>2.7718017599999998</v>
      </c>
      <c r="S158" s="772">
        <f t="shared" si="23"/>
        <v>2.4861180959999998</v>
      </c>
      <c r="T158" s="772">
        <f t="shared" si="24"/>
        <v>2.0417605425000001</v>
      </c>
      <c r="U158" s="772">
        <f t="shared" si="25"/>
        <v>1.6933211400000001</v>
      </c>
    </row>
    <row r="159" spans="1:21" s="529" customFormat="1">
      <c r="A159" s="529">
        <v>44533232</v>
      </c>
      <c r="B159" s="739" t="s">
        <v>939</v>
      </c>
      <c r="C159" s="739"/>
      <c r="D159" s="740">
        <v>57168</v>
      </c>
      <c r="E159" s="740">
        <v>51282</v>
      </c>
      <c r="F159" s="740">
        <v>52306.46</v>
      </c>
      <c r="G159" s="740">
        <v>52767.95</v>
      </c>
      <c r="H159" s="740">
        <v>37622.35</v>
      </c>
      <c r="I159" s="740">
        <v>36978.1</v>
      </c>
      <c r="K159" s="762">
        <v>53206</v>
      </c>
      <c r="L159" s="763">
        <v>53027</v>
      </c>
      <c r="M159" s="741" t="s">
        <v>1687</v>
      </c>
      <c r="N159" s="529">
        <v>11</v>
      </c>
      <c r="O159" s="529">
        <v>6310</v>
      </c>
      <c r="P159" s="772">
        <f t="shared" si="20"/>
        <v>27.121395813548368</v>
      </c>
      <c r="Q159" s="772">
        <f t="shared" si="21"/>
        <v>24.584148745449603</v>
      </c>
      <c r="R159" s="772">
        <f t="shared" si="22"/>
        <v>24.440193434999998</v>
      </c>
      <c r="S159" s="772">
        <f t="shared" si="23"/>
        <v>23.935542120000001</v>
      </c>
      <c r="T159" s="772">
        <f t="shared" si="24"/>
        <v>14.4187656375</v>
      </c>
      <c r="U159" s="772">
        <f t="shared" si="25"/>
        <v>11.337485460000002</v>
      </c>
    </row>
    <row r="160" spans="1:21" s="529" customFormat="1">
      <c r="A160" s="529">
        <v>44533236</v>
      </c>
      <c r="B160" s="739" t="s">
        <v>940</v>
      </c>
      <c r="C160" s="739"/>
      <c r="D160" s="740">
        <v>11729</v>
      </c>
      <c r="E160" s="740">
        <v>10949</v>
      </c>
      <c r="F160" s="740">
        <v>10924.42</v>
      </c>
      <c r="G160" s="740">
        <v>10575.52</v>
      </c>
      <c r="H160" s="740">
        <v>8875.9500000000007</v>
      </c>
      <c r="I160" s="740">
        <v>10657.74</v>
      </c>
      <c r="K160" s="762">
        <v>11236</v>
      </c>
      <c r="L160" s="763">
        <v>10797</v>
      </c>
      <c r="M160" s="741" t="s">
        <v>1688</v>
      </c>
      <c r="N160" s="529">
        <v>19</v>
      </c>
      <c r="O160" s="529">
        <v>6440</v>
      </c>
      <c r="P160" s="772">
        <f t="shared" si="20"/>
        <v>5.5644215557148895</v>
      </c>
      <c r="Q160" s="772">
        <f t="shared" si="21"/>
        <v>5.2488562188278092</v>
      </c>
      <c r="R160" s="772">
        <f t="shared" si="22"/>
        <v>5.1044352450000003</v>
      </c>
      <c r="S160" s="772">
        <f t="shared" si="23"/>
        <v>4.7970558720000005</v>
      </c>
      <c r="T160" s="772">
        <f t="shared" si="24"/>
        <v>3.4017078375000005</v>
      </c>
      <c r="U160" s="772">
        <f t="shared" si="25"/>
        <v>3.2676630840000001</v>
      </c>
    </row>
    <row r="161" spans="1:21" s="529" customFormat="1">
      <c r="A161" s="529">
        <v>44533240</v>
      </c>
      <c r="B161" s="739" t="s">
        <v>941</v>
      </c>
      <c r="C161" s="739" t="s">
        <v>1786</v>
      </c>
      <c r="D161" s="740">
        <v>12096</v>
      </c>
      <c r="E161" s="740">
        <v>8613</v>
      </c>
      <c r="F161" s="762">
        <v>1784</v>
      </c>
      <c r="G161" s="740">
        <v>0</v>
      </c>
      <c r="H161" s="740">
        <v>0</v>
      </c>
      <c r="I161" s="740">
        <v>0</v>
      </c>
      <c r="K161" s="762">
        <v>1784</v>
      </c>
      <c r="L161" s="763"/>
      <c r="M161" s="741" t="s">
        <v>1689</v>
      </c>
      <c r="O161" s="529">
        <v>6400</v>
      </c>
      <c r="P161" s="772">
        <f t="shared" si="20"/>
        <v>5.738532111682777</v>
      </c>
      <c r="Q161" s="772">
        <f t="shared" si="21"/>
        <v>4.1289979553168248</v>
      </c>
      <c r="R161" s="772">
        <f t="shared" si="22"/>
        <v>0.83357400000000004</v>
      </c>
      <c r="S161" s="772">
        <f t="shared" si="23"/>
        <v>0</v>
      </c>
      <c r="T161" s="772">
        <f t="shared" si="24"/>
        <v>0</v>
      </c>
      <c r="U161" s="772">
        <f t="shared" si="25"/>
        <v>0</v>
      </c>
    </row>
    <row r="162" spans="1:21" s="529" customFormat="1">
      <c r="A162" s="529">
        <v>44533263</v>
      </c>
      <c r="B162" s="739" t="s">
        <v>942</v>
      </c>
      <c r="C162" s="739"/>
      <c r="D162" s="740">
        <v>9945</v>
      </c>
      <c r="E162" s="740">
        <v>9793</v>
      </c>
      <c r="F162" s="740">
        <v>8635.23</v>
      </c>
      <c r="G162" s="740">
        <v>9036.73</v>
      </c>
      <c r="H162" s="740">
        <v>8057.31</v>
      </c>
      <c r="I162" s="740">
        <v>8534.39</v>
      </c>
      <c r="K162" s="762">
        <v>8863</v>
      </c>
      <c r="L162" s="763">
        <v>9234</v>
      </c>
      <c r="M162" s="741" t="s">
        <v>1690</v>
      </c>
      <c r="N162" s="529">
        <v>14</v>
      </c>
      <c r="O162" s="529">
        <v>6440</v>
      </c>
      <c r="P162" s="772">
        <f t="shared" si="20"/>
        <v>4.7180639757510932</v>
      </c>
      <c r="Q162" s="772">
        <f t="shared" si="21"/>
        <v>4.6946797836314484</v>
      </c>
      <c r="R162" s="772">
        <f t="shared" si="22"/>
        <v>4.0348112174999997</v>
      </c>
      <c r="S162" s="772">
        <f t="shared" si="23"/>
        <v>4.0990607280000004</v>
      </c>
      <c r="T162" s="772">
        <f t="shared" si="24"/>
        <v>3.0879640575000002</v>
      </c>
      <c r="U162" s="772">
        <f t="shared" si="25"/>
        <v>2.616643974</v>
      </c>
    </row>
    <row r="163" spans="1:21" s="529" customFormat="1">
      <c r="A163" s="529">
        <v>44533587</v>
      </c>
      <c r="B163" s="739" t="s">
        <v>943</v>
      </c>
      <c r="C163" s="739"/>
      <c r="D163" s="740">
        <v>22696</v>
      </c>
      <c r="E163" s="740">
        <v>21037</v>
      </c>
      <c r="F163" s="762">
        <v>20622</v>
      </c>
      <c r="G163" s="740">
        <v>21694.69</v>
      </c>
      <c r="H163" s="740">
        <v>18079.97</v>
      </c>
      <c r="I163" s="740">
        <v>17685.240000000002</v>
      </c>
      <c r="K163" s="762">
        <v>20622</v>
      </c>
      <c r="L163" s="763">
        <v>21995</v>
      </c>
      <c r="M163" s="741" t="s">
        <v>1691</v>
      </c>
      <c r="N163" s="529">
        <v>34</v>
      </c>
      <c r="O163" s="529">
        <v>6470</v>
      </c>
      <c r="P163" s="772">
        <f t="shared" si="20"/>
        <v>10.767338360346587</v>
      </c>
      <c r="Q163" s="772">
        <f t="shared" si="21"/>
        <v>10.084956459537914</v>
      </c>
      <c r="R163" s="772">
        <f t="shared" si="22"/>
        <v>9.6356295000000003</v>
      </c>
      <c r="S163" s="772">
        <f t="shared" si="23"/>
        <v>9.8407113840000005</v>
      </c>
      <c r="T163" s="772">
        <f t="shared" si="24"/>
        <v>6.9291485025000004</v>
      </c>
      <c r="U163" s="772">
        <f t="shared" si="25"/>
        <v>5.4222945840000003</v>
      </c>
    </row>
    <row r="164" spans="1:21" s="529" customFormat="1">
      <c r="A164" s="529">
        <v>44533854</v>
      </c>
      <c r="B164" s="739" t="s">
        <v>944</v>
      </c>
      <c r="C164" s="739"/>
      <c r="D164" s="740">
        <v>2784</v>
      </c>
      <c r="E164" s="740">
        <v>2784</v>
      </c>
      <c r="F164" s="762">
        <v>2784</v>
      </c>
      <c r="G164" s="740">
        <v>2884.54</v>
      </c>
      <c r="H164" s="740">
        <v>2515.5</v>
      </c>
      <c r="I164" s="740">
        <v>2483.17</v>
      </c>
      <c r="K164" s="762">
        <v>2784</v>
      </c>
      <c r="L164" s="763">
        <v>2919</v>
      </c>
      <c r="M164" s="741" t="s">
        <v>1692</v>
      </c>
      <c r="O164" s="529">
        <v>6470</v>
      </c>
      <c r="P164" s="772">
        <f t="shared" si="20"/>
        <v>1.3207732638000045</v>
      </c>
      <c r="Q164" s="772">
        <f t="shared" si="21"/>
        <v>1.3346256017185696</v>
      </c>
      <c r="R164" s="772">
        <f t="shared" si="22"/>
        <v>1.300824</v>
      </c>
      <c r="S164" s="772">
        <f t="shared" si="23"/>
        <v>1.308427344</v>
      </c>
      <c r="T164" s="772">
        <f t="shared" si="24"/>
        <v>0.964065375</v>
      </c>
      <c r="U164" s="772">
        <f t="shared" si="25"/>
        <v>0.76133992200000011</v>
      </c>
    </row>
    <row r="165" spans="1:21" s="529" customFormat="1">
      <c r="A165" s="529">
        <v>44533975</v>
      </c>
      <c r="B165" s="739" t="s">
        <v>945</v>
      </c>
      <c r="C165" s="739"/>
      <c r="D165" s="740">
        <v>2941</v>
      </c>
      <c r="E165" s="740">
        <v>2941</v>
      </c>
      <c r="F165" s="762">
        <v>2941</v>
      </c>
      <c r="G165" s="740">
        <v>3221.57</v>
      </c>
      <c r="H165" s="740">
        <v>2799.86</v>
      </c>
      <c r="I165" s="740">
        <v>3253.23</v>
      </c>
      <c r="K165" s="762">
        <v>2941</v>
      </c>
      <c r="L165" s="763">
        <v>3230</v>
      </c>
      <c r="M165" s="741" t="s">
        <v>1693</v>
      </c>
      <c r="N165" s="529">
        <v>9</v>
      </c>
      <c r="O165" s="529">
        <v>6310</v>
      </c>
      <c r="P165" s="772">
        <f t="shared" si="20"/>
        <v>1.3952565261622891</v>
      </c>
      <c r="Q165" s="772">
        <f t="shared" si="21"/>
        <v>1.4098900483672101</v>
      </c>
      <c r="R165" s="772">
        <f t="shared" si="22"/>
        <v>1.37418225</v>
      </c>
      <c r="S165" s="772">
        <f t="shared" si="23"/>
        <v>1.4613041520000003</v>
      </c>
      <c r="T165" s="772">
        <f t="shared" si="24"/>
        <v>1.0730463450000001</v>
      </c>
      <c r="U165" s="772">
        <f t="shared" si="25"/>
        <v>0.9974403180000001</v>
      </c>
    </row>
    <row r="166" spans="1:21" s="240" customFormat="1">
      <c r="B166" s="17" t="s">
        <v>946</v>
      </c>
      <c r="C166" s="17" t="s">
        <v>1771</v>
      </c>
      <c r="D166" s="577">
        <f t="shared" ref="D166" si="27">E166</f>
        <v>3798.1174999999998</v>
      </c>
      <c r="E166" s="577">
        <f>(F166+G166+H166+I166)/4</f>
        <v>3798.1174999999998</v>
      </c>
      <c r="F166" s="577">
        <v>4434.5</v>
      </c>
      <c r="G166" s="577">
        <v>4548.07</v>
      </c>
      <c r="H166" s="577">
        <v>3997.58</v>
      </c>
      <c r="I166" s="577">
        <v>2212.3200000000002</v>
      </c>
      <c r="K166" s="762"/>
      <c r="L166" s="763"/>
      <c r="M166" s="754"/>
      <c r="P166" s="772">
        <f t="shared" si="20"/>
        <v>1.8018865110527706</v>
      </c>
      <c r="Q166" s="772">
        <f t="shared" si="21"/>
        <v>1.8207847894523455</v>
      </c>
      <c r="R166" s="772">
        <f t="shared" si="22"/>
        <v>2.0720201249999999</v>
      </c>
      <c r="S166" s="772">
        <f t="shared" si="23"/>
        <v>2.0630045519999998</v>
      </c>
      <c r="T166" s="772">
        <f t="shared" si="24"/>
        <v>1.532072535</v>
      </c>
      <c r="U166" s="772">
        <f t="shared" si="25"/>
        <v>0.6782973120000001</v>
      </c>
    </row>
    <row r="167" spans="1:21" s="529" customFormat="1">
      <c r="A167" s="529">
        <v>44534303</v>
      </c>
      <c r="B167" s="739" t="s">
        <v>947</v>
      </c>
      <c r="C167" s="739"/>
      <c r="D167" s="740">
        <v>30630</v>
      </c>
      <c r="E167" s="740">
        <v>30630</v>
      </c>
      <c r="F167" s="740">
        <v>28679.77</v>
      </c>
      <c r="G167" s="740">
        <v>27837.58</v>
      </c>
      <c r="H167" s="740">
        <v>20785.66</v>
      </c>
      <c r="I167" s="740">
        <v>18176.7</v>
      </c>
      <c r="K167" s="762">
        <v>30630</v>
      </c>
      <c r="L167" s="763">
        <v>28226</v>
      </c>
      <c r="M167" s="741" t="s">
        <v>1694</v>
      </c>
      <c r="O167" s="529">
        <v>6400</v>
      </c>
      <c r="P167" s="772">
        <f t="shared" si="20"/>
        <v>14.531352395903065</v>
      </c>
      <c r="Q167" s="772">
        <f t="shared" si="21"/>
        <v>14.683757967183832</v>
      </c>
      <c r="R167" s="772">
        <f t="shared" si="22"/>
        <v>13.4006225325</v>
      </c>
      <c r="S167" s="772">
        <f t="shared" si="23"/>
        <v>12.627126288000001</v>
      </c>
      <c r="T167" s="772">
        <f t="shared" si="24"/>
        <v>7.9661041950000007</v>
      </c>
      <c r="U167" s="772">
        <f t="shared" si="25"/>
        <v>5.572976220000001</v>
      </c>
    </row>
    <row r="168" spans="1:21" s="529" customFormat="1">
      <c r="A168" s="529">
        <v>44534681</v>
      </c>
      <c r="B168" s="739" t="s">
        <v>948</v>
      </c>
      <c r="C168" s="739"/>
      <c r="D168" s="740">
        <v>5993</v>
      </c>
      <c r="E168" s="740">
        <v>5041</v>
      </c>
      <c r="F168" s="740">
        <v>5369.46</v>
      </c>
      <c r="G168" s="740">
        <v>4623.26</v>
      </c>
      <c r="H168" s="740">
        <v>2752.24</v>
      </c>
      <c r="I168" s="740">
        <v>4480.3</v>
      </c>
      <c r="K168" s="762">
        <v>5727</v>
      </c>
      <c r="L168" s="763">
        <v>4766</v>
      </c>
      <c r="M168" s="741" t="s">
        <v>1695</v>
      </c>
      <c r="N168" s="529">
        <v>0</v>
      </c>
      <c r="O168" s="529">
        <v>6400</v>
      </c>
      <c r="P168" s="772">
        <f t="shared" si="20"/>
        <v>2.8431731932303976</v>
      </c>
      <c r="Q168" s="772">
        <f t="shared" si="21"/>
        <v>2.4166119462152693</v>
      </c>
      <c r="R168" s="772">
        <f t="shared" si="22"/>
        <v>2.5088801850000002</v>
      </c>
      <c r="S168" s="772">
        <f t="shared" si="23"/>
        <v>2.0971107360000003</v>
      </c>
      <c r="T168" s="772">
        <f t="shared" si="24"/>
        <v>1.05479598</v>
      </c>
      <c r="U168" s="772">
        <f t="shared" si="25"/>
        <v>1.3736599800000002</v>
      </c>
    </row>
    <row r="169" spans="1:21" s="529" customFormat="1">
      <c r="A169" s="529">
        <v>44534945</v>
      </c>
      <c r="B169" s="739" t="s">
        <v>949</v>
      </c>
      <c r="C169" s="739"/>
      <c r="D169" s="740">
        <v>6951</v>
      </c>
      <c r="E169" s="740">
        <v>7627</v>
      </c>
      <c r="F169" s="740">
        <v>6988.91</v>
      </c>
      <c r="G169" s="740">
        <v>7215.97</v>
      </c>
      <c r="H169" s="740">
        <v>6872.29</v>
      </c>
      <c r="I169" s="740">
        <v>7912.29</v>
      </c>
      <c r="K169" s="762">
        <v>7155</v>
      </c>
      <c r="L169" s="763">
        <v>7214</v>
      </c>
      <c r="M169" s="741" t="s">
        <v>1696</v>
      </c>
      <c r="N169" s="529">
        <v>21</v>
      </c>
      <c r="O169" s="529">
        <v>6430</v>
      </c>
      <c r="P169" s="772">
        <f t="shared" si="20"/>
        <v>3.2976634183454849</v>
      </c>
      <c r="Q169" s="772">
        <f t="shared" si="21"/>
        <v>3.6563180547081653</v>
      </c>
      <c r="R169" s="772">
        <f t="shared" si="22"/>
        <v>3.2655681974999999</v>
      </c>
      <c r="S169" s="772">
        <f t="shared" si="23"/>
        <v>3.2731639920000002</v>
      </c>
      <c r="T169" s="772">
        <f t="shared" si="24"/>
        <v>2.6338051425</v>
      </c>
      <c r="U169" s="772">
        <f t="shared" si="25"/>
        <v>2.4259081139999998</v>
      </c>
    </row>
    <row r="170" spans="1:21" s="529" customFormat="1">
      <c r="A170" s="529">
        <v>44535163</v>
      </c>
      <c r="B170" s="739" t="s">
        <v>950</v>
      </c>
      <c r="C170" s="739"/>
      <c r="D170" s="740">
        <v>3255</v>
      </c>
      <c r="E170" s="740">
        <v>3404</v>
      </c>
      <c r="F170" s="740">
        <v>3647.95</v>
      </c>
      <c r="G170" s="740">
        <v>3285.34</v>
      </c>
      <c r="H170" s="740">
        <v>2932.63</v>
      </c>
      <c r="I170" s="740">
        <v>3566.2</v>
      </c>
      <c r="K170" s="762">
        <v>3696</v>
      </c>
      <c r="L170" s="763">
        <v>3285</v>
      </c>
      <c r="M170" s="741" t="s">
        <v>1697</v>
      </c>
      <c r="O170" s="529">
        <v>6320</v>
      </c>
      <c r="P170" s="772">
        <f t="shared" si="20"/>
        <v>1.5442230508868584</v>
      </c>
      <c r="Q170" s="772">
        <f t="shared" si="21"/>
        <v>1.631848257273711</v>
      </c>
      <c r="R170" s="772">
        <f t="shared" si="22"/>
        <v>1.7045046374999999</v>
      </c>
      <c r="S170" s="772">
        <f t="shared" si="23"/>
        <v>1.4902302240000003</v>
      </c>
      <c r="T170" s="772">
        <f t="shared" si="24"/>
        <v>1.1239304475</v>
      </c>
      <c r="U170" s="772">
        <f t="shared" si="25"/>
        <v>1.09339692</v>
      </c>
    </row>
    <row r="171" spans="1:21" s="529" customFormat="1">
      <c r="A171" s="529">
        <v>44535164</v>
      </c>
      <c r="B171" s="739" t="s">
        <v>951</v>
      </c>
      <c r="C171" s="739"/>
      <c r="D171" s="740">
        <v>21575</v>
      </c>
      <c r="E171" s="740">
        <v>18156</v>
      </c>
      <c r="F171" s="740">
        <v>18617.099999999999</v>
      </c>
      <c r="G171" s="740">
        <v>18846.580000000002</v>
      </c>
      <c r="H171" s="740">
        <v>12934.33</v>
      </c>
      <c r="I171" s="740">
        <v>10411.41</v>
      </c>
      <c r="K171" s="762">
        <v>19109</v>
      </c>
      <c r="L171" s="763">
        <v>18979</v>
      </c>
      <c r="M171" s="741" t="s">
        <v>1698</v>
      </c>
      <c r="N171" s="529">
        <v>0</v>
      </c>
      <c r="O171" s="529">
        <v>6320</v>
      </c>
      <c r="P171" s="772">
        <f t="shared" si="20"/>
        <v>10.235518378766198</v>
      </c>
      <c r="Q171" s="772">
        <f t="shared" si="21"/>
        <v>8.7038298939663612</v>
      </c>
      <c r="R171" s="772">
        <f t="shared" si="22"/>
        <v>8.6988399750000003</v>
      </c>
      <c r="S171" s="772">
        <f t="shared" si="23"/>
        <v>8.5488086880000012</v>
      </c>
      <c r="T171" s="772">
        <f t="shared" si="24"/>
        <v>4.9570819725000002</v>
      </c>
      <c r="U171" s="772">
        <f t="shared" si="25"/>
        <v>3.1921383060000004</v>
      </c>
    </row>
    <row r="172" spans="1:21" s="529" customFormat="1">
      <c r="A172" s="529">
        <v>44535198</v>
      </c>
      <c r="B172" s="739" t="s">
        <v>952</v>
      </c>
      <c r="C172" s="739"/>
      <c r="D172" s="740">
        <v>14389</v>
      </c>
      <c r="E172" s="740">
        <v>14969</v>
      </c>
      <c r="F172" s="740">
        <v>13623.46</v>
      </c>
      <c r="G172" s="740">
        <v>13787.85</v>
      </c>
      <c r="H172" s="740">
        <v>10664.58</v>
      </c>
      <c r="I172" s="740">
        <v>11061.66</v>
      </c>
      <c r="K172" s="762">
        <v>13978</v>
      </c>
      <c r="L172" s="763">
        <v>14038</v>
      </c>
      <c r="M172" s="741" t="s">
        <v>56</v>
      </c>
      <c r="N172" s="529">
        <v>87</v>
      </c>
      <c r="O172" s="529">
        <v>6440</v>
      </c>
      <c r="P172" s="772">
        <f t="shared" si="20"/>
        <v>6.8263672747192041</v>
      </c>
      <c r="Q172" s="772">
        <f t="shared" si="21"/>
        <v>7.1760095661369503</v>
      </c>
      <c r="R172" s="772">
        <f t="shared" si="22"/>
        <v>6.3655616849999994</v>
      </c>
      <c r="S172" s="772">
        <f t="shared" si="23"/>
        <v>6.2541687600000007</v>
      </c>
      <c r="T172" s="772">
        <f t="shared" si="24"/>
        <v>4.0872002849999998</v>
      </c>
      <c r="U172" s="772">
        <f t="shared" si="25"/>
        <v>3.3915049560000003</v>
      </c>
    </row>
    <row r="173" spans="1:21" s="240" customFormat="1">
      <c r="B173" s="755" t="s">
        <v>953</v>
      </c>
      <c r="C173" s="17" t="s">
        <v>1771</v>
      </c>
      <c r="D173" s="577">
        <f t="shared" ref="D173" si="28">E173</f>
        <v>7313.2049999999999</v>
      </c>
      <c r="E173" s="577">
        <f>(F173+G173+H173+I173)/4</f>
        <v>7313.2049999999999</v>
      </c>
      <c r="F173" s="753">
        <v>7061.52</v>
      </c>
      <c r="G173" s="753">
        <v>8215.99</v>
      </c>
      <c r="H173" s="753">
        <v>7472.11</v>
      </c>
      <c r="I173" s="753">
        <v>6503.2</v>
      </c>
      <c r="K173" s="762"/>
      <c r="L173" s="763"/>
      <c r="M173" s="754"/>
      <c r="P173" s="772">
        <f t="shared" si="20"/>
        <v>3.4694991511093787</v>
      </c>
      <c r="Q173" s="772">
        <f t="shared" si="21"/>
        <v>3.5058874366437691</v>
      </c>
      <c r="R173" s="772">
        <f t="shared" si="22"/>
        <v>3.2994952200000003</v>
      </c>
      <c r="S173" s="772">
        <f t="shared" si="23"/>
        <v>3.7267730640000001</v>
      </c>
      <c r="T173" s="772">
        <f t="shared" si="24"/>
        <v>2.8636861574999997</v>
      </c>
      <c r="U173" s="772">
        <f t="shared" si="25"/>
        <v>1.9938811200000002</v>
      </c>
    </row>
    <row r="174" spans="1:21">
      <c r="A174" s="722">
        <v>44535427</v>
      </c>
      <c r="C174" s="17" t="s">
        <v>1777</v>
      </c>
      <c r="D174" s="577">
        <v>203</v>
      </c>
      <c r="E174" s="577">
        <v>113</v>
      </c>
      <c r="F174" s="577">
        <v>289</v>
      </c>
      <c r="G174" s="577">
        <v>400</v>
      </c>
      <c r="H174" s="577">
        <v>400</v>
      </c>
      <c r="I174" s="577">
        <v>400</v>
      </c>
      <c r="K174" s="762">
        <v>289</v>
      </c>
      <c r="L174" s="763">
        <v>400</v>
      </c>
      <c r="M174" s="743" t="s">
        <v>1699</v>
      </c>
      <c r="O174" s="722">
        <v>6440</v>
      </c>
      <c r="P174" s="772">
        <f t="shared" si="20"/>
        <v>9.6306383818750313E-2</v>
      </c>
      <c r="Q174" s="772">
        <f t="shared" si="21"/>
        <v>5.4171225931824128E-2</v>
      </c>
      <c r="R174" s="772">
        <f t="shared" si="22"/>
        <v>0.13503525</v>
      </c>
      <c r="S174" s="772">
        <f t="shared" si="23"/>
        <v>0.18143999999999999</v>
      </c>
      <c r="T174" s="772">
        <f t="shared" si="24"/>
        <v>0.15329999999999999</v>
      </c>
      <c r="U174" s="772">
        <f t="shared" si="25"/>
        <v>0.12264000000000001</v>
      </c>
    </row>
    <row r="175" spans="1:21" s="529" customFormat="1">
      <c r="A175" s="529">
        <v>44535995</v>
      </c>
      <c r="B175" s="739" t="s">
        <v>954</v>
      </c>
      <c r="C175" s="739"/>
      <c r="D175" s="740">
        <v>5119</v>
      </c>
      <c r="E175" s="740">
        <v>5738</v>
      </c>
      <c r="F175" s="740">
        <v>4772.03</v>
      </c>
      <c r="G175" s="740">
        <v>5913.54</v>
      </c>
      <c r="H175" s="740">
        <v>6244.72</v>
      </c>
      <c r="I175" s="740">
        <v>6228.3</v>
      </c>
      <c r="K175" s="762">
        <v>4932</v>
      </c>
      <c r="L175" s="763">
        <v>6046</v>
      </c>
      <c r="M175" s="741" t="s">
        <v>1700</v>
      </c>
      <c r="O175" s="529">
        <v>6430</v>
      </c>
      <c r="P175" s="772">
        <f t="shared" si="20"/>
        <v>2.4285338855575516</v>
      </c>
      <c r="Q175" s="772">
        <f t="shared" si="21"/>
        <v>2.7507477380248391</v>
      </c>
      <c r="R175" s="772">
        <f t="shared" si="22"/>
        <v>2.2297310175000002</v>
      </c>
      <c r="S175" s="772">
        <f t="shared" si="23"/>
        <v>2.6823817439999997</v>
      </c>
      <c r="T175" s="772">
        <f t="shared" si="24"/>
        <v>2.3932889400000001</v>
      </c>
      <c r="U175" s="772">
        <f t="shared" si="25"/>
        <v>1.9095967800000002</v>
      </c>
    </row>
    <row r="176" spans="1:21" s="529" customFormat="1">
      <c r="A176" s="529">
        <v>44536436</v>
      </c>
      <c r="B176" s="739" t="s">
        <v>955</v>
      </c>
      <c r="C176" s="739"/>
      <c r="D176" s="740">
        <v>7614</v>
      </c>
      <c r="E176" s="740">
        <v>7511</v>
      </c>
      <c r="F176" s="740">
        <v>6735.67</v>
      </c>
      <c r="G176" s="740">
        <v>6382.87</v>
      </c>
      <c r="H176" s="740">
        <v>6685.99</v>
      </c>
      <c r="I176" s="740">
        <v>7235.75</v>
      </c>
      <c r="K176" s="762">
        <v>7283</v>
      </c>
      <c r="L176" s="763">
        <v>6565</v>
      </c>
      <c r="M176" s="741" t="s">
        <v>451</v>
      </c>
      <c r="N176" s="529">
        <v>6</v>
      </c>
      <c r="O176" s="529">
        <v>6400</v>
      </c>
      <c r="P176" s="772">
        <f t="shared" si="20"/>
        <v>3.6122010167288914</v>
      </c>
      <c r="Q176" s="772">
        <f t="shared" si="21"/>
        <v>3.6007086546365579</v>
      </c>
      <c r="R176" s="772">
        <f t="shared" si="22"/>
        <v>3.1472418074999999</v>
      </c>
      <c r="S176" s="772">
        <f t="shared" si="23"/>
        <v>2.8952698319999999</v>
      </c>
      <c r="T176" s="772">
        <f t="shared" si="24"/>
        <v>2.5624056674999998</v>
      </c>
      <c r="U176" s="772">
        <f t="shared" si="25"/>
        <v>2.21848095</v>
      </c>
    </row>
    <row r="177" spans="1:21" s="529" customFormat="1">
      <c r="A177" s="529">
        <v>44536437</v>
      </c>
      <c r="B177" s="739" t="s">
        <v>956</v>
      </c>
      <c r="C177" s="739"/>
      <c r="D177" s="740">
        <v>331</v>
      </c>
      <c r="E177" s="740">
        <v>351</v>
      </c>
      <c r="F177" s="740">
        <v>319.76</v>
      </c>
      <c r="G177" s="740">
        <v>324.98</v>
      </c>
      <c r="H177" s="740">
        <v>283.12</v>
      </c>
      <c r="I177" s="740">
        <v>302.98</v>
      </c>
      <c r="K177" s="762">
        <v>328</v>
      </c>
      <c r="L177" s="763">
        <v>331</v>
      </c>
      <c r="M177" s="741" t="s">
        <v>1701</v>
      </c>
      <c r="N177" s="529">
        <v>0</v>
      </c>
      <c r="O177" s="529">
        <v>6440</v>
      </c>
      <c r="P177" s="772">
        <f t="shared" si="20"/>
        <v>0.157031591349785</v>
      </c>
      <c r="Q177" s="772">
        <f t="shared" si="21"/>
        <v>0.16826637435460418</v>
      </c>
      <c r="R177" s="772">
        <f t="shared" si="22"/>
        <v>0.14940785999999998</v>
      </c>
      <c r="S177" s="772">
        <f t="shared" si="23"/>
        <v>0.14741092800000002</v>
      </c>
      <c r="T177" s="772">
        <f t="shared" si="24"/>
        <v>0.10850574</v>
      </c>
      <c r="U177" s="772">
        <f t="shared" si="25"/>
        <v>9.2893668000000026E-2</v>
      </c>
    </row>
    <row r="178" spans="1:21" s="529" customFormat="1">
      <c r="A178" s="529">
        <v>44536558</v>
      </c>
      <c r="B178" s="739" t="s">
        <v>957</v>
      </c>
      <c r="C178" s="739"/>
      <c r="D178" s="740">
        <v>16282</v>
      </c>
      <c r="E178" s="740">
        <v>16448</v>
      </c>
      <c r="F178" s="762">
        <v>15701</v>
      </c>
      <c r="G178" s="740">
        <v>14764.14</v>
      </c>
      <c r="H178" s="740">
        <v>14724.69</v>
      </c>
      <c r="I178" s="740">
        <v>14233.51</v>
      </c>
      <c r="K178" s="762">
        <v>15701</v>
      </c>
      <c r="L178" s="763">
        <v>15176</v>
      </c>
      <c r="M178" s="741" t="s">
        <v>1702</v>
      </c>
      <c r="N178" s="529">
        <v>4</v>
      </c>
      <c r="O178" s="529">
        <v>6400</v>
      </c>
      <c r="P178" s="772">
        <f t="shared" si="20"/>
        <v>7.7244361642211459</v>
      </c>
      <c r="Q178" s="772">
        <f t="shared" si="21"/>
        <v>7.8850294170499406</v>
      </c>
      <c r="R178" s="772">
        <f t="shared" si="22"/>
        <v>7.3362922499999996</v>
      </c>
      <c r="S178" s="772">
        <f t="shared" si="23"/>
        <v>6.6970139040000003</v>
      </c>
      <c r="T178" s="772">
        <f t="shared" si="24"/>
        <v>5.6432374425000003</v>
      </c>
      <c r="U178" s="772">
        <f t="shared" si="25"/>
        <v>4.3639941660000003</v>
      </c>
    </row>
    <row r="179" spans="1:21" s="529" customFormat="1">
      <c r="A179" s="529">
        <v>44537126</v>
      </c>
      <c r="B179" s="739" t="s">
        <v>958</v>
      </c>
      <c r="C179" s="739"/>
      <c r="D179" s="740">
        <v>1402</v>
      </c>
      <c r="E179" s="740">
        <v>1279</v>
      </c>
      <c r="F179" s="740">
        <v>1358.58</v>
      </c>
      <c r="G179" s="740">
        <v>1571.54</v>
      </c>
      <c r="H179" s="740">
        <v>1333.05</v>
      </c>
      <c r="I179" s="740">
        <v>1461.93</v>
      </c>
      <c r="K179" s="762">
        <v>1389</v>
      </c>
      <c r="L179" s="763">
        <v>1578</v>
      </c>
      <c r="M179" s="741" t="s">
        <v>1703</v>
      </c>
      <c r="N179" s="529">
        <v>8</v>
      </c>
      <c r="O179" s="529">
        <v>6300</v>
      </c>
      <c r="P179" s="772">
        <f t="shared" si="20"/>
        <v>0.66513078873836429</v>
      </c>
      <c r="Q179" s="772">
        <f t="shared" si="21"/>
        <v>0.6131415749274608</v>
      </c>
      <c r="R179" s="772">
        <f t="shared" si="22"/>
        <v>0.63479650499999996</v>
      </c>
      <c r="S179" s="772">
        <f t="shared" si="23"/>
        <v>0.71285054400000003</v>
      </c>
      <c r="T179" s="772">
        <f t="shared" si="24"/>
        <v>0.51089141250000003</v>
      </c>
      <c r="U179" s="772">
        <f t="shared" si="25"/>
        <v>0.4482277380000001</v>
      </c>
    </row>
    <row r="180" spans="1:21" s="529" customFormat="1">
      <c r="A180" s="529">
        <v>44537127</v>
      </c>
      <c r="B180" s="739" t="s">
        <v>959</v>
      </c>
      <c r="C180" s="739"/>
      <c r="D180" s="740">
        <v>1272</v>
      </c>
      <c r="E180" s="740">
        <v>1059</v>
      </c>
      <c r="F180" s="740">
        <v>1164.99</v>
      </c>
      <c r="G180" s="740">
        <v>1225.03</v>
      </c>
      <c r="H180" s="740">
        <v>1061.6600000000001</v>
      </c>
      <c r="I180" s="740">
        <v>1216.06</v>
      </c>
      <c r="K180" s="762">
        <v>1198</v>
      </c>
      <c r="L180" s="763">
        <v>1227</v>
      </c>
      <c r="M180" s="741" t="s">
        <v>1704</v>
      </c>
      <c r="O180" s="529">
        <v>6300</v>
      </c>
      <c r="P180" s="772">
        <f t="shared" si="20"/>
        <v>0.60345674983965725</v>
      </c>
      <c r="Q180" s="772">
        <f t="shared" si="21"/>
        <v>0.50767547134337832</v>
      </c>
      <c r="R180" s="772">
        <f t="shared" si="22"/>
        <v>0.54434157750000001</v>
      </c>
      <c r="S180" s="772">
        <f t="shared" si="23"/>
        <v>0.55567360799999999</v>
      </c>
      <c r="T180" s="772">
        <f t="shared" si="24"/>
        <v>0.40688119500000003</v>
      </c>
      <c r="U180" s="772">
        <f t="shared" si="25"/>
        <v>0.37284399600000001</v>
      </c>
    </row>
    <row r="181" spans="1:21" s="529" customFormat="1">
      <c r="A181" s="529">
        <v>44537379</v>
      </c>
      <c r="B181" s="739" t="s">
        <v>960</v>
      </c>
      <c r="C181" s="739"/>
      <c r="D181" s="740">
        <v>552</v>
      </c>
      <c r="E181" s="740">
        <v>546</v>
      </c>
      <c r="F181" s="740">
        <v>603.99</v>
      </c>
      <c r="G181" s="740">
        <v>714.01</v>
      </c>
      <c r="H181" s="740">
        <v>733.1</v>
      </c>
      <c r="I181" s="740">
        <v>681.93</v>
      </c>
      <c r="K181" s="762">
        <v>618</v>
      </c>
      <c r="L181" s="763">
        <v>718</v>
      </c>
      <c r="M181" s="741" t="s">
        <v>1705</v>
      </c>
      <c r="O181" s="529">
        <v>6320</v>
      </c>
      <c r="P181" s="772">
        <f t="shared" si="20"/>
        <v>0.26187745747758706</v>
      </c>
      <c r="Q181" s="772">
        <f t="shared" si="21"/>
        <v>0.26174769344049537</v>
      </c>
      <c r="R181" s="772">
        <f t="shared" si="22"/>
        <v>0.28221432750000003</v>
      </c>
      <c r="S181" s="772">
        <f t="shared" si="23"/>
        <v>0.323874936</v>
      </c>
      <c r="T181" s="772">
        <f t="shared" si="24"/>
        <v>0.28096057499999999</v>
      </c>
      <c r="U181" s="772">
        <f t="shared" si="25"/>
        <v>0.20907973800000001</v>
      </c>
    </row>
    <row r="182" spans="1:21" s="529" customFormat="1">
      <c r="A182" s="529">
        <v>44537389</v>
      </c>
      <c r="B182" s="739" t="s">
        <v>961</v>
      </c>
      <c r="C182" s="739"/>
      <c r="D182" s="740">
        <v>13897</v>
      </c>
      <c r="E182" s="740">
        <v>14279</v>
      </c>
      <c r="F182" s="740">
        <v>14484.35</v>
      </c>
      <c r="G182" s="740">
        <v>14804.42</v>
      </c>
      <c r="H182" s="740">
        <v>14737.69</v>
      </c>
      <c r="I182" s="740">
        <v>15326.05</v>
      </c>
      <c r="K182" s="762">
        <v>14904</v>
      </c>
      <c r="L182" s="763">
        <v>14982</v>
      </c>
      <c r="M182" s="741" t="s">
        <v>558</v>
      </c>
      <c r="O182" s="529">
        <v>6470</v>
      </c>
      <c r="P182" s="772">
        <f t="shared" si="20"/>
        <v>6.5929547582717891</v>
      </c>
      <c r="Q182" s="772">
        <f t="shared" si="21"/>
        <v>6.8452295139868733</v>
      </c>
      <c r="R182" s="772">
        <f t="shared" si="22"/>
        <v>6.7678125375000002</v>
      </c>
      <c r="S182" s="772">
        <f t="shared" si="23"/>
        <v>6.7152849120000004</v>
      </c>
      <c r="T182" s="772">
        <f t="shared" si="24"/>
        <v>5.6482196924999997</v>
      </c>
      <c r="U182" s="772">
        <f t="shared" si="25"/>
        <v>4.6989669300000001</v>
      </c>
    </row>
    <row r="183" spans="1:21" s="529" customFormat="1">
      <c r="A183" s="529">
        <v>44537420</v>
      </c>
      <c r="B183" s="739" t="s">
        <v>962</v>
      </c>
      <c r="C183" s="739"/>
      <c r="D183" s="740">
        <v>5017</v>
      </c>
      <c r="E183" s="740">
        <v>4833</v>
      </c>
      <c r="F183" s="762">
        <v>5226</v>
      </c>
      <c r="G183" s="740">
        <v>4968.1099999999997</v>
      </c>
      <c r="H183" s="740">
        <v>4632.09</v>
      </c>
      <c r="I183" s="740">
        <v>5280.01</v>
      </c>
      <c r="K183" s="762">
        <v>5226</v>
      </c>
      <c r="L183" s="763">
        <v>5035</v>
      </c>
      <c r="M183" s="741" t="s">
        <v>1706</v>
      </c>
      <c r="O183" s="529">
        <v>6430</v>
      </c>
      <c r="P183" s="772">
        <f t="shared" si="20"/>
        <v>2.3801434858062578</v>
      </c>
      <c r="Q183" s="772">
        <f t="shared" si="21"/>
        <v>2.3168985391903187</v>
      </c>
      <c r="R183" s="772">
        <f t="shared" si="22"/>
        <v>2.4418484999999999</v>
      </c>
      <c r="S183" s="772">
        <f t="shared" si="23"/>
        <v>2.253534696</v>
      </c>
      <c r="T183" s="772">
        <f t="shared" si="24"/>
        <v>1.7752484925000003</v>
      </c>
      <c r="U183" s="772">
        <f t="shared" si="25"/>
        <v>1.6188510660000002</v>
      </c>
    </row>
    <row r="184" spans="1:21" s="529" customFormat="1">
      <c r="A184" s="529">
        <v>44537609</v>
      </c>
      <c r="B184" s="739" t="s">
        <v>963</v>
      </c>
      <c r="C184" s="739"/>
      <c r="D184" s="740">
        <v>26419</v>
      </c>
      <c r="E184" s="740">
        <v>23143</v>
      </c>
      <c r="F184" s="740">
        <v>23947.38</v>
      </c>
      <c r="G184" s="740">
        <v>27089.79</v>
      </c>
      <c r="H184" s="740">
        <v>20872.240000000002</v>
      </c>
      <c r="I184" s="740">
        <v>18841.46</v>
      </c>
      <c r="K184" s="762">
        <v>24876</v>
      </c>
      <c r="L184" s="763">
        <v>27320</v>
      </c>
      <c r="M184" s="741" t="s">
        <v>1707</v>
      </c>
      <c r="N184" s="529">
        <v>48</v>
      </c>
      <c r="O184" s="529">
        <v>6320</v>
      </c>
      <c r="P184" s="772">
        <f t="shared" si="20"/>
        <v>12.533587951268792</v>
      </c>
      <c r="Q184" s="772">
        <f t="shared" si="21"/>
        <v>11.094554705665539</v>
      </c>
      <c r="R184" s="772">
        <f t="shared" si="22"/>
        <v>11.189413305</v>
      </c>
      <c r="S184" s="772">
        <f t="shared" si="23"/>
        <v>12.287928744</v>
      </c>
      <c r="T184" s="772">
        <f t="shared" si="24"/>
        <v>7.9992859800000007</v>
      </c>
      <c r="U184" s="772">
        <f t="shared" si="25"/>
        <v>5.7767916359999996</v>
      </c>
    </row>
    <row r="185" spans="1:21" s="529" customFormat="1">
      <c r="A185" s="529">
        <v>44537621</v>
      </c>
      <c r="B185" s="739" t="s">
        <v>964</v>
      </c>
      <c r="C185" s="739"/>
      <c r="D185" s="740">
        <v>24147</v>
      </c>
      <c r="E185" s="740">
        <v>23049</v>
      </c>
      <c r="F185" s="740">
        <v>22247.68</v>
      </c>
      <c r="G185" s="740">
        <v>24170.54</v>
      </c>
      <c r="H185" s="740">
        <v>21822.27</v>
      </c>
      <c r="I185" s="740">
        <v>16850.75</v>
      </c>
      <c r="K185" s="762">
        <v>23685</v>
      </c>
      <c r="L185" s="763">
        <v>24749</v>
      </c>
      <c r="M185" s="741" t="s">
        <v>1708</v>
      </c>
      <c r="N185" s="529">
        <v>0</v>
      </c>
      <c r="O185" s="529">
        <v>6400</v>
      </c>
      <c r="P185" s="772">
        <f t="shared" si="20"/>
        <v>11.455715517592926</v>
      </c>
      <c r="Q185" s="772">
        <f t="shared" si="21"/>
        <v>11.049491915952339</v>
      </c>
      <c r="R185" s="772">
        <f t="shared" si="22"/>
        <v>10.39522848</v>
      </c>
      <c r="S185" s="772">
        <f t="shared" si="23"/>
        <v>10.963756944</v>
      </c>
      <c r="T185" s="772">
        <f t="shared" si="24"/>
        <v>8.3633849775000009</v>
      </c>
      <c r="U185" s="772">
        <f t="shared" si="25"/>
        <v>5.16643995</v>
      </c>
    </row>
    <row r="186" spans="1:21" s="529" customFormat="1">
      <c r="A186" s="529">
        <v>44537893</v>
      </c>
      <c r="B186" s="739" t="s">
        <v>965</v>
      </c>
      <c r="C186" s="739"/>
      <c r="D186" s="740">
        <v>29586</v>
      </c>
      <c r="E186" s="740">
        <v>33176</v>
      </c>
      <c r="F186" s="740">
        <v>29463.73</v>
      </c>
      <c r="G186" s="740">
        <v>28441.43</v>
      </c>
      <c r="H186" s="740">
        <v>25003.46</v>
      </c>
      <c r="I186" s="740">
        <v>28174.07</v>
      </c>
      <c r="K186" s="762">
        <v>30271</v>
      </c>
      <c r="L186" s="763">
        <v>28506</v>
      </c>
      <c r="M186" s="741" t="s">
        <v>1709</v>
      </c>
      <c r="N186" s="529">
        <v>99</v>
      </c>
      <c r="O186" s="529">
        <v>6300</v>
      </c>
      <c r="P186" s="772">
        <f t="shared" si="20"/>
        <v>14.036062421978064</v>
      </c>
      <c r="Q186" s="772">
        <f t="shared" si="21"/>
        <v>15.904288420479622</v>
      </c>
      <c r="R186" s="772">
        <f t="shared" si="22"/>
        <v>13.766927842499999</v>
      </c>
      <c r="S186" s="772">
        <f t="shared" si="23"/>
        <v>12.901032647999999</v>
      </c>
      <c r="T186" s="772">
        <f t="shared" si="24"/>
        <v>9.5825760449999997</v>
      </c>
      <c r="U186" s="772">
        <f t="shared" si="25"/>
        <v>8.6381698619999998</v>
      </c>
    </row>
    <row r="187" spans="1:21" s="529" customFormat="1">
      <c r="A187" s="529">
        <v>44538312</v>
      </c>
      <c r="B187" s="739" t="s">
        <v>966</v>
      </c>
      <c r="C187" s="739"/>
      <c r="D187" s="740">
        <v>32192</v>
      </c>
      <c r="E187" s="740">
        <v>48565</v>
      </c>
      <c r="F187" s="740">
        <v>50602.78</v>
      </c>
      <c r="G187" s="740">
        <v>47157.279999999999</v>
      </c>
      <c r="H187" s="740">
        <v>38749.99</v>
      </c>
      <c r="I187" s="740">
        <v>36180.370000000003</v>
      </c>
      <c r="K187" s="762">
        <v>52090</v>
      </c>
      <c r="L187" s="763">
        <v>47702</v>
      </c>
      <c r="M187" s="741" t="s">
        <v>1710</v>
      </c>
      <c r="O187" s="529">
        <v>6430</v>
      </c>
      <c r="P187" s="772">
        <f t="shared" si="20"/>
        <v>15.272389694055224</v>
      </c>
      <c r="Q187" s="772">
        <f t="shared" si="21"/>
        <v>23.281642366186183</v>
      </c>
      <c r="R187" s="772">
        <f t="shared" si="22"/>
        <v>23.644148954999999</v>
      </c>
      <c r="S187" s="772">
        <f t="shared" si="23"/>
        <v>21.390542207999999</v>
      </c>
      <c r="T187" s="772">
        <f t="shared" si="24"/>
        <v>14.850933667499998</v>
      </c>
      <c r="U187" s="772">
        <f t="shared" si="25"/>
        <v>11.092901442000002</v>
      </c>
    </row>
    <row r="188" spans="1:21" s="529" customFormat="1">
      <c r="A188" s="529">
        <v>44538367</v>
      </c>
      <c r="B188" s="739" t="s">
        <v>967</v>
      </c>
      <c r="C188" s="739"/>
      <c r="D188" s="740">
        <v>35309</v>
      </c>
      <c r="E188" s="740">
        <v>30170</v>
      </c>
      <c r="F188" s="740">
        <v>31982.51</v>
      </c>
      <c r="G188" s="740">
        <v>32780</v>
      </c>
      <c r="H188" s="740">
        <v>29806.18</v>
      </c>
      <c r="I188" s="740">
        <v>27730.42</v>
      </c>
      <c r="K188" s="762">
        <v>34066</v>
      </c>
      <c r="L188" s="763">
        <v>33434</v>
      </c>
      <c r="M188" s="741" t="s">
        <v>1711</v>
      </c>
      <c r="N188" s="529">
        <v>0</v>
      </c>
      <c r="O188" s="529">
        <v>6400</v>
      </c>
      <c r="P188" s="772">
        <f t="shared" si="20"/>
        <v>16.751143380572685</v>
      </c>
      <c r="Q188" s="772">
        <f t="shared" si="21"/>
        <v>14.463237932417115</v>
      </c>
      <c r="R188" s="772">
        <f t="shared" si="22"/>
        <v>14.943827797499999</v>
      </c>
      <c r="S188" s="772">
        <f t="shared" si="23"/>
        <v>14.869007999999999</v>
      </c>
      <c r="T188" s="772">
        <f t="shared" si="24"/>
        <v>11.423218485</v>
      </c>
      <c r="U188" s="772">
        <f t="shared" si="25"/>
        <v>8.5021467719999997</v>
      </c>
    </row>
    <row r="189" spans="1:21" s="529" customFormat="1">
      <c r="A189" s="529">
        <v>44538527</v>
      </c>
      <c r="B189" s="739" t="s">
        <v>968</v>
      </c>
      <c r="C189" s="739"/>
      <c r="D189" s="740">
        <v>38065</v>
      </c>
      <c r="E189" s="740">
        <v>35190</v>
      </c>
      <c r="F189" s="740">
        <v>37235.69</v>
      </c>
      <c r="G189" s="740">
        <v>37773.82</v>
      </c>
      <c r="H189" s="740">
        <v>32022.48</v>
      </c>
      <c r="I189" s="740">
        <v>33111.379999999997</v>
      </c>
      <c r="K189" s="762">
        <v>38149</v>
      </c>
      <c r="L189" s="763">
        <v>39207</v>
      </c>
      <c r="M189" s="741" t="s">
        <v>1712</v>
      </c>
      <c r="O189" s="529">
        <v>6310</v>
      </c>
      <c r="P189" s="772">
        <f t="shared" si="20"/>
        <v>18.058633005225275</v>
      </c>
      <c r="Q189" s="772">
        <f t="shared" si="21"/>
        <v>16.869782659653904</v>
      </c>
      <c r="R189" s="772">
        <f t="shared" si="22"/>
        <v>17.398376152499999</v>
      </c>
      <c r="S189" s="772">
        <f t="shared" si="23"/>
        <v>17.134204751999999</v>
      </c>
      <c r="T189" s="772">
        <f t="shared" si="24"/>
        <v>12.272615459999999</v>
      </c>
      <c r="U189" s="772">
        <f t="shared" si="25"/>
        <v>10.151949107999998</v>
      </c>
    </row>
    <row r="190" spans="1:21" s="240" customFormat="1">
      <c r="B190" s="17" t="s">
        <v>969</v>
      </c>
      <c r="C190" s="17" t="s">
        <v>1771</v>
      </c>
      <c r="D190" s="577">
        <f t="shared" ref="D190" si="29">E190</f>
        <v>10616.77</v>
      </c>
      <c r="E190" s="577">
        <f>(F190+G190+H190+I190)/4</f>
        <v>10616.77</v>
      </c>
      <c r="F190" s="577">
        <v>11434.52</v>
      </c>
      <c r="G190" s="577">
        <v>11320.31</v>
      </c>
      <c r="H190" s="577">
        <v>10479.74</v>
      </c>
      <c r="I190" s="577">
        <v>9232.51</v>
      </c>
      <c r="K190" s="762"/>
      <c r="L190" s="763"/>
      <c r="M190" s="754"/>
      <c r="P190" s="772">
        <f t="shared" si="20"/>
        <v>5.0367621996817427</v>
      </c>
      <c r="Q190" s="772">
        <f t="shared" si="21"/>
        <v>5.0895880206744462</v>
      </c>
      <c r="R190" s="772">
        <f t="shared" si="22"/>
        <v>5.34277947</v>
      </c>
      <c r="S190" s="772">
        <f t="shared" si="23"/>
        <v>5.1348926160000001</v>
      </c>
      <c r="T190" s="772">
        <f t="shared" si="24"/>
        <v>4.0163603549999998</v>
      </c>
      <c r="U190" s="772">
        <f t="shared" si="25"/>
        <v>2.8306875659999999</v>
      </c>
    </row>
    <row r="191" spans="1:21">
      <c r="A191" s="722">
        <v>44538727</v>
      </c>
      <c r="C191" s="17" t="s">
        <v>1778</v>
      </c>
      <c r="D191" s="577">
        <v>3321</v>
      </c>
      <c r="E191" s="577">
        <v>3470</v>
      </c>
      <c r="F191" s="762">
        <v>2728</v>
      </c>
      <c r="G191" s="763">
        <v>5677</v>
      </c>
      <c r="H191" s="577">
        <f>G191</f>
        <v>5677</v>
      </c>
      <c r="I191" s="577">
        <f>H191</f>
        <v>5677</v>
      </c>
      <c r="K191" s="762">
        <v>2728</v>
      </c>
      <c r="L191" s="763">
        <v>5677</v>
      </c>
      <c r="M191" s="743" t="s">
        <v>1713</v>
      </c>
      <c r="N191" s="722">
        <v>3</v>
      </c>
      <c r="O191" s="722">
        <v>6300</v>
      </c>
      <c r="P191" s="772">
        <f t="shared" si="20"/>
        <v>1.5755344860200484</v>
      </c>
      <c r="Q191" s="772">
        <f t="shared" si="21"/>
        <v>1.6634880883489356</v>
      </c>
      <c r="R191" s="772">
        <f t="shared" si="22"/>
        <v>1.2746580000000001</v>
      </c>
      <c r="S191" s="772">
        <f t="shared" si="23"/>
        <v>2.5750872</v>
      </c>
      <c r="T191" s="772">
        <f t="shared" si="24"/>
        <v>2.1757102499999998</v>
      </c>
      <c r="U191" s="772">
        <f t="shared" si="25"/>
        <v>1.7405682000000002</v>
      </c>
    </row>
    <row r="192" spans="1:21">
      <c r="A192" s="722">
        <v>44538851</v>
      </c>
      <c r="C192" s="17" t="s">
        <v>1779</v>
      </c>
      <c r="D192" s="577">
        <v>12124</v>
      </c>
      <c r="E192" s="577">
        <v>10819</v>
      </c>
      <c r="F192" s="762">
        <v>12172</v>
      </c>
      <c r="G192" s="763">
        <v>11572</v>
      </c>
      <c r="H192" s="577">
        <f>G192</f>
        <v>11572</v>
      </c>
      <c r="I192" s="577">
        <f>H192</f>
        <v>11572</v>
      </c>
      <c r="K192" s="762">
        <v>12172</v>
      </c>
      <c r="L192" s="763">
        <v>11572</v>
      </c>
      <c r="M192" s="743" t="s">
        <v>1714</v>
      </c>
      <c r="N192" s="722">
        <v>0</v>
      </c>
      <c r="O192" s="722">
        <v>6400</v>
      </c>
      <c r="P192" s="772">
        <f t="shared" si="20"/>
        <v>5.7518157508301915</v>
      </c>
      <c r="Q192" s="772">
        <f t="shared" si="21"/>
        <v>5.1865353394372145</v>
      </c>
      <c r="R192" s="772">
        <f t="shared" si="22"/>
        <v>5.6873670000000001</v>
      </c>
      <c r="S192" s="772">
        <f t="shared" si="23"/>
        <v>5.2490592000000005</v>
      </c>
      <c r="T192" s="772">
        <f t="shared" si="24"/>
        <v>4.4349689999999997</v>
      </c>
      <c r="U192" s="772">
        <f t="shared" si="25"/>
        <v>3.5479752000000002</v>
      </c>
    </row>
    <row r="193" spans="1:21" s="529" customFormat="1">
      <c r="A193" s="529">
        <v>44539045</v>
      </c>
      <c r="B193" s="739" t="s">
        <v>970</v>
      </c>
      <c r="C193" s="739"/>
      <c r="D193" s="740">
        <v>29823</v>
      </c>
      <c r="E193" s="740">
        <v>27489</v>
      </c>
      <c r="F193" s="740">
        <v>27150.89</v>
      </c>
      <c r="G193" s="740">
        <v>28561.16</v>
      </c>
      <c r="H193" s="740">
        <v>28870.07</v>
      </c>
      <c r="I193" s="740">
        <v>29354.58</v>
      </c>
      <c r="K193" s="762">
        <v>29093</v>
      </c>
      <c r="L193" s="763">
        <v>29176</v>
      </c>
      <c r="M193" s="741" t="s">
        <v>1655</v>
      </c>
      <c r="O193" s="529">
        <v>6400</v>
      </c>
      <c r="P193" s="772">
        <f t="shared" si="20"/>
        <v>14.148498939047245</v>
      </c>
      <c r="Q193" s="772">
        <f t="shared" si="21"/>
        <v>13.177989642831093</v>
      </c>
      <c r="R193" s="772">
        <f t="shared" si="22"/>
        <v>12.6862533525</v>
      </c>
      <c r="S193" s="772">
        <f t="shared" si="23"/>
        <v>12.955342176</v>
      </c>
      <c r="T193" s="772">
        <f t="shared" si="24"/>
        <v>11.0644543275</v>
      </c>
      <c r="U193" s="772">
        <f t="shared" si="25"/>
        <v>9.0001142280000028</v>
      </c>
    </row>
    <row r="194" spans="1:21" s="529" customFormat="1">
      <c r="A194" s="529">
        <v>44539093</v>
      </c>
      <c r="B194" s="739" t="s">
        <v>971</v>
      </c>
      <c r="C194" s="739"/>
      <c r="D194" s="740">
        <v>8925</v>
      </c>
      <c r="E194" s="740">
        <v>9948</v>
      </c>
      <c r="F194" s="740">
        <v>9832.1200000000008</v>
      </c>
      <c r="G194" s="740">
        <v>9942.59</v>
      </c>
      <c r="H194" s="740">
        <v>9934.43</v>
      </c>
      <c r="I194" s="740">
        <v>8761.58</v>
      </c>
      <c r="K194" s="762">
        <v>10516</v>
      </c>
      <c r="L194" s="763">
        <v>10184</v>
      </c>
      <c r="M194" s="741" t="s">
        <v>573</v>
      </c>
      <c r="N194" s="529">
        <v>0</v>
      </c>
      <c r="O194" s="529">
        <v>6400</v>
      </c>
      <c r="P194" s="772">
        <f t="shared" si="20"/>
        <v>4.2341599782381607</v>
      </c>
      <c r="Q194" s="772">
        <f t="shared" si="21"/>
        <v>4.768985447520234</v>
      </c>
      <c r="R194" s="772">
        <f t="shared" si="22"/>
        <v>4.59405807</v>
      </c>
      <c r="S194" s="772">
        <f t="shared" si="23"/>
        <v>4.5099588239999999</v>
      </c>
      <c r="T194" s="772">
        <f t="shared" si="24"/>
        <v>3.8073702975000003</v>
      </c>
      <c r="U194" s="772">
        <f t="shared" si="25"/>
        <v>2.6863004280000005</v>
      </c>
    </row>
    <row r="195" spans="1:21" s="529" customFormat="1">
      <c r="A195" s="529">
        <v>44539356</v>
      </c>
      <c r="B195" s="739" t="s">
        <v>972</v>
      </c>
      <c r="C195" s="739"/>
      <c r="D195" s="740">
        <v>2470</v>
      </c>
      <c r="E195" s="740">
        <v>2963</v>
      </c>
      <c r="F195" s="740">
        <v>2427.7399999999998</v>
      </c>
      <c r="G195" s="740">
        <v>2778.29</v>
      </c>
      <c r="H195" s="740">
        <v>2540.73</v>
      </c>
      <c r="I195" s="740">
        <v>2867.18</v>
      </c>
      <c r="K195" s="762">
        <v>2493</v>
      </c>
      <c r="L195" s="763">
        <v>2794</v>
      </c>
      <c r="M195" s="741" t="s">
        <v>102</v>
      </c>
      <c r="O195" s="529">
        <v>6430</v>
      </c>
      <c r="P195" s="772">
        <f t="shared" si="20"/>
        <v>1.1718067390754348</v>
      </c>
      <c r="Q195" s="772">
        <f t="shared" si="21"/>
        <v>1.4204366587256185</v>
      </c>
      <c r="R195" s="772">
        <f t="shared" si="22"/>
        <v>1.1343615149999999</v>
      </c>
      <c r="S195" s="772">
        <f t="shared" si="23"/>
        <v>1.2602323440000001</v>
      </c>
      <c r="T195" s="772">
        <f t="shared" si="24"/>
        <v>0.97373477249999996</v>
      </c>
      <c r="U195" s="772">
        <f t="shared" si="25"/>
        <v>0.87907738800000002</v>
      </c>
    </row>
    <row r="196" spans="1:21" s="529" customFormat="1">
      <c r="A196" s="529">
        <v>44539526</v>
      </c>
      <c r="B196" s="739" t="s">
        <v>973</v>
      </c>
      <c r="C196" s="739"/>
      <c r="D196" s="740">
        <v>14156</v>
      </c>
      <c r="E196" s="740">
        <v>13018</v>
      </c>
      <c r="F196" s="740">
        <v>13434.28</v>
      </c>
      <c r="G196" s="740">
        <v>13517.3</v>
      </c>
      <c r="H196" s="740">
        <v>10186.08</v>
      </c>
      <c r="I196" s="740">
        <v>10890.6</v>
      </c>
      <c r="K196" s="762">
        <v>13775</v>
      </c>
      <c r="L196" s="763">
        <v>13518</v>
      </c>
      <c r="M196" s="741" t="s">
        <v>1715</v>
      </c>
      <c r="O196" s="529">
        <v>6310</v>
      </c>
      <c r="P196" s="772">
        <f t="shared" si="20"/>
        <v>6.7158284203853675</v>
      </c>
      <c r="Q196" s="772">
        <f t="shared" si="21"/>
        <v>6.2407169838981105</v>
      </c>
      <c r="R196" s="772">
        <f t="shared" si="22"/>
        <v>6.2771673300000002</v>
      </c>
      <c r="S196" s="772">
        <f t="shared" si="23"/>
        <v>6.1314472800000006</v>
      </c>
      <c r="T196" s="772">
        <f t="shared" si="24"/>
        <v>3.9038151600000002</v>
      </c>
      <c r="U196" s="772">
        <f t="shared" si="25"/>
        <v>3.3390579600000003</v>
      </c>
    </row>
    <row r="197" spans="1:21" s="529" customFormat="1">
      <c r="A197" s="529">
        <v>44539661</v>
      </c>
      <c r="B197" s="739" t="s">
        <v>974</v>
      </c>
      <c r="C197" s="739"/>
      <c r="D197" s="740">
        <v>19316</v>
      </c>
      <c r="E197" s="740">
        <v>26620</v>
      </c>
      <c r="F197" s="740">
        <v>26148.15</v>
      </c>
      <c r="G197" s="740">
        <v>26581.51</v>
      </c>
      <c r="H197" s="740">
        <v>23144.05</v>
      </c>
      <c r="I197" s="740">
        <v>23198.02</v>
      </c>
      <c r="K197" s="762">
        <v>26886</v>
      </c>
      <c r="L197" s="763">
        <v>27201</v>
      </c>
      <c r="M197" s="741" t="s">
        <v>1716</v>
      </c>
      <c r="O197" s="529">
        <v>6470</v>
      </c>
      <c r="P197" s="772">
        <f t="shared" si="20"/>
        <v>9.1638133489802041</v>
      </c>
      <c r="Q197" s="772">
        <f t="shared" si="21"/>
        <v>12.761398533673969</v>
      </c>
      <c r="R197" s="772">
        <f t="shared" si="22"/>
        <v>12.2177230875</v>
      </c>
      <c r="S197" s="772">
        <f t="shared" si="23"/>
        <v>12.057372936</v>
      </c>
      <c r="T197" s="772">
        <f t="shared" si="24"/>
        <v>8.8699571625000004</v>
      </c>
      <c r="U197" s="772">
        <f t="shared" si="25"/>
        <v>7.1125129320000013</v>
      </c>
    </row>
    <row r="198" spans="1:21" s="529" customFormat="1">
      <c r="A198" s="529">
        <v>44539788</v>
      </c>
      <c r="B198" s="739" t="s">
        <v>975</v>
      </c>
      <c r="C198" s="739"/>
      <c r="D198" s="740">
        <v>1171</v>
      </c>
      <c r="E198" s="740">
        <v>2297</v>
      </c>
      <c r="F198" s="740">
        <v>2499.34</v>
      </c>
      <c r="G198" s="740">
        <v>2280.86</v>
      </c>
      <c r="H198" s="740">
        <v>1866.47</v>
      </c>
      <c r="I198" s="740">
        <v>1561.01</v>
      </c>
      <c r="K198" s="762">
        <v>2566</v>
      </c>
      <c r="L198" s="763">
        <v>2319</v>
      </c>
      <c r="M198" s="741" t="s">
        <v>1717</v>
      </c>
      <c r="O198" s="529">
        <v>6470</v>
      </c>
      <c r="P198" s="772">
        <f t="shared" si="20"/>
        <v>0.55554076577220002</v>
      </c>
      <c r="Q198" s="772">
        <f t="shared" si="21"/>
        <v>1.1011619996938056</v>
      </c>
      <c r="R198" s="772">
        <f t="shared" si="22"/>
        <v>1.167816615</v>
      </c>
      <c r="S198" s="772">
        <f t="shared" si="23"/>
        <v>1.0345980960000001</v>
      </c>
      <c r="T198" s="772">
        <f t="shared" si="24"/>
        <v>0.71532462750000003</v>
      </c>
      <c r="U198" s="772">
        <f t="shared" si="25"/>
        <v>0.47860566600000004</v>
      </c>
    </row>
    <row r="199" spans="1:21" s="240" customFormat="1">
      <c r="B199" s="746" t="s">
        <v>1718</v>
      </c>
      <c r="C199" s="746" t="s">
        <v>1780</v>
      </c>
      <c r="D199" s="748">
        <v>2500</v>
      </c>
      <c r="E199" s="748">
        <v>2500</v>
      </c>
      <c r="F199" s="748">
        <v>2500</v>
      </c>
      <c r="G199" s="748">
        <v>2500</v>
      </c>
      <c r="H199" s="748">
        <v>2500</v>
      </c>
      <c r="I199" s="747">
        <v>2500</v>
      </c>
      <c r="K199" s="762"/>
      <c r="L199" s="763"/>
      <c r="M199" s="754"/>
      <c r="P199" s="772">
        <f t="shared" si="20"/>
        <v>1.1860392095905212</v>
      </c>
      <c r="Q199" s="772">
        <f t="shared" si="21"/>
        <v>1.1984784498191181</v>
      </c>
      <c r="R199" s="772">
        <f t="shared" si="22"/>
        <v>1.1681250000000001</v>
      </c>
      <c r="S199" s="772">
        <f t="shared" si="23"/>
        <v>1.1339999999999999</v>
      </c>
      <c r="T199" s="772">
        <f t="shared" si="24"/>
        <v>0.958125</v>
      </c>
      <c r="U199" s="772">
        <f t="shared" si="25"/>
        <v>0.76649999999999996</v>
      </c>
    </row>
    <row r="200" spans="1:21" s="240" customFormat="1">
      <c r="B200" s="17" t="s">
        <v>976</v>
      </c>
      <c r="C200" s="17" t="s">
        <v>1771</v>
      </c>
      <c r="D200" s="577">
        <f t="shared" ref="D200" si="30">E200</f>
        <v>39112.402499999997</v>
      </c>
      <c r="E200" s="577">
        <f>(F200+G200+H200+I200)/4</f>
        <v>39112.402499999997</v>
      </c>
      <c r="F200" s="577">
        <v>37998.67</v>
      </c>
      <c r="G200" s="577">
        <v>39131.18</v>
      </c>
      <c r="H200" s="577">
        <v>39681.019999999997</v>
      </c>
      <c r="I200" s="577">
        <v>39638.74</v>
      </c>
      <c r="K200" s="762"/>
      <c r="L200" s="763"/>
      <c r="M200" s="754"/>
      <c r="P200" s="772">
        <f t="shared" si="20"/>
        <v>18.55553717851453</v>
      </c>
      <c r="Q200" s="772">
        <f t="shared" si="21"/>
        <v>18.750148606760554</v>
      </c>
      <c r="R200" s="772">
        <f t="shared" si="22"/>
        <v>17.7548785575</v>
      </c>
      <c r="S200" s="772">
        <f t="shared" si="23"/>
        <v>17.749903247999999</v>
      </c>
      <c r="T200" s="772">
        <f t="shared" si="24"/>
        <v>15.207750914999998</v>
      </c>
      <c r="U200" s="772">
        <f t="shared" si="25"/>
        <v>12.153237684</v>
      </c>
    </row>
    <row r="201" spans="1:21">
      <c r="A201" s="722">
        <v>44541799</v>
      </c>
      <c r="D201" s="577">
        <v>-2</v>
      </c>
      <c r="E201" s="577">
        <v>1</v>
      </c>
      <c r="K201" s="762">
        <v>0</v>
      </c>
      <c r="L201" s="763"/>
      <c r="M201" s="743" t="s">
        <v>1659</v>
      </c>
      <c r="O201" s="722">
        <v>6400</v>
      </c>
      <c r="P201" s="772">
        <f t="shared" si="20"/>
        <v>-9.4883136767241695E-4</v>
      </c>
      <c r="Q201" s="772">
        <f t="shared" si="21"/>
        <v>4.7939137992764714E-4</v>
      </c>
      <c r="R201" s="772">
        <f t="shared" si="22"/>
        <v>0</v>
      </c>
      <c r="S201" s="772">
        <f t="shared" si="23"/>
        <v>0</v>
      </c>
      <c r="T201" s="772">
        <f t="shared" si="24"/>
        <v>0</v>
      </c>
      <c r="U201" s="772">
        <f t="shared" si="25"/>
        <v>0</v>
      </c>
    </row>
    <row r="202" spans="1:21" s="529" customFormat="1">
      <c r="A202" s="529">
        <v>44546889</v>
      </c>
      <c r="B202" s="739" t="s">
        <v>977</v>
      </c>
      <c r="C202" s="739"/>
      <c r="D202" s="740">
        <v>10072</v>
      </c>
      <c r="E202" s="740">
        <v>14597</v>
      </c>
      <c r="F202" s="740">
        <v>14458.83</v>
      </c>
      <c r="G202" s="740">
        <v>15234.99</v>
      </c>
      <c r="H202" s="740">
        <v>12599.13</v>
      </c>
      <c r="I202" s="740">
        <v>11314.18</v>
      </c>
      <c r="K202" s="762">
        <v>14868</v>
      </c>
      <c r="L202" s="763">
        <v>15552</v>
      </c>
      <c r="M202" s="741" t="s">
        <v>1719</v>
      </c>
      <c r="O202" s="529">
        <v>6470</v>
      </c>
      <c r="P202" s="772">
        <f t="shared" si="20"/>
        <v>4.7783147675982915</v>
      </c>
      <c r="Q202" s="772">
        <f t="shared" si="21"/>
        <v>6.997675972803866</v>
      </c>
      <c r="R202" s="772">
        <f t="shared" si="22"/>
        <v>6.7558883175000002</v>
      </c>
      <c r="S202" s="772">
        <f t="shared" si="23"/>
        <v>6.9105914640000004</v>
      </c>
      <c r="T202" s="772">
        <f t="shared" si="24"/>
        <v>4.8286165724999996</v>
      </c>
      <c r="U202" s="772">
        <f t="shared" si="25"/>
        <v>3.4689275880000006</v>
      </c>
    </row>
    <row r="203" spans="1:21" s="529" customFormat="1">
      <c r="A203" s="529">
        <v>44547357</v>
      </c>
      <c r="B203" s="739" t="s">
        <v>978</v>
      </c>
      <c r="C203" s="739"/>
      <c r="D203" s="740">
        <v>11207</v>
      </c>
      <c r="E203" s="740">
        <v>16344</v>
      </c>
      <c r="F203" s="740">
        <v>16663.34</v>
      </c>
      <c r="G203" s="740">
        <v>17294.32</v>
      </c>
      <c r="H203" s="740">
        <v>13822.15</v>
      </c>
      <c r="I203" s="740">
        <v>13642.26</v>
      </c>
      <c r="K203" s="762">
        <v>17119</v>
      </c>
      <c r="L203" s="763">
        <v>17658</v>
      </c>
      <c r="M203" s="741" t="s">
        <v>1716</v>
      </c>
      <c r="N203" s="529">
        <v>21</v>
      </c>
      <c r="O203" s="529">
        <v>6470</v>
      </c>
      <c r="P203" s="772">
        <f t="shared" ref="P203:P266" si="31">$P$3*D203/1000000</f>
        <v>5.3167765687523882</v>
      </c>
      <c r="Q203" s="772">
        <f t="shared" ref="Q203:Q266" si="32">$Q$3*E203/1000000</f>
        <v>7.8351727135374647</v>
      </c>
      <c r="R203" s="772">
        <f t="shared" ref="R203:R266" si="33">$R$3*F203/1000000</f>
        <v>7.7859456150000002</v>
      </c>
      <c r="S203" s="772">
        <f t="shared" ref="S203:S266" si="34">$S$3*G203/1000000</f>
        <v>7.8447035520000004</v>
      </c>
      <c r="T203" s="772">
        <f t="shared" ref="T203:T266" si="35">$T$3*H203/1000000</f>
        <v>5.2973389874999999</v>
      </c>
      <c r="U203" s="772">
        <f t="shared" ref="U203:U266" si="36">$U$3*I203/1000000</f>
        <v>4.1827169160000004</v>
      </c>
    </row>
    <row r="204" spans="1:21" s="529" customFormat="1">
      <c r="A204" s="529">
        <v>44547375</v>
      </c>
      <c r="B204" s="739" t="s">
        <v>979</v>
      </c>
      <c r="C204" s="739"/>
      <c r="D204" s="740">
        <v>12171</v>
      </c>
      <c r="E204" s="740">
        <v>12573</v>
      </c>
      <c r="F204" s="740">
        <v>11230.6</v>
      </c>
      <c r="G204" s="740">
        <v>10896.22</v>
      </c>
      <c r="H204" s="740">
        <v>9072.48</v>
      </c>
      <c r="I204" s="740">
        <v>8757.5400000000009</v>
      </c>
      <c r="K204" s="762">
        <v>11537</v>
      </c>
      <c r="L204" s="763">
        <v>11087</v>
      </c>
      <c r="M204" s="741" t="s">
        <v>1557</v>
      </c>
      <c r="N204" s="529">
        <v>0</v>
      </c>
      <c r="O204" s="529">
        <v>6440</v>
      </c>
      <c r="P204" s="772">
        <f t="shared" si="31"/>
        <v>5.7741132879704935</v>
      </c>
      <c r="Q204" s="772">
        <f t="shared" si="32"/>
        <v>6.0273878198303077</v>
      </c>
      <c r="R204" s="772">
        <f t="shared" si="33"/>
        <v>5.2474978500000002</v>
      </c>
      <c r="S204" s="772">
        <f t="shared" si="34"/>
        <v>4.9425253920000003</v>
      </c>
      <c r="T204" s="772">
        <f t="shared" si="35"/>
        <v>3.47702796</v>
      </c>
      <c r="U204" s="772">
        <f t="shared" si="36"/>
        <v>2.6850617640000003</v>
      </c>
    </row>
    <row r="205" spans="1:21" s="529" customFormat="1">
      <c r="A205" s="529">
        <v>44547379</v>
      </c>
      <c r="B205" s="739" t="s">
        <v>980</v>
      </c>
      <c r="C205" s="739"/>
      <c r="D205" s="740">
        <v>18020</v>
      </c>
      <c r="E205" s="740">
        <v>18020</v>
      </c>
      <c r="F205" s="762">
        <v>18020</v>
      </c>
      <c r="G205" s="740">
        <v>17030.810000000001</v>
      </c>
      <c r="H205" s="740">
        <v>16555.22</v>
      </c>
      <c r="I205" s="740">
        <v>15932.31</v>
      </c>
      <c r="K205" s="762">
        <v>18020</v>
      </c>
      <c r="L205" s="763">
        <v>17455</v>
      </c>
      <c r="M205" s="741" t="s">
        <v>1720</v>
      </c>
      <c r="N205" s="529">
        <v>6</v>
      </c>
      <c r="O205" s="529">
        <v>6400</v>
      </c>
      <c r="P205" s="772">
        <f t="shared" si="31"/>
        <v>8.5489706227284756</v>
      </c>
      <c r="Q205" s="772">
        <f t="shared" si="32"/>
        <v>8.6386326662962034</v>
      </c>
      <c r="R205" s="772">
        <f t="shared" si="33"/>
        <v>8.4198450000000005</v>
      </c>
      <c r="S205" s="772">
        <f t="shared" si="34"/>
        <v>7.7251754160000008</v>
      </c>
      <c r="T205" s="772">
        <f t="shared" si="35"/>
        <v>6.3447880650000004</v>
      </c>
      <c r="U205" s="772">
        <f t="shared" si="36"/>
        <v>4.8848462460000004</v>
      </c>
    </row>
    <row r="206" spans="1:21" s="240" customFormat="1">
      <c r="B206" s="17" t="s">
        <v>981</v>
      </c>
      <c r="C206" s="17" t="s">
        <v>1771</v>
      </c>
      <c r="D206" s="577">
        <f t="shared" ref="D206" si="37">E206</f>
        <v>6711.0874999999996</v>
      </c>
      <c r="E206" s="577">
        <f>(F206+G206+H206+I206)/4</f>
        <v>6711.0874999999996</v>
      </c>
      <c r="F206" s="577">
        <v>6906.82</v>
      </c>
      <c r="G206" s="577">
        <v>6954.04</v>
      </c>
      <c r="H206" s="577">
        <v>6805.96</v>
      </c>
      <c r="I206" s="577">
        <v>6177.53</v>
      </c>
      <c r="K206" s="762"/>
      <c r="L206" s="763"/>
      <c r="M206" s="754"/>
      <c r="P206" s="772">
        <f t="shared" si="31"/>
        <v>3.1838451655971305</v>
      </c>
      <c r="Q206" s="772">
        <f t="shared" si="32"/>
        <v>3.2172374974401836</v>
      </c>
      <c r="R206" s="772">
        <f t="shared" si="33"/>
        <v>3.2272116450000001</v>
      </c>
      <c r="S206" s="772">
        <f t="shared" si="34"/>
        <v>3.1543525440000004</v>
      </c>
      <c r="T206" s="772">
        <f t="shared" si="35"/>
        <v>2.6083841699999999</v>
      </c>
      <c r="U206" s="772">
        <f t="shared" si="36"/>
        <v>1.8940306980000001</v>
      </c>
    </row>
    <row r="207" spans="1:21" s="529" customFormat="1">
      <c r="A207" s="529">
        <v>44547520</v>
      </c>
      <c r="B207" s="739" t="s">
        <v>982</v>
      </c>
      <c r="C207" s="739"/>
      <c r="D207" s="740">
        <v>17321</v>
      </c>
      <c r="E207" s="740">
        <v>17757</v>
      </c>
      <c r="F207" s="740">
        <v>15767.76</v>
      </c>
      <c r="G207" s="740">
        <v>14300.99</v>
      </c>
      <c r="H207" s="740">
        <v>11246.97</v>
      </c>
      <c r="I207" s="740">
        <v>11174.4</v>
      </c>
      <c r="K207" s="762">
        <v>16219</v>
      </c>
      <c r="L207" s="763">
        <v>14609</v>
      </c>
      <c r="M207" s="741" t="s">
        <v>1671</v>
      </c>
      <c r="N207" s="529">
        <v>2</v>
      </c>
      <c r="O207" s="529">
        <v>6440</v>
      </c>
      <c r="P207" s="772">
        <f t="shared" si="31"/>
        <v>8.2173540597269668</v>
      </c>
      <c r="Q207" s="772">
        <f t="shared" si="32"/>
        <v>8.5125527333752302</v>
      </c>
      <c r="R207" s="772">
        <f t="shared" si="33"/>
        <v>7.3674858600000004</v>
      </c>
      <c r="S207" s="772">
        <f t="shared" si="34"/>
        <v>6.4869290639999999</v>
      </c>
      <c r="T207" s="772">
        <f t="shared" si="35"/>
        <v>4.3104012524999993</v>
      </c>
      <c r="U207" s="772">
        <f t="shared" si="36"/>
        <v>3.4260710400000001</v>
      </c>
    </row>
    <row r="208" spans="1:21" s="529" customFormat="1">
      <c r="A208" s="529">
        <v>44547831</v>
      </c>
      <c r="B208" s="739" t="s">
        <v>983</v>
      </c>
      <c r="C208" s="739"/>
      <c r="D208" s="740">
        <v>4328</v>
      </c>
      <c r="E208" s="740">
        <v>4079</v>
      </c>
      <c r="F208" s="740">
        <v>4355.41</v>
      </c>
      <c r="G208" s="740">
        <v>4243.04</v>
      </c>
      <c r="H208" s="740">
        <v>4222.79</v>
      </c>
      <c r="I208" s="740">
        <v>4885.88</v>
      </c>
      <c r="K208" s="762">
        <v>4475</v>
      </c>
      <c r="L208" s="763">
        <v>4291</v>
      </c>
      <c r="M208" s="741" t="s">
        <v>1620</v>
      </c>
      <c r="O208" s="529">
        <v>6430</v>
      </c>
      <c r="P208" s="772">
        <f t="shared" si="31"/>
        <v>2.0532710796431104</v>
      </c>
      <c r="Q208" s="772">
        <f t="shared" si="32"/>
        <v>1.955437438724873</v>
      </c>
      <c r="R208" s="772">
        <f t="shared" si="33"/>
        <v>2.0350653224999999</v>
      </c>
      <c r="S208" s="772">
        <f t="shared" si="34"/>
        <v>1.9246429440000001</v>
      </c>
      <c r="T208" s="772">
        <f t="shared" si="35"/>
        <v>1.6183842675</v>
      </c>
      <c r="U208" s="772">
        <f t="shared" si="36"/>
        <v>1.4980108080000003</v>
      </c>
    </row>
    <row r="209" spans="1:21" s="529" customFormat="1">
      <c r="A209" s="529">
        <v>44548361</v>
      </c>
      <c r="B209" s="739" t="s">
        <v>984</v>
      </c>
      <c r="C209" s="739"/>
      <c r="D209" s="740">
        <v>22631</v>
      </c>
      <c r="E209" s="740">
        <v>24059</v>
      </c>
      <c r="F209" s="740">
        <v>21602.36</v>
      </c>
      <c r="G209" s="740">
        <v>22073.599999999999</v>
      </c>
      <c r="H209" s="740">
        <v>13722.02</v>
      </c>
      <c r="I209" s="740">
        <v>9917.75</v>
      </c>
      <c r="K209" s="762">
        <v>22190</v>
      </c>
      <c r="L209" s="763">
        <v>22539</v>
      </c>
      <c r="M209" s="741" t="s">
        <v>367</v>
      </c>
      <c r="N209" s="529">
        <v>91</v>
      </c>
      <c r="O209" s="529">
        <v>6440</v>
      </c>
      <c r="P209" s="772">
        <f t="shared" si="31"/>
        <v>10.736501340897235</v>
      </c>
      <c r="Q209" s="772">
        <f t="shared" si="32"/>
        <v>11.533677209679263</v>
      </c>
      <c r="R209" s="772">
        <f t="shared" si="33"/>
        <v>10.093702710000001</v>
      </c>
      <c r="S209" s="772">
        <f t="shared" si="34"/>
        <v>10.01258496</v>
      </c>
      <c r="T209" s="772">
        <f t="shared" si="35"/>
        <v>5.2589641650000001</v>
      </c>
      <c r="U209" s="772">
        <f t="shared" si="36"/>
        <v>3.0407821500000005</v>
      </c>
    </row>
    <row r="210" spans="1:21">
      <c r="A210" s="722">
        <v>44550088</v>
      </c>
      <c r="B210" s="17" t="s">
        <v>985</v>
      </c>
      <c r="D210" s="577">
        <v>10347</v>
      </c>
      <c r="E210" s="577">
        <v>7875</v>
      </c>
      <c r="F210" s="577">
        <v>18601.849999999999</v>
      </c>
      <c r="G210" s="577">
        <v>20289.18</v>
      </c>
      <c r="H210" s="577">
        <v>19547.150000000001</v>
      </c>
      <c r="I210" s="577">
        <v>19086.18</v>
      </c>
      <c r="K210" s="762">
        <v>9295</v>
      </c>
      <c r="L210" s="763">
        <v>8964</v>
      </c>
      <c r="M210" s="743" t="s">
        <v>1721</v>
      </c>
      <c r="O210" s="722">
        <v>6400</v>
      </c>
      <c r="P210" s="772">
        <f t="shared" si="31"/>
        <v>4.9087790806532494</v>
      </c>
      <c r="Q210" s="772">
        <f t="shared" si="32"/>
        <v>3.775207116930221</v>
      </c>
      <c r="R210" s="772">
        <f t="shared" si="33"/>
        <v>8.6917144124999997</v>
      </c>
      <c r="S210" s="772">
        <f t="shared" si="34"/>
        <v>9.2031720480000008</v>
      </c>
      <c r="T210" s="772">
        <f t="shared" si="35"/>
        <v>7.4914452375000007</v>
      </c>
      <c r="U210" s="772">
        <f t="shared" si="36"/>
        <v>5.8518227880000007</v>
      </c>
    </row>
    <row r="211" spans="1:21">
      <c r="A211" s="722">
        <v>44551287</v>
      </c>
      <c r="D211" s="577">
        <v>4768</v>
      </c>
      <c r="E211" s="577">
        <v>4747</v>
      </c>
      <c r="F211" s="577">
        <v>4294</v>
      </c>
      <c r="G211" s="577">
        <v>5393</v>
      </c>
      <c r="H211" s="577">
        <v>5889</v>
      </c>
      <c r="I211" s="577">
        <v>6200</v>
      </c>
      <c r="K211" s="762">
        <v>4976</v>
      </c>
      <c r="L211" s="763">
        <v>4358</v>
      </c>
      <c r="M211" s="743" t="s">
        <v>1659</v>
      </c>
      <c r="O211" s="722">
        <v>6400</v>
      </c>
      <c r="P211" s="772">
        <f t="shared" si="31"/>
        <v>2.2620139805310422</v>
      </c>
      <c r="Q211" s="772">
        <f t="shared" si="32"/>
        <v>2.2756708805165413</v>
      </c>
      <c r="R211" s="772">
        <f t="shared" si="33"/>
        <v>2.0063715000000002</v>
      </c>
      <c r="S211" s="772">
        <f t="shared" si="34"/>
        <v>2.4462648000000002</v>
      </c>
      <c r="T211" s="772">
        <f t="shared" si="35"/>
        <v>2.25695925</v>
      </c>
      <c r="U211" s="772">
        <f t="shared" si="36"/>
        <v>1.9009200000000002</v>
      </c>
    </row>
    <row r="212" spans="1:21">
      <c r="A212" s="722">
        <v>44551344</v>
      </c>
      <c r="D212" s="577">
        <v>14687</v>
      </c>
      <c r="E212" s="577">
        <v>13617</v>
      </c>
      <c r="F212" s="577">
        <v>14308</v>
      </c>
      <c r="G212" s="577">
        <v>14742</v>
      </c>
      <c r="H212" s="577">
        <v>13051</v>
      </c>
      <c r="I212" s="577">
        <v>14089</v>
      </c>
      <c r="K212" s="762">
        <v>14308</v>
      </c>
      <c r="L212" s="763">
        <v>14947</v>
      </c>
      <c r="M212" s="743" t="s">
        <v>1611</v>
      </c>
      <c r="O212" s="722">
        <v>6430</v>
      </c>
      <c r="P212" s="772">
        <f t="shared" si="31"/>
        <v>6.967743148502394</v>
      </c>
      <c r="Q212" s="772">
        <f t="shared" si="32"/>
        <v>6.5278724204747718</v>
      </c>
      <c r="R212" s="772">
        <f t="shared" si="33"/>
        <v>6.6854129999999996</v>
      </c>
      <c r="S212" s="772">
        <f t="shared" si="34"/>
        <v>6.6869712000000003</v>
      </c>
      <c r="T212" s="772">
        <f t="shared" si="35"/>
        <v>5.0017957500000003</v>
      </c>
      <c r="U212" s="772">
        <f t="shared" si="36"/>
        <v>4.3196874000000003</v>
      </c>
    </row>
    <row r="213" spans="1:21" s="529" customFormat="1">
      <c r="A213" s="529">
        <v>44551463</v>
      </c>
      <c r="B213" s="745" t="s">
        <v>1722</v>
      </c>
      <c r="C213" s="745"/>
      <c r="D213" s="740">
        <v>14826</v>
      </c>
      <c r="E213" s="740">
        <v>17347</v>
      </c>
      <c r="F213" s="762">
        <v>15349</v>
      </c>
      <c r="G213" s="763">
        <v>15142</v>
      </c>
      <c r="H213" s="744">
        <v>2100</v>
      </c>
      <c r="I213" s="740">
        <v>2100</v>
      </c>
      <c r="K213" s="762">
        <v>15349</v>
      </c>
      <c r="L213" s="763">
        <v>15142</v>
      </c>
      <c r="M213" s="741" t="s">
        <v>1723</v>
      </c>
      <c r="N213" s="529">
        <v>9</v>
      </c>
      <c r="O213" s="529">
        <v>6440</v>
      </c>
      <c r="P213" s="772">
        <f t="shared" si="31"/>
        <v>7.0336869285556265</v>
      </c>
      <c r="Q213" s="772">
        <f t="shared" si="32"/>
        <v>8.3160022676048957</v>
      </c>
      <c r="R213" s="772">
        <f t="shared" si="33"/>
        <v>7.1718202499999997</v>
      </c>
      <c r="S213" s="772">
        <f t="shared" si="34"/>
        <v>6.8684112000000006</v>
      </c>
      <c r="T213" s="772">
        <f t="shared" si="35"/>
        <v>0.80482500000000001</v>
      </c>
      <c r="U213" s="772">
        <f t="shared" si="36"/>
        <v>0.64385999999999999</v>
      </c>
    </row>
    <row r="214" spans="1:21">
      <c r="A214" s="722">
        <v>44551656</v>
      </c>
      <c r="B214" s="17" t="s">
        <v>986</v>
      </c>
      <c r="C214" s="17" t="s">
        <v>1771</v>
      </c>
      <c r="D214" s="577">
        <f t="shared" ref="D214:D216" si="38">E214</f>
        <v>14797.1875</v>
      </c>
      <c r="E214" s="577">
        <f>(F214+G214+H214+I214)/4</f>
        <v>14797.1875</v>
      </c>
      <c r="F214" s="577">
        <v>15151.3</v>
      </c>
      <c r="G214" s="577">
        <v>14820.81</v>
      </c>
      <c r="H214" s="577">
        <v>14510.29</v>
      </c>
      <c r="I214" s="577">
        <v>14706.35</v>
      </c>
      <c r="K214" s="762">
        <v>979</v>
      </c>
      <c r="L214" s="763">
        <v>299</v>
      </c>
      <c r="M214" s="743" t="s">
        <v>1724</v>
      </c>
      <c r="O214" s="722">
        <v>6430</v>
      </c>
      <c r="P214" s="772">
        <f t="shared" si="31"/>
        <v>7.0200178266650957</v>
      </c>
      <c r="Q214" s="772">
        <f t="shared" si="32"/>
        <v>7.0936441346731316</v>
      </c>
      <c r="R214" s="772">
        <f t="shared" si="33"/>
        <v>7.0794449249999998</v>
      </c>
      <c r="S214" s="772">
        <f t="shared" si="34"/>
        <v>6.7227194160000003</v>
      </c>
      <c r="T214" s="772">
        <f t="shared" si="35"/>
        <v>5.5610686425000004</v>
      </c>
      <c r="U214" s="772">
        <f t="shared" si="36"/>
        <v>4.5089669099999998</v>
      </c>
    </row>
    <row r="215" spans="1:21">
      <c r="A215" s="722">
        <v>44552252</v>
      </c>
      <c r="B215" s="17" t="s">
        <v>987</v>
      </c>
      <c r="D215" s="577">
        <v>8327</v>
      </c>
      <c r="E215" s="577">
        <v>8916</v>
      </c>
      <c r="F215" s="577">
        <v>8642.15</v>
      </c>
      <c r="G215" s="577">
        <v>8337.2199999999993</v>
      </c>
      <c r="H215" s="577">
        <v>8481.4699999999993</v>
      </c>
      <c r="I215" s="577">
        <v>8217.07</v>
      </c>
      <c r="K215" s="762">
        <v>8464</v>
      </c>
      <c r="L215" s="763">
        <v>8339</v>
      </c>
      <c r="M215" s="743" t="s">
        <v>1685</v>
      </c>
      <c r="N215" s="722">
        <v>0</v>
      </c>
      <c r="O215" s="722">
        <v>6400</v>
      </c>
      <c r="P215" s="772">
        <f t="shared" si="31"/>
        <v>3.9504593993041079</v>
      </c>
      <c r="Q215" s="772">
        <f t="shared" si="32"/>
        <v>4.2742535434349023</v>
      </c>
      <c r="R215" s="772">
        <f t="shared" si="33"/>
        <v>4.0380445874999999</v>
      </c>
      <c r="S215" s="772">
        <f t="shared" si="34"/>
        <v>3.781762992</v>
      </c>
      <c r="T215" s="772">
        <f t="shared" si="35"/>
        <v>3.2505233775</v>
      </c>
      <c r="U215" s="772">
        <f t="shared" si="36"/>
        <v>2.5193536619999999</v>
      </c>
    </row>
    <row r="216" spans="1:21">
      <c r="A216" s="676">
        <v>44553104</v>
      </c>
      <c r="B216" s="766" t="s">
        <v>988</v>
      </c>
      <c r="C216" s="766" t="s">
        <v>1771</v>
      </c>
      <c r="D216" s="767">
        <f t="shared" si="38"/>
        <v>49859.012500000004</v>
      </c>
      <c r="E216" s="767">
        <f>(F216+G216+H216+I216)/4</f>
        <v>49859.012500000004</v>
      </c>
      <c r="F216" s="767">
        <f>G216</f>
        <v>49571.58</v>
      </c>
      <c r="G216" s="577">
        <v>49571.58</v>
      </c>
      <c r="H216" s="577">
        <v>50517.05</v>
      </c>
      <c r="I216" s="577">
        <v>49775.839999999997</v>
      </c>
      <c r="K216" s="762">
        <v>7962</v>
      </c>
      <c r="L216" s="763">
        <v>7117</v>
      </c>
      <c r="M216" s="743" t="s">
        <v>1725</v>
      </c>
      <c r="N216" s="722">
        <v>7</v>
      </c>
      <c r="O216" s="722">
        <v>6470</v>
      </c>
      <c r="P216" s="772">
        <f t="shared" si="31"/>
        <v>23.653897510585569</v>
      </c>
      <c r="Q216" s="772">
        <f t="shared" si="32"/>
        <v>23.901980804204811</v>
      </c>
      <c r="R216" s="772">
        <f t="shared" si="33"/>
        <v>23.162320755</v>
      </c>
      <c r="S216" s="772">
        <f t="shared" si="34"/>
        <v>22.485668688000001</v>
      </c>
      <c r="T216" s="772">
        <f t="shared" si="35"/>
        <v>19.360659412500002</v>
      </c>
      <c r="U216" s="772">
        <f t="shared" si="36"/>
        <v>15.261272544000001</v>
      </c>
    </row>
    <row r="217" spans="1:21">
      <c r="A217" s="722">
        <v>44553321</v>
      </c>
      <c r="D217" s="577">
        <v>8252</v>
      </c>
      <c r="E217" s="577">
        <v>10240</v>
      </c>
      <c r="F217" s="577">
        <v>10240</v>
      </c>
      <c r="G217" s="577">
        <v>10168</v>
      </c>
      <c r="H217" s="577">
        <v>7338</v>
      </c>
      <c r="I217" s="577">
        <v>8474</v>
      </c>
      <c r="K217" s="762">
        <v>10982</v>
      </c>
      <c r="L217" s="763">
        <v>10393</v>
      </c>
      <c r="M217" s="743" t="s">
        <v>1726</v>
      </c>
      <c r="O217" s="722">
        <v>6430</v>
      </c>
      <c r="P217" s="772">
        <f t="shared" si="31"/>
        <v>3.9148782230163923</v>
      </c>
      <c r="Q217" s="772">
        <f t="shared" si="32"/>
        <v>4.9089677304591071</v>
      </c>
      <c r="R217" s="772">
        <f t="shared" si="33"/>
        <v>4.7846399999999996</v>
      </c>
      <c r="S217" s="772">
        <f t="shared" si="34"/>
        <v>4.6122047999999998</v>
      </c>
      <c r="T217" s="772">
        <f t="shared" si="35"/>
        <v>2.8122885000000002</v>
      </c>
      <c r="U217" s="772">
        <f t="shared" si="36"/>
        <v>2.5981284000000002</v>
      </c>
    </row>
    <row r="218" spans="1:21">
      <c r="A218" s="722">
        <v>44553487</v>
      </c>
      <c r="D218" s="577">
        <v>0</v>
      </c>
      <c r="E218" s="577">
        <v>0</v>
      </c>
      <c r="J218" s="756"/>
      <c r="K218" s="762">
        <v>99</v>
      </c>
      <c r="L218" s="763">
        <v>98</v>
      </c>
      <c r="M218" s="743" t="s">
        <v>1638</v>
      </c>
      <c r="O218" s="722">
        <v>6300</v>
      </c>
      <c r="P218" s="772">
        <f t="shared" si="31"/>
        <v>0</v>
      </c>
      <c r="Q218" s="772">
        <f t="shared" si="32"/>
        <v>0</v>
      </c>
      <c r="R218" s="772">
        <f t="shared" si="33"/>
        <v>0</v>
      </c>
      <c r="S218" s="772">
        <f t="shared" si="34"/>
        <v>0</v>
      </c>
      <c r="T218" s="772">
        <f t="shared" si="35"/>
        <v>0</v>
      </c>
      <c r="U218" s="772">
        <f t="shared" si="36"/>
        <v>0</v>
      </c>
    </row>
    <row r="219" spans="1:21" s="756" customFormat="1">
      <c r="A219" s="756">
        <v>44554272</v>
      </c>
      <c r="C219" s="756" t="s">
        <v>1773</v>
      </c>
      <c r="D219" s="757">
        <v>4079</v>
      </c>
      <c r="E219" s="757">
        <v>4079</v>
      </c>
      <c r="F219" s="762">
        <v>4079</v>
      </c>
      <c r="G219" s="763">
        <v>3507</v>
      </c>
      <c r="H219" s="757">
        <f>G219</f>
        <v>3507</v>
      </c>
      <c r="I219" s="757">
        <f>G219</f>
        <v>3507</v>
      </c>
      <c r="J219" s="722"/>
      <c r="K219" s="762">
        <v>4079</v>
      </c>
      <c r="L219" s="763">
        <v>3507</v>
      </c>
      <c r="M219" s="758" t="s">
        <v>546</v>
      </c>
      <c r="O219" s="756">
        <v>6440</v>
      </c>
      <c r="P219" s="772">
        <f t="shared" si="31"/>
        <v>1.9351415743678944</v>
      </c>
      <c r="Q219" s="772">
        <f t="shared" si="32"/>
        <v>1.955437438724873</v>
      </c>
      <c r="R219" s="772">
        <f t="shared" si="33"/>
        <v>1.9059127499999999</v>
      </c>
      <c r="S219" s="772">
        <f t="shared" si="34"/>
        <v>1.5907752000000002</v>
      </c>
      <c r="T219" s="772">
        <f t="shared" si="35"/>
        <v>1.3440577499999999</v>
      </c>
      <c r="U219" s="772">
        <f t="shared" si="36"/>
        <v>1.0752462000000003</v>
      </c>
    </row>
    <row r="220" spans="1:21" s="529" customFormat="1">
      <c r="A220" s="529">
        <v>44554589</v>
      </c>
      <c r="B220" s="739" t="s">
        <v>1003</v>
      </c>
      <c r="C220" s="739"/>
      <c r="D220" s="740">
        <v>6816</v>
      </c>
      <c r="E220" s="740">
        <v>6590</v>
      </c>
      <c r="F220" s="740">
        <v>6653.63</v>
      </c>
      <c r="G220" s="740">
        <v>6557.76</v>
      </c>
      <c r="H220" s="740">
        <v>6785.07</v>
      </c>
      <c r="I220" s="740">
        <v>6740.3</v>
      </c>
      <c r="K220" s="762">
        <v>6816</v>
      </c>
      <c r="L220" s="763">
        <v>6600</v>
      </c>
      <c r="M220" s="741" t="s">
        <v>479</v>
      </c>
      <c r="N220" s="529">
        <v>17</v>
      </c>
      <c r="O220" s="529">
        <v>6300</v>
      </c>
      <c r="P220" s="772">
        <f t="shared" si="31"/>
        <v>3.2336173010275968</v>
      </c>
      <c r="Q220" s="772">
        <f t="shared" si="32"/>
        <v>3.1591891937231948</v>
      </c>
      <c r="R220" s="772">
        <f t="shared" si="33"/>
        <v>3.1089086175</v>
      </c>
      <c r="S220" s="772">
        <f t="shared" si="34"/>
        <v>2.9745999360000002</v>
      </c>
      <c r="T220" s="772">
        <f t="shared" si="35"/>
        <v>2.6003780774999998</v>
      </c>
      <c r="U220" s="772">
        <f t="shared" si="36"/>
        <v>2.0665759800000001</v>
      </c>
    </row>
    <row r="221" spans="1:21" s="529" customFormat="1">
      <c r="A221" s="529">
        <v>44554616</v>
      </c>
      <c r="B221" s="739" t="s">
        <v>1004</v>
      </c>
      <c r="C221" s="739"/>
      <c r="D221" s="740">
        <v>14323</v>
      </c>
      <c r="E221" s="740">
        <v>13494</v>
      </c>
      <c r="F221" s="740">
        <v>13865.16</v>
      </c>
      <c r="G221" s="740">
        <v>15022.8</v>
      </c>
      <c r="H221" s="740">
        <v>9919.0400000000009</v>
      </c>
      <c r="I221" s="740">
        <v>8346.0400000000009</v>
      </c>
      <c r="K221" s="762">
        <v>14255</v>
      </c>
      <c r="L221" s="763">
        <v>15023</v>
      </c>
      <c r="M221" s="741" t="s">
        <v>1727</v>
      </c>
      <c r="O221" s="529">
        <v>6310</v>
      </c>
      <c r="P221" s="772">
        <f t="shared" si="31"/>
        <v>6.7950558395860137</v>
      </c>
      <c r="Q221" s="772">
        <f t="shared" si="32"/>
        <v>6.4689072807436707</v>
      </c>
      <c r="R221" s="772">
        <f t="shared" si="33"/>
        <v>6.4784960099999997</v>
      </c>
      <c r="S221" s="772">
        <f t="shared" si="34"/>
        <v>6.8143420800000003</v>
      </c>
      <c r="T221" s="772">
        <f t="shared" si="35"/>
        <v>3.8014720800000004</v>
      </c>
      <c r="U221" s="772">
        <f t="shared" si="36"/>
        <v>2.5588958640000006</v>
      </c>
    </row>
    <row r="222" spans="1:21" s="529" customFormat="1">
      <c r="A222" s="529">
        <v>44554676</v>
      </c>
      <c r="B222" s="739" t="s">
        <v>1005</v>
      </c>
      <c r="C222" s="739"/>
      <c r="D222" s="740">
        <v>7206</v>
      </c>
      <c r="E222" s="740">
        <v>7721</v>
      </c>
      <c r="F222" s="740">
        <v>8166.07</v>
      </c>
      <c r="G222" s="740">
        <v>8162.46</v>
      </c>
      <c r="H222" s="740">
        <v>6574.61</v>
      </c>
      <c r="I222" s="740">
        <v>6256.55</v>
      </c>
      <c r="K222" s="762">
        <v>8375</v>
      </c>
      <c r="L222" s="763">
        <v>8190</v>
      </c>
      <c r="M222" s="741" t="s">
        <v>1728</v>
      </c>
      <c r="N222" s="529">
        <v>11</v>
      </c>
      <c r="O222" s="529">
        <v>6300</v>
      </c>
      <c r="P222" s="772">
        <f t="shared" si="31"/>
        <v>3.418639417723718</v>
      </c>
      <c r="Q222" s="772">
        <f t="shared" si="32"/>
        <v>3.7013808444213638</v>
      </c>
      <c r="R222" s="772">
        <f t="shared" si="33"/>
        <v>3.8155962075000001</v>
      </c>
      <c r="S222" s="772">
        <f t="shared" si="34"/>
        <v>3.702491856</v>
      </c>
      <c r="T222" s="772">
        <f t="shared" si="35"/>
        <v>2.5197192824999997</v>
      </c>
      <c r="U222" s="772">
        <f t="shared" si="36"/>
        <v>1.9182582300000002</v>
      </c>
    </row>
    <row r="223" spans="1:21" s="529" customFormat="1">
      <c r="A223" s="529">
        <v>44554737</v>
      </c>
      <c r="B223" s="739" t="s">
        <v>1006</v>
      </c>
      <c r="C223" s="739"/>
      <c r="D223" s="740">
        <v>13827</v>
      </c>
      <c r="E223" s="740">
        <v>11705</v>
      </c>
      <c r="F223" s="740">
        <v>11819.24</v>
      </c>
      <c r="G223" s="740">
        <v>12338.44</v>
      </c>
      <c r="H223" s="740">
        <v>8951.2800000000007</v>
      </c>
      <c r="I223" s="740">
        <v>7488.88</v>
      </c>
      <c r="K223" s="762">
        <v>12707</v>
      </c>
      <c r="L223" s="763">
        <v>12542</v>
      </c>
      <c r="M223" s="741" t="s">
        <v>1729</v>
      </c>
      <c r="N223" s="529">
        <v>1</v>
      </c>
      <c r="O223" s="529">
        <v>6400</v>
      </c>
      <c r="P223" s="772">
        <f t="shared" si="31"/>
        <v>6.5597456604032542</v>
      </c>
      <c r="Q223" s="772">
        <f t="shared" si="32"/>
        <v>5.6112761020531101</v>
      </c>
      <c r="R223" s="772">
        <f t="shared" si="33"/>
        <v>5.52253989</v>
      </c>
      <c r="S223" s="772">
        <f t="shared" si="34"/>
        <v>5.5967163840000005</v>
      </c>
      <c r="T223" s="772">
        <f t="shared" si="35"/>
        <v>3.4305780600000002</v>
      </c>
      <c r="U223" s="772">
        <f t="shared" si="36"/>
        <v>2.2960906080000001</v>
      </c>
    </row>
    <row r="224" spans="1:21" s="529" customFormat="1">
      <c r="A224" s="529">
        <v>44554772</v>
      </c>
      <c r="B224" s="745" t="s">
        <v>1730</v>
      </c>
      <c r="C224" s="745"/>
      <c r="D224" s="740">
        <v>7802</v>
      </c>
      <c r="E224" s="740">
        <v>7094</v>
      </c>
      <c r="F224" s="740">
        <v>7327.88</v>
      </c>
      <c r="G224" s="740">
        <v>7220.08</v>
      </c>
      <c r="H224" s="740">
        <v>7298.78</v>
      </c>
      <c r="I224" s="740">
        <v>7630.86</v>
      </c>
      <c r="K224" s="762">
        <v>7527</v>
      </c>
      <c r="L224" s="763">
        <v>7233</v>
      </c>
      <c r="M224" s="741" t="s">
        <v>694</v>
      </c>
      <c r="O224" s="529">
        <v>6300</v>
      </c>
      <c r="P224" s="772">
        <f t="shared" si="31"/>
        <v>3.7013911652900986</v>
      </c>
      <c r="Q224" s="772">
        <f t="shared" si="32"/>
        <v>3.4008024492067288</v>
      </c>
      <c r="R224" s="772">
        <f t="shared" si="33"/>
        <v>3.4239519300000003</v>
      </c>
      <c r="S224" s="772">
        <f t="shared" si="34"/>
        <v>3.2750282880000001</v>
      </c>
      <c r="T224" s="772">
        <f t="shared" si="35"/>
        <v>2.7972574350000001</v>
      </c>
      <c r="U224" s="772">
        <f t="shared" si="36"/>
        <v>2.3396216760000001</v>
      </c>
    </row>
    <row r="225" spans="1:21" s="529" customFormat="1">
      <c r="A225" s="529">
        <v>44554773</v>
      </c>
      <c r="B225" s="739" t="s">
        <v>1007</v>
      </c>
      <c r="C225" s="739"/>
      <c r="D225" s="740">
        <v>1930</v>
      </c>
      <c r="E225" s="740">
        <v>1573</v>
      </c>
      <c r="F225" s="740">
        <v>1542.7</v>
      </c>
      <c r="G225" s="740">
        <v>1674.59</v>
      </c>
      <c r="H225" s="740">
        <v>2680.94</v>
      </c>
      <c r="I225" s="740">
        <v>3266.75</v>
      </c>
      <c r="K225" s="762">
        <v>1590</v>
      </c>
      <c r="L225" s="763">
        <v>1680</v>
      </c>
      <c r="M225" s="741" t="s">
        <v>1731</v>
      </c>
      <c r="O225" s="529">
        <v>6300</v>
      </c>
      <c r="P225" s="772">
        <f t="shared" si="31"/>
        <v>0.91562226980388239</v>
      </c>
      <c r="Q225" s="772">
        <f t="shared" si="32"/>
        <v>0.7540826406261889</v>
      </c>
      <c r="R225" s="772">
        <f t="shared" si="33"/>
        <v>0.72082657500000002</v>
      </c>
      <c r="S225" s="772">
        <f t="shared" si="34"/>
        <v>0.75959402399999998</v>
      </c>
      <c r="T225" s="772">
        <f t="shared" si="35"/>
        <v>1.0274702550000001</v>
      </c>
      <c r="U225" s="772">
        <f t="shared" si="36"/>
        <v>1.0015855499999999</v>
      </c>
    </row>
    <row r="226" spans="1:21" s="529" customFormat="1">
      <c r="A226" s="529">
        <v>44554804</v>
      </c>
      <c r="B226" s="739" t="s">
        <v>1008</v>
      </c>
      <c r="C226" s="739"/>
      <c r="D226" s="740">
        <v>7427</v>
      </c>
      <c r="E226" s="740">
        <v>17462</v>
      </c>
      <c r="F226" s="740">
        <v>17599.02</v>
      </c>
      <c r="G226" s="740">
        <v>16703.759999999998</v>
      </c>
      <c r="H226" s="740">
        <v>15838.39</v>
      </c>
      <c r="I226" s="740">
        <v>18337.990000000002</v>
      </c>
      <c r="K226" s="762">
        <v>18088</v>
      </c>
      <c r="L226" s="763">
        <v>17445</v>
      </c>
      <c r="M226" s="741" t="s">
        <v>1732</v>
      </c>
      <c r="O226" s="529">
        <v>6300</v>
      </c>
      <c r="P226" s="772">
        <f t="shared" si="31"/>
        <v>3.52348528385152</v>
      </c>
      <c r="Q226" s="772">
        <f t="shared" si="32"/>
        <v>8.3711322762965743</v>
      </c>
      <c r="R226" s="772">
        <f t="shared" si="33"/>
        <v>8.223142095</v>
      </c>
      <c r="S226" s="772">
        <f t="shared" si="34"/>
        <v>7.5768255359999994</v>
      </c>
      <c r="T226" s="772">
        <f t="shared" si="35"/>
        <v>6.0700629674999993</v>
      </c>
      <c r="U226" s="772">
        <f t="shared" si="36"/>
        <v>5.6224277340000013</v>
      </c>
    </row>
    <row r="227" spans="1:21" s="529" customFormat="1">
      <c r="A227" s="529">
        <v>44555281</v>
      </c>
      <c r="B227" s="739" t="s">
        <v>1009</v>
      </c>
      <c r="C227" s="739"/>
      <c r="D227" s="740">
        <v>41806</v>
      </c>
      <c r="E227" s="740">
        <v>45603</v>
      </c>
      <c r="F227" s="740">
        <v>40954.74</v>
      </c>
      <c r="G227" s="740">
        <v>42978.46</v>
      </c>
      <c r="H227" s="740">
        <v>34027.620000000003</v>
      </c>
      <c r="I227" s="740">
        <v>35631.53</v>
      </c>
      <c r="K227" s="762">
        <v>42049</v>
      </c>
      <c r="L227" s="763">
        <v>43737</v>
      </c>
      <c r="M227" s="741" t="s">
        <v>547</v>
      </c>
      <c r="N227" s="529">
        <v>0</v>
      </c>
      <c r="O227" s="529">
        <v>6440</v>
      </c>
      <c r="P227" s="772">
        <f t="shared" si="31"/>
        <v>19.833422078456532</v>
      </c>
      <c r="Q227" s="772">
        <f t="shared" si="32"/>
        <v>21.861685098840493</v>
      </c>
      <c r="R227" s="772">
        <f t="shared" si="33"/>
        <v>19.136102265000002</v>
      </c>
      <c r="S227" s="772">
        <f t="shared" si="34"/>
        <v>19.495029456000001</v>
      </c>
      <c r="T227" s="772">
        <f t="shared" si="35"/>
        <v>13.041085365000001</v>
      </c>
      <c r="U227" s="772">
        <f t="shared" si="36"/>
        <v>10.924627098000002</v>
      </c>
    </row>
    <row r="228" spans="1:21" s="529" customFormat="1">
      <c r="A228" s="529">
        <v>44555793</v>
      </c>
      <c r="B228" s="745" t="s">
        <v>1733</v>
      </c>
      <c r="C228" s="745"/>
      <c r="D228" s="740">
        <v>293</v>
      </c>
      <c r="E228" s="740">
        <v>334</v>
      </c>
      <c r="F228" s="762">
        <v>299</v>
      </c>
      <c r="G228" s="763">
        <v>301</v>
      </c>
      <c r="H228" s="744">
        <v>300</v>
      </c>
      <c r="I228" s="740">
        <v>300</v>
      </c>
      <c r="K228" s="762">
        <v>299</v>
      </c>
      <c r="L228" s="763">
        <v>301</v>
      </c>
      <c r="M228" s="741" t="s">
        <v>673</v>
      </c>
      <c r="N228" s="529">
        <v>161</v>
      </c>
      <c r="O228" s="529">
        <v>6400</v>
      </c>
      <c r="P228" s="772">
        <f t="shared" si="31"/>
        <v>0.13900379536400906</v>
      </c>
      <c r="Q228" s="772">
        <f t="shared" si="32"/>
        <v>0.16011672089583415</v>
      </c>
      <c r="R228" s="772">
        <f t="shared" si="33"/>
        <v>0.13970774999999999</v>
      </c>
      <c r="S228" s="772">
        <f t="shared" si="34"/>
        <v>0.1365336</v>
      </c>
      <c r="T228" s="772">
        <f t="shared" si="35"/>
        <v>0.11497499999999999</v>
      </c>
      <c r="U228" s="772">
        <f t="shared" si="36"/>
        <v>9.1980000000000006E-2</v>
      </c>
    </row>
    <row r="229" spans="1:21" s="529" customFormat="1">
      <c r="A229" s="529">
        <v>44555945</v>
      </c>
      <c r="B229" s="739" t="s">
        <v>1010</v>
      </c>
      <c r="C229" s="739"/>
      <c r="D229" s="740">
        <v>4786</v>
      </c>
      <c r="E229" s="740">
        <v>6557</v>
      </c>
      <c r="F229" s="740">
        <v>9330.08</v>
      </c>
      <c r="G229" s="740">
        <v>9729.9599999999991</v>
      </c>
      <c r="H229" s="740">
        <v>5445.53</v>
      </c>
      <c r="I229" s="740">
        <v>4955.54</v>
      </c>
      <c r="K229" s="762">
        <v>9924</v>
      </c>
      <c r="L229" s="763">
        <v>9858</v>
      </c>
      <c r="M229" s="741" t="s">
        <v>1734</v>
      </c>
      <c r="O229" s="529">
        <v>6400</v>
      </c>
      <c r="P229" s="772">
        <f t="shared" si="31"/>
        <v>2.2705534628400939</v>
      </c>
      <c r="Q229" s="772">
        <f t="shared" si="32"/>
        <v>3.1433692781855824</v>
      </c>
      <c r="R229" s="772">
        <f t="shared" si="33"/>
        <v>4.3594798800000003</v>
      </c>
      <c r="S229" s="772">
        <f t="shared" si="34"/>
        <v>4.4135098560000001</v>
      </c>
      <c r="T229" s="772">
        <f t="shared" si="35"/>
        <v>2.0869993724999998</v>
      </c>
      <c r="U229" s="772">
        <f t="shared" si="36"/>
        <v>1.5193685640000001</v>
      </c>
    </row>
    <row r="230" spans="1:21" s="529" customFormat="1">
      <c r="A230" s="529">
        <v>44555946</v>
      </c>
      <c r="B230" s="739" t="s">
        <v>1011</v>
      </c>
      <c r="C230" s="739"/>
      <c r="D230" s="740">
        <v>9489</v>
      </c>
      <c r="E230" s="740">
        <v>9659</v>
      </c>
      <c r="F230" s="740">
        <v>9455.91</v>
      </c>
      <c r="G230" s="740">
        <v>8060.31</v>
      </c>
      <c r="H230" s="740">
        <v>7234.61</v>
      </c>
      <c r="I230" s="740">
        <v>9283.2199999999993</v>
      </c>
      <c r="K230" s="762">
        <v>10157</v>
      </c>
      <c r="L230" s="763">
        <v>8237</v>
      </c>
      <c r="M230" s="741" t="s">
        <v>1697</v>
      </c>
      <c r="N230" s="529">
        <v>23</v>
      </c>
      <c r="O230" s="529">
        <v>6400</v>
      </c>
      <c r="P230" s="772">
        <f t="shared" si="31"/>
        <v>4.5017304239217824</v>
      </c>
      <c r="Q230" s="772">
        <f t="shared" si="32"/>
        <v>4.6304413387211438</v>
      </c>
      <c r="R230" s="772">
        <f t="shared" si="33"/>
        <v>4.4182739474999995</v>
      </c>
      <c r="S230" s="772">
        <f t="shared" si="34"/>
        <v>3.6561566160000005</v>
      </c>
      <c r="T230" s="772">
        <f t="shared" si="35"/>
        <v>2.7726642824999996</v>
      </c>
      <c r="U230" s="772">
        <f t="shared" si="36"/>
        <v>2.846235252</v>
      </c>
    </row>
    <row r="231" spans="1:21" s="529" customFormat="1">
      <c r="A231" s="529">
        <v>44556366</v>
      </c>
      <c r="B231" s="739" t="s">
        <v>1012</v>
      </c>
      <c r="C231" s="739"/>
      <c r="D231" s="740">
        <v>3133</v>
      </c>
      <c r="E231" s="740">
        <v>2442</v>
      </c>
      <c r="F231" s="762">
        <v>2564</v>
      </c>
      <c r="G231" s="740">
        <v>2571.64</v>
      </c>
      <c r="H231" s="740">
        <v>1600.44</v>
      </c>
      <c r="I231" s="740">
        <v>788.02</v>
      </c>
      <c r="K231" s="762">
        <v>2564</v>
      </c>
      <c r="L231" s="763">
        <v>2644</v>
      </c>
      <c r="M231" s="741" t="s">
        <v>1735</v>
      </c>
      <c r="O231" s="529">
        <v>6400</v>
      </c>
      <c r="P231" s="772">
        <f t="shared" si="31"/>
        <v>1.486344337458841</v>
      </c>
      <c r="Q231" s="772">
        <f t="shared" si="32"/>
        <v>1.1706737497833144</v>
      </c>
      <c r="R231" s="772">
        <f t="shared" si="33"/>
        <v>1.198029</v>
      </c>
      <c r="S231" s="772">
        <f t="shared" si="34"/>
        <v>1.166495904</v>
      </c>
      <c r="T231" s="772">
        <f t="shared" si="35"/>
        <v>0.61336862999999997</v>
      </c>
      <c r="U231" s="772">
        <f t="shared" si="36"/>
        <v>0.241606932</v>
      </c>
    </row>
    <row r="232" spans="1:21">
      <c r="A232" s="722">
        <v>44560347</v>
      </c>
      <c r="C232" s="17" t="s">
        <v>1794</v>
      </c>
      <c r="D232" s="577">
        <v>2344</v>
      </c>
      <c r="E232" s="577">
        <v>1698</v>
      </c>
      <c r="F232" s="577">
        <v>2308</v>
      </c>
      <c r="G232" s="577">
        <v>1164</v>
      </c>
      <c r="H232" s="577">
        <v>1717</v>
      </c>
      <c r="I232" s="577">
        <v>1889</v>
      </c>
      <c r="K232" s="762">
        <v>246</v>
      </c>
      <c r="L232" s="763">
        <v>1164</v>
      </c>
      <c r="M232" s="743" t="s">
        <v>1736</v>
      </c>
      <c r="N232" s="722">
        <v>999</v>
      </c>
      <c r="O232" s="722">
        <v>6400</v>
      </c>
      <c r="P232" s="772">
        <f t="shared" si="31"/>
        <v>1.1120303629120725</v>
      </c>
      <c r="Q232" s="772">
        <f t="shared" si="32"/>
        <v>0.81400656311714481</v>
      </c>
      <c r="R232" s="772">
        <f t="shared" si="33"/>
        <v>1.0784130000000001</v>
      </c>
      <c r="S232" s="772">
        <f t="shared" si="34"/>
        <v>0.52799039999999997</v>
      </c>
      <c r="T232" s="772">
        <f t="shared" si="35"/>
        <v>0.65804024999999999</v>
      </c>
      <c r="U232" s="772">
        <f t="shared" si="36"/>
        <v>0.5791674</v>
      </c>
    </row>
    <row r="233" spans="1:21">
      <c r="B233" s="17" t="s">
        <v>1013</v>
      </c>
      <c r="L233" s="763"/>
      <c r="P233" s="772">
        <f t="shared" si="31"/>
        <v>0</v>
      </c>
      <c r="Q233" s="772">
        <f t="shared" si="32"/>
        <v>0</v>
      </c>
      <c r="R233" s="772">
        <f t="shared" si="33"/>
        <v>0</v>
      </c>
      <c r="S233" s="772">
        <f t="shared" si="34"/>
        <v>0</v>
      </c>
      <c r="T233" s="772">
        <f t="shared" si="35"/>
        <v>0</v>
      </c>
      <c r="U233" s="772">
        <f t="shared" si="36"/>
        <v>0</v>
      </c>
    </row>
    <row r="234" spans="1:21" s="529" customFormat="1">
      <c r="A234" s="529">
        <v>44560473</v>
      </c>
      <c r="B234" s="739" t="s">
        <v>1014</v>
      </c>
      <c r="C234" s="739"/>
      <c r="D234" s="740">
        <v>3048</v>
      </c>
      <c r="E234" s="740">
        <v>1035</v>
      </c>
      <c r="F234" s="740">
        <v>1213.43</v>
      </c>
      <c r="G234" s="740">
        <v>2309.58</v>
      </c>
      <c r="H234" s="740">
        <v>2421.25</v>
      </c>
      <c r="I234" s="740">
        <v>2608.6999999999998</v>
      </c>
      <c r="K234" s="762">
        <v>1279</v>
      </c>
      <c r="L234" s="763">
        <v>2359</v>
      </c>
      <c r="M234" s="741" t="s">
        <v>381</v>
      </c>
      <c r="N234" s="529">
        <v>7</v>
      </c>
      <c r="O234" s="529">
        <v>6400</v>
      </c>
      <c r="P234" s="772">
        <f t="shared" si="31"/>
        <v>1.4460190043327634</v>
      </c>
      <c r="Q234" s="772">
        <f t="shared" si="32"/>
        <v>0.49617007822511477</v>
      </c>
      <c r="R234" s="772">
        <f t="shared" si="33"/>
        <v>0.56697516749999999</v>
      </c>
      <c r="S234" s="772">
        <f t="shared" si="34"/>
        <v>1.047625488</v>
      </c>
      <c r="T234" s="772">
        <f t="shared" si="35"/>
        <v>0.92794406250000006</v>
      </c>
      <c r="U234" s="772">
        <f t="shared" si="36"/>
        <v>0.79982742000000007</v>
      </c>
    </row>
    <row r="235" spans="1:21" s="529" customFormat="1">
      <c r="A235" s="529">
        <v>44563240</v>
      </c>
      <c r="B235" s="739" t="s">
        <v>1015</v>
      </c>
      <c r="C235" s="739"/>
      <c r="D235" s="740">
        <v>3248</v>
      </c>
      <c r="E235" s="740">
        <v>3128</v>
      </c>
      <c r="F235" s="740">
        <v>2819.64</v>
      </c>
      <c r="G235" s="740">
        <v>3243.78</v>
      </c>
      <c r="H235" s="740">
        <v>1731.91</v>
      </c>
      <c r="I235" s="740">
        <v>0</v>
      </c>
      <c r="K235" s="762">
        <v>3005</v>
      </c>
      <c r="L235" s="763">
        <v>3262</v>
      </c>
      <c r="M235" s="741" t="s">
        <v>381</v>
      </c>
      <c r="N235" s="529">
        <v>49</v>
      </c>
      <c r="O235" s="529">
        <v>6400</v>
      </c>
      <c r="P235" s="772">
        <f t="shared" si="31"/>
        <v>1.540902141100005</v>
      </c>
      <c r="Q235" s="772">
        <f t="shared" si="32"/>
        <v>1.4995362364136802</v>
      </c>
      <c r="R235" s="772">
        <f t="shared" si="33"/>
        <v>1.31747679</v>
      </c>
      <c r="S235" s="772">
        <f t="shared" si="34"/>
        <v>1.4713786080000002</v>
      </c>
      <c r="T235" s="772">
        <f t="shared" si="35"/>
        <v>0.66375450750000009</v>
      </c>
      <c r="U235" s="772">
        <f t="shared" si="36"/>
        <v>0</v>
      </c>
    </row>
    <row r="236" spans="1:21" s="8" customFormat="1">
      <c r="A236" s="8">
        <v>44564682</v>
      </c>
      <c r="B236" s="752"/>
      <c r="C236" s="752" t="s">
        <v>1781</v>
      </c>
      <c r="D236" s="749">
        <v>10193</v>
      </c>
      <c r="E236" s="749">
        <v>9453</v>
      </c>
      <c r="F236" s="749">
        <v>10700</v>
      </c>
      <c r="G236" s="750">
        <v>8699</v>
      </c>
      <c r="H236" s="749">
        <f>G236</f>
        <v>8699</v>
      </c>
      <c r="I236" s="749">
        <f>G236</f>
        <v>8699</v>
      </c>
      <c r="K236" s="749">
        <v>10700</v>
      </c>
      <c r="L236" s="750">
        <v>8699</v>
      </c>
      <c r="M236" s="751" t="s">
        <v>1737</v>
      </c>
      <c r="N236" s="8">
        <v>51</v>
      </c>
      <c r="O236" s="8">
        <v>6400</v>
      </c>
      <c r="P236" s="772">
        <f t="shared" si="31"/>
        <v>4.8357190653424729</v>
      </c>
      <c r="Q236" s="772">
        <f t="shared" si="32"/>
        <v>4.5316867144560486</v>
      </c>
      <c r="R236" s="772">
        <f t="shared" si="33"/>
        <v>4.9995750000000001</v>
      </c>
      <c r="S236" s="772">
        <f t="shared" si="34"/>
        <v>3.9458664000000003</v>
      </c>
      <c r="T236" s="772">
        <f t="shared" si="35"/>
        <v>3.3338917499999998</v>
      </c>
      <c r="U236" s="772">
        <f t="shared" si="36"/>
        <v>2.6671134000000003</v>
      </c>
    </row>
    <row r="237" spans="1:21" s="529" customFormat="1">
      <c r="A237" s="529">
        <v>44590012</v>
      </c>
      <c r="B237" s="739" t="s">
        <v>1035</v>
      </c>
      <c r="C237" s="739"/>
      <c r="D237" s="740">
        <v>30152</v>
      </c>
      <c r="E237" s="740">
        <v>30119</v>
      </c>
      <c r="F237" s="740">
        <v>28611.14</v>
      </c>
      <c r="G237" s="740">
        <v>29776.93</v>
      </c>
      <c r="H237" s="740">
        <v>24469.22</v>
      </c>
      <c r="I237" s="740">
        <v>22747.3</v>
      </c>
      <c r="K237" s="762">
        <v>30076</v>
      </c>
      <c r="L237" s="763">
        <v>30190</v>
      </c>
      <c r="M237" s="741" t="s">
        <v>1738</v>
      </c>
      <c r="N237" s="529">
        <v>62</v>
      </c>
      <c r="O237" s="529">
        <v>6400</v>
      </c>
      <c r="P237" s="772">
        <f t="shared" si="31"/>
        <v>14.304581699029358</v>
      </c>
      <c r="Q237" s="772">
        <f t="shared" si="32"/>
        <v>14.438788972040804</v>
      </c>
      <c r="R237" s="772">
        <f t="shared" si="33"/>
        <v>13.368555164999998</v>
      </c>
      <c r="S237" s="772">
        <f t="shared" si="34"/>
        <v>13.506815448000001</v>
      </c>
      <c r="T237" s="772">
        <f t="shared" si="35"/>
        <v>9.3778285650000015</v>
      </c>
      <c r="U237" s="772">
        <f t="shared" si="36"/>
        <v>6.9743221800000006</v>
      </c>
    </row>
    <row r="238" spans="1:21" s="529" customFormat="1">
      <c r="A238" s="529">
        <v>44590017</v>
      </c>
      <c r="B238" s="739" t="s">
        <v>1036</v>
      </c>
      <c r="C238" s="739"/>
      <c r="D238" s="740">
        <v>40624</v>
      </c>
      <c r="E238" s="740">
        <v>40017</v>
      </c>
      <c r="F238" s="762">
        <v>39278</v>
      </c>
      <c r="G238" s="763">
        <v>37444</v>
      </c>
      <c r="H238" s="740">
        <v>36577.58</v>
      </c>
      <c r="I238" s="740">
        <v>36972.5</v>
      </c>
      <c r="K238" s="762">
        <v>39278</v>
      </c>
      <c r="L238" s="763">
        <v>37444</v>
      </c>
      <c r="M238" s="741" t="s">
        <v>1353</v>
      </c>
      <c r="N238" s="529">
        <v>7</v>
      </c>
      <c r="O238" s="529">
        <v>6400</v>
      </c>
      <c r="P238" s="772">
        <f t="shared" si="31"/>
        <v>19.272662740162133</v>
      </c>
      <c r="Q238" s="772">
        <f t="shared" si="32"/>
        <v>19.183804850564655</v>
      </c>
      <c r="R238" s="772">
        <f t="shared" si="33"/>
        <v>18.352645500000001</v>
      </c>
      <c r="S238" s="772">
        <f t="shared" si="34"/>
        <v>16.984598400000003</v>
      </c>
      <c r="T238" s="772">
        <f t="shared" si="35"/>
        <v>14.018357535</v>
      </c>
      <c r="U238" s="772">
        <f t="shared" si="36"/>
        <v>11.3357685</v>
      </c>
    </row>
    <row r="239" spans="1:21" s="529" customFormat="1">
      <c r="A239" s="529">
        <v>44590019</v>
      </c>
      <c r="B239" s="739" t="s">
        <v>1037</v>
      </c>
      <c r="C239" s="739"/>
      <c r="D239" s="740">
        <v>9895</v>
      </c>
      <c r="E239" s="740">
        <v>9703</v>
      </c>
      <c r="F239" s="740">
        <v>9298.6</v>
      </c>
      <c r="G239" s="740">
        <v>9468.2099999999991</v>
      </c>
      <c r="H239" s="740">
        <v>4883.72</v>
      </c>
      <c r="I239" s="740">
        <v>5290.43</v>
      </c>
      <c r="K239" s="762">
        <v>9906</v>
      </c>
      <c r="L239" s="763">
        <v>9658</v>
      </c>
      <c r="M239" s="741" t="s">
        <v>459</v>
      </c>
      <c r="N239" s="529">
        <v>18</v>
      </c>
      <c r="O239" s="529">
        <v>6400</v>
      </c>
      <c r="P239" s="772">
        <f t="shared" si="31"/>
        <v>4.694343191559283</v>
      </c>
      <c r="Q239" s="772">
        <f t="shared" si="32"/>
        <v>4.6515345594379607</v>
      </c>
      <c r="R239" s="772">
        <f t="shared" si="33"/>
        <v>4.3447708500000006</v>
      </c>
      <c r="S239" s="772">
        <f t="shared" si="34"/>
        <v>4.2947800559999996</v>
      </c>
      <c r="T239" s="772">
        <f t="shared" si="35"/>
        <v>1.8716856900000001</v>
      </c>
      <c r="U239" s="772">
        <f t="shared" si="36"/>
        <v>1.6220458380000002</v>
      </c>
    </row>
    <row r="240" spans="1:21" s="529" customFormat="1">
      <c r="A240" s="529">
        <v>44590022</v>
      </c>
      <c r="B240" s="739" t="s">
        <v>1038</v>
      </c>
      <c r="C240" s="739"/>
      <c r="D240" s="740">
        <v>26152</v>
      </c>
      <c r="E240" s="740">
        <v>30346</v>
      </c>
      <c r="F240" s="740">
        <v>28056.61</v>
      </c>
      <c r="G240" s="740">
        <v>27752.65</v>
      </c>
      <c r="H240" s="740">
        <v>27259.84</v>
      </c>
      <c r="I240" s="740">
        <v>27587.88</v>
      </c>
      <c r="K240" s="762">
        <v>29846</v>
      </c>
      <c r="L240" s="763">
        <v>28265</v>
      </c>
      <c r="M240" s="741" t="s">
        <v>381</v>
      </c>
      <c r="N240" s="529">
        <v>20</v>
      </c>
      <c r="O240" s="529">
        <v>6400</v>
      </c>
      <c r="P240" s="772">
        <f t="shared" si="31"/>
        <v>12.406918963684523</v>
      </c>
      <c r="Q240" s="772">
        <f t="shared" si="32"/>
        <v>14.547610815284381</v>
      </c>
      <c r="R240" s="772">
        <f t="shared" si="33"/>
        <v>13.1094510225</v>
      </c>
      <c r="S240" s="772">
        <f t="shared" si="34"/>
        <v>12.588602040000001</v>
      </c>
      <c r="T240" s="772">
        <f t="shared" si="35"/>
        <v>10.44733368</v>
      </c>
      <c r="U240" s="772">
        <f t="shared" si="36"/>
        <v>8.4584440080000007</v>
      </c>
    </row>
    <row r="241" spans="1:21" s="529" customFormat="1">
      <c r="A241" s="529">
        <v>44590023</v>
      </c>
      <c r="B241" s="739" t="s">
        <v>1039</v>
      </c>
      <c r="C241" s="739"/>
      <c r="D241" s="740">
        <v>26877</v>
      </c>
      <c r="E241" s="740">
        <v>25880</v>
      </c>
      <c r="F241" s="740">
        <v>24451.74</v>
      </c>
      <c r="G241" s="740">
        <v>22803.72</v>
      </c>
      <c r="H241" s="740">
        <v>21325.56</v>
      </c>
      <c r="I241" s="740">
        <v>22944.89</v>
      </c>
      <c r="K241" s="762">
        <v>24911</v>
      </c>
      <c r="L241" s="763">
        <v>22807</v>
      </c>
      <c r="M241" s="741" t="s">
        <v>673</v>
      </c>
      <c r="N241" s="529">
        <v>174</v>
      </c>
      <c r="O241" s="529">
        <v>6400</v>
      </c>
      <c r="P241" s="772">
        <f t="shared" si="31"/>
        <v>12.750870334465775</v>
      </c>
      <c r="Q241" s="772">
        <f t="shared" si="32"/>
        <v>12.406648912527508</v>
      </c>
      <c r="R241" s="772">
        <f t="shared" si="33"/>
        <v>11.425075515000001</v>
      </c>
      <c r="S241" s="772">
        <f t="shared" si="34"/>
        <v>10.343767392</v>
      </c>
      <c r="T241" s="772">
        <f t="shared" si="35"/>
        <v>8.1730208700000002</v>
      </c>
      <c r="U241" s="772">
        <f t="shared" si="36"/>
        <v>7.0349032740000004</v>
      </c>
    </row>
    <row r="242" spans="1:21" s="529" customFormat="1">
      <c r="A242" s="529">
        <v>44590024</v>
      </c>
      <c r="B242" s="739" t="s">
        <v>1040</v>
      </c>
      <c r="C242" s="739"/>
      <c r="D242" s="740">
        <v>13644</v>
      </c>
      <c r="E242" s="740">
        <v>13337</v>
      </c>
      <c r="F242" s="740">
        <v>12022.04</v>
      </c>
      <c r="G242" s="740">
        <v>11165.21</v>
      </c>
      <c r="H242" s="740">
        <v>10590.65</v>
      </c>
      <c r="I242" s="740">
        <v>11246.05</v>
      </c>
      <c r="K242" s="762">
        <v>12881</v>
      </c>
      <c r="L242" s="763">
        <v>11388</v>
      </c>
      <c r="M242" s="741" t="s">
        <v>1739</v>
      </c>
      <c r="N242" s="529">
        <v>40</v>
      </c>
      <c r="O242" s="529">
        <v>6400</v>
      </c>
      <c r="P242" s="772">
        <f t="shared" si="31"/>
        <v>6.4729275902612287</v>
      </c>
      <c r="Q242" s="772">
        <f t="shared" si="32"/>
        <v>6.3936428340950302</v>
      </c>
      <c r="R242" s="772">
        <f t="shared" si="33"/>
        <v>5.6172981900000005</v>
      </c>
      <c r="S242" s="772">
        <f t="shared" si="34"/>
        <v>5.0645392559999998</v>
      </c>
      <c r="T242" s="772">
        <f t="shared" si="35"/>
        <v>4.0588666125000001</v>
      </c>
      <c r="U242" s="772">
        <f t="shared" si="36"/>
        <v>3.4480389300000001</v>
      </c>
    </row>
    <row r="243" spans="1:21" s="529" customFormat="1">
      <c r="A243" s="529">
        <v>44590026</v>
      </c>
      <c r="B243" s="739" t="s">
        <v>1041</v>
      </c>
      <c r="C243" s="739"/>
      <c r="D243" s="740">
        <v>23956</v>
      </c>
      <c r="E243" s="740">
        <v>21958</v>
      </c>
      <c r="F243" s="740">
        <v>21868.55</v>
      </c>
      <c r="G243" s="740">
        <v>21616.639999999999</v>
      </c>
      <c r="H243" s="740">
        <v>16592.82</v>
      </c>
      <c r="I243" s="740">
        <v>19665.310000000001</v>
      </c>
      <c r="K243" s="762">
        <v>23870</v>
      </c>
      <c r="L243" s="763">
        <v>22101</v>
      </c>
      <c r="M243" s="741" t="s">
        <v>1740</v>
      </c>
      <c r="N243" s="529">
        <v>1</v>
      </c>
      <c r="O243" s="529">
        <v>6400</v>
      </c>
      <c r="P243" s="772">
        <f t="shared" si="31"/>
        <v>11.365102121980211</v>
      </c>
      <c r="Q243" s="772">
        <f t="shared" si="32"/>
        <v>10.526475920451276</v>
      </c>
      <c r="R243" s="772">
        <f t="shared" si="33"/>
        <v>10.218079987499999</v>
      </c>
      <c r="S243" s="772">
        <f t="shared" si="34"/>
        <v>9.8053079040000011</v>
      </c>
      <c r="T243" s="772">
        <f t="shared" si="35"/>
        <v>6.3591982649999999</v>
      </c>
      <c r="U243" s="772">
        <f t="shared" si="36"/>
        <v>6.0293840460000014</v>
      </c>
    </row>
    <row r="244" spans="1:21" s="529" customFormat="1">
      <c r="A244" s="529">
        <v>44590027</v>
      </c>
      <c r="B244" s="739" t="s">
        <v>1042</v>
      </c>
      <c r="C244" s="739"/>
      <c r="D244" s="740">
        <v>16055</v>
      </c>
      <c r="E244" s="740">
        <v>15764</v>
      </c>
      <c r="F244" s="740">
        <v>15610.53</v>
      </c>
      <c r="G244" s="740">
        <v>15147.79</v>
      </c>
      <c r="H244" s="740">
        <v>13695.67</v>
      </c>
      <c r="I244" s="740">
        <v>12023.31</v>
      </c>
      <c r="K244" s="762">
        <v>16102</v>
      </c>
      <c r="L244" s="763">
        <v>15442</v>
      </c>
      <c r="M244" s="741" t="s">
        <v>1741</v>
      </c>
      <c r="N244" s="529">
        <v>2</v>
      </c>
      <c r="O244" s="529">
        <v>6400</v>
      </c>
      <c r="P244" s="772">
        <f t="shared" si="31"/>
        <v>7.6167438039903272</v>
      </c>
      <c r="Q244" s="772">
        <f t="shared" si="32"/>
        <v>7.5571257131794303</v>
      </c>
      <c r="R244" s="772">
        <f t="shared" si="33"/>
        <v>7.2940201425</v>
      </c>
      <c r="S244" s="772">
        <f t="shared" si="34"/>
        <v>6.8710375440000009</v>
      </c>
      <c r="T244" s="772">
        <f t="shared" si="35"/>
        <v>5.2488655274999996</v>
      </c>
      <c r="U244" s="772">
        <f t="shared" si="36"/>
        <v>3.6863468459999997</v>
      </c>
    </row>
    <row r="245" spans="1:21" s="529" customFormat="1">
      <c r="A245" s="529">
        <v>44590029</v>
      </c>
      <c r="B245" s="739" t="s">
        <v>1043</v>
      </c>
      <c r="C245" s="739"/>
      <c r="D245" s="740">
        <v>14987</v>
      </c>
      <c r="E245" s="740">
        <v>13929</v>
      </c>
      <c r="F245" s="740">
        <v>13193.58</v>
      </c>
      <c r="G245" s="740">
        <v>13734.69</v>
      </c>
      <c r="H245" s="740">
        <v>14787.45</v>
      </c>
      <c r="I245" s="740">
        <v>15647.92</v>
      </c>
      <c r="K245" s="762">
        <v>14128</v>
      </c>
      <c r="L245" s="763">
        <v>14050</v>
      </c>
      <c r="M245" s="741" t="s">
        <v>673</v>
      </c>
      <c r="N245" s="529">
        <v>180</v>
      </c>
      <c r="O245" s="529">
        <v>6400</v>
      </c>
      <c r="P245" s="772">
        <f t="shared" si="31"/>
        <v>7.1100678536532564</v>
      </c>
      <c r="Q245" s="772">
        <f t="shared" si="32"/>
        <v>6.677442531012197</v>
      </c>
      <c r="R245" s="772">
        <f t="shared" si="33"/>
        <v>6.1647002549999996</v>
      </c>
      <c r="S245" s="772">
        <f t="shared" si="34"/>
        <v>6.2300553840000008</v>
      </c>
      <c r="T245" s="772">
        <f t="shared" si="35"/>
        <v>5.6672902125000002</v>
      </c>
      <c r="U245" s="772">
        <f t="shared" si="36"/>
        <v>4.7976522720000006</v>
      </c>
    </row>
    <row r="246" spans="1:21" s="529" customFormat="1">
      <c r="A246" s="529">
        <v>44590032</v>
      </c>
      <c r="B246" s="739" t="s">
        <v>1044</v>
      </c>
      <c r="C246" s="739"/>
      <c r="D246" s="740">
        <v>39672</v>
      </c>
      <c r="E246" s="740">
        <v>40196</v>
      </c>
      <c r="F246" s="740">
        <v>36176.99</v>
      </c>
      <c r="G246" s="740">
        <v>35673.99</v>
      </c>
      <c r="H246" s="740">
        <v>34219.449999999997</v>
      </c>
      <c r="I246" s="740">
        <v>35584.44</v>
      </c>
      <c r="K246" s="762">
        <v>38792</v>
      </c>
      <c r="L246" s="763">
        <v>36375</v>
      </c>
      <c r="M246" s="741" t="s">
        <v>1737</v>
      </c>
      <c r="N246" s="529">
        <v>35</v>
      </c>
      <c r="O246" s="529">
        <v>6400</v>
      </c>
      <c r="P246" s="772">
        <f t="shared" si="31"/>
        <v>18.82101900915006</v>
      </c>
      <c r="Q246" s="772">
        <f t="shared" si="32"/>
        <v>19.269615907571708</v>
      </c>
      <c r="R246" s="772">
        <f t="shared" si="33"/>
        <v>16.903698577500002</v>
      </c>
      <c r="S246" s="772">
        <f t="shared" si="34"/>
        <v>16.181721864</v>
      </c>
      <c r="T246" s="772">
        <f t="shared" si="35"/>
        <v>13.114604212499998</v>
      </c>
      <c r="U246" s="772">
        <f t="shared" si="36"/>
        <v>10.910189304000001</v>
      </c>
    </row>
    <row r="247" spans="1:21" s="529" customFormat="1">
      <c r="A247" s="529">
        <v>44590033</v>
      </c>
      <c r="B247" s="739" t="s">
        <v>1045</v>
      </c>
      <c r="C247" s="739"/>
      <c r="D247" s="740">
        <v>19680</v>
      </c>
      <c r="E247" s="740">
        <v>33190</v>
      </c>
      <c r="F247" s="740">
        <v>31126.76</v>
      </c>
      <c r="G247" s="740">
        <v>31701.77</v>
      </c>
      <c r="H247" s="740">
        <v>31052.1</v>
      </c>
      <c r="I247" s="740">
        <v>32947.919999999998</v>
      </c>
      <c r="K247" s="762">
        <v>33233</v>
      </c>
      <c r="L247" s="763">
        <v>32334</v>
      </c>
      <c r="M247" s="741" t="s">
        <v>1742</v>
      </c>
      <c r="N247" s="529">
        <v>0</v>
      </c>
      <c r="O247" s="529">
        <v>6400</v>
      </c>
      <c r="P247" s="772">
        <f t="shared" si="31"/>
        <v>9.3365006578965826</v>
      </c>
      <c r="Q247" s="772">
        <f t="shared" si="32"/>
        <v>15.910999899798609</v>
      </c>
      <c r="R247" s="772">
        <f t="shared" si="33"/>
        <v>14.54397861</v>
      </c>
      <c r="S247" s="772">
        <f t="shared" si="34"/>
        <v>14.379922872000002</v>
      </c>
      <c r="T247" s="772">
        <f t="shared" si="35"/>
        <v>11.900717324999999</v>
      </c>
      <c r="U247" s="772">
        <f t="shared" si="36"/>
        <v>10.101832271999999</v>
      </c>
    </row>
    <row r="248" spans="1:21" s="529" customFormat="1">
      <c r="A248" s="529">
        <v>44590034</v>
      </c>
      <c r="B248" s="739" t="s">
        <v>1046</v>
      </c>
      <c r="C248" s="739"/>
      <c r="D248" s="740">
        <v>27367</v>
      </c>
      <c r="E248" s="740">
        <v>31064</v>
      </c>
      <c r="F248" s="740">
        <v>29993.51</v>
      </c>
      <c r="G248" s="740">
        <v>30717.759999999998</v>
      </c>
      <c r="H248" s="740">
        <v>28494.1</v>
      </c>
      <c r="I248" s="740">
        <v>31323.19</v>
      </c>
      <c r="K248" s="762">
        <v>32148</v>
      </c>
      <c r="L248" s="763">
        <v>31304</v>
      </c>
      <c r="M248" s="741" t="s">
        <v>1743</v>
      </c>
      <c r="N248" s="529">
        <v>34</v>
      </c>
      <c r="O248" s="529">
        <v>6400</v>
      </c>
      <c r="P248" s="772">
        <f t="shared" si="31"/>
        <v>12.983334019545518</v>
      </c>
      <c r="Q248" s="772">
        <f t="shared" si="32"/>
        <v>14.891813826072433</v>
      </c>
      <c r="R248" s="772">
        <f t="shared" si="33"/>
        <v>14.014467547499999</v>
      </c>
      <c r="S248" s="772">
        <f t="shared" si="34"/>
        <v>13.933575936</v>
      </c>
      <c r="T248" s="772">
        <f t="shared" si="35"/>
        <v>10.920363824999999</v>
      </c>
      <c r="U248" s="772">
        <f t="shared" si="36"/>
        <v>9.6036900539999994</v>
      </c>
    </row>
    <row r="249" spans="1:21" s="529" customFormat="1">
      <c r="A249" s="529">
        <v>44590035</v>
      </c>
      <c r="B249" s="739" t="s">
        <v>1047</v>
      </c>
      <c r="C249" s="739"/>
      <c r="D249" s="740">
        <v>24317</v>
      </c>
      <c r="E249" s="740">
        <v>29056</v>
      </c>
      <c r="F249" s="740">
        <v>26651.87</v>
      </c>
      <c r="G249" s="740">
        <v>24167.919999999998</v>
      </c>
      <c r="H249" s="740">
        <v>24260.48</v>
      </c>
      <c r="I249" s="740">
        <v>23390.25</v>
      </c>
      <c r="K249" s="762">
        <v>28592</v>
      </c>
      <c r="L249" s="763">
        <v>24651</v>
      </c>
      <c r="M249" s="741" t="s">
        <v>1744</v>
      </c>
      <c r="N249" s="529">
        <v>6</v>
      </c>
      <c r="O249" s="529">
        <v>6400</v>
      </c>
      <c r="P249" s="772">
        <f t="shared" si="31"/>
        <v>11.536366183845082</v>
      </c>
      <c r="Q249" s="772">
        <f t="shared" si="32"/>
        <v>13.929195935177715</v>
      </c>
      <c r="R249" s="772">
        <f t="shared" si="33"/>
        <v>12.453086257500001</v>
      </c>
      <c r="S249" s="772">
        <f t="shared" si="34"/>
        <v>10.962568512000001</v>
      </c>
      <c r="T249" s="772">
        <f t="shared" si="35"/>
        <v>9.2978289599999986</v>
      </c>
      <c r="U249" s="772">
        <f t="shared" si="36"/>
        <v>7.1714506500000006</v>
      </c>
    </row>
    <row r="250" spans="1:21" s="529" customFormat="1">
      <c r="A250" s="529">
        <v>44590036</v>
      </c>
      <c r="B250" s="739" t="s">
        <v>1048</v>
      </c>
      <c r="C250" s="739"/>
      <c r="D250" s="740">
        <v>20023</v>
      </c>
      <c r="E250" s="740">
        <v>23313</v>
      </c>
      <c r="F250" s="740">
        <v>21747.34</v>
      </c>
      <c r="G250" s="740">
        <v>20667.23</v>
      </c>
      <c r="H250" s="740">
        <v>19593.72</v>
      </c>
      <c r="I250" s="740">
        <v>16818.419999999998</v>
      </c>
      <c r="K250" s="762">
        <v>23432</v>
      </c>
      <c r="L250" s="763">
        <v>21026</v>
      </c>
      <c r="M250" s="741" t="s">
        <v>1744</v>
      </c>
      <c r="N250" s="529">
        <v>84</v>
      </c>
      <c r="O250" s="529">
        <v>6400</v>
      </c>
      <c r="P250" s="772">
        <f t="shared" si="31"/>
        <v>9.4992252374524035</v>
      </c>
      <c r="Q250" s="772">
        <f t="shared" si="32"/>
        <v>11.176051240253239</v>
      </c>
      <c r="R250" s="772">
        <f t="shared" si="33"/>
        <v>10.161444615000001</v>
      </c>
      <c r="S250" s="772">
        <f t="shared" si="34"/>
        <v>9.3746555280000017</v>
      </c>
      <c r="T250" s="772">
        <f t="shared" si="35"/>
        <v>7.5092931900000002</v>
      </c>
      <c r="U250" s="772">
        <f t="shared" si="36"/>
        <v>5.1565275719999999</v>
      </c>
    </row>
    <row r="251" spans="1:21" s="529" customFormat="1">
      <c r="A251" s="529">
        <v>44590037</v>
      </c>
      <c r="B251" s="739" t="s">
        <v>1049</v>
      </c>
      <c r="C251" s="739"/>
      <c r="D251" s="740">
        <v>10557</v>
      </c>
      <c r="E251" s="740">
        <v>13377</v>
      </c>
      <c r="F251" s="740">
        <v>12345.27</v>
      </c>
      <c r="G251" s="740">
        <v>12799.56</v>
      </c>
      <c r="H251" s="740">
        <v>13539.14</v>
      </c>
      <c r="I251" s="740">
        <v>9576.75</v>
      </c>
      <c r="K251" s="762">
        <v>13248</v>
      </c>
      <c r="L251" s="763">
        <v>13018</v>
      </c>
      <c r="M251" s="741" t="s">
        <v>1721</v>
      </c>
      <c r="N251" s="529">
        <v>106</v>
      </c>
      <c r="O251" s="529">
        <v>6400</v>
      </c>
      <c r="P251" s="772">
        <f t="shared" si="31"/>
        <v>5.0084063742588523</v>
      </c>
      <c r="Q251" s="772">
        <f t="shared" si="32"/>
        <v>6.4128184892921363</v>
      </c>
      <c r="R251" s="772">
        <f t="shared" si="33"/>
        <v>5.7683274075000002</v>
      </c>
      <c r="S251" s="772">
        <f t="shared" si="34"/>
        <v>5.8058804159999999</v>
      </c>
      <c r="T251" s="772">
        <f t="shared" si="35"/>
        <v>5.1888754049999992</v>
      </c>
      <c r="U251" s="772">
        <f t="shared" si="36"/>
        <v>2.9362315500000005</v>
      </c>
    </row>
    <row r="252" spans="1:21" s="529" customFormat="1">
      <c r="A252" s="529">
        <v>44590038</v>
      </c>
      <c r="B252" s="739" t="s">
        <v>1050</v>
      </c>
      <c r="C252" s="739"/>
      <c r="D252" s="740">
        <v>7794</v>
      </c>
      <c r="E252" s="740">
        <v>8713</v>
      </c>
      <c r="F252" s="740">
        <v>8451.86</v>
      </c>
      <c r="G252" s="740">
        <v>8337.49</v>
      </c>
      <c r="H252" s="740">
        <v>8194.3799999999992</v>
      </c>
      <c r="I252" s="740">
        <v>8355.9599999999991</v>
      </c>
      <c r="K252" s="762">
        <v>8610</v>
      </c>
      <c r="L252" s="763">
        <v>8337</v>
      </c>
      <c r="M252" s="741" t="s">
        <v>470</v>
      </c>
      <c r="N252" s="529">
        <v>5</v>
      </c>
      <c r="O252" s="529">
        <v>6400</v>
      </c>
      <c r="P252" s="772">
        <f t="shared" si="31"/>
        <v>3.6975958398194089</v>
      </c>
      <c r="Q252" s="772">
        <f t="shared" si="32"/>
        <v>4.17693709330959</v>
      </c>
      <c r="R252" s="772">
        <f t="shared" si="33"/>
        <v>3.9491315850000004</v>
      </c>
      <c r="S252" s="772">
        <f t="shared" si="34"/>
        <v>3.7818854640000001</v>
      </c>
      <c r="T252" s="772">
        <f t="shared" si="35"/>
        <v>3.1404961349999998</v>
      </c>
      <c r="U252" s="772">
        <f t="shared" si="36"/>
        <v>2.5619373360000002</v>
      </c>
    </row>
    <row r="253" spans="1:21">
      <c r="A253" s="722">
        <v>44590052</v>
      </c>
      <c r="C253" s="752" t="s">
        <v>1781</v>
      </c>
      <c r="D253" s="577">
        <v>13952</v>
      </c>
      <c r="E253" s="577">
        <v>15719</v>
      </c>
      <c r="F253" s="577">
        <f>K253</f>
        <v>19495</v>
      </c>
      <c r="G253" s="577">
        <f>L253</f>
        <v>17997</v>
      </c>
      <c r="H253" s="577">
        <f>G253</f>
        <v>17997</v>
      </c>
      <c r="I253" s="577">
        <f>G253</f>
        <v>17997</v>
      </c>
      <c r="K253" s="762">
        <v>19495</v>
      </c>
      <c r="L253" s="763">
        <v>17997</v>
      </c>
      <c r="M253" s="743" t="s">
        <v>1128</v>
      </c>
      <c r="N253" s="722">
        <v>4</v>
      </c>
      <c r="O253" s="722">
        <v>6400</v>
      </c>
      <c r="P253" s="772">
        <f t="shared" si="31"/>
        <v>6.61904762088278</v>
      </c>
      <c r="Q253" s="772">
        <f t="shared" si="32"/>
        <v>7.5355531010826855</v>
      </c>
      <c r="R253" s="772">
        <f t="shared" si="33"/>
        <v>9.1090387499999999</v>
      </c>
      <c r="S253" s="772">
        <f t="shared" si="34"/>
        <v>8.1634392000000009</v>
      </c>
      <c r="T253" s="772">
        <f t="shared" si="35"/>
        <v>6.8973502499999997</v>
      </c>
      <c r="U253" s="772">
        <f t="shared" si="36"/>
        <v>5.5178802000000005</v>
      </c>
    </row>
    <row r="254" spans="1:21" s="529" customFormat="1">
      <c r="A254" s="529">
        <v>44590062</v>
      </c>
      <c r="B254" s="739" t="s">
        <v>1051</v>
      </c>
      <c r="C254" s="739"/>
      <c r="D254" s="740">
        <v>25510</v>
      </c>
      <c r="E254" s="740">
        <v>26926</v>
      </c>
      <c r="F254" s="762">
        <v>30877</v>
      </c>
      <c r="G254" s="740">
        <v>23012.54</v>
      </c>
      <c r="H254" s="740">
        <v>23334.6</v>
      </c>
      <c r="I254" s="740">
        <v>23077.88</v>
      </c>
      <c r="K254" s="762">
        <v>30877</v>
      </c>
      <c r="L254" s="763">
        <v>24420</v>
      </c>
      <c r="M254" s="741" t="s">
        <v>1737</v>
      </c>
      <c r="N254" s="529">
        <v>4</v>
      </c>
      <c r="O254" s="529">
        <v>6400</v>
      </c>
      <c r="P254" s="772">
        <f t="shared" si="31"/>
        <v>12.102344094661678</v>
      </c>
      <c r="Q254" s="772">
        <f t="shared" si="32"/>
        <v>12.908092295931826</v>
      </c>
      <c r="R254" s="772">
        <f t="shared" si="33"/>
        <v>14.427278250000001</v>
      </c>
      <c r="S254" s="772">
        <f t="shared" si="34"/>
        <v>10.438488144000001</v>
      </c>
      <c r="T254" s="772">
        <f t="shared" si="35"/>
        <v>8.9429854500000001</v>
      </c>
      <c r="U254" s="772">
        <f t="shared" si="36"/>
        <v>7.0756780080000006</v>
      </c>
    </row>
    <row r="255" spans="1:21" s="529" customFormat="1">
      <c r="A255" s="529">
        <v>44590063</v>
      </c>
      <c r="B255" s="739" t="s">
        <v>1052</v>
      </c>
      <c r="C255" s="739"/>
      <c r="D255" s="740">
        <v>12907</v>
      </c>
      <c r="E255" s="740">
        <v>12622</v>
      </c>
      <c r="F255" s="740">
        <v>10840.85</v>
      </c>
      <c r="G255" s="740">
        <v>10627.32</v>
      </c>
      <c r="H255" s="740">
        <v>11681.31</v>
      </c>
      <c r="I255" s="740">
        <v>11711.82</v>
      </c>
      <c r="K255" s="762">
        <v>11651</v>
      </c>
      <c r="L255" s="763">
        <v>10814</v>
      </c>
      <c r="M255" s="741" t="s">
        <v>501</v>
      </c>
      <c r="N255" s="529">
        <v>4</v>
      </c>
      <c r="O255" s="529">
        <v>6400</v>
      </c>
      <c r="P255" s="772">
        <f t="shared" si="31"/>
        <v>6.1232832312739429</v>
      </c>
      <c r="Q255" s="772">
        <f t="shared" si="32"/>
        <v>6.0508779974467624</v>
      </c>
      <c r="R255" s="772">
        <f t="shared" si="33"/>
        <v>5.0653871625000004</v>
      </c>
      <c r="S255" s="772">
        <f t="shared" si="34"/>
        <v>4.820552352</v>
      </c>
      <c r="T255" s="772">
        <f t="shared" si="35"/>
        <v>4.4768620575</v>
      </c>
      <c r="U255" s="772">
        <f t="shared" si="36"/>
        <v>3.5908440120000003</v>
      </c>
    </row>
    <row r="256" spans="1:21" s="529" customFormat="1">
      <c r="A256" s="529">
        <v>44590064</v>
      </c>
      <c r="B256" s="739" t="s">
        <v>1053</v>
      </c>
      <c r="C256" s="739"/>
      <c r="D256" s="740">
        <v>16518</v>
      </c>
      <c r="E256" s="740">
        <v>15143</v>
      </c>
      <c r="F256" s="740">
        <v>15778.09</v>
      </c>
      <c r="G256" s="740">
        <v>16022.02</v>
      </c>
      <c r="H256" s="740">
        <v>15893.9</v>
      </c>
      <c r="I256" s="740">
        <v>16112.42</v>
      </c>
      <c r="K256" s="762">
        <v>16786</v>
      </c>
      <c r="L256" s="763">
        <v>16360</v>
      </c>
      <c r="M256" s="741" t="s">
        <v>418</v>
      </c>
      <c r="N256" s="529">
        <v>2</v>
      </c>
      <c r="O256" s="529">
        <v>6400</v>
      </c>
      <c r="P256" s="772">
        <f t="shared" si="31"/>
        <v>7.8363982656064914</v>
      </c>
      <c r="Q256" s="772">
        <f t="shared" si="32"/>
        <v>7.259423666244361</v>
      </c>
      <c r="R256" s="772">
        <f t="shared" si="33"/>
        <v>7.3723125525000004</v>
      </c>
      <c r="S256" s="772">
        <f t="shared" si="34"/>
        <v>7.2675882720000011</v>
      </c>
      <c r="T256" s="772">
        <f t="shared" si="35"/>
        <v>6.0913371749999996</v>
      </c>
      <c r="U256" s="772">
        <f t="shared" si="36"/>
        <v>4.9400679720000005</v>
      </c>
    </row>
    <row r="257" spans="1:21" s="529" customFormat="1">
      <c r="A257" s="529">
        <v>44590065</v>
      </c>
      <c r="B257" s="739" t="s">
        <v>1054</v>
      </c>
      <c r="C257" s="739"/>
      <c r="D257" s="740">
        <v>24399</v>
      </c>
      <c r="E257" s="740">
        <v>24105</v>
      </c>
      <c r="F257" s="740">
        <v>22632.31</v>
      </c>
      <c r="G257" s="740">
        <v>23194.98</v>
      </c>
      <c r="H257" s="740">
        <v>21772.01</v>
      </c>
      <c r="I257" s="740">
        <v>21587.42</v>
      </c>
      <c r="K257" s="762">
        <v>24190</v>
      </c>
      <c r="L257" s="763">
        <v>23712</v>
      </c>
      <c r="M257" s="741" t="s">
        <v>673</v>
      </c>
      <c r="N257" s="529">
        <v>200</v>
      </c>
      <c r="O257" s="529">
        <v>6400</v>
      </c>
      <c r="P257" s="772">
        <f t="shared" si="31"/>
        <v>11.575268269919651</v>
      </c>
      <c r="Q257" s="772">
        <f t="shared" si="32"/>
        <v>11.555729213155935</v>
      </c>
      <c r="R257" s="772">
        <f t="shared" si="33"/>
        <v>10.5749468475</v>
      </c>
      <c r="S257" s="772">
        <f t="shared" si="34"/>
        <v>10.521242928000001</v>
      </c>
      <c r="T257" s="772">
        <f t="shared" si="35"/>
        <v>8.3441228325000001</v>
      </c>
      <c r="U257" s="772">
        <f t="shared" si="36"/>
        <v>6.6187029720000004</v>
      </c>
    </row>
    <row r="258" spans="1:21" s="529" customFormat="1">
      <c r="A258" s="529">
        <v>44590067</v>
      </c>
      <c r="B258" s="739" t="s">
        <v>1055</v>
      </c>
      <c r="C258" s="739"/>
      <c r="D258" s="740">
        <v>14425</v>
      </c>
      <c r="E258" s="740">
        <v>14525</v>
      </c>
      <c r="F258" s="740">
        <v>13410.97</v>
      </c>
      <c r="G258" s="740">
        <v>19647.509999999998</v>
      </c>
      <c r="H258" s="740">
        <v>16205.68</v>
      </c>
      <c r="I258" s="740">
        <v>13851.65</v>
      </c>
      <c r="K258" s="762">
        <v>14344</v>
      </c>
      <c r="L258" s="763">
        <v>20025</v>
      </c>
      <c r="M258" s="741" t="s">
        <v>418</v>
      </c>
      <c r="N258" s="529">
        <v>64</v>
      </c>
      <c r="O258" s="529">
        <v>6400</v>
      </c>
      <c r="P258" s="772">
        <f t="shared" si="31"/>
        <v>6.8434462393373074</v>
      </c>
      <c r="Q258" s="772">
        <f t="shared" si="32"/>
        <v>6.9631597934490745</v>
      </c>
      <c r="R258" s="772">
        <f t="shared" si="33"/>
        <v>6.2662757324999996</v>
      </c>
      <c r="S258" s="772">
        <f t="shared" si="34"/>
        <v>8.9121105360000001</v>
      </c>
      <c r="T258" s="772">
        <f t="shared" si="35"/>
        <v>6.2108268600000001</v>
      </c>
      <c r="U258" s="772">
        <f t="shared" si="36"/>
        <v>4.2469158900000004</v>
      </c>
    </row>
    <row r="259" spans="1:21" s="529" customFormat="1">
      <c r="A259" s="529">
        <v>44590068</v>
      </c>
      <c r="B259" s="739" t="s">
        <v>1056</v>
      </c>
      <c r="C259" s="739"/>
      <c r="D259" s="740">
        <v>30174</v>
      </c>
      <c r="E259" s="740">
        <v>30892</v>
      </c>
      <c r="F259" s="740">
        <v>28216.04</v>
      </c>
      <c r="G259" s="740">
        <v>27954.31</v>
      </c>
      <c r="H259" s="740">
        <v>26069.72</v>
      </c>
      <c r="I259" s="740">
        <v>26086.35</v>
      </c>
      <c r="K259" s="762">
        <v>30160</v>
      </c>
      <c r="L259" s="763">
        <v>28568</v>
      </c>
      <c r="M259" s="741" t="s">
        <v>482</v>
      </c>
      <c r="N259" s="529">
        <v>64</v>
      </c>
      <c r="O259" s="529">
        <v>6400</v>
      </c>
      <c r="P259" s="772">
        <f t="shared" si="31"/>
        <v>14.315018844073753</v>
      </c>
      <c r="Q259" s="772">
        <f t="shared" si="32"/>
        <v>14.809358508724875</v>
      </c>
      <c r="R259" s="772">
        <f t="shared" si="33"/>
        <v>13.183944689999999</v>
      </c>
      <c r="S259" s="772">
        <f t="shared" si="34"/>
        <v>12.680075016</v>
      </c>
      <c r="T259" s="772">
        <f t="shared" si="35"/>
        <v>9.9912201900000017</v>
      </c>
      <c r="U259" s="772">
        <f t="shared" si="36"/>
        <v>7.9980749100000006</v>
      </c>
    </row>
    <row r="260" spans="1:21" s="529" customFormat="1">
      <c r="A260" s="529">
        <v>44590069</v>
      </c>
      <c r="B260" s="739" t="s">
        <v>1057</v>
      </c>
      <c r="C260" s="739"/>
      <c r="D260" s="740">
        <v>27904</v>
      </c>
      <c r="E260" s="740">
        <v>36514</v>
      </c>
      <c r="F260" s="740">
        <v>36557.72</v>
      </c>
      <c r="G260" s="740">
        <v>36078.61</v>
      </c>
      <c r="H260" s="740">
        <v>36665.1</v>
      </c>
      <c r="I260" s="740">
        <v>38483.32</v>
      </c>
      <c r="K260" s="762">
        <v>38906</v>
      </c>
      <c r="L260" s="763">
        <v>36758</v>
      </c>
      <c r="M260" s="741" t="s">
        <v>482</v>
      </c>
      <c r="N260" s="529">
        <v>90</v>
      </c>
      <c r="O260" s="529">
        <v>6400</v>
      </c>
      <c r="P260" s="772">
        <f t="shared" si="31"/>
        <v>13.23809524176556</v>
      </c>
      <c r="Q260" s="772">
        <f t="shared" si="32"/>
        <v>17.504496846678109</v>
      </c>
      <c r="R260" s="772">
        <f t="shared" si="33"/>
        <v>17.081594670000001</v>
      </c>
      <c r="S260" s="772">
        <f t="shared" si="34"/>
        <v>16.365257496000002</v>
      </c>
      <c r="T260" s="772">
        <f t="shared" si="35"/>
        <v>14.051899574999998</v>
      </c>
      <c r="U260" s="772">
        <f t="shared" si="36"/>
        <v>11.798985912000001</v>
      </c>
    </row>
    <row r="261" spans="1:21" s="529" customFormat="1">
      <c r="A261" s="529">
        <v>44590073</v>
      </c>
      <c r="B261" s="739" t="s">
        <v>1058</v>
      </c>
      <c r="C261" s="739"/>
      <c r="D261" s="740">
        <v>17469</v>
      </c>
      <c r="E261" s="740">
        <v>17809</v>
      </c>
      <c r="F261" s="740">
        <v>15992.14</v>
      </c>
      <c r="G261" s="740">
        <v>15643.52</v>
      </c>
      <c r="H261" s="740">
        <v>14502.46</v>
      </c>
      <c r="I261" s="740">
        <v>12394.74</v>
      </c>
      <c r="K261" s="762">
        <v>17201</v>
      </c>
      <c r="L261" s="763">
        <v>15918</v>
      </c>
      <c r="M261" s="741" t="s">
        <v>1745</v>
      </c>
      <c r="N261" s="529">
        <v>0</v>
      </c>
      <c r="O261" s="529">
        <v>6400</v>
      </c>
      <c r="P261" s="772">
        <f t="shared" si="31"/>
        <v>8.2875675809347253</v>
      </c>
      <c r="Q261" s="772">
        <f t="shared" si="32"/>
        <v>8.5374810851314678</v>
      </c>
      <c r="R261" s="772">
        <f t="shared" si="33"/>
        <v>7.4723274149999996</v>
      </c>
      <c r="S261" s="772">
        <f t="shared" si="34"/>
        <v>7.095900672</v>
      </c>
      <c r="T261" s="772">
        <f t="shared" si="35"/>
        <v>5.5580677950000004</v>
      </c>
      <c r="U261" s="772">
        <f t="shared" si="36"/>
        <v>3.800227284</v>
      </c>
    </row>
    <row r="262" spans="1:21" s="529" customFormat="1">
      <c r="A262" s="529">
        <v>44590101</v>
      </c>
      <c r="B262" s="739" t="s">
        <v>1059</v>
      </c>
      <c r="C262" s="739"/>
      <c r="D262" s="740">
        <v>64735</v>
      </c>
      <c r="E262" s="740">
        <v>68563</v>
      </c>
      <c r="F262" s="762">
        <v>77650</v>
      </c>
      <c r="G262" s="763">
        <v>58735</v>
      </c>
      <c r="H262" s="740">
        <v>49343.93</v>
      </c>
      <c r="I262" s="740">
        <v>54940.480000000003</v>
      </c>
      <c r="K262" s="762">
        <v>77650</v>
      </c>
      <c r="L262" s="763">
        <v>58735</v>
      </c>
      <c r="M262" s="741" t="s">
        <v>1746</v>
      </c>
      <c r="N262" s="529">
        <v>1</v>
      </c>
      <c r="O262" s="529">
        <v>6400</v>
      </c>
      <c r="P262" s="772">
        <f t="shared" si="31"/>
        <v>30.711299293136953</v>
      </c>
      <c r="Q262" s="772">
        <f t="shared" si="32"/>
        <v>32.868511181979272</v>
      </c>
      <c r="R262" s="772">
        <f t="shared" si="33"/>
        <v>36.281962499999999</v>
      </c>
      <c r="S262" s="772">
        <f t="shared" si="34"/>
        <v>26.642195999999998</v>
      </c>
      <c r="T262" s="772">
        <f t="shared" si="35"/>
        <v>18.911061172499998</v>
      </c>
      <c r="U262" s="772">
        <f t="shared" si="36"/>
        <v>16.844751168000002</v>
      </c>
    </row>
    <row r="263" spans="1:21" s="529" customFormat="1">
      <c r="A263" s="529">
        <v>44590102</v>
      </c>
      <c r="B263" s="739" t="s">
        <v>1060</v>
      </c>
      <c r="C263" s="739"/>
      <c r="D263" s="740">
        <v>12285</v>
      </c>
      <c r="E263" s="740">
        <v>11461</v>
      </c>
      <c r="F263" s="740">
        <v>10911.23</v>
      </c>
      <c r="G263" s="740">
        <v>10840.4</v>
      </c>
      <c r="H263" s="740">
        <v>10435.69</v>
      </c>
      <c r="I263" s="740">
        <v>10178.49</v>
      </c>
      <c r="K263" s="762">
        <v>11630</v>
      </c>
      <c r="L263" s="763">
        <v>11020</v>
      </c>
      <c r="M263" s="741" t="s">
        <v>1747</v>
      </c>
      <c r="N263" s="529">
        <v>15</v>
      </c>
      <c r="O263" s="529">
        <v>6400</v>
      </c>
      <c r="P263" s="772">
        <f t="shared" si="31"/>
        <v>5.8281966759278214</v>
      </c>
      <c r="Q263" s="772">
        <f t="shared" si="32"/>
        <v>5.4943046053507647</v>
      </c>
      <c r="R263" s="772">
        <f t="shared" si="33"/>
        <v>5.0982722174999999</v>
      </c>
      <c r="S263" s="772">
        <f t="shared" si="34"/>
        <v>4.91720544</v>
      </c>
      <c r="T263" s="772">
        <f t="shared" si="35"/>
        <v>3.9994781925000003</v>
      </c>
      <c r="U263" s="772">
        <f t="shared" si="36"/>
        <v>3.1207250339999999</v>
      </c>
    </row>
    <row r="264" spans="1:21" s="529" customFormat="1">
      <c r="A264" s="529">
        <v>44590103</v>
      </c>
      <c r="B264" s="739" t="s">
        <v>1061</v>
      </c>
      <c r="C264" s="739"/>
      <c r="D264" s="740">
        <v>3789</v>
      </c>
      <c r="E264" s="740">
        <v>3570</v>
      </c>
      <c r="F264" s="740">
        <v>3176.51</v>
      </c>
      <c r="G264" s="740">
        <v>3604.46</v>
      </c>
      <c r="H264" s="740">
        <v>3477.96</v>
      </c>
      <c r="I264" s="740">
        <v>3186.19</v>
      </c>
      <c r="K264" s="762">
        <v>3512</v>
      </c>
      <c r="L264" s="763">
        <v>3748</v>
      </c>
      <c r="M264" s="741" t="s">
        <v>1748</v>
      </c>
      <c r="N264" s="529">
        <v>3</v>
      </c>
      <c r="O264" s="529">
        <v>6400</v>
      </c>
      <c r="P264" s="772">
        <f t="shared" si="31"/>
        <v>1.797561026055394</v>
      </c>
      <c r="Q264" s="772">
        <f t="shared" si="32"/>
        <v>1.7114272263417005</v>
      </c>
      <c r="R264" s="772">
        <f t="shared" si="33"/>
        <v>1.4842242975000002</v>
      </c>
      <c r="S264" s="772">
        <f t="shared" si="34"/>
        <v>1.634983056</v>
      </c>
      <c r="T264" s="772">
        <f t="shared" si="35"/>
        <v>1.33292817</v>
      </c>
      <c r="U264" s="772">
        <f t="shared" si="36"/>
        <v>0.97688585400000005</v>
      </c>
    </row>
    <row r="265" spans="1:21" s="529" customFormat="1">
      <c r="A265" s="529">
        <v>44590104</v>
      </c>
      <c r="B265" s="739" t="s">
        <v>1062</v>
      </c>
      <c r="C265" s="739"/>
      <c r="D265" s="740">
        <v>14819</v>
      </c>
      <c r="E265" s="740">
        <v>16203</v>
      </c>
      <c r="F265" s="762">
        <v>15439</v>
      </c>
      <c r="G265" s="740">
        <v>14560.52</v>
      </c>
      <c r="H265" s="740">
        <v>12796.08</v>
      </c>
      <c r="I265" s="740">
        <v>11637.14</v>
      </c>
      <c r="K265" s="762">
        <v>15439</v>
      </c>
      <c r="L265" s="763">
        <v>14818</v>
      </c>
      <c r="M265" s="741" t="s">
        <v>1748</v>
      </c>
      <c r="N265" s="529">
        <v>27</v>
      </c>
      <c r="O265" s="529">
        <v>6400</v>
      </c>
      <c r="P265" s="772">
        <f t="shared" si="31"/>
        <v>7.0303660187687731</v>
      </c>
      <c r="Q265" s="772">
        <f t="shared" si="32"/>
        <v>7.7675785289676673</v>
      </c>
      <c r="R265" s="772">
        <f t="shared" si="33"/>
        <v>7.2138727500000002</v>
      </c>
      <c r="S265" s="772">
        <f t="shared" si="34"/>
        <v>6.6046518720000007</v>
      </c>
      <c r="T265" s="772">
        <f t="shared" si="35"/>
        <v>4.9040976600000006</v>
      </c>
      <c r="U265" s="772">
        <f t="shared" si="36"/>
        <v>3.5679471240000002</v>
      </c>
    </row>
    <row r="266" spans="1:21" s="529" customFormat="1">
      <c r="A266" s="529">
        <v>44590105</v>
      </c>
      <c r="B266" s="739" t="s">
        <v>1063</v>
      </c>
      <c r="C266" s="739"/>
      <c r="D266" s="740">
        <v>4675</v>
      </c>
      <c r="E266" s="740">
        <v>5089</v>
      </c>
      <c r="F266" s="740">
        <v>4902.03</v>
      </c>
      <c r="G266" s="740">
        <v>4605.6499999999996</v>
      </c>
      <c r="H266" s="740">
        <v>4750.12</v>
      </c>
      <c r="I266" s="740">
        <v>5228.82</v>
      </c>
      <c r="K266" s="762">
        <v>5195</v>
      </c>
      <c r="L266" s="763">
        <v>4685</v>
      </c>
      <c r="M266" s="741" t="s">
        <v>365</v>
      </c>
      <c r="N266" s="529">
        <v>40</v>
      </c>
      <c r="O266" s="529">
        <v>6400</v>
      </c>
      <c r="P266" s="772">
        <f t="shared" si="31"/>
        <v>2.2178933219342745</v>
      </c>
      <c r="Q266" s="772">
        <f t="shared" si="32"/>
        <v>2.4396227324517965</v>
      </c>
      <c r="R266" s="772">
        <f t="shared" si="33"/>
        <v>2.2904735175000002</v>
      </c>
      <c r="S266" s="772">
        <f t="shared" si="34"/>
        <v>2.0891228399999999</v>
      </c>
      <c r="T266" s="772">
        <f t="shared" si="35"/>
        <v>1.82048349</v>
      </c>
      <c r="U266" s="772">
        <f t="shared" si="36"/>
        <v>1.603156212</v>
      </c>
    </row>
    <row r="267" spans="1:21" s="529" customFormat="1">
      <c r="A267" s="529">
        <v>44590106</v>
      </c>
      <c r="B267" s="739" t="s">
        <v>1064</v>
      </c>
      <c r="C267" s="739"/>
      <c r="D267" s="740">
        <v>11199</v>
      </c>
      <c r="E267" s="740">
        <v>11511</v>
      </c>
      <c r="F267" s="740">
        <v>10422.92</v>
      </c>
      <c r="G267" s="740">
        <v>10848.17</v>
      </c>
      <c r="H267" s="740">
        <v>9531.69</v>
      </c>
      <c r="I267" s="740">
        <v>9595.18</v>
      </c>
      <c r="K267" s="762">
        <v>11181</v>
      </c>
      <c r="L267" s="763">
        <v>11077</v>
      </c>
      <c r="M267" s="741" t="s">
        <v>1749</v>
      </c>
      <c r="N267" s="529">
        <v>2</v>
      </c>
      <c r="O267" s="529">
        <v>6400</v>
      </c>
      <c r="P267" s="772">
        <f t="shared" ref="P267:P330" si="39">$P$3*D267/1000000</f>
        <v>5.3129812432816985</v>
      </c>
      <c r="Q267" s="772">
        <f t="shared" ref="Q267:Q330" si="40">$Q$3*E267/1000000</f>
        <v>5.5182741743471464</v>
      </c>
      <c r="R267" s="772">
        <f t="shared" ref="R267:R330" si="41">$R$3*F267/1000000</f>
        <v>4.8701093699999998</v>
      </c>
      <c r="S267" s="772">
        <f t="shared" ref="S267:S330" si="42">$S$3*G267/1000000</f>
        <v>4.9207299120000005</v>
      </c>
      <c r="T267" s="772">
        <f t="shared" ref="T267:T330" si="43">$T$3*H267/1000000</f>
        <v>3.6530201925000005</v>
      </c>
      <c r="U267" s="772">
        <f t="shared" ref="U267:U330" si="44">$U$3*I267/1000000</f>
        <v>2.9418821880000001</v>
      </c>
    </row>
    <row r="268" spans="1:21" s="529" customFormat="1">
      <c r="A268" s="529">
        <v>44590107</v>
      </c>
      <c r="B268" s="739" t="s">
        <v>1065</v>
      </c>
      <c r="C268" s="739"/>
      <c r="D268" s="740">
        <v>9890</v>
      </c>
      <c r="E268" s="740">
        <v>9616</v>
      </c>
      <c r="F268" s="740">
        <v>8832.83</v>
      </c>
      <c r="G268" s="740">
        <v>8872.32</v>
      </c>
      <c r="H268" s="740">
        <v>8244.9699999999993</v>
      </c>
      <c r="I268" s="740">
        <v>7026.58</v>
      </c>
      <c r="K268" s="762">
        <v>9374</v>
      </c>
      <c r="L268" s="763">
        <v>9023</v>
      </c>
      <c r="M268" s="741" t="s">
        <v>1749</v>
      </c>
      <c r="N268" s="529">
        <v>44</v>
      </c>
      <c r="O268" s="529">
        <v>6400</v>
      </c>
      <c r="P268" s="772">
        <f t="shared" si="39"/>
        <v>4.6919711131401014</v>
      </c>
      <c r="Q268" s="772">
        <f t="shared" si="40"/>
        <v>4.6098275093842549</v>
      </c>
      <c r="R268" s="772">
        <f t="shared" si="41"/>
        <v>4.1271398174999998</v>
      </c>
      <c r="S268" s="772">
        <f t="shared" si="42"/>
        <v>4.024484352</v>
      </c>
      <c r="T268" s="772">
        <f t="shared" si="43"/>
        <v>3.1598847525</v>
      </c>
      <c r="U268" s="772">
        <f t="shared" si="44"/>
        <v>2.1543494280000002</v>
      </c>
    </row>
    <row r="269" spans="1:21" s="529" customFormat="1">
      <c r="A269" s="529">
        <v>44590111</v>
      </c>
      <c r="B269" s="739" t="s">
        <v>1066</v>
      </c>
      <c r="C269" s="739"/>
      <c r="D269" s="740">
        <v>21134</v>
      </c>
      <c r="E269" s="740">
        <v>20132</v>
      </c>
      <c r="F269" s="762">
        <v>16050</v>
      </c>
      <c r="G269" s="763">
        <v>17388</v>
      </c>
      <c r="H269" s="740">
        <v>16589.18</v>
      </c>
      <c r="I269" s="740">
        <v>16383.32</v>
      </c>
      <c r="K269" s="762">
        <v>16050</v>
      </c>
      <c r="L269" s="763">
        <v>17388</v>
      </c>
      <c r="M269" s="741" t="s">
        <v>1678</v>
      </c>
      <c r="N269" s="529">
        <v>7</v>
      </c>
      <c r="O269" s="529">
        <v>6400</v>
      </c>
      <c r="P269" s="772">
        <f t="shared" si="39"/>
        <v>10.026301062194429</v>
      </c>
      <c r="Q269" s="772">
        <f t="shared" si="40"/>
        <v>9.6511072607033928</v>
      </c>
      <c r="R269" s="772">
        <f t="shared" si="41"/>
        <v>7.4993625000000002</v>
      </c>
      <c r="S269" s="772">
        <f t="shared" si="42"/>
        <v>7.8871968000000008</v>
      </c>
      <c r="T269" s="772">
        <f t="shared" si="43"/>
        <v>6.3578032350000004</v>
      </c>
      <c r="U269" s="772">
        <f t="shared" si="44"/>
        <v>5.0231259120000002</v>
      </c>
    </row>
    <row r="270" spans="1:21" s="529" customFormat="1">
      <c r="A270" s="529">
        <v>44590121</v>
      </c>
      <c r="B270" s="739" t="s">
        <v>1067</v>
      </c>
      <c r="C270" s="739"/>
      <c r="D270" s="740">
        <v>7332</v>
      </c>
      <c r="E270" s="740">
        <v>8453</v>
      </c>
      <c r="F270" s="740">
        <v>7599.59</v>
      </c>
      <c r="G270" s="740">
        <v>7652.85</v>
      </c>
      <c r="H270" s="740">
        <v>7796.83</v>
      </c>
      <c r="I270" s="740">
        <v>8124.39</v>
      </c>
      <c r="K270" s="762">
        <v>8148</v>
      </c>
      <c r="L270" s="763">
        <v>7786</v>
      </c>
      <c r="M270" s="741" t="s">
        <v>1668</v>
      </c>
      <c r="N270" s="529">
        <v>19</v>
      </c>
      <c r="O270" s="529">
        <v>6400</v>
      </c>
      <c r="P270" s="772">
        <f t="shared" si="39"/>
        <v>3.4784157938870806</v>
      </c>
      <c r="Q270" s="772">
        <f t="shared" si="40"/>
        <v>4.0522953345284014</v>
      </c>
      <c r="R270" s="772">
        <f t="shared" si="41"/>
        <v>3.5509084275</v>
      </c>
      <c r="S270" s="772">
        <f t="shared" si="42"/>
        <v>3.4713327600000001</v>
      </c>
      <c r="T270" s="772">
        <f t="shared" si="43"/>
        <v>2.9881350975000003</v>
      </c>
      <c r="U270" s="772">
        <f t="shared" si="44"/>
        <v>2.4909379740000004</v>
      </c>
    </row>
    <row r="271" spans="1:21" s="529" customFormat="1">
      <c r="A271" s="529">
        <v>44590122</v>
      </c>
      <c r="B271" s="739" t="s">
        <v>1068</v>
      </c>
      <c r="C271" s="739"/>
      <c r="D271" s="740">
        <v>22792</v>
      </c>
      <c r="E271" s="740">
        <v>24191</v>
      </c>
      <c r="F271" s="740">
        <v>22397.32</v>
      </c>
      <c r="G271" s="740">
        <v>23387.759999999998</v>
      </c>
      <c r="H271" s="740">
        <v>23220.42</v>
      </c>
      <c r="I271" s="740">
        <v>23951.759999999998</v>
      </c>
      <c r="K271" s="762">
        <v>24074</v>
      </c>
      <c r="L271" s="763">
        <v>23889</v>
      </c>
      <c r="M271" s="741" t="s">
        <v>1750</v>
      </c>
      <c r="N271" s="529">
        <v>5</v>
      </c>
      <c r="O271" s="529">
        <v>6400</v>
      </c>
      <c r="P271" s="772">
        <f t="shared" si="39"/>
        <v>10.812882265994864</v>
      </c>
      <c r="Q271" s="772">
        <f t="shared" si="40"/>
        <v>11.596956871829713</v>
      </c>
      <c r="R271" s="772">
        <f t="shared" si="41"/>
        <v>10.46514777</v>
      </c>
      <c r="S271" s="772">
        <f t="shared" si="42"/>
        <v>10.608687936000001</v>
      </c>
      <c r="T271" s="772">
        <f t="shared" si="43"/>
        <v>8.8992259649999994</v>
      </c>
      <c r="U271" s="772">
        <f t="shared" si="44"/>
        <v>7.3436096160000002</v>
      </c>
    </row>
    <row r="272" spans="1:21" s="529" customFormat="1">
      <c r="A272" s="529">
        <v>44590123</v>
      </c>
      <c r="B272" s="739" t="s">
        <v>1069</v>
      </c>
      <c r="C272" s="739"/>
      <c r="D272" s="740">
        <v>13445</v>
      </c>
      <c r="E272" s="740">
        <v>13111</v>
      </c>
      <c r="F272" s="740">
        <v>12645.88</v>
      </c>
      <c r="G272" s="740">
        <v>12466.31</v>
      </c>
      <c r="H272" s="740">
        <v>11967.75</v>
      </c>
      <c r="I272" s="740">
        <v>12062.94</v>
      </c>
      <c r="K272" s="762">
        <v>12937</v>
      </c>
      <c r="L272" s="763">
        <v>12466</v>
      </c>
      <c r="M272" s="741" t="s">
        <v>673</v>
      </c>
      <c r="N272" s="529">
        <v>151</v>
      </c>
      <c r="O272" s="529">
        <v>6400</v>
      </c>
      <c r="P272" s="772">
        <f t="shared" si="39"/>
        <v>6.3785188691778227</v>
      </c>
      <c r="Q272" s="772">
        <f t="shared" si="40"/>
        <v>6.285300382231382</v>
      </c>
      <c r="R272" s="772">
        <f t="shared" si="41"/>
        <v>5.9087874299999994</v>
      </c>
      <c r="S272" s="772">
        <f t="shared" si="42"/>
        <v>5.654718216</v>
      </c>
      <c r="T272" s="772">
        <f t="shared" si="43"/>
        <v>4.5866401874999996</v>
      </c>
      <c r="U272" s="772">
        <f t="shared" si="44"/>
        <v>3.6984974040000007</v>
      </c>
    </row>
    <row r="273" spans="1:21" s="529" customFormat="1">
      <c r="A273" s="529">
        <v>44590124</v>
      </c>
      <c r="B273" s="739" t="s">
        <v>1070</v>
      </c>
      <c r="C273" s="739"/>
      <c r="D273" s="740">
        <v>10478</v>
      </c>
      <c r="E273" s="740">
        <v>12640</v>
      </c>
      <c r="F273" s="762">
        <v>11676</v>
      </c>
      <c r="G273" s="740">
        <v>10452.620000000001</v>
      </c>
      <c r="H273" s="740">
        <v>9449.4500000000007</v>
      </c>
      <c r="I273" s="740">
        <v>8651.4500000000007</v>
      </c>
      <c r="K273" s="762">
        <v>11676</v>
      </c>
      <c r="L273" s="763">
        <v>10537</v>
      </c>
      <c r="M273" s="741" t="s">
        <v>1751</v>
      </c>
      <c r="N273" s="529">
        <v>25</v>
      </c>
      <c r="O273" s="529">
        <v>6400</v>
      </c>
      <c r="P273" s="772">
        <f t="shared" si="39"/>
        <v>4.9709275352357922</v>
      </c>
      <c r="Q273" s="772">
        <f t="shared" si="40"/>
        <v>6.0595070422854604</v>
      </c>
      <c r="R273" s="772">
        <f t="shared" si="41"/>
        <v>5.4556110000000002</v>
      </c>
      <c r="S273" s="772">
        <f t="shared" si="42"/>
        <v>4.7413084320000012</v>
      </c>
      <c r="T273" s="772">
        <f t="shared" si="43"/>
        <v>3.6215017125000002</v>
      </c>
      <c r="U273" s="772">
        <f t="shared" si="44"/>
        <v>2.6525345700000003</v>
      </c>
    </row>
    <row r="274" spans="1:21" s="529" customFormat="1">
      <c r="A274" s="529">
        <v>44590125</v>
      </c>
      <c r="B274" s="739" t="s">
        <v>1071</v>
      </c>
      <c r="C274" s="739"/>
      <c r="D274" s="740">
        <v>12179</v>
      </c>
      <c r="E274" s="740">
        <v>13052</v>
      </c>
      <c r="F274" s="762">
        <v>9314</v>
      </c>
      <c r="G274" s="740">
        <v>9942.19</v>
      </c>
      <c r="H274" s="740">
        <v>9514.52</v>
      </c>
      <c r="I274" s="740">
        <v>10003.06</v>
      </c>
      <c r="K274" s="762">
        <v>9314</v>
      </c>
      <c r="L274" s="763">
        <v>10136</v>
      </c>
      <c r="M274" s="741" t="s">
        <v>1752</v>
      </c>
      <c r="N274" s="529">
        <v>43</v>
      </c>
      <c r="O274" s="529">
        <v>6400</v>
      </c>
      <c r="P274" s="772">
        <f t="shared" si="39"/>
        <v>5.7779086134411832</v>
      </c>
      <c r="Q274" s="772">
        <f t="shared" si="40"/>
        <v>6.2570162908156508</v>
      </c>
      <c r="R274" s="772">
        <f t="shared" si="41"/>
        <v>4.3519664999999996</v>
      </c>
      <c r="S274" s="772">
        <f t="shared" si="42"/>
        <v>4.5097773840000004</v>
      </c>
      <c r="T274" s="772">
        <f t="shared" si="43"/>
        <v>3.6464397900000001</v>
      </c>
      <c r="U274" s="772">
        <f t="shared" si="44"/>
        <v>3.0669381960000002</v>
      </c>
    </row>
    <row r="275" spans="1:21" s="529" customFormat="1">
      <c r="A275" s="529">
        <v>44590126</v>
      </c>
      <c r="B275" s="739" t="s">
        <v>1072</v>
      </c>
      <c r="C275" s="739"/>
      <c r="D275" s="740">
        <v>5577</v>
      </c>
      <c r="E275" s="740">
        <v>5452</v>
      </c>
      <c r="F275" s="740">
        <v>5415.69</v>
      </c>
      <c r="G275" s="740">
        <v>5549.58</v>
      </c>
      <c r="H275" s="740">
        <v>5485.72</v>
      </c>
      <c r="I275" s="740">
        <v>5696.07</v>
      </c>
      <c r="K275" s="762">
        <v>5744</v>
      </c>
      <c r="L275" s="763">
        <v>5657</v>
      </c>
      <c r="M275" s="741" t="s">
        <v>518</v>
      </c>
      <c r="N275" s="529">
        <v>23</v>
      </c>
      <c r="O275" s="529">
        <v>6400</v>
      </c>
      <c r="P275" s="772">
        <f t="shared" si="39"/>
        <v>2.6458162687545346</v>
      </c>
      <c r="Q275" s="772">
        <f t="shared" si="40"/>
        <v>2.6136418033655322</v>
      </c>
      <c r="R275" s="772">
        <f t="shared" si="41"/>
        <v>2.5304811524999997</v>
      </c>
      <c r="S275" s="772">
        <f t="shared" si="42"/>
        <v>2.5172894879999999</v>
      </c>
      <c r="T275" s="772">
        <f t="shared" si="43"/>
        <v>2.1024021899999998</v>
      </c>
      <c r="U275" s="772">
        <f t="shared" si="44"/>
        <v>1.7464150620000001</v>
      </c>
    </row>
    <row r="276" spans="1:21" s="240" customFormat="1">
      <c r="B276" s="17" t="s">
        <v>1073</v>
      </c>
      <c r="C276" s="17" t="s">
        <v>1771</v>
      </c>
      <c r="D276" s="577">
        <f t="shared" ref="D276" si="45">E276</f>
        <v>14161.577499999999</v>
      </c>
      <c r="E276" s="577">
        <f>(F276+G276+H276+I276)/4</f>
        <v>14161.577499999999</v>
      </c>
      <c r="F276" s="577">
        <v>13561.42</v>
      </c>
      <c r="G276" s="577">
        <v>13427.38</v>
      </c>
      <c r="H276" s="577">
        <v>14572.88</v>
      </c>
      <c r="I276" s="577">
        <v>15084.63</v>
      </c>
      <c r="K276" s="762"/>
      <c r="L276" s="763"/>
      <c r="M276" s="754"/>
      <c r="P276" s="772">
        <f t="shared" si="39"/>
        <v>6.7184744738619635</v>
      </c>
      <c r="Q276" s="772">
        <f t="shared" si="40"/>
        <v>6.7889381796773201</v>
      </c>
      <c r="R276" s="772">
        <f t="shared" si="41"/>
        <v>6.3365734950000006</v>
      </c>
      <c r="S276" s="772">
        <f t="shared" si="42"/>
        <v>6.0906595680000004</v>
      </c>
      <c r="T276" s="772">
        <f t="shared" si="43"/>
        <v>5.58505626</v>
      </c>
      <c r="U276" s="772">
        <f t="shared" si="44"/>
        <v>4.6249475580000006</v>
      </c>
    </row>
    <row r="277" spans="1:21" s="529" customFormat="1">
      <c r="A277" s="529">
        <v>44590128</v>
      </c>
      <c r="B277" s="739" t="s">
        <v>1074</v>
      </c>
      <c r="C277" s="739"/>
      <c r="D277" s="740">
        <v>32891</v>
      </c>
      <c r="E277" s="740">
        <v>30285</v>
      </c>
      <c r="F277" s="740">
        <v>29905.67</v>
      </c>
      <c r="G277" s="740">
        <v>29436.35</v>
      </c>
      <c r="H277" s="740">
        <v>29334.47</v>
      </c>
      <c r="I277" s="740">
        <v>30109.55</v>
      </c>
      <c r="K277" s="762">
        <v>31812</v>
      </c>
      <c r="L277" s="763">
        <v>30058</v>
      </c>
      <c r="M277" s="741" t="s">
        <v>1753</v>
      </c>
      <c r="N277" s="529">
        <v>61</v>
      </c>
      <c r="O277" s="529">
        <v>6400</v>
      </c>
      <c r="P277" s="772">
        <f t="shared" si="39"/>
        <v>15.604006257056733</v>
      </c>
      <c r="Q277" s="772">
        <f t="shared" si="40"/>
        <v>14.518367941108794</v>
      </c>
      <c r="R277" s="772">
        <f t="shared" si="41"/>
        <v>13.973424307499998</v>
      </c>
      <c r="S277" s="772">
        <f t="shared" si="42"/>
        <v>13.35232836</v>
      </c>
      <c r="T277" s="772">
        <f t="shared" si="43"/>
        <v>11.242435627500001</v>
      </c>
      <c r="U277" s="772">
        <f t="shared" si="44"/>
        <v>9.2315880300000011</v>
      </c>
    </row>
    <row r="278" spans="1:21" s="529" customFormat="1">
      <c r="A278" s="529">
        <v>44590129</v>
      </c>
      <c r="B278" s="739" t="s">
        <v>1075</v>
      </c>
      <c r="C278" s="739"/>
      <c r="D278" s="740">
        <v>21214</v>
      </c>
      <c r="E278" s="740">
        <v>18932</v>
      </c>
      <c r="F278" s="762">
        <v>22392</v>
      </c>
      <c r="G278" s="763">
        <v>19211</v>
      </c>
      <c r="H278" s="740">
        <v>17865.68</v>
      </c>
      <c r="I278" s="740">
        <v>18121.89</v>
      </c>
      <c r="K278" s="762">
        <v>22392</v>
      </c>
      <c r="L278" s="763">
        <v>19211</v>
      </c>
      <c r="M278" s="741" t="s">
        <v>1753</v>
      </c>
      <c r="O278" s="529">
        <v>6400</v>
      </c>
      <c r="P278" s="772">
        <f t="shared" si="39"/>
        <v>10.064254316901327</v>
      </c>
      <c r="Q278" s="772">
        <f t="shared" si="40"/>
        <v>9.0758376047902161</v>
      </c>
      <c r="R278" s="772">
        <f t="shared" si="41"/>
        <v>10.462662</v>
      </c>
      <c r="S278" s="772">
        <f t="shared" si="42"/>
        <v>8.7141096000000005</v>
      </c>
      <c r="T278" s="772">
        <f t="shared" si="43"/>
        <v>6.8470218599999999</v>
      </c>
      <c r="U278" s="772">
        <f t="shared" si="44"/>
        <v>5.5561714740000001</v>
      </c>
    </row>
    <row r="279" spans="1:21" s="529" customFormat="1">
      <c r="A279" s="529">
        <v>44590131</v>
      </c>
      <c r="B279" s="739" t="s">
        <v>1076</v>
      </c>
      <c r="C279" s="739"/>
      <c r="D279" s="740">
        <v>12253</v>
      </c>
      <c r="E279" s="740">
        <v>13865</v>
      </c>
      <c r="F279" s="762">
        <v>13938</v>
      </c>
      <c r="G279" s="740">
        <v>13446.96</v>
      </c>
      <c r="H279" s="740">
        <v>12758.28</v>
      </c>
      <c r="I279" s="740">
        <v>12460.19</v>
      </c>
      <c r="K279" s="762">
        <v>13938</v>
      </c>
      <c r="L279" s="763">
        <v>13716</v>
      </c>
      <c r="M279" s="741" t="s">
        <v>381</v>
      </c>
      <c r="N279" s="529">
        <v>41</v>
      </c>
      <c r="O279" s="529">
        <v>6400</v>
      </c>
      <c r="P279" s="772">
        <f t="shared" si="39"/>
        <v>5.8130153740450625</v>
      </c>
      <c r="Q279" s="772">
        <f t="shared" si="40"/>
        <v>6.6467614826968271</v>
      </c>
      <c r="R279" s="772">
        <f t="shared" si="41"/>
        <v>6.5125305000000004</v>
      </c>
      <c r="S279" s="772">
        <f t="shared" si="42"/>
        <v>6.0995410559999996</v>
      </c>
      <c r="T279" s="772">
        <f t="shared" si="43"/>
        <v>4.8896108100000006</v>
      </c>
      <c r="U279" s="772">
        <f t="shared" si="44"/>
        <v>3.8202942540000007</v>
      </c>
    </row>
    <row r="280" spans="1:21" s="529" customFormat="1">
      <c r="A280" s="529">
        <v>44590132</v>
      </c>
      <c r="B280" s="739" t="s">
        <v>1077</v>
      </c>
      <c r="C280" s="739"/>
      <c r="D280" s="740">
        <v>19356</v>
      </c>
      <c r="E280" s="740">
        <v>22292</v>
      </c>
      <c r="F280" s="740">
        <v>20572.580000000002</v>
      </c>
      <c r="G280" s="740">
        <v>20685.2</v>
      </c>
      <c r="H280" s="740">
        <v>20235.55</v>
      </c>
      <c r="I280" s="740">
        <v>21016.16</v>
      </c>
      <c r="K280" s="762">
        <v>22008</v>
      </c>
      <c r="L280" s="763">
        <v>21150</v>
      </c>
      <c r="M280" s="741" t="s">
        <v>368</v>
      </c>
      <c r="N280" s="529">
        <v>42</v>
      </c>
      <c r="O280" s="529">
        <v>6400</v>
      </c>
      <c r="P280" s="772">
        <f t="shared" si="39"/>
        <v>9.1827899763336518</v>
      </c>
      <c r="Q280" s="772">
        <f t="shared" si="40"/>
        <v>10.68659264134711</v>
      </c>
      <c r="R280" s="772">
        <f t="shared" si="41"/>
        <v>9.6125380050000011</v>
      </c>
      <c r="S280" s="772">
        <f t="shared" si="42"/>
        <v>9.3828067200000014</v>
      </c>
      <c r="T280" s="772">
        <f t="shared" si="43"/>
        <v>7.7552745375000001</v>
      </c>
      <c r="U280" s="772">
        <f t="shared" si="44"/>
        <v>6.4435546560000008</v>
      </c>
    </row>
    <row r="281" spans="1:21" s="529" customFormat="1">
      <c r="A281" s="529">
        <v>44590133</v>
      </c>
      <c r="B281" s="739" t="s">
        <v>1078</v>
      </c>
      <c r="C281" s="739"/>
      <c r="D281" s="740">
        <v>25799</v>
      </c>
      <c r="E281" s="740">
        <v>24851</v>
      </c>
      <c r="F281" s="740">
        <v>23038.99</v>
      </c>
      <c r="G281" s="740">
        <v>23729.11</v>
      </c>
      <c r="H281" s="740">
        <v>23391.56</v>
      </c>
      <c r="I281" s="740">
        <v>24952.76</v>
      </c>
      <c r="K281" s="762">
        <v>24518</v>
      </c>
      <c r="L281" s="763">
        <v>24233</v>
      </c>
      <c r="M281" s="741" t="s">
        <v>52</v>
      </c>
      <c r="N281" s="529">
        <v>1</v>
      </c>
      <c r="O281" s="529">
        <v>6400</v>
      </c>
      <c r="P281" s="772">
        <f t="shared" si="39"/>
        <v>12.239450227290341</v>
      </c>
      <c r="Q281" s="772">
        <f t="shared" si="40"/>
        <v>11.913355182581959</v>
      </c>
      <c r="R281" s="772">
        <f t="shared" si="41"/>
        <v>10.764968077500001</v>
      </c>
      <c r="S281" s="772">
        <f t="shared" si="42"/>
        <v>10.763524296</v>
      </c>
      <c r="T281" s="772">
        <f t="shared" si="43"/>
        <v>8.9648153700000002</v>
      </c>
      <c r="U281" s="772">
        <f t="shared" si="44"/>
        <v>7.6505162159999998</v>
      </c>
    </row>
    <row r="282" spans="1:21" s="529" customFormat="1">
      <c r="A282" s="529">
        <v>44590134</v>
      </c>
      <c r="B282" s="739" t="s">
        <v>1079</v>
      </c>
      <c r="C282" s="739"/>
      <c r="D282" s="740">
        <v>27929</v>
      </c>
      <c r="E282" s="740">
        <v>30906</v>
      </c>
      <c r="F282" s="740">
        <v>28004.94</v>
      </c>
      <c r="G282" s="740">
        <v>28007.52</v>
      </c>
      <c r="H282" s="740">
        <v>26824.7</v>
      </c>
      <c r="I282" s="740">
        <v>23410.37</v>
      </c>
      <c r="K282" s="762">
        <v>30006</v>
      </c>
      <c r="L282" s="763">
        <v>28675</v>
      </c>
      <c r="M282" s="741" t="s">
        <v>1754</v>
      </c>
      <c r="N282" s="529">
        <v>39</v>
      </c>
      <c r="O282" s="529">
        <v>6400</v>
      </c>
      <c r="P282" s="772">
        <f t="shared" si="39"/>
        <v>13.249955633861468</v>
      </c>
      <c r="Q282" s="772">
        <f t="shared" si="40"/>
        <v>14.816069988043864</v>
      </c>
      <c r="R282" s="772">
        <f t="shared" si="41"/>
        <v>13.085308215</v>
      </c>
      <c r="S282" s="772">
        <f t="shared" si="42"/>
        <v>12.704211072000001</v>
      </c>
      <c r="T282" s="772">
        <f t="shared" si="43"/>
        <v>10.280566275</v>
      </c>
      <c r="U282" s="772">
        <f t="shared" si="44"/>
        <v>7.1776194420000001</v>
      </c>
    </row>
    <row r="283" spans="1:21" s="529" customFormat="1">
      <c r="A283" s="529">
        <v>44590135</v>
      </c>
      <c r="B283" s="739" t="s">
        <v>1080</v>
      </c>
      <c r="C283" s="739"/>
      <c r="D283" s="740">
        <v>17632</v>
      </c>
      <c r="E283" s="740">
        <v>17089</v>
      </c>
      <c r="F283" s="740">
        <v>16285.3</v>
      </c>
      <c r="G283" s="740">
        <v>17047.919999999998</v>
      </c>
      <c r="H283" s="740">
        <v>17225.009999999998</v>
      </c>
      <c r="I283" s="740">
        <v>16350.41</v>
      </c>
      <c r="K283" s="762">
        <v>17306</v>
      </c>
      <c r="L283" s="763">
        <v>17447</v>
      </c>
      <c r="M283" s="741" t="s">
        <v>448</v>
      </c>
      <c r="N283" s="529">
        <v>98</v>
      </c>
      <c r="O283" s="529">
        <v>6400</v>
      </c>
      <c r="P283" s="772">
        <f t="shared" si="39"/>
        <v>8.3648973374000271</v>
      </c>
      <c r="Q283" s="772">
        <f t="shared" si="40"/>
        <v>8.1923192915835621</v>
      </c>
      <c r="R283" s="772">
        <f t="shared" si="41"/>
        <v>7.6093064249999998</v>
      </c>
      <c r="S283" s="772">
        <f t="shared" si="42"/>
        <v>7.7329365119999993</v>
      </c>
      <c r="T283" s="772">
        <f t="shared" si="43"/>
        <v>6.6014850825</v>
      </c>
      <c r="U283" s="772">
        <f t="shared" si="44"/>
        <v>5.0130357060000001</v>
      </c>
    </row>
    <row r="284" spans="1:21" s="529" customFormat="1">
      <c r="A284" s="529">
        <v>44590136</v>
      </c>
      <c r="B284" s="739" t="s">
        <v>1081</v>
      </c>
      <c r="C284" s="739"/>
      <c r="D284" s="740">
        <v>23866</v>
      </c>
      <c r="E284" s="740">
        <v>23693</v>
      </c>
      <c r="F284" s="762">
        <v>19628</v>
      </c>
      <c r="G284" s="763">
        <v>23085</v>
      </c>
      <c r="H284" s="740">
        <v>22285.52</v>
      </c>
      <c r="I284" s="740">
        <v>23016.03</v>
      </c>
      <c r="K284" s="762">
        <v>19628</v>
      </c>
      <c r="L284" s="763">
        <v>23085</v>
      </c>
      <c r="M284" s="741" t="s">
        <v>406</v>
      </c>
      <c r="N284" s="529">
        <v>6</v>
      </c>
      <c r="O284" s="529">
        <v>6400</v>
      </c>
      <c r="P284" s="772">
        <f t="shared" si="39"/>
        <v>11.322404710434951</v>
      </c>
      <c r="Q284" s="772">
        <f t="shared" si="40"/>
        <v>11.358219964625745</v>
      </c>
      <c r="R284" s="772">
        <f t="shared" si="41"/>
        <v>9.1711829999999992</v>
      </c>
      <c r="S284" s="772">
        <f t="shared" si="42"/>
        <v>10.471356</v>
      </c>
      <c r="T284" s="772">
        <f t="shared" si="43"/>
        <v>8.5409255400000017</v>
      </c>
      <c r="U284" s="772">
        <f t="shared" si="44"/>
        <v>7.0567147980000007</v>
      </c>
    </row>
    <row r="285" spans="1:21" s="529" customFormat="1">
      <c r="A285" s="529">
        <v>44590137</v>
      </c>
      <c r="B285" s="739" t="s">
        <v>1082</v>
      </c>
      <c r="C285" s="739"/>
      <c r="D285" s="740">
        <v>27330</v>
      </c>
      <c r="E285" s="740">
        <v>28626</v>
      </c>
      <c r="F285" s="740">
        <v>23826.28</v>
      </c>
      <c r="G285" s="740">
        <v>23901.66</v>
      </c>
      <c r="H285" s="740">
        <v>23024.85</v>
      </c>
      <c r="I285" s="740">
        <v>23693.22</v>
      </c>
      <c r="K285" s="762">
        <v>25328</v>
      </c>
      <c r="L285" s="763">
        <v>24526</v>
      </c>
      <c r="M285" s="741" t="s">
        <v>448</v>
      </c>
      <c r="N285" s="529">
        <v>24</v>
      </c>
      <c r="O285" s="529">
        <v>6400</v>
      </c>
      <c r="P285" s="772">
        <f t="shared" si="39"/>
        <v>12.965780639243576</v>
      </c>
      <c r="Q285" s="772">
        <f t="shared" si="40"/>
        <v>13.723057641808829</v>
      </c>
      <c r="R285" s="772">
        <f t="shared" si="41"/>
        <v>11.13282933</v>
      </c>
      <c r="S285" s="772">
        <f t="shared" si="42"/>
        <v>10.841792975999999</v>
      </c>
      <c r="T285" s="772">
        <f t="shared" si="43"/>
        <v>8.824273762499999</v>
      </c>
      <c r="U285" s="772">
        <f t="shared" si="44"/>
        <v>7.2643412520000012</v>
      </c>
    </row>
    <row r="286" spans="1:21" s="529" customFormat="1">
      <c r="A286" s="529">
        <v>44590138</v>
      </c>
      <c r="B286" s="739" t="s">
        <v>1083</v>
      </c>
      <c r="C286" s="739"/>
      <c r="D286" s="740">
        <v>14935</v>
      </c>
      <c r="E286" s="740">
        <v>14729</v>
      </c>
      <c r="F286" s="740">
        <v>13900.16</v>
      </c>
      <c r="G286" s="740">
        <v>13749.45</v>
      </c>
      <c r="H286" s="740">
        <v>13869.77</v>
      </c>
      <c r="I286" s="740">
        <v>15424.63</v>
      </c>
      <c r="K286" s="762">
        <v>14762</v>
      </c>
      <c r="L286" s="763">
        <v>14063</v>
      </c>
      <c r="M286" s="741" t="s">
        <v>410</v>
      </c>
      <c r="N286" s="529">
        <v>20</v>
      </c>
      <c r="O286" s="529">
        <v>6400</v>
      </c>
      <c r="P286" s="772">
        <f t="shared" si="39"/>
        <v>7.0853982380937737</v>
      </c>
      <c r="Q286" s="772">
        <f t="shared" si="40"/>
        <v>7.0609556349543148</v>
      </c>
      <c r="R286" s="772">
        <f t="shared" si="41"/>
        <v>6.4948497600000001</v>
      </c>
      <c r="S286" s="772">
        <f t="shared" si="42"/>
        <v>6.2367505200000002</v>
      </c>
      <c r="T286" s="772">
        <f t="shared" si="43"/>
        <v>5.3155893525</v>
      </c>
      <c r="U286" s="772">
        <f t="shared" si="44"/>
        <v>4.7291915580000001</v>
      </c>
    </row>
    <row r="287" spans="1:21" s="529" customFormat="1">
      <c r="A287" s="529">
        <v>44590139</v>
      </c>
      <c r="B287" s="739" t="s">
        <v>1084</v>
      </c>
      <c r="C287" s="739"/>
      <c r="D287" s="740">
        <v>13385</v>
      </c>
      <c r="E287" s="740">
        <v>14428</v>
      </c>
      <c r="F287" s="762">
        <v>11420</v>
      </c>
      <c r="G287" s="763">
        <v>12416</v>
      </c>
      <c r="H287" s="740">
        <v>11977.42</v>
      </c>
      <c r="I287" s="740">
        <v>13102.97</v>
      </c>
      <c r="K287" s="762">
        <v>11420</v>
      </c>
      <c r="L287" s="763">
        <v>12416</v>
      </c>
      <c r="M287" s="741" t="s">
        <v>1755</v>
      </c>
      <c r="N287" s="529">
        <v>2</v>
      </c>
      <c r="O287" s="529">
        <v>6400</v>
      </c>
      <c r="P287" s="772">
        <f t="shared" si="39"/>
        <v>6.3500539281476502</v>
      </c>
      <c r="Q287" s="772">
        <f t="shared" si="40"/>
        <v>6.9166588295960931</v>
      </c>
      <c r="R287" s="772">
        <f t="shared" si="41"/>
        <v>5.3359949999999996</v>
      </c>
      <c r="S287" s="772">
        <f t="shared" si="42"/>
        <v>5.6318976000000003</v>
      </c>
      <c r="T287" s="772">
        <f t="shared" si="43"/>
        <v>4.5903462150000003</v>
      </c>
      <c r="U287" s="772">
        <f t="shared" si="44"/>
        <v>4.0173706019999997</v>
      </c>
    </row>
    <row r="288" spans="1:21" s="529" customFormat="1">
      <c r="A288" s="529">
        <v>44590150</v>
      </c>
      <c r="B288" s="739" t="s">
        <v>1085</v>
      </c>
      <c r="C288" s="739"/>
      <c r="D288" s="740">
        <v>17791</v>
      </c>
      <c r="E288" s="740">
        <v>18570</v>
      </c>
      <c r="F288" s="762">
        <v>18196</v>
      </c>
      <c r="G288" s="740">
        <v>18339.39</v>
      </c>
      <c r="H288" s="740">
        <v>17797.310000000001</v>
      </c>
      <c r="I288" s="740">
        <v>18156.189999999999</v>
      </c>
      <c r="K288" s="762">
        <v>18196</v>
      </c>
      <c r="L288" s="763">
        <v>18709</v>
      </c>
      <c r="M288" s="741" t="s">
        <v>1756</v>
      </c>
      <c r="N288" s="529">
        <v>2</v>
      </c>
      <c r="O288" s="529">
        <v>6400</v>
      </c>
      <c r="P288" s="772">
        <f t="shared" si="39"/>
        <v>8.4403294311299852</v>
      </c>
      <c r="Q288" s="772">
        <f t="shared" si="40"/>
        <v>8.9022979252564092</v>
      </c>
      <c r="R288" s="772">
        <f t="shared" si="41"/>
        <v>8.5020810000000004</v>
      </c>
      <c r="S288" s="772">
        <f t="shared" si="42"/>
        <v>8.3187473040000004</v>
      </c>
      <c r="T288" s="772">
        <f t="shared" si="43"/>
        <v>6.8208190575000005</v>
      </c>
      <c r="U288" s="772">
        <f t="shared" si="44"/>
        <v>5.5666878540000004</v>
      </c>
    </row>
    <row r="289" spans="1:21" s="529" customFormat="1">
      <c r="A289" s="529">
        <v>44590210</v>
      </c>
      <c r="B289" s="739" t="s">
        <v>1086</v>
      </c>
      <c r="C289" s="739"/>
      <c r="D289" s="740">
        <v>19374</v>
      </c>
      <c r="E289" s="740">
        <v>19049</v>
      </c>
      <c r="F289" s="740">
        <v>19385.14</v>
      </c>
      <c r="G289" s="740">
        <v>20424.080000000002</v>
      </c>
      <c r="H289" s="740">
        <v>17889.45</v>
      </c>
      <c r="I289" s="740">
        <v>17185.310000000001</v>
      </c>
      <c r="K289" s="762">
        <v>20511</v>
      </c>
      <c r="L289" s="763">
        <v>20998</v>
      </c>
      <c r="M289" s="741" t="s">
        <v>501</v>
      </c>
      <c r="N289" s="529">
        <v>104</v>
      </c>
      <c r="O289" s="529">
        <v>6400</v>
      </c>
      <c r="P289" s="772">
        <f t="shared" si="39"/>
        <v>9.1913294586427021</v>
      </c>
      <c r="Q289" s="772">
        <f t="shared" si="40"/>
        <v>9.1319263962417505</v>
      </c>
      <c r="R289" s="772">
        <f t="shared" si="41"/>
        <v>9.0577066649999995</v>
      </c>
      <c r="S289" s="772">
        <f t="shared" si="42"/>
        <v>9.2643626880000003</v>
      </c>
      <c r="T289" s="772">
        <f t="shared" si="43"/>
        <v>6.8561317125000008</v>
      </c>
      <c r="U289" s="772">
        <f t="shared" si="44"/>
        <v>5.2690160460000008</v>
      </c>
    </row>
    <row r="290" spans="1:21" s="529" customFormat="1">
      <c r="A290" s="529">
        <v>44590213</v>
      </c>
      <c r="B290" s="739" t="s">
        <v>1087</v>
      </c>
      <c r="C290" s="739"/>
      <c r="D290" s="740">
        <v>10879</v>
      </c>
      <c r="E290" s="740">
        <v>11322</v>
      </c>
      <c r="F290" s="762">
        <v>12657</v>
      </c>
      <c r="G290" s="740">
        <v>11706.59</v>
      </c>
      <c r="H290" s="740">
        <v>10805.84</v>
      </c>
      <c r="I290" s="740">
        <v>11712.15</v>
      </c>
      <c r="K290" s="762">
        <v>12657</v>
      </c>
      <c r="L290" s="763">
        <v>11945</v>
      </c>
      <c r="M290" s="741" t="s">
        <v>1757</v>
      </c>
      <c r="N290" s="529">
        <v>22</v>
      </c>
      <c r="O290" s="529">
        <v>6400</v>
      </c>
      <c r="P290" s="772">
        <f t="shared" si="39"/>
        <v>5.1611682244541122</v>
      </c>
      <c r="Q290" s="772">
        <f t="shared" si="40"/>
        <v>5.4276692035408214</v>
      </c>
      <c r="R290" s="772">
        <f t="shared" si="41"/>
        <v>5.9139832500000002</v>
      </c>
      <c r="S290" s="772">
        <f t="shared" si="42"/>
        <v>5.3101092240000005</v>
      </c>
      <c r="T290" s="772">
        <f t="shared" si="43"/>
        <v>4.14133818</v>
      </c>
      <c r="U290" s="772">
        <f t="shared" si="44"/>
        <v>3.5909451899999998</v>
      </c>
    </row>
    <row r="291" spans="1:21">
      <c r="A291" s="722">
        <v>44590252</v>
      </c>
      <c r="C291" s="17" t="s">
        <v>1787</v>
      </c>
      <c r="D291" s="577">
        <v>61299</v>
      </c>
      <c r="E291" s="577">
        <v>60673</v>
      </c>
      <c r="F291" s="762">
        <v>60532</v>
      </c>
      <c r="G291" s="763">
        <v>55998</v>
      </c>
      <c r="H291" s="577">
        <f>G291</f>
        <v>55998</v>
      </c>
      <c r="I291" s="577">
        <f>G291</f>
        <v>55998</v>
      </c>
      <c r="K291" s="762">
        <v>60532</v>
      </c>
      <c r="L291" s="763">
        <v>55998</v>
      </c>
      <c r="M291" s="743" t="s">
        <v>1737</v>
      </c>
      <c r="N291" s="722">
        <v>11</v>
      </c>
      <c r="O291" s="722">
        <v>6400</v>
      </c>
      <c r="P291" s="772">
        <f t="shared" si="39"/>
        <v>29.081207003475743</v>
      </c>
      <c r="Q291" s="772">
        <f t="shared" si="40"/>
        <v>29.086113194350133</v>
      </c>
      <c r="R291" s="772">
        <f t="shared" si="41"/>
        <v>28.283577000000001</v>
      </c>
      <c r="S291" s="772">
        <f t="shared" si="42"/>
        <v>25.400692800000002</v>
      </c>
      <c r="T291" s="772">
        <f t="shared" si="43"/>
        <v>21.461233499999999</v>
      </c>
      <c r="U291" s="772">
        <f t="shared" si="44"/>
        <v>17.168986799999999</v>
      </c>
    </row>
    <row r="292" spans="1:21" s="529" customFormat="1">
      <c r="A292" s="529">
        <v>44590610</v>
      </c>
      <c r="B292" s="739" t="s">
        <v>1088</v>
      </c>
      <c r="C292" s="739"/>
      <c r="D292" s="740">
        <v>15868</v>
      </c>
      <c r="E292" s="740">
        <v>17324</v>
      </c>
      <c r="F292" s="762">
        <v>15060</v>
      </c>
      <c r="G292" s="740">
        <v>12315.52</v>
      </c>
      <c r="H292" s="740">
        <v>16509.34</v>
      </c>
      <c r="I292" s="740">
        <v>19183.689999999999</v>
      </c>
      <c r="K292" s="762">
        <v>15060</v>
      </c>
      <c r="L292" s="763">
        <v>12481</v>
      </c>
      <c r="M292" s="741" t="s">
        <v>1758</v>
      </c>
      <c r="N292" s="529">
        <v>0</v>
      </c>
      <c r="O292" s="529">
        <v>6400</v>
      </c>
      <c r="P292" s="772">
        <f t="shared" si="39"/>
        <v>7.5280280711129564</v>
      </c>
      <c r="Q292" s="772">
        <f t="shared" si="40"/>
        <v>8.3049762658665607</v>
      </c>
      <c r="R292" s="772">
        <f t="shared" si="41"/>
        <v>7.0367850000000001</v>
      </c>
      <c r="S292" s="772">
        <f t="shared" si="42"/>
        <v>5.5863198720000007</v>
      </c>
      <c r="T292" s="772">
        <f t="shared" si="43"/>
        <v>6.3272045549999998</v>
      </c>
      <c r="U292" s="772">
        <f t="shared" si="44"/>
        <v>5.8817193540000003</v>
      </c>
    </row>
    <row r="293" spans="1:21" s="529" customFormat="1">
      <c r="A293" s="529">
        <v>44590611</v>
      </c>
      <c r="B293" s="739" t="s">
        <v>1089</v>
      </c>
      <c r="C293" s="739"/>
      <c r="D293" s="740">
        <v>30784</v>
      </c>
      <c r="E293" s="740">
        <v>32725</v>
      </c>
      <c r="F293" s="762">
        <v>22692</v>
      </c>
      <c r="G293" s="740">
        <v>21102.75</v>
      </c>
      <c r="H293" s="740">
        <v>20309.72</v>
      </c>
      <c r="I293" s="740">
        <v>17822.16</v>
      </c>
      <c r="K293" s="762">
        <v>22692</v>
      </c>
      <c r="L293" s="763">
        <v>21492</v>
      </c>
      <c r="M293" s="741" t="s">
        <v>1758</v>
      </c>
      <c r="N293" s="529">
        <v>999</v>
      </c>
      <c r="O293" s="529">
        <v>6400</v>
      </c>
      <c r="P293" s="772">
        <f t="shared" si="39"/>
        <v>14.604412411213842</v>
      </c>
      <c r="Q293" s="772">
        <f t="shared" si="40"/>
        <v>15.688082908132253</v>
      </c>
      <c r="R293" s="772">
        <f t="shared" si="41"/>
        <v>10.602836999999999</v>
      </c>
      <c r="S293" s="772">
        <f t="shared" si="42"/>
        <v>9.5722073999999999</v>
      </c>
      <c r="T293" s="772">
        <f t="shared" si="43"/>
        <v>7.7837001900000002</v>
      </c>
      <c r="U293" s="772">
        <f t="shared" si="44"/>
        <v>5.4642742560000004</v>
      </c>
    </row>
    <row r="294" spans="1:21" s="529" customFormat="1">
      <c r="A294" s="529">
        <v>44590614</v>
      </c>
      <c r="B294" s="739" t="s">
        <v>1090</v>
      </c>
      <c r="C294" s="739"/>
      <c r="D294" s="740">
        <v>14267</v>
      </c>
      <c r="E294" s="740">
        <v>14425</v>
      </c>
      <c r="F294" s="762">
        <v>16540</v>
      </c>
      <c r="G294" s="740">
        <v>13238.05</v>
      </c>
      <c r="H294" s="740">
        <v>12243.56</v>
      </c>
      <c r="I294" s="740">
        <v>13903.19</v>
      </c>
      <c r="K294" s="762">
        <v>16540</v>
      </c>
      <c r="L294" s="763">
        <v>13520</v>
      </c>
      <c r="M294" s="741" t="s">
        <v>1759</v>
      </c>
      <c r="N294" s="529">
        <v>9</v>
      </c>
      <c r="O294" s="529">
        <v>6400</v>
      </c>
      <c r="P294" s="772">
        <f t="shared" si="39"/>
        <v>6.7684885612911865</v>
      </c>
      <c r="Q294" s="772">
        <f t="shared" si="40"/>
        <v>6.9152206554563103</v>
      </c>
      <c r="R294" s="772">
        <f t="shared" si="41"/>
        <v>7.7283150000000003</v>
      </c>
      <c r="S294" s="772">
        <f t="shared" si="42"/>
        <v>6.0047794799999998</v>
      </c>
      <c r="T294" s="772">
        <f t="shared" si="43"/>
        <v>4.6923443699999998</v>
      </c>
      <c r="U294" s="772">
        <f t="shared" si="44"/>
        <v>4.2627180540000005</v>
      </c>
    </row>
    <row r="295" spans="1:21" s="529" customFormat="1">
      <c r="A295" s="529">
        <v>44590615</v>
      </c>
      <c r="B295" s="739" t="s">
        <v>1091</v>
      </c>
      <c r="C295" s="739"/>
      <c r="D295" s="740">
        <v>28217</v>
      </c>
      <c r="E295" s="740">
        <v>24498</v>
      </c>
      <c r="F295" s="762">
        <v>28404</v>
      </c>
      <c r="G295" s="740">
        <v>23102.85</v>
      </c>
      <c r="H295" s="740">
        <v>22980.02</v>
      </c>
      <c r="I295" s="740">
        <v>23679.21</v>
      </c>
      <c r="K295" s="762">
        <v>28404</v>
      </c>
      <c r="L295" s="763">
        <v>23500</v>
      </c>
      <c r="M295" s="741" t="s">
        <v>1760</v>
      </c>
      <c r="N295" s="529">
        <v>0</v>
      </c>
      <c r="O295" s="529">
        <v>6400</v>
      </c>
      <c r="P295" s="772">
        <f t="shared" si="39"/>
        <v>13.386587350806295</v>
      </c>
      <c r="Q295" s="772">
        <f t="shared" si="40"/>
        <v>11.7441300254675</v>
      </c>
      <c r="R295" s="772">
        <f t="shared" si="41"/>
        <v>13.271769000000001</v>
      </c>
      <c r="S295" s="772">
        <f t="shared" si="42"/>
        <v>10.479452759999999</v>
      </c>
      <c r="T295" s="772">
        <f t="shared" si="43"/>
        <v>8.8070926650000008</v>
      </c>
      <c r="U295" s="772">
        <f t="shared" si="44"/>
        <v>7.2600457860000001</v>
      </c>
    </row>
    <row r="296" spans="1:21" s="529" customFormat="1">
      <c r="A296" s="529">
        <v>44590616</v>
      </c>
      <c r="B296" s="739" t="s">
        <v>1092</v>
      </c>
      <c r="C296" s="739"/>
      <c r="D296" s="740">
        <v>11246</v>
      </c>
      <c r="E296" s="740">
        <v>12963</v>
      </c>
      <c r="F296" s="740">
        <v>13670.16</v>
      </c>
      <c r="G296" s="740">
        <v>12405.85</v>
      </c>
      <c r="H296" s="740">
        <v>14919.69</v>
      </c>
      <c r="I296" s="740">
        <v>14156.67</v>
      </c>
      <c r="K296" s="762">
        <v>13907</v>
      </c>
      <c r="L296" s="763">
        <v>12405</v>
      </c>
      <c r="M296" s="741" t="s">
        <v>1761</v>
      </c>
      <c r="N296" s="529">
        <v>2</v>
      </c>
      <c r="O296" s="529">
        <v>6400</v>
      </c>
      <c r="P296" s="772">
        <f t="shared" si="39"/>
        <v>5.3352787804220005</v>
      </c>
      <c r="Q296" s="772">
        <f t="shared" si="40"/>
        <v>6.2143504580020901</v>
      </c>
      <c r="R296" s="772">
        <f t="shared" si="41"/>
        <v>6.3873822599999999</v>
      </c>
      <c r="S296" s="772">
        <f t="shared" si="42"/>
        <v>5.6272935600000009</v>
      </c>
      <c r="T296" s="772">
        <f t="shared" si="43"/>
        <v>5.7179711925000003</v>
      </c>
      <c r="U296" s="772">
        <f t="shared" si="44"/>
        <v>4.3404350220000003</v>
      </c>
    </row>
    <row r="297" spans="1:21" s="529" customFormat="1">
      <c r="A297" s="529">
        <v>44590617</v>
      </c>
      <c r="B297" s="739" t="s">
        <v>1093</v>
      </c>
      <c r="C297" s="739"/>
      <c r="D297" s="740">
        <v>7482</v>
      </c>
      <c r="E297" s="740">
        <v>7503</v>
      </c>
      <c r="F297" s="740">
        <v>6795.05</v>
      </c>
      <c r="G297" s="740">
        <v>6998.89</v>
      </c>
      <c r="H297" s="740">
        <v>6967.81</v>
      </c>
      <c r="I297" s="740">
        <v>6270.74</v>
      </c>
      <c r="K297" s="762">
        <v>7272</v>
      </c>
      <c r="L297" s="763">
        <v>7106</v>
      </c>
      <c r="M297" s="741" t="s">
        <v>1762</v>
      </c>
      <c r="N297" s="529">
        <v>30</v>
      </c>
      <c r="O297" s="529">
        <v>6400</v>
      </c>
      <c r="P297" s="772">
        <f t="shared" si="39"/>
        <v>3.5495781464625118</v>
      </c>
      <c r="Q297" s="772">
        <f t="shared" si="40"/>
        <v>3.5968735235971367</v>
      </c>
      <c r="R297" s="772">
        <f t="shared" si="41"/>
        <v>3.1749871125000002</v>
      </c>
      <c r="S297" s="772">
        <f t="shared" si="42"/>
        <v>3.1746965040000004</v>
      </c>
      <c r="T297" s="772">
        <f t="shared" si="43"/>
        <v>2.6704131824999999</v>
      </c>
      <c r="U297" s="772">
        <f t="shared" si="44"/>
        <v>1.9226088840000002</v>
      </c>
    </row>
    <row r="298" spans="1:21" s="529" customFormat="1">
      <c r="A298" s="529">
        <v>44591001</v>
      </c>
      <c r="B298" s="739" t="s">
        <v>1094</v>
      </c>
      <c r="C298" s="739"/>
      <c r="D298" s="740">
        <v>9003</v>
      </c>
      <c r="E298" s="740">
        <v>8736</v>
      </c>
      <c r="F298" s="740">
        <v>7781.55</v>
      </c>
      <c r="G298" s="740">
        <v>6514.23</v>
      </c>
      <c r="H298" s="740">
        <v>9225.09</v>
      </c>
      <c r="I298" s="740">
        <v>8898.07</v>
      </c>
      <c r="K298" s="762">
        <v>8338</v>
      </c>
      <c r="L298" s="763">
        <v>6673</v>
      </c>
      <c r="M298" s="741" t="s">
        <v>1763</v>
      </c>
      <c r="N298" s="529">
        <v>0</v>
      </c>
      <c r="O298" s="529">
        <v>6400</v>
      </c>
      <c r="P298" s="772">
        <f t="shared" si="39"/>
        <v>4.2711644015773853</v>
      </c>
      <c r="Q298" s="772">
        <f t="shared" si="40"/>
        <v>4.1879630950479259</v>
      </c>
      <c r="R298" s="772">
        <f t="shared" si="41"/>
        <v>3.6359292375000001</v>
      </c>
      <c r="S298" s="772">
        <f t="shared" si="42"/>
        <v>2.9548547279999999</v>
      </c>
      <c r="T298" s="772">
        <f t="shared" si="43"/>
        <v>3.5355157425000003</v>
      </c>
      <c r="U298" s="772">
        <f t="shared" si="44"/>
        <v>2.7281482619999999</v>
      </c>
    </row>
    <row r="299" spans="1:21" s="529" customFormat="1">
      <c r="A299" s="529">
        <v>44591002</v>
      </c>
      <c r="B299" s="739" t="s">
        <v>1095</v>
      </c>
      <c r="C299" s="739"/>
      <c r="D299" s="740">
        <v>8807</v>
      </c>
      <c r="E299" s="740">
        <v>8997</v>
      </c>
      <c r="F299" s="762">
        <v>10759</v>
      </c>
      <c r="G299" s="763">
        <v>9142</v>
      </c>
      <c r="H299" s="740">
        <v>9421.9599999999991</v>
      </c>
      <c r="I299" s="740">
        <v>10137.82</v>
      </c>
      <c r="K299" s="762">
        <v>10759</v>
      </c>
      <c r="L299" s="763">
        <v>9142</v>
      </c>
      <c r="M299" s="741" t="s">
        <v>482</v>
      </c>
      <c r="N299" s="529">
        <v>10</v>
      </c>
      <c r="O299" s="529">
        <v>6400</v>
      </c>
      <c r="P299" s="772">
        <f t="shared" si="39"/>
        <v>4.1781789275454875</v>
      </c>
      <c r="Q299" s="772">
        <f t="shared" si="40"/>
        <v>4.3130842452090423</v>
      </c>
      <c r="R299" s="772">
        <f t="shared" si="41"/>
        <v>5.0271427500000003</v>
      </c>
      <c r="S299" s="772">
        <f t="shared" si="42"/>
        <v>4.1468112000000001</v>
      </c>
      <c r="T299" s="772">
        <f t="shared" si="43"/>
        <v>3.6109661699999993</v>
      </c>
      <c r="U299" s="772">
        <f t="shared" si="44"/>
        <v>3.1082556120000002</v>
      </c>
    </row>
    <row r="300" spans="1:21" s="529" customFormat="1">
      <c r="A300" s="529">
        <v>44591003</v>
      </c>
      <c r="B300" s="739" t="s">
        <v>1096</v>
      </c>
      <c r="C300" s="739"/>
      <c r="D300" s="740">
        <v>7187</v>
      </c>
      <c r="E300" s="740">
        <v>2158</v>
      </c>
      <c r="F300" s="762">
        <v>6460</v>
      </c>
      <c r="G300" s="740">
        <v>7479.09</v>
      </c>
      <c r="H300" s="740">
        <v>8010.49</v>
      </c>
      <c r="I300" s="740">
        <v>7087.53</v>
      </c>
      <c r="K300" s="762">
        <v>6460</v>
      </c>
      <c r="L300" s="763">
        <v>7767</v>
      </c>
      <c r="M300" s="741" t="s">
        <v>1758</v>
      </c>
      <c r="N300" s="529">
        <v>0</v>
      </c>
      <c r="O300" s="529">
        <v>6400</v>
      </c>
      <c r="P300" s="772">
        <f t="shared" si="39"/>
        <v>3.4096255197308301</v>
      </c>
      <c r="Q300" s="772">
        <f t="shared" si="40"/>
        <v>1.0345265978838625</v>
      </c>
      <c r="R300" s="772">
        <f t="shared" si="41"/>
        <v>3.0184350000000002</v>
      </c>
      <c r="S300" s="772">
        <f t="shared" si="42"/>
        <v>3.3925152240000003</v>
      </c>
      <c r="T300" s="772">
        <f t="shared" si="43"/>
        <v>3.0700202925000002</v>
      </c>
      <c r="U300" s="772">
        <f t="shared" si="44"/>
        <v>2.1730366979999998</v>
      </c>
    </row>
    <row r="301" spans="1:21" s="529" customFormat="1">
      <c r="A301" s="529">
        <v>44591004</v>
      </c>
      <c r="B301" s="739" t="s">
        <v>1097</v>
      </c>
      <c r="C301" s="739"/>
      <c r="D301" s="740">
        <v>8298</v>
      </c>
      <c r="E301" s="740">
        <v>7184</v>
      </c>
      <c r="F301" s="740">
        <v>6774.83</v>
      </c>
      <c r="G301" s="740">
        <v>7208.75</v>
      </c>
      <c r="H301" s="740">
        <v>7283.93</v>
      </c>
      <c r="I301" s="740">
        <v>853.14</v>
      </c>
      <c r="K301" s="762">
        <v>7184</v>
      </c>
      <c r="L301" s="763">
        <v>7484</v>
      </c>
      <c r="M301" s="741" t="s">
        <v>448</v>
      </c>
      <c r="O301" s="529">
        <v>6400</v>
      </c>
      <c r="P301" s="772">
        <f t="shared" si="39"/>
        <v>3.936701344472858</v>
      </c>
      <c r="Q301" s="772">
        <f t="shared" si="40"/>
        <v>3.443947673400217</v>
      </c>
      <c r="R301" s="772">
        <f t="shared" si="41"/>
        <v>3.1655393174999999</v>
      </c>
      <c r="S301" s="772">
        <f t="shared" si="42"/>
        <v>3.269889</v>
      </c>
      <c r="T301" s="772">
        <f t="shared" si="43"/>
        <v>2.7915661725000005</v>
      </c>
      <c r="U301" s="772">
        <f t="shared" si="44"/>
        <v>0.26157272400000003</v>
      </c>
    </row>
    <row r="302" spans="1:21">
      <c r="A302" s="722">
        <v>44593007</v>
      </c>
      <c r="B302" s="746"/>
      <c r="C302" s="752" t="s">
        <v>1782</v>
      </c>
      <c r="D302" s="577">
        <v>8845</v>
      </c>
      <c r="E302" s="577">
        <v>7924</v>
      </c>
      <c r="F302" s="762">
        <v>7716</v>
      </c>
      <c r="G302" s="763">
        <v>6842</v>
      </c>
      <c r="H302" s="577">
        <f>G302</f>
        <v>6842</v>
      </c>
      <c r="I302" s="577">
        <f>G302</f>
        <v>6842</v>
      </c>
      <c r="K302" s="762">
        <v>7716</v>
      </c>
      <c r="L302" s="763">
        <v>6842</v>
      </c>
      <c r="M302" s="743" t="s">
        <v>1747</v>
      </c>
      <c r="N302" s="722">
        <v>23</v>
      </c>
      <c r="O302" s="722">
        <v>6400</v>
      </c>
      <c r="P302" s="772">
        <f t="shared" si="39"/>
        <v>4.1962067235312634</v>
      </c>
      <c r="Q302" s="772">
        <f t="shared" si="40"/>
        <v>3.7986972945466762</v>
      </c>
      <c r="R302" s="772">
        <f t="shared" si="41"/>
        <v>3.6053009999999999</v>
      </c>
      <c r="S302" s="772">
        <f t="shared" si="42"/>
        <v>3.1035312000000004</v>
      </c>
      <c r="T302" s="772">
        <f t="shared" si="43"/>
        <v>2.6221964999999998</v>
      </c>
      <c r="U302" s="772">
        <f t="shared" si="44"/>
        <v>2.0977572000000002</v>
      </c>
    </row>
    <row r="303" spans="1:21" s="529" customFormat="1">
      <c r="A303" s="529">
        <v>44593028</v>
      </c>
      <c r="B303" s="739" t="s">
        <v>1098</v>
      </c>
      <c r="C303" s="739"/>
      <c r="D303" s="740">
        <v>3405</v>
      </c>
      <c r="E303" s="740">
        <v>1762</v>
      </c>
      <c r="F303" s="762">
        <v>1751</v>
      </c>
      <c r="G303" s="763">
        <v>1753</v>
      </c>
      <c r="H303" s="744">
        <v>1752</v>
      </c>
      <c r="I303" s="740">
        <v>1752</v>
      </c>
      <c r="K303" s="762">
        <v>1751</v>
      </c>
      <c r="L303" s="763">
        <v>1753</v>
      </c>
      <c r="M303" s="741" t="s">
        <v>1753</v>
      </c>
      <c r="N303" s="529">
        <v>106</v>
      </c>
      <c r="O303" s="529">
        <v>6400</v>
      </c>
      <c r="P303" s="772">
        <f t="shared" si="39"/>
        <v>1.6153854034622899</v>
      </c>
      <c r="Q303" s="772">
        <f t="shared" si="40"/>
        <v>0.84468761143251425</v>
      </c>
      <c r="R303" s="772">
        <f t="shared" si="41"/>
        <v>0.81815475000000004</v>
      </c>
      <c r="S303" s="772">
        <f t="shared" si="42"/>
        <v>0.7951608</v>
      </c>
      <c r="T303" s="772">
        <f t="shared" si="43"/>
        <v>0.671454</v>
      </c>
      <c r="U303" s="772">
        <f t="shared" si="44"/>
        <v>0.53716320000000006</v>
      </c>
    </row>
    <row r="304" spans="1:21" s="529" customFormat="1">
      <c r="A304" s="529">
        <v>44593030</v>
      </c>
      <c r="B304" s="745" t="s">
        <v>1764</v>
      </c>
      <c r="C304" s="745"/>
      <c r="D304" s="740">
        <v>3405</v>
      </c>
      <c r="E304" s="740">
        <v>1762</v>
      </c>
      <c r="F304" s="762">
        <v>1751</v>
      </c>
      <c r="G304" s="763">
        <v>1753</v>
      </c>
      <c r="H304" s="744">
        <v>1752</v>
      </c>
      <c r="I304" s="740">
        <v>1752</v>
      </c>
      <c r="K304" s="762">
        <v>1751</v>
      </c>
      <c r="L304" s="763">
        <v>1753</v>
      </c>
      <c r="M304" s="741" t="s">
        <v>381</v>
      </c>
      <c r="N304" s="529">
        <v>52</v>
      </c>
      <c r="O304" s="529">
        <v>6400</v>
      </c>
      <c r="P304" s="772">
        <f t="shared" si="39"/>
        <v>1.6153854034622899</v>
      </c>
      <c r="Q304" s="772">
        <f t="shared" si="40"/>
        <v>0.84468761143251425</v>
      </c>
      <c r="R304" s="772">
        <f t="shared" si="41"/>
        <v>0.81815475000000004</v>
      </c>
      <c r="S304" s="772">
        <f t="shared" si="42"/>
        <v>0.7951608</v>
      </c>
      <c r="T304" s="772">
        <f t="shared" si="43"/>
        <v>0.671454</v>
      </c>
      <c r="U304" s="772">
        <f t="shared" si="44"/>
        <v>0.53716320000000006</v>
      </c>
    </row>
    <row r="305" spans="1:21" s="529" customFormat="1">
      <c r="A305" s="529">
        <v>44594124</v>
      </c>
      <c r="B305" s="745" t="s">
        <v>1765</v>
      </c>
      <c r="C305" s="745"/>
      <c r="D305" s="740">
        <v>3405</v>
      </c>
      <c r="E305" s="740">
        <v>1762</v>
      </c>
      <c r="F305" s="762">
        <v>1751</v>
      </c>
      <c r="G305" s="763">
        <v>1753</v>
      </c>
      <c r="H305" s="744">
        <v>1752</v>
      </c>
      <c r="I305" s="740">
        <v>1752</v>
      </c>
      <c r="K305" s="762">
        <v>1751</v>
      </c>
      <c r="L305" s="763">
        <v>1753</v>
      </c>
      <c r="M305" s="741" t="s">
        <v>418</v>
      </c>
      <c r="N305" s="529">
        <v>90</v>
      </c>
      <c r="O305" s="529">
        <v>6400</v>
      </c>
      <c r="P305" s="772">
        <f t="shared" si="39"/>
        <v>1.6153854034622899</v>
      </c>
      <c r="Q305" s="772">
        <f t="shared" si="40"/>
        <v>0.84468761143251425</v>
      </c>
      <c r="R305" s="772">
        <f t="shared" si="41"/>
        <v>0.81815475000000004</v>
      </c>
      <c r="S305" s="772">
        <f t="shared" si="42"/>
        <v>0.7951608</v>
      </c>
      <c r="T305" s="772">
        <f t="shared" si="43"/>
        <v>0.671454</v>
      </c>
      <c r="U305" s="772">
        <f t="shared" si="44"/>
        <v>0.53716320000000006</v>
      </c>
    </row>
    <row r="306" spans="1:21" s="529" customFormat="1">
      <c r="A306" s="529">
        <v>44594125</v>
      </c>
      <c r="B306" s="745" t="s">
        <v>1766</v>
      </c>
      <c r="C306" s="745"/>
      <c r="D306" s="740">
        <v>3405</v>
      </c>
      <c r="E306" s="740">
        <v>1762</v>
      </c>
      <c r="F306" s="762">
        <v>1751</v>
      </c>
      <c r="G306" s="763">
        <v>1753</v>
      </c>
      <c r="H306" s="744">
        <v>1752</v>
      </c>
      <c r="I306" s="740">
        <v>1725</v>
      </c>
      <c r="K306" s="762">
        <v>1751</v>
      </c>
      <c r="L306" s="763">
        <v>1753</v>
      </c>
      <c r="M306" s="741" t="s">
        <v>448</v>
      </c>
      <c r="N306" s="529">
        <v>156</v>
      </c>
      <c r="O306" s="529">
        <v>6400</v>
      </c>
      <c r="P306" s="772">
        <f t="shared" si="39"/>
        <v>1.6153854034622899</v>
      </c>
      <c r="Q306" s="772">
        <f t="shared" si="40"/>
        <v>0.84468761143251425</v>
      </c>
      <c r="R306" s="772">
        <f t="shared" si="41"/>
        <v>0.81815475000000004</v>
      </c>
      <c r="S306" s="772">
        <f t="shared" si="42"/>
        <v>0.7951608</v>
      </c>
      <c r="T306" s="772">
        <f t="shared" si="43"/>
        <v>0.671454</v>
      </c>
      <c r="U306" s="772">
        <f t="shared" si="44"/>
        <v>0.52888500000000005</v>
      </c>
    </row>
    <row r="307" spans="1:21">
      <c r="B307" s="17" t="s">
        <v>1767</v>
      </c>
      <c r="C307" s="17" t="s">
        <v>1771</v>
      </c>
      <c r="D307" s="577">
        <f>E307</f>
        <v>5625.3250000000007</v>
      </c>
      <c r="E307" s="577">
        <f t="shared" ref="E307:E337" si="46">(F307+G307+H307+I307)/4</f>
        <v>5625.3250000000007</v>
      </c>
      <c r="F307" s="577">
        <v>6112.51</v>
      </c>
      <c r="G307" s="577">
        <v>5724.71</v>
      </c>
      <c r="H307" s="577">
        <v>5127.2700000000004</v>
      </c>
      <c r="I307" s="577">
        <v>5536.81</v>
      </c>
      <c r="J307" s="722">
        <v>4452100</v>
      </c>
      <c r="P307" s="772">
        <f t="shared" si="39"/>
        <v>2.66874240667592</v>
      </c>
      <c r="Q307" s="772">
        <f t="shared" si="40"/>
        <v>2.6967323142914923</v>
      </c>
      <c r="R307" s="772">
        <f t="shared" si="41"/>
        <v>2.8560702975000001</v>
      </c>
      <c r="S307" s="772">
        <f t="shared" si="42"/>
        <v>2.5967284560000001</v>
      </c>
      <c r="T307" s="772">
        <f t="shared" si="43"/>
        <v>1.9650262275000003</v>
      </c>
      <c r="U307" s="772">
        <f t="shared" si="44"/>
        <v>1.6975859460000002</v>
      </c>
    </row>
    <row r="308" spans="1:21">
      <c r="B308" s="17" t="s">
        <v>989</v>
      </c>
      <c r="C308" s="17" t="s">
        <v>1771</v>
      </c>
      <c r="D308" s="577">
        <f t="shared" ref="D308:D337" si="47">E308</f>
        <v>4534.9075000000003</v>
      </c>
      <c r="E308" s="577">
        <f t="shared" si="46"/>
        <v>4534.9075000000003</v>
      </c>
      <c r="F308" s="577">
        <v>4447.99</v>
      </c>
      <c r="G308" s="577">
        <v>4541.58</v>
      </c>
      <c r="H308" s="577">
        <v>4520.93</v>
      </c>
      <c r="I308" s="577">
        <v>4629.13</v>
      </c>
      <c r="J308" s="722">
        <v>44549089</v>
      </c>
      <c r="P308" s="772">
        <f t="shared" si="39"/>
        <v>2.1514312427464506</v>
      </c>
      <c r="Q308" s="772">
        <f t="shared" si="40"/>
        <v>2.1739955642692368</v>
      </c>
      <c r="R308" s="772">
        <f t="shared" si="41"/>
        <v>2.0783233274999997</v>
      </c>
      <c r="S308" s="772">
        <f t="shared" si="42"/>
        <v>2.0600606880000001</v>
      </c>
      <c r="T308" s="772">
        <f t="shared" si="43"/>
        <v>1.7326464225</v>
      </c>
      <c r="U308" s="772">
        <f t="shared" si="44"/>
        <v>1.4192912580000001</v>
      </c>
    </row>
    <row r="309" spans="1:21">
      <c r="B309" s="17" t="s">
        <v>990</v>
      </c>
      <c r="C309" s="17" t="s">
        <v>1771</v>
      </c>
      <c r="D309" s="577">
        <f t="shared" si="47"/>
        <v>8047.5325000000003</v>
      </c>
      <c r="E309" s="577">
        <f t="shared" si="46"/>
        <v>8047.5325000000003</v>
      </c>
      <c r="F309" s="577">
        <v>8635.64</v>
      </c>
      <c r="G309" s="577">
        <v>8805.27</v>
      </c>
      <c r="H309" s="577">
        <v>9233.5</v>
      </c>
      <c r="I309" s="577">
        <v>5515.72</v>
      </c>
      <c r="J309" s="722">
        <v>44550088</v>
      </c>
      <c r="P309" s="772">
        <f t="shared" si="39"/>
        <v>3.8178756341816125</v>
      </c>
      <c r="Q309" s="772">
        <f t="shared" si="40"/>
        <v>3.8579177101875883</v>
      </c>
      <c r="R309" s="772">
        <f t="shared" si="41"/>
        <v>4.0350027899999992</v>
      </c>
      <c r="S309" s="772">
        <f t="shared" si="42"/>
        <v>3.9940704720000006</v>
      </c>
      <c r="T309" s="772">
        <f t="shared" si="43"/>
        <v>3.538738875</v>
      </c>
      <c r="U309" s="772">
        <f t="shared" si="44"/>
        <v>1.6911197520000001</v>
      </c>
    </row>
    <row r="310" spans="1:21">
      <c r="B310" s="17" t="s">
        <v>991</v>
      </c>
      <c r="C310" s="17" t="s">
        <v>1771</v>
      </c>
      <c r="D310" s="577">
        <f t="shared" si="47"/>
        <v>14656.657500000001</v>
      </c>
      <c r="E310" s="577">
        <f t="shared" si="46"/>
        <v>14656.657500000001</v>
      </c>
      <c r="F310" s="577">
        <v>15022.05</v>
      </c>
      <c r="G310" s="577">
        <v>15823.6</v>
      </c>
      <c r="H310" s="577">
        <v>15493.62</v>
      </c>
      <c r="I310" s="577">
        <v>12287.36</v>
      </c>
      <c r="J310" s="722">
        <v>44551137</v>
      </c>
      <c r="P310" s="772">
        <f t="shared" si="39"/>
        <v>6.9533481906155945</v>
      </c>
      <c r="Q310" s="772">
        <f t="shared" si="40"/>
        <v>7.0262752640519004</v>
      </c>
      <c r="R310" s="772">
        <f t="shared" si="41"/>
        <v>7.0190528624999997</v>
      </c>
      <c r="S310" s="772">
        <f t="shared" si="42"/>
        <v>7.1775849600000008</v>
      </c>
      <c r="T310" s="772">
        <f t="shared" si="43"/>
        <v>5.9379298650000001</v>
      </c>
      <c r="U310" s="772">
        <f t="shared" si="44"/>
        <v>3.7673045760000003</v>
      </c>
    </row>
    <row r="311" spans="1:21">
      <c r="B311" s="17" t="s">
        <v>992</v>
      </c>
      <c r="C311" s="17" t="s">
        <v>1771</v>
      </c>
      <c r="D311" s="577">
        <f t="shared" si="47"/>
        <v>5035.2924999999996</v>
      </c>
      <c r="E311" s="577">
        <f t="shared" si="46"/>
        <v>5035.2924999999996</v>
      </c>
      <c r="F311" s="577">
        <v>4564.84</v>
      </c>
      <c r="G311" s="577">
        <v>4294.1099999999997</v>
      </c>
      <c r="H311" s="577">
        <v>5392.73</v>
      </c>
      <c r="I311" s="577">
        <v>5889.49</v>
      </c>
      <c r="J311" s="722">
        <v>44551287</v>
      </c>
      <c r="P311" s="772">
        <f t="shared" si="39"/>
        <v>2.3888217347028315</v>
      </c>
      <c r="Q311" s="772">
        <f t="shared" si="40"/>
        <v>2.413875819914332</v>
      </c>
      <c r="R311" s="772">
        <f t="shared" si="41"/>
        <v>2.1329214900000002</v>
      </c>
      <c r="S311" s="772">
        <f t="shared" si="42"/>
        <v>1.9478082959999998</v>
      </c>
      <c r="T311" s="772">
        <f t="shared" si="43"/>
        <v>2.0667637724999999</v>
      </c>
      <c r="U311" s="772">
        <f t="shared" si="44"/>
        <v>1.8057176340000001</v>
      </c>
    </row>
    <row r="312" spans="1:21">
      <c r="B312" s="17" t="s">
        <v>993</v>
      </c>
      <c r="C312" s="17" t="s">
        <v>1771</v>
      </c>
      <c r="D312" s="577">
        <f t="shared" si="47"/>
        <v>13953.205</v>
      </c>
      <c r="E312" s="577">
        <f t="shared" si="46"/>
        <v>13953.205</v>
      </c>
      <c r="F312" s="577">
        <v>13930.18</v>
      </c>
      <c r="G312" s="577">
        <v>14742.25</v>
      </c>
      <c r="H312" s="577">
        <v>13051.22</v>
      </c>
      <c r="I312" s="577">
        <v>14089.17</v>
      </c>
      <c r="J312" s="722">
        <v>44551344</v>
      </c>
      <c r="P312" s="772">
        <f t="shared" si="39"/>
        <v>6.6196192917818033</v>
      </c>
      <c r="Q312" s="772">
        <f t="shared" si="40"/>
        <v>6.6890461993633465</v>
      </c>
      <c r="R312" s="772">
        <f t="shared" si="41"/>
        <v>6.5088766050000002</v>
      </c>
      <c r="S312" s="772">
        <f t="shared" si="42"/>
        <v>6.6870846000000004</v>
      </c>
      <c r="T312" s="772">
        <f t="shared" si="43"/>
        <v>5.001880064999999</v>
      </c>
      <c r="U312" s="772">
        <f t="shared" si="44"/>
        <v>4.3197395219999999</v>
      </c>
    </row>
    <row r="313" spans="1:21">
      <c r="B313" s="17" t="s">
        <v>994</v>
      </c>
      <c r="C313" s="17" t="s">
        <v>1771</v>
      </c>
      <c r="D313" s="577">
        <f t="shared" si="47"/>
        <v>12969.077499999999</v>
      </c>
      <c r="E313" s="577">
        <f t="shared" si="46"/>
        <v>12969.077499999999</v>
      </c>
      <c r="F313" s="577">
        <v>14969.98</v>
      </c>
      <c r="G313" s="577">
        <v>13694.13</v>
      </c>
      <c r="H313" s="577">
        <v>11761.34</v>
      </c>
      <c r="I313" s="577">
        <v>11450.86</v>
      </c>
      <c r="J313" s="722">
        <v>44551463</v>
      </c>
      <c r="P313" s="772">
        <f t="shared" si="39"/>
        <v>6.1527337708872842</v>
      </c>
      <c r="Q313" s="772">
        <f t="shared" si="40"/>
        <v>6.2172639591136001</v>
      </c>
      <c r="R313" s="772">
        <f t="shared" si="41"/>
        <v>6.994723155</v>
      </c>
      <c r="S313" s="772">
        <f t="shared" si="42"/>
        <v>6.211657368</v>
      </c>
      <c r="T313" s="772">
        <f t="shared" si="43"/>
        <v>4.5075335549999993</v>
      </c>
      <c r="U313" s="772">
        <f t="shared" si="44"/>
        <v>3.5108336760000003</v>
      </c>
    </row>
    <row r="314" spans="1:21">
      <c r="B314" s="17" t="s">
        <v>995</v>
      </c>
      <c r="C314" s="17" t="s">
        <v>1771</v>
      </c>
      <c r="D314" s="577">
        <f t="shared" si="47"/>
        <v>5897.6525000000001</v>
      </c>
      <c r="E314" s="577">
        <f t="shared" si="46"/>
        <v>5897.6525000000001</v>
      </c>
      <c r="F314" s="577">
        <v>6053.73</v>
      </c>
      <c r="G314" s="577">
        <v>6199.67</v>
      </c>
      <c r="H314" s="577">
        <v>5985.1</v>
      </c>
      <c r="I314" s="577">
        <v>5352.11</v>
      </c>
      <c r="J314" s="722">
        <v>44552169</v>
      </c>
      <c r="P314" s="772">
        <f t="shared" si="39"/>
        <v>2.7979388438158246</v>
      </c>
      <c r="Q314" s="772">
        <f t="shared" si="40"/>
        <v>2.8272837703087381</v>
      </c>
      <c r="R314" s="772">
        <f t="shared" si="41"/>
        <v>2.8286053425</v>
      </c>
      <c r="S314" s="772">
        <f t="shared" si="42"/>
        <v>2.8121703120000006</v>
      </c>
      <c r="T314" s="772">
        <f t="shared" si="43"/>
        <v>2.2937895750000004</v>
      </c>
      <c r="U314" s="772">
        <f t="shared" si="44"/>
        <v>1.6409569259999999</v>
      </c>
    </row>
    <row r="315" spans="1:21">
      <c r="B315" s="17" t="s">
        <v>996</v>
      </c>
      <c r="C315" s="17" t="s">
        <v>1771</v>
      </c>
      <c r="D315" s="577">
        <f t="shared" si="47"/>
        <v>13600.297499999999</v>
      </c>
      <c r="E315" s="577">
        <f t="shared" si="46"/>
        <v>13600.297499999999</v>
      </c>
      <c r="F315" s="577">
        <v>14354.67</v>
      </c>
      <c r="G315" s="577">
        <v>14544.89</v>
      </c>
      <c r="H315" s="577">
        <v>13741.45</v>
      </c>
      <c r="I315" s="577">
        <v>11760.18</v>
      </c>
      <c r="J315" s="722">
        <v>44552188</v>
      </c>
      <c r="P315" s="772">
        <f t="shared" si="39"/>
        <v>6.4521944388383758</v>
      </c>
      <c r="Q315" s="772">
        <f t="shared" si="40"/>
        <v>6.5198653859515296</v>
      </c>
      <c r="R315" s="772">
        <f t="shared" si="41"/>
        <v>6.7072195575000002</v>
      </c>
      <c r="S315" s="772">
        <f t="shared" si="42"/>
        <v>6.5975621040000005</v>
      </c>
      <c r="T315" s="772">
        <f t="shared" si="43"/>
        <v>5.2664107125000008</v>
      </c>
      <c r="U315" s="772">
        <f t="shared" si="44"/>
        <v>3.6056711880000005</v>
      </c>
    </row>
    <row r="316" spans="1:21">
      <c r="B316" s="17" t="s">
        <v>997</v>
      </c>
      <c r="C316" s="17" t="s">
        <v>1771</v>
      </c>
      <c r="D316" s="577">
        <f t="shared" si="47"/>
        <v>7173.0950000000003</v>
      </c>
      <c r="E316" s="577">
        <f t="shared" si="46"/>
        <v>7173.0950000000003</v>
      </c>
      <c r="F316" s="577">
        <v>6469.31</v>
      </c>
      <c r="G316" s="577">
        <v>8177.2</v>
      </c>
      <c r="H316" s="577">
        <v>7237.01</v>
      </c>
      <c r="I316" s="577">
        <v>6808.86</v>
      </c>
      <c r="J316" s="722">
        <v>44552252</v>
      </c>
      <c r="P316" s="772">
        <f t="shared" si="39"/>
        <v>3.4030287696470878</v>
      </c>
      <c r="Q316" s="772">
        <f t="shared" si="40"/>
        <v>3.4387199104021064</v>
      </c>
      <c r="R316" s="772">
        <f t="shared" si="41"/>
        <v>3.0227850975000004</v>
      </c>
      <c r="S316" s="772">
        <f t="shared" si="42"/>
        <v>3.7091779200000001</v>
      </c>
      <c r="T316" s="772">
        <f t="shared" si="43"/>
        <v>2.7735840825000002</v>
      </c>
      <c r="U316" s="772">
        <f t="shared" si="44"/>
        <v>2.0875964759999999</v>
      </c>
    </row>
    <row r="317" spans="1:21">
      <c r="B317" s="17" t="s">
        <v>998</v>
      </c>
      <c r="C317" s="17" t="s">
        <v>1771</v>
      </c>
      <c r="D317" s="577">
        <f t="shared" si="47"/>
        <v>7367.5850000000009</v>
      </c>
      <c r="E317" s="577">
        <f t="shared" si="46"/>
        <v>7367.5850000000009</v>
      </c>
      <c r="F317" s="577">
        <v>7741.72</v>
      </c>
      <c r="G317" s="577">
        <v>6943.78</v>
      </c>
      <c r="H317" s="577">
        <v>6517.56</v>
      </c>
      <c r="I317" s="577">
        <v>8267.2800000000007</v>
      </c>
      <c r="J317" s="722">
        <v>44553104</v>
      </c>
      <c r="P317" s="772">
        <f t="shared" si="39"/>
        <v>3.4952978759963922</v>
      </c>
      <c r="Q317" s="772">
        <f t="shared" si="40"/>
        <v>3.5319567398842349</v>
      </c>
      <c r="R317" s="772">
        <f t="shared" si="41"/>
        <v>3.61731867</v>
      </c>
      <c r="S317" s="772">
        <f t="shared" si="42"/>
        <v>3.149698608</v>
      </c>
      <c r="T317" s="772">
        <f t="shared" si="43"/>
        <v>2.4978548700000003</v>
      </c>
      <c r="U317" s="772">
        <f t="shared" si="44"/>
        <v>2.5347480480000004</v>
      </c>
    </row>
    <row r="318" spans="1:21">
      <c r="B318" s="17" t="s">
        <v>999</v>
      </c>
      <c r="C318" s="17" t="s">
        <v>1771</v>
      </c>
      <c r="D318" s="577">
        <f t="shared" si="47"/>
        <v>8737.123333333333</v>
      </c>
      <c r="E318" s="577">
        <f t="shared" si="46"/>
        <v>8737.123333333333</v>
      </c>
      <c r="F318" s="767">
        <f>(G318+H318+I318)/3</f>
        <v>8737.1233333333348</v>
      </c>
      <c r="G318" s="577">
        <v>7179.39</v>
      </c>
      <c r="H318" s="577">
        <v>9533.24</v>
      </c>
      <c r="I318" s="577">
        <v>9498.74</v>
      </c>
      <c r="J318" s="722">
        <v>44553302</v>
      </c>
      <c r="K318" s="764"/>
      <c r="L318" s="764"/>
      <c r="M318" s="722"/>
      <c r="P318" s="772">
        <f t="shared" si="39"/>
        <v>4.1450283409446262</v>
      </c>
      <c r="Q318" s="772">
        <f t="shared" si="40"/>
        <v>4.1885016113647113</v>
      </c>
      <c r="R318" s="772">
        <f t="shared" si="41"/>
        <v>4.0824208775000006</v>
      </c>
      <c r="S318" s="772">
        <f t="shared" si="42"/>
        <v>3.2565713040000004</v>
      </c>
      <c r="T318" s="772">
        <f t="shared" si="43"/>
        <v>3.6536142300000001</v>
      </c>
      <c r="U318" s="772">
        <f t="shared" si="44"/>
        <v>2.9123136840000003</v>
      </c>
    </row>
    <row r="319" spans="1:21">
      <c r="B319" s="17" t="s">
        <v>1000</v>
      </c>
      <c r="C319" s="17" t="s">
        <v>1771</v>
      </c>
      <c r="D319" s="577">
        <f t="shared" si="47"/>
        <v>9169.6450000000004</v>
      </c>
      <c r="E319" s="577">
        <f t="shared" si="46"/>
        <v>9169.6450000000004</v>
      </c>
      <c r="F319" s="577">
        <v>10697.72</v>
      </c>
      <c r="G319" s="577">
        <v>10168.65</v>
      </c>
      <c r="H319" s="577">
        <v>7338.29</v>
      </c>
      <c r="I319" s="577">
        <v>8473.92</v>
      </c>
      <c r="J319" s="722">
        <v>44553321</v>
      </c>
      <c r="K319" s="764"/>
      <c r="L319" s="764"/>
      <c r="M319" s="722"/>
      <c r="P319" s="772">
        <f t="shared" si="39"/>
        <v>4.3502234032102702</v>
      </c>
      <c r="Q319" s="772">
        <f t="shared" si="40"/>
        <v>4.3958487699966504</v>
      </c>
      <c r="R319" s="772">
        <f t="shared" si="41"/>
        <v>4.9985096699999998</v>
      </c>
      <c r="S319" s="772">
        <f t="shared" si="42"/>
        <v>4.6124996399999993</v>
      </c>
      <c r="T319" s="772">
        <f t="shared" si="43"/>
        <v>2.8123996425</v>
      </c>
      <c r="U319" s="772">
        <f t="shared" si="44"/>
        <v>2.5981038720000003</v>
      </c>
    </row>
    <row r="320" spans="1:21">
      <c r="B320" s="17" t="s">
        <v>1001</v>
      </c>
      <c r="C320" s="17" t="s">
        <v>1771</v>
      </c>
      <c r="D320" s="577">
        <f t="shared" si="47"/>
        <v>98.817499999999995</v>
      </c>
      <c r="E320" s="577">
        <f t="shared" si="46"/>
        <v>98.817499999999995</v>
      </c>
      <c r="F320" s="577">
        <v>96.4</v>
      </c>
      <c r="G320" s="577">
        <v>98.05</v>
      </c>
      <c r="H320" s="577">
        <v>98.12</v>
      </c>
      <c r="I320" s="577">
        <v>102.7</v>
      </c>
      <c r="J320" s="722">
        <v>44553487</v>
      </c>
      <c r="K320" s="764"/>
      <c r="L320" s="764"/>
      <c r="M320" s="722"/>
      <c r="P320" s="772">
        <f t="shared" si="39"/>
        <v>4.6880571837484529E-2</v>
      </c>
      <c r="Q320" s="772">
        <f t="shared" si="40"/>
        <v>4.7372257686000271E-2</v>
      </c>
      <c r="R320" s="772">
        <f t="shared" si="41"/>
        <v>4.5042900000000004E-2</v>
      </c>
      <c r="S320" s="772">
        <f t="shared" si="42"/>
        <v>4.4475480000000005E-2</v>
      </c>
      <c r="T320" s="772">
        <f t="shared" si="43"/>
        <v>3.7604490000000004E-2</v>
      </c>
      <c r="U320" s="772">
        <f t="shared" si="44"/>
        <v>3.1487820000000007E-2</v>
      </c>
    </row>
    <row r="321" spans="2:21">
      <c r="B321" s="17" t="s">
        <v>1002</v>
      </c>
      <c r="C321" s="17" t="s">
        <v>1771</v>
      </c>
      <c r="D321" s="577">
        <f t="shared" si="47"/>
        <v>3543.9924999999998</v>
      </c>
      <c r="E321" s="577">
        <f t="shared" si="46"/>
        <v>3543.9924999999998</v>
      </c>
      <c r="F321" s="767">
        <f>G321</f>
        <v>3436.01</v>
      </c>
      <c r="G321" s="577">
        <v>3436.01</v>
      </c>
      <c r="H321" s="577">
        <v>3399.06</v>
      </c>
      <c r="I321" s="577">
        <v>3904.89</v>
      </c>
      <c r="J321" s="722">
        <v>44554272</v>
      </c>
      <c r="K321" s="764"/>
      <c r="L321" s="764"/>
      <c r="M321" s="722"/>
      <c r="P321" s="772">
        <f t="shared" si="39"/>
        <v>1.6813256253978941</v>
      </c>
      <c r="Q321" s="772">
        <f t="shared" si="40"/>
        <v>1.6989594550282319</v>
      </c>
      <c r="R321" s="772">
        <f t="shared" si="41"/>
        <v>1.6054756725000001</v>
      </c>
      <c r="S321" s="772">
        <f t="shared" si="42"/>
        <v>1.5585741360000003</v>
      </c>
      <c r="T321" s="772">
        <f t="shared" si="43"/>
        <v>1.3026897449999999</v>
      </c>
      <c r="U321" s="772">
        <f t="shared" si="44"/>
        <v>1.197239274</v>
      </c>
    </row>
    <row r="322" spans="2:21">
      <c r="B322" s="17" t="s">
        <v>1016</v>
      </c>
      <c r="C322" s="17" t="s">
        <v>1771</v>
      </c>
      <c r="D322" s="577">
        <f t="shared" si="47"/>
        <v>12901.44</v>
      </c>
      <c r="E322" s="577">
        <f t="shared" si="46"/>
        <v>12901.44</v>
      </c>
      <c r="F322" s="577">
        <v>9155.3799999999992</v>
      </c>
      <c r="G322" s="577">
        <v>14514.86</v>
      </c>
      <c r="H322" s="577">
        <v>13717.2</v>
      </c>
      <c r="I322" s="577">
        <v>14218.32</v>
      </c>
      <c r="J322" s="722">
        <v>44571240</v>
      </c>
      <c r="K322" s="764"/>
      <c r="L322" s="764"/>
      <c r="M322" s="722"/>
      <c r="P322" s="772">
        <f t="shared" si="39"/>
        <v>6.120645480071814</v>
      </c>
      <c r="Q322" s="772">
        <f t="shared" si="40"/>
        <v>6.1848391246537444</v>
      </c>
      <c r="R322" s="772">
        <f t="shared" si="41"/>
        <v>4.2778513049999995</v>
      </c>
      <c r="S322" s="772">
        <f t="shared" si="42"/>
        <v>6.5839404960000003</v>
      </c>
      <c r="T322" s="772">
        <f t="shared" si="43"/>
        <v>5.2571169000000006</v>
      </c>
      <c r="U322" s="772">
        <f t="shared" si="44"/>
        <v>4.3593369120000007</v>
      </c>
    </row>
    <row r="323" spans="2:21">
      <c r="B323" s="17" t="s">
        <v>1017</v>
      </c>
      <c r="C323" s="17" t="s">
        <v>1771</v>
      </c>
      <c r="D323" s="577">
        <f t="shared" si="47"/>
        <v>4233.05</v>
      </c>
      <c r="E323" s="577">
        <f t="shared" si="46"/>
        <v>4233.05</v>
      </c>
      <c r="F323" s="577">
        <v>5660.22</v>
      </c>
      <c r="G323" s="577">
        <v>5348</v>
      </c>
      <c r="H323" s="577">
        <v>3800.28</v>
      </c>
      <c r="I323" s="577">
        <v>2123.6999999999998</v>
      </c>
      <c r="J323" s="722">
        <v>44572370</v>
      </c>
      <c r="K323" s="764"/>
      <c r="L323" s="764"/>
      <c r="M323" s="722"/>
      <c r="P323" s="772">
        <f t="shared" si="39"/>
        <v>2.0082253104628625</v>
      </c>
      <c r="Q323" s="772">
        <f t="shared" si="40"/>
        <v>2.0292876808027267</v>
      </c>
      <c r="R323" s="772">
        <f t="shared" si="41"/>
        <v>2.6447377949999997</v>
      </c>
      <c r="S323" s="772">
        <f t="shared" si="42"/>
        <v>2.4258528000000004</v>
      </c>
      <c r="T323" s="772">
        <f t="shared" si="43"/>
        <v>1.45645731</v>
      </c>
      <c r="U323" s="772">
        <f t="shared" si="44"/>
        <v>0.65112642000000009</v>
      </c>
    </row>
    <row r="324" spans="2:21">
      <c r="B324" s="17" t="s">
        <v>1018</v>
      </c>
      <c r="C324" s="17" t="s">
        <v>1771</v>
      </c>
      <c r="D324" s="577">
        <f t="shared" si="47"/>
        <v>18231.080000000002</v>
      </c>
      <c r="E324" s="577">
        <f t="shared" si="46"/>
        <v>18231.080000000002</v>
      </c>
      <c r="F324" s="577">
        <v>14095.37</v>
      </c>
      <c r="G324" s="577">
        <v>18869.25</v>
      </c>
      <c r="H324" s="577">
        <v>19651.77</v>
      </c>
      <c r="I324" s="577">
        <v>20307.93</v>
      </c>
      <c r="J324" s="722">
        <v>44572926</v>
      </c>
      <c r="K324" s="764"/>
      <c r="L324" s="764"/>
      <c r="M324" s="722"/>
      <c r="P324" s="772">
        <f t="shared" si="39"/>
        <v>8.6491102852726236</v>
      </c>
      <c r="Q324" s="772">
        <f t="shared" si="40"/>
        <v>8.7398225987713296</v>
      </c>
      <c r="R324" s="772">
        <f t="shared" si="41"/>
        <v>6.5860616324999999</v>
      </c>
      <c r="S324" s="772">
        <f t="shared" si="42"/>
        <v>8.5590918000000009</v>
      </c>
      <c r="T324" s="772">
        <f t="shared" si="43"/>
        <v>7.5315408525</v>
      </c>
      <c r="U324" s="772">
        <f t="shared" si="44"/>
        <v>6.2264113380000001</v>
      </c>
    </row>
    <row r="325" spans="2:21">
      <c r="B325" s="17" t="s">
        <v>1019</v>
      </c>
      <c r="C325" s="17" t="s">
        <v>1771</v>
      </c>
      <c r="D325" s="577">
        <f t="shared" si="47"/>
        <v>2099.6824999999999</v>
      </c>
      <c r="E325" s="577">
        <f t="shared" si="46"/>
        <v>2099.6824999999999</v>
      </c>
      <c r="F325" s="577">
        <v>1962.94</v>
      </c>
      <c r="G325" s="577">
        <v>1885.24</v>
      </c>
      <c r="H325" s="577">
        <v>2260.33</v>
      </c>
      <c r="I325" s="577">
        <v>2290.2199999999998</v>
      </c>
      <c r="J325" s="722">
        <v>44573024</v>
      </c>
      <c r="K325" s="764"/>
      <c r="L325" s="764"/>
      <c r="M325" s="722"/>
      <c r="P325" s="772">
        <f t="shared" si="39"/>
        <v>0.99612230907641985</v>
      </c>
      <c r="Q325" s="772">
        <f t="shared" si="40"/>
        <v>1.006569691084932</v>
      </c>
      <c r="R325" s="772">
        <f t="shared" si="41"/>
        <v>0.91718371499999995</v>
      </c>
      <c r="S325" s="772">
        <f t="shared" si="42"/>
        <v>0.855144864</v>
      </c>
      <c r="T325" s="772">
        <f t="shared" si="43"/>
        <v>0.86627147249999992</v>
      </c>
      <c r="U325" s="772">
        <f t="shared" si="44"/>
        <v>0.70218145200000004</v>
      </c>
    </row>
    <row r="326" spans="2:21">
      <c r="B326" s="17" t="s">
        <v>1020</v>
      </c>
      <c r="C326" s="17" t="s">
        <v>1771</v>
      </c>
      <c r="D326" s="577">
        <f t="shared" si="47"/>
        <v>15624.334999999999</v>
      </c>
      <c r="E326" s="577">
        <f t="shared" si="46"/>
        <v>15624.334999999999</v>
      </c>
      <c r="F326" s="767">
        <f>G326</f>
        <v>17341.939999999999</v>
      </c>
      <c r="G326" s="577">
        <v>17341.939999999999</v>
      </c>
      <c r="H326" s="577">
        <v>14341.63</v>
      </c>
      <c r="I326" s="577">
        <v>13471.83</v>
      </c>
      <c r="J326" s="722">
        <v>44573146</v>
      </c>
      <c r="K326" s="764"/>
      <c r="L326" s="764"/>
      <c r="M326" s="722"/>
      <c r="P326" s="772">
        <f t="shared" si="39"/>
        <v>7.4124295735110062</v>
      </c>
      <c r="Q326" s="772">
        <f t="shared" si="40"/>
        <v>7.4901715161018343</v>
      </c>
      <c r="R326" s="772">
        <f t="shared" si="41"/>
        <v>8.1030214649999994</v>
      </c>
      <c r="S326" s="772">
        <f t="shared" si="42"/>
        <v>7.866303984</v>
      </c>
      <c r="T326" s="772">
        <f t="shared" si="43"/>
        <v>5.4964296975</v>
      </c>
      <c r="U326" s="772">
        <f t="shared" si="44"/>
        <v>4.130463078</v>
      </c>
    </row>
    <row r="327" spans="2:21">
      <c r="B327" s="17" t="s">
        <v>1021</v>
      </c>
      <c r="C327" s="17" t="s">
        <v>1771</v>
      </c>
      <c r="D327" s="577">
        <f t="shared" si="47"/>
        <v>3783.3824999999997</v>
      </c>
      <c r="E327" s="577">
        <f t="shared" si="46"/>
        <v>3783.3824999999997</v>
      </c>
      <c r="F327" s="767">
        <f>G327</f>
        <v>4105.75</v>
      </c>
      <c r="G327" s="577">
        <v>4105.75</v>
      </c>
      <c r="H327" s="577">
        <v>3533.3</v>
      </c>
      <c r="I327" s="577">
        <v>3388.73</v>
      </c>
      <c r="J327" s="722">
        <v>44573523</v>
      </c>
      <c r="K327" s="764"/>
      <c r="L327" s="764"/>
      <c r="M327" s="722"/>
      <c r="P327" s="772">
        <f t="shared" si="39"/>
        <v>1.7948959959514439</v>
      </c>
      <c r="Q327" s="772">
        <f t="shared" si="40"/>
        <v>1.8137209574691113</v>
      </c>
      <c r="R327" s="772">
        <f t="shared" si="41"/>
        <v>1.9184116874999999</v>
      </c>
      <c r="S327" s="772">
        <f t="shared" si="42"/>
        <v>1.8623682000000001</v>
      </c>
      <c r="T327" s="772">
        <f t="shared" si="43"/>
        <v>1.3541372250000001</v>
      </c>
      <c r="U327" s="772">
        <f t="shared" si="44"/>
        <v>1.0389846180000002</v>
      </c>
    </row>
    <row r="328" spans="2:21">
      <c r="B328" s="17" t="s">
        <v>1022</v>
      </c>
      <c r="C328" s="17" t="s">
        <v>1771</v>
      </c>
      <c r="D328" s="577">
        <f t="shared" si="47"/>
        <v>3871.92</v>
      </c>
      <c r="E328" s="577">
        <f t="shared" si="46"/>
        <v>3871.92</v>
      </c>
      <c r="F328" s="767">
        <f>G328</f>
        <v>4438.83</v>
      </c>
      <c r="G328" s="577">
        <v>4438.83</v>
      </c>
      <c r="H328" s="577">
        <v>3567.69</v>
      </c>
      <c r="I328" s="577">
        <v>3042.33</v>
      </c>
      <c r="J328" s="722">
        <v>44573524</v>
      </c>
      <c r="K328" s="764"/>
      <c r="L328" s="764"/>
      <c r="M328" s="722"/>
      <c r="P328" s="772">
        <f t="shared" si="39"/>
        <v>1.8368995745590924</v>
      </c>
      <c r="Q328" s="772">
        <f t="shared" si="40"/>
        <v>1.8561650717694558</v>
      </c>
      <c r="R328" s="772">
        <f t="shared" si="41"/>
        <v>2.0740433174999997</v>
      </c>
      <c r="S328" s="772">
        <f t="shared" si="42"/>
        <v>2.013453288</v>
      </c>
      <c r="T328" s="772">
        <f t="shared" si="43"/>
        <v>1.3673171925000001</v>
      </c>
      <c r="U328" s="772">
        <f t="shared" si="44"/>
        <v>0.93277837800000007</v>
      </c>
    </row>
    <row r="329" spans="2:21">
      <c r="B329" s="17" t="s">
        <v>1023</v>
      </c>
      <c r="C329" s="17" t="s">
        <v>1771</v>
      </c>
      <c r="D329" s="577">
        <f t="shared" si="47"/>
        <v>3529.5474999999997</v>
      </c>
      <c r="E329" s="577">
        <f t="shared" si="46"/>
        <v>3529.5474999999997</v>
      </c>
      <c r="F329" s="577">
        <v>2933.82</v>
      </c>
      <c r="G329" s="577">
        <v>3301.84</v>
      </c>
      <c r="H329" s="577">
        <v>3963.66</v>
      </c>
      <c r="I329" s="577">
        <v>3918.87</v>
      </c>
      <c r="J329" s="722">
        <v>44573608</v>
      </c>
      <c r="K329" s="764"/>
      <c r="L329" s="764"/>
      <c r="M329" s="722"/>
      <c r="P329" s="772">
        <f t="shared" si="39"/>
        <v>1.6744726908448799</v>
      </c>
      <c r="Q329" s="772">
        <f t="shared" si="40"/>
        <v>1.692034646545177</v>
      </c>
      <c r="R329" s="772">
        <f t="shared" si="41"/>
        <v>1.3708273950000001</v>
      </c>
      <c r="S329" s="772">
        <f t="shared" si="42"/>
        <v>1.4977146240000001</v>
      </c>
      <c r="T329" s="772">
        <f t="shared" si="43"/>
        <v>1.5190726949999998</v>
      </c>
      <c r="U329" s="772">
        <f t="shared" si="44"/>
        <v>1.2015255420000002</v>
      </c>
    </row>
    <row r="330" spans="2:21">
      <c r="B330" s="17" t="s">
        <v>1024</v>
      </c>
      <c r="C330" s="17" t="s">
        <v>1771</v>
      </c>
      <c r="D330" s="577">
        <f t="shared" si="47"/>
        <v>6009.5475000000006</v>
      </c>
      <c r="E330" s="577">
        <f t="shared" si="46"/>
        <v>6009.5475000000006</v>
      </c>
      <c r="F330" s="577">
        <v>5740.51</v>
      </c>
      <c r="G330" s="577">
        <v>7319.8</v>
      </c>
      <c r="H330" s="577">
        <v>5792.78</v>
      </c>
      <c r="I330" s="577">
        <v>5185.1000000000004</v>
      </c>
      <c r="J330" s="722">
        <v>44574797</v>
      </c>
      <c r="K330" s="764"/>
      <c r="L330" s="764"/>
      <c r="M330" s="722"/>
      <c r="P330" s="772">
        <f t="shared" si="39"/>
        <v>2.8510235867586773</v>
      </c>
      <c r="Q330" s="772">
        <f t="shared" si="40"/>
        <v>2.8809252687657425</v>
      </c>
      <c r="R330" s="772">
        <f t="shared" si="41"/>
        <v>2.6822532975</v>
      </c>
      <c r="S330" s="772">
        <f t="shared" si="42"/>
        <v>3.3202612800000004</v>
      </c>
      <c r="T330" s="772">
        <f t="shared" si="43"/>
        <v>2.2200829350000002</v>
      </c>
      <c r="U330" s="772">
        <f t="shared" si="44"/>
        <v>1.5897516600000001</v>
      </c>
    </row>
    <row r="331" spans="2:21">
      <c r="B331" s="17" t="s">
        <v>1025</v>
      </c>
      <c r="C331" s="17" t="s">
        <v>1771</v>
      </c>
      <c r="D331" s="577">
        <f t="shared" si="47"/>
        <v>3658.5099999999998</v>
      </c>
      <c r="E331" s="577">
        <f t="shared" si="46"/>
        <v>3658.5099999999998</v>
      </c>
      <c r="F331" s="767">
        <f>G331</f>
        <v>3994.61</v>
      </c>
      <c r="G331" s="577">
        <v>3994.61</v>
      </c>
      <c r="H331" s="577">
        <v>3368.24</v>
      </c>
      <c r="I331" s="577">
        <v>3276.58</v>
      </c>
      <c r="J331" s="722">
        <v>44575109</v>
      </c>
      <c r="K331" s="764"/>
      <c r="L331" s="764"/>
      <c r="M331" s="722"/>
      <c r="P331" s="772">
        <f t="shared" ref="P331:P342" si="48">$P$3*D331/1000000</f>
        <v>1.735654523471607</v>
      </c>
      <c r="Q331" s="772">
        <f t="shared" ref="Q331:Q342" si="49">$Q$3*E331/1000000</f>
        <v>1.7538581573790963</v>
      </c>
      <c r="R331" s="772">
        <f t="shared" ref="R331:R342" si="50">$R$3*F331/1000000</f>
        <v>1.8664815225</v>
      </c>
      <c r="S331" s="772">
        <f t="shared" ref="S331:S342" si="51">$S$3*G331/1000000</f>
        <v>1.8119550960000002</v>
      </c>
      <c r="T331" s="772">
        <f t="shared" ref="T331:T342" si="52">$T$3*H331/1000000</f>
        <v>1.2908779800000001</v>
      </c>
      <c r="U331" s="772">
        <f t="shared" ref="U331:U342" si="53">$U$3*I331/1000000</f>
        <v>1.0045994280000001</v>
      </c>
    </row>
    <row r="332" spans="2:21">
      <c r="B332" s="17" t="s">
        <v>1026</v>
      </c>
      <c r="C332" s="17" t="s">
        <v>1771</v>
      </c>
      <c r="D332" s="577">
        <f t="shared" si="47"/>
        <v>6187.5674999999992</v>
      </c>
      <c r="E332" s="577">
        <f t="shared" si="46"/>
        <v>6187.5674999999992</v>
      </c>
      <c r="F332" s="577">
        <v>4802.05</v>
      </c>
      <c r="G332" s="577">
        <v>6504.12</v>
      </c>
      <c r="H332" s="577">
        <v>6333.95</v>
      </c>
      <c r="I332" s="577">
        <v>7110.15</v>
      </c>
      <c r="J332" s="722">
        <v>44575784</v>
      </c>
      <c r="P332" s="772">
        <f t="shared" si="48"/>
        <v>2.9354790667951987</v>
      </c>
      <c r="Q332" s="772">
        <f t="shared" si="49"/>
        <v>2.9662665222204616</v>
      </c>
      <c r="R332" s="772">
        <f t="shared" si="50"/>
        <v>2.2437578625000003</v>
      </c>
      <c r="S332" s="772">
        <f t="shared" si="51"/>
        <v>2.9502688319999999</v>
      </c>
      <c r="T332" s="772">
        <f t="shared" si="52"/>
        <v>2.4274863375</v>
      </c>
      <c r="U332" s="772">
        <f t="shared" si="53"/>
        <v>2.1799719900000003</v>
      </c>
    </row>
    <row r="333" spans="2:21">
      <c r="B333" s="17" t="s">
        <v>1027</v>
      </c>
      <c r="C333" s="17" t="s">
        <v>1771</v>
      </c>
      <c r="D333" s="577">
        <f t="shared" si="47"/>
        <v>1913.8924999999999</v>
      </c>
      <c r="E333" s="577">
        <f t="shared" si="46"/>
        <v>1913.8924999999999</v>
      </c>
      <c r="F333" s="767">
        <f>G333</f>
        <v>1927.59</v>
      </c>
      <c r="G333" s="577">
        <v>1927.59</v>
      </c>
      <c r="H333" s="577">
        <v>1873.26</v>
      </c>
      <c r="I333" s="577">
        <v>1927.13</v>
      </c>
      <c r="J333" s="722">
        <v>44576037</v>
      </c>
      <c r="P333" s="772">
        <f t="shared" si="48"/>
        <v>0.90798061917649053</v>
      </c>
      <c r="Q333" s="772">
        <f t="shared" si="49"/>
        <v>0.91750356660817445</v>
      </c>
      <c r="R333" s="772">
        <f t="shared" si="50"/>
        <v>0.90066642750000003</v>
      </c>
      <c r="S333" s="772">
        <f t="shared" si="51"/>
        <v>0.87435482399999997</v>
      </c>
      <c r="T333" s="772">
        <f t="shared" si="52"/>
        <v>0.71792689500000006</v>
      </c>
      <c r="U333" s="772">
        <f t="shared" si="53"/>
        <v>0.59085805800000013</v>
      </c>
    </row>
    <row r="334" spans="2:21">
      <c r="B334" s="17" t="s">
        <v>1028</v>
      </c>
      <c r="C334" s="17" t="s">
        <v>1788</v>
      </c>
      <c r="D334" s="577">
        <f t="shared" si="47"/>
        <v>22897.730000000003</v>
      </c>
      <c r="E334" s="577">
        <f t="shared" si="46"/>
        <v>22897.730000000003</v>
      </c>
      <c r="F334" s="767">
        <f>(G334+H334+I334)/3</f>
        <v>22897.73</v>
      </c>
      <c r="G334" s="767">
        <f>H334</f>
        <v>23638.27</v>
      </c>
      <c r="H334" s="577">
        <v>23638.27</v>
      </c>
      <c r="I334" s="577">
        <v>21416.65</v>
      </c>
      <c r="J334" s="722">
        <v>44577192</v>
      </c>
      <c r="P334" s="772">
        <f t="shared" si="48"/>
        <v>10.863042236246867</v>
      </c>
      <c r="Q334" s="772">
        <f t="shared" si="49"/>
        <v>10.976974381910685</v>
      </c>
      <c r="R334" s="772">
        <f t="shared" si="50"/>
        <v>10.6989643425</v>
      </c>
      <c r="S334" s="772">
        <f t="shared" si="51"/>
        <v>10.722319272</v>
      </c>
      <c r="T334" s="772">
        <f t="shared" si="52"/>
        <v>9.0593669775000016</v>
      </c>
      <c r="U334" s="772">
        <f t="shared" si="53"/>
        <v>6.5663448900000008</v>
      </c>
    </row>
    <row r="335" spans="2:21">
      <c r="B335" s="17" t="s">
        <v>1029</v>
      </c>
      <c r="C335" s="17" t="s">
        <v>1771</v>
      </c>
      <c r="D335" s="577">
        <f t="shared" si="47"/>
        <v>698.67666666666673</v>
      </c>
      <c r="E335" s="577">
        <f t="shared" si="46"/>
        <v>698.67666666666673</v>
      </c>
      <c r="F335" s="767">
        <f>(G335+H335+I335)/3</f>
        <v>698.67666666666673</v>
      </c>
      <c r="G335" s="577">
        <v>571.71</v>
      </c>
      <c r="H335" s="577">
        <v>924.57</v>
      </c>
      <c r="I335" s="577">
        <v>599.75</v>
      </c>
      <c r="J335" s="722">
        <v>44577193</v>
      </c>
      <c r="P335" s="772">
        <f t="shared" si="48"/>
        <v>0.33146316859706937</v>
      </c>
      <c r="Q335" s="772">
        <f t="shared" si="49"/>
        <v>0.33493957135658209</v>
      </c>
      <c r="R335" s="772">
        <f t="shared" si="50"/>
        <v>0.32645667250000004</v>
      </c>
      <c r="S335" s="772">
        <f t="shared" si="51"/>
        <v>0.25932765600000002</v>
      </c>
      <c r="T335" s="772">
        <f t="shared" si="52"/>
        <v>0.35434145249999999</v>
      </c>
      <c r="U335" s="772">
        <f t="shared" si="53"/>
        <v>0.18388335</v>
      </c>
    </row>
    <row r="336" spans="2:21">
      <c r="B336" s="17" t="s">
        <v>1030</v>
      </c>
      <c r="C336" s="17" t="s">
        <v>1771</v>
      </c>
      <c r="D336" s="577">
        <f t="shared" si="47"/>
        <v>3438.4874999999997</v>
      </c>
      <c r="E336" s="577">
        <f t="shared" si="46"/>
        <v>3438.4874999999997</v>
      </c>
      <c r="F336" s="767">
        <f>G336</f>
        <v>3964.85</v>
      </c>
      <c r="G336" s="577">
        <v>3964.85</v>
      </c>
      <c r="H336" s="577">
        <v>3434.86</v>
      </c>
      <c r="I336" s="577">
        <v>2389.39</v>
      </c>
      <c r="J336" s="722">
        <v>44577194</v>
      </c>
      <c r="P336" s="772">
        <f t="shared" si="48"/>
        <v>1.6312723986747546</v>
      </c>
      <c r="Q336" s="772">
        <f t="shared" si="49"/>
        <v>1.6483812674889655</v>
      </c>
      <c r="R336" s="772">
        <f t="shared" si="50"/>
        <v>1.8525761624999999</v>
      </c>
      <c r="S336" s="772">
        <f t="shared" si="51"/>
        <v>1.7984559599999999</v>
      </c>
      <c r="T336" s="772">
        <f t="shared" si="52"/>
        <v>1.3164100949999999</v>
      </c>
      <c r="U336" s="772">
        <f t="shared" si="53"/>
        <v>0.73258697400000006</v>
      </c>
    </row>
    <row r="337" spans="2:21">
      <c r="B337" s="17" t="s">
        <v>1031</v>
      </c>
      <c r="C337" s="17" t="s">
        <v>1771</v>
      </c>
      <c r="D337" s="577">
        <f t="shared" si="47"/>
        <v>1652.1924999999999</v>
      </c>
      <c r="E337" s="577">
        <f t="shared" si="46"/>
        <v>1652.1924999999999</v>
      </c>
      <c r="F337" s="767">
        <f>G337</f>
        <v>2003.79</v>
      </c>
      <c r="G337" s="577">
        <v>2003.79</v>
      </c>
      <c r="H337" s="577">
        <v>1622.99</v>
      </c>
      <c r="I337" s="577">
        <v>978.2</v>
      </c>
      <c r="J337" s="722">
        <v>44577195</v>
      </c>
      <c r="P337" s="772">
        <f t="shared" si="48"/>
        <v>0.78382603471655476</v>
      </c>
      <c r="Q337" s="772">
        <f t="shared" si="49"/>
        <v>0.79204684248110913</v>
      </c>
      <c r="R337" s="772">
        <f t="shared" si="50"/>
        <v>0.93627087749999993</v>
      </c>
      <c r="S337" s="772">
        <f t="shared" si="51"/>
        <v>0.90891914399999996</v>
      </c>
      <c r="T337" s="772">
        <f t="shared" si="52"/>
        <v>0.62201091749999993</v>
      </c>
      <c r="U337" s="772">
        <f t="shared" si="53"/>
        <v>0.29991612000000006</v>
      </c>
    </row>
    <row r="338" spans="2:21" s="8" customFormat="1">
      <c r="B338" s="752" t="s">
        <v>1032</v>
      </c>
      <c r="C338" s="8" t="s">
        <v>1770</v>
      </c>
      <c r="D338" s="749">
        <v>136</v>
      </c>
      <c r="E338" s="749">
        <v>136</v>
      </c>
      <c r="F338" s="749">
        <v>136</v>
      </c>
      <c r="G338" s="749">
        <v>136</v>
      </c>
      <c r="H338" s="749">
        <v>136</v>
      </c>
      <c r="I338" s="749">
        <v>136</v>
      </c>
      <c r="K338" s="762"/>
      <c r="L338" s="762"/>
      <c r="M338" s="751"/>
      <c r="P338" s="772">
        <f t="shared" si="48"/>
        <v>6.4520533001724348E-2</v>
      </c>
      <c r="Q338" s="772">
        <f t="shared" si="49"/>
        <v>6.5197227670160007E-2</v>
      </c>
      <c r="R338" s="772">
        <f t="shared" si="50"/>
        <v>6.3546000000000005E-2</v>
      </c>
      <c r="S338" s="772">
        <f t="shared" si="51"/>
        <v>6.1689600000000004E-2</v>
      </c>
      <c r="T338" s="772">
        <f t="shared" si="52"/>
        <v>5.2122000000000002E-2</v>
      </c>
      <c r="U338" s="772">
        <f t="shared" si="53"/>
        <v>4.1697600000000008E-2</v>
      </c>
    </row>
    <row r="339" spans="2:21">
      <c r="B339" s="17" t="s">
        <v>1033</v>
      </c>
      <c r="C339" s="17" t="s">
        <v>1783</v>
      </c>
      <c r="H339" s="577">
        <v>145.47</v>
      </c>
      <c r="I339" s="577">
        <v>216.09</v>
      </c>
      <c r="J339" s="722">
        <v>44578185</v>
      </c>
      <c r="P339" s="772">
        <f t="shared" si="48"/>
        <v>0</v>
      </c>
      <c r="Q339" s="772">
        <f t="shared" si="49"/>
        <v>0</v>
      </c>
      <c r="R339" s="772">
        <f t="shared" si="50"/>
        <v>0</v>
      </c>
      <c r="S339" s="772">
        <f t="shared" si="51"/>
        <v>0</v>
      </c>
      <c r="T339" s="772">
        <f t="shared" si="52"/>
        <v>5.5751377500000004E-2</v>
      </c>
      <c r="U339" s="772">
        <f t="shared" si="53"/>
        <v>6.6253194000000001E-2</v>
      </c>
    </row>
    <row r="340" spans="2:21">
      <c r="B340" s="17" t="s">
        <v>1034</v>
      </c>
      <c r="C340" s="17" t="s">
        <v>1784</v>
      </c>
      <c r="I340" s="577">
        <v>4039.6</v>
      </c>
      <c r="J340" s="722">
        <v>44579100</v>
      </c>
      <c r="P340" s="772">
        <f t="shared" si="48"/>
        <v>0</v>
      </c>
      <c r="Q340" s="772">
        <f t="shared" si="49"/>
        <v>0</v>
      </c>
      <c r="R340" s="772">
        <f t="shared" si="50"/>
        <v>0</v>
      </c>
      <c r="S340" s="772">
        <f t="shared" si="51"/>
        <v>0</v>
      </c>
      <c r="T340" s="772">
        <f t="shared" si="52"/>
        <v>0</v>
      </c>
      <c r="U340" s="772">
        <f t="shared" si="53"/>
        <v>1.2385413600000001</v>
      </c>
    </row>
    <row r="341" spans="2:21">
      <c r="B341" s="746" t="s">
        <v>1768</v>
      </c>
      <c r="C341" s="17" t="s">
        <v>1772</v>
      </c>
      <c r="D341" s="748">
        <v>333</v>
      </c>
      <c r="E341" s="747">
        <v>333</v>
      </c>
      <c r="F341" s="748">
        <v>333</v>
      </c>
      <c r="G341" s="747">
        <v>333</v>
      </c>
      <c r="H341" s="748">
        <v>333</v>
      </c>
      <c r="I341" s="747">
        <v>333</v>
      </c>
      <c r="P341" s="772">
        <f t="shared" si="48"/>
        <v>0.15798042271745744</v>
      </c>
      <c r="Q341" s="772">
        <f t="shared" si="49"/>
        <v>0.15963732951590651</v>
      </c>
      <c r="R341" s="772">
        <f t="shared" si="50"/>
        <v>0.15559424999999999</v>
      </c>
      <c r="S341" s="772">
        <f t="shared" si="51"/>
        <v>0.15104880000000001</v>
      </c>
      <c r="T341" s="772">
        <f t="shared" si="52"/>
        <v>0.12762224999999999</v>
      </c>
      <c r="U341" s="772">
        <f t="shared" si="53"/>
        <v>0.1020978</v>
      </c>
    </row>
    <row r="342" spans="2:21">
      <c r="B342" s="746" t="s">
        <v>1769</v>
      </c>
      <c r="C342" s="17" t="s">
        <v>1772</v>
      </c>
      <c r="D342" s="748">
        <v>333</v>
      </c>
      <c r="E342" s="747">
        <v>333</v>
      </c>
      <c r="F342" s="748">
        <v>333</v>
      </c>
      <c r="G342" s="747">
        <v>333</v>
      </c>
      <c r="H342" s="748">
        <v>333</v>
      </c>
      <c r="I342" s="747">
        <v>333</v>
      </c>
      <c r="P342" s="772">
        <f t="shared" si="48"/>
        <v>0.15798042271745744</v>
      </c>
      <c r="Q342" s="772">
        <f t="shared" si="49"/>
        <v>0.15963732951590651</v>
      </c>
      <c r="R342" s="772">
        <f t="shared" si="50"/>
        <v>0.15559424999999999</v>
      </c>
      <c r="S342" s="772">
        <f t="shared" si="51"/>
        <v>0.15104880000000001</v>
      </c>
      <c r="T342" s="772">
        <f t="shared" si="52"/>
        <v>0.12762224999999999</v>
      </c>
      <c r="U342" s="772">
        <f t="shared" si="53"/>
        <v>0.1020978</v>
      </c>
    </row>
    <row r="343" spans="2:21" s="759" customFormat="1" ht="15.75" thickBot="1">
      <c r="B343" s="760"/>
      <c r="C343" s="760"/>
      <c r="D343" s="759">
        <f t="shared" ref="D343:O343" si="54">SUM(D4:D342)</f>
        <v>4997632.2149999999</v>
      </c>
      <c r="E343" s="759">
        <f t="shared" si="54"/>
        <v>4955440.2149999999</v>
      </c>
      <c r="F343" s="759">
        <f t="shared" si="54"/>
        <v>4850937.93</v>
      </c>
      <c r="G343" s="759">
        <f t="shared" si="54"/>
        <v>4858921.8899999969</v>
      </c>
      <c r="H343" s="759">
        <f t="shared" si="54"/>
        <v>4400002.4600000056</v>
      </c>
      <c r="I343" s="759">
        <f t="shared" si="54"/>
        <v>4348098.1199999992</v>
      </c>
      <c r="J343" s="759">
        <f t="shared" si="54"/>
        <v>1430531750</v>
      </c>
      <c r="K343" s="765">
        <f t="shared" si="54"/>
        <v>4457510</v>
      </c>
      <c r="L343" s="765">
        <f t="shared" si="54"/>
        <v>4366932</v>
      </c>
      <c r="M343" s="759">
        <f t="shared" si="54"/>
        <v>0</v>
      </c>
      <c r="N343" s="759">
        <f t="shared" si="54"/>
        <v>6723</v>
      </c>
      <c r="O343" s="759">
        <f t="shared" si="54"/>
        <v>1804660</v>
      </c>
      <c r="P343" s="759">
        <f t="shared" ref="P343:U343" si="55">SUM(P4:P342)</f>
        <v>2370.9551048410917</v>
      </c>
      <c r="Q343" s="759">
        <f t="shared" si="55"/>
        <v>2375.5953228178082</v>
      </c>
      <c r="R343" s="759">
        <f t="shared" si="55"/>
        <v>2266.6007477925009</v>
      </c>
      <c r="S343" s="759">
        <f t="shared" si="55"/>
        <v>2204.0069693040014</v>
      </c>
      <c r="T343" s="759">
        <f t="shared" si="55"/>
        <v>1686.3009427949999</v>
      </c>
      <c r="U343" s="759">
        <f t="shared" si="55"/>
        <v>1333.126883592</v>
      </c>
    </row>
    <row r="344" spans="2:21">
      <c r="B344" s="58"/>
      <c r="C344" s="58"/>
      <c r="F344" s="768" t="s">
        <v>1789</v>
      </c>
      <c r="G344" s="610"/>
      <c r="H344" s="579"/>
      <c r="I344" s="579"/>
    </row>
  </sheetData>
  <mergeCells count="4">
    <mergeCell ref="D1:E1"/>
    <mergeCell ref="F1:G1"/>
    <mergeCell ref="H1:I1"/>
    <mergeCell ref="K1:L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opsamling 240214</vt:lpstr>
      <vt:lpstr>EL 240414</vt:lpstr>
      <vt:lpstr>Varme 240414</vt:lpstr>
      <vt:lpstr>Brændstof 090414</vt:lpstr>
      <vt:lpstr>vand 080514</vt:lpstr>
      <vt:lpstr>graddage </vt:lpstr>
      <vt:lpstr>CO2 faktorer</vt:lpstr>
      <vt:lpstr>priser 240414</vt:lpstr>
      <vt:lpstr>gadelys 070514</vt:lpstr>
    </vt:vector>
  </TitlesOfParts>
  <Company>Sønderborg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dklstr</dc:creator>
  <cp:lastModifiedBy>Trine Hadrup Mikkelsen</cp:lastModifiedBy>
  <cp:lastPrinted>2014-04-09T09:30:45Z</cp:lastPrinted>
  <dcterms:created xsi:type="dcterms:W3CDTF">2013-06-24T07:13:57Z</dcterms:created>
  <dcterms:modified xsi:type="dcterms:W3CDTF">2014-05-08T12:38:17Z</dcterms:modified>
</cp:coreProperties>
</file>