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4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6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0.xml" ContentType="application/vnd.openxmlformats-officedocument.drawing+xml"/>
  <Override PartName="/xl/charts/chart55.xml" ContentType="application/vnd.openxmlformats-officedocument.drawingml.chart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2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" yWindow="-12" windowWidth="19728" windowHeight="9336" tabRatio="891" firstSheet="3" activeTab="4"/>
  </bookViews>
  <sheets>
    <sheet name="Grafer " sheetId="20" r:id="rId1"/>
    <sheet name="Opsamling 141015" sheetId="10" r:id="rId2"/>
    <sheet name="EL 141015" sheetId="1" r:id="rId3"/>
    <sheet name="Summeret varme 191015" sheetId="15" r:id="rId4"/>
    <sheet name="Varme 201015" sheetId="2" r:id="rId5"/>
    <sheet name="Brændstof 141015" sheetId="5" r:id="rId6"/>
    <sheet name="Vand 141015" sheetId="17" r:id="rId7"/>
    <sheet name="Gl. gadelys 150814" sheetId="12" r:id="rId8"/>
    <sheet name="Ny gadelys 150915" sheetId="19" r:id="rId9"/>
    <sheet name="PZ målsætningen fra Inge 121114" sheetId="13" r:id="rId10"/>
    <sheet name="Graddage 150815" sheetId="6" r:id="rId11"/>
    <sheet name="CO2 faktorer 141015" sheetId="7" r:id="rId12"/>
    <sheet name="Priser 130814" sheetId="9" r:id="rId13"/>
    <sheet name="El brændsler 150815" sheetId="16" r:id="rId14"/>
  </sheets>
  <calcPr calcId="145621"/>
</workbook>
</file>

<file path=xl/calcChain.xml><?xml version="1.0" encoding="utf-8"?>
<calcChain xmlns="http://schemas.openxmlformats.org/spreadsheetml/2006/main">
  <c r="AO150" i="2" l="1"/>
  <c r="R3" i="15" l="1"/>
  <c r="R4" i="15"/>
  <c r="R5" i="15"/>
  <c r="R6" i="15"/>
  <c r="R7" i="15"/>
  <c r="R8" i="15"/>
  <c r="I4" i="15"/>
  <c r="I5" i="15"/>
  <c r="I6" i="15"/>
  <c r="I7" i="15"/>
  <c r="I8" i="15"/>
  <c r="I3" i="15"/>
  <c r="AP150" i="2" l="1"/>
  <c r="L246" i="1" l="1"/>
  <c r="M246" i="1"/>
  <c r="F245" i="1"/>
  <c r="G245" i="1"/>
  <c r="H245" i="1"/>
  <c r="I245" i="1"/>
  <c r="J245" i="1"/>
  <c r="K245" i="1"/>
  <c r="L245" i="1"/>
  <c r="M245" i="1"/>
  <c r="P4" i="10" l="1"/>
  <c r="I7" i="10"/>
  <c r="Q172" i="17" l="1"/>
  <c r="P172" i="17"/>
  <c r="U172" i="17"/>
  <c r="T172" i="17"/>
  <c r="S172" i="17"/>
  <c r="R172" i="17"/>
  <c r="G243" i="1"/>
  <c r="H243" i="1"/>
  <c r="I243" i="1"/>
  <c r="J243" i="1"/>
  <c r="K243" i="1"/>
  <c r="L243" i="1"/>
  <c r="M243" i="1"/>
  <c r="F243" i="1"/>
  <c r="AQ147" i="2"/>
  <c r="AR147" i="2"/>
  <c r="AS147" i="2"/>
  <c r="AT147" i="2"/>
  <c r="AU147" i="2"/>
  <c r="AV147" i="2"/>
  <c r="AW147" i="2"/>
  <c r="AX147" i="2"/>
  <c r="AI10" i="5"/>
  <c r="Y32" i="5" l="1"/>
  <c r="Y36" i="5"/>
  <c r="Y35" i="5"/>
  <c r="X16" i="5"/>
  <c r="X19" i="5" s="1"/>
  <c r="W16" i="5"/>
  <c r="I23" i="10" l="1"/>
  <c r="AI19" i="5"/>
  <c r="Y16" i="5"/>
  <c r="W19" i="5"/>
  <c r="Y19" i="5" s="1"/>
  <c r="I22" i="10"/>
  <c r="AI18" i="5"/>
  <c r="I8" i="10"/>
  <c r="AI11" i="5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V4" i="2"/>
  <c r="BW4" i="2"/>
  <c r="BX4" i="2"/>
  <c r="BY4" i="2"/>
  <c r="BZ4" i="2"/>
  <c r="CA4" i="2"/>
  <c r="AX76" i="2"/>
  <c r="I21" i="10" l="1"/>
  <c r="AI15" i="5"/>
  <c r="I5" i="10"/>
  <c r="AI7" i="5"/>
  <c r="I332" i="19"/>
  <c r="I26" i="10" l="1"/>
  <c r="V3" i="1"/>
  <c r="U3" i="1"/>
  <c r="U241" i="1" l="1"/>
  <c r="U166" i="1"/>
  <c r="V12" i="1"/>
  <c r="V166" i="1"/>
  <c r="V185" i="1"/>
  <c r="V152" i="1"/>
  <c r="V120" i="1"/>
  <c r="V89" i="1"/>
  <c r="V55" i="1"/>
  <c r="V23" i="1"/>
  <c r="V195" i="1"/>
  <c r="V162" i="1"/>
  <c r="V129" i="1"/>
  <c r="V98" i="1"/>
  <c r="V65" i="1"/>
  <c r="V220" i="1"/>
  <c r="V204" i="1"/>
  <c r="V187" i="1"/>
  <c r="V171" i="1"/>
  <c r="V153" i="1"/>
  <c r="V137" i="1"/>
  <c r="V121" i="1"/>
  <c r="V105" i="1"/>
  <c r="V90" i="1"/>
  <c r="V73" i="1"/>
  <c r="V57" i="1"/>
  <c r="V40" i="1"/>
  <c r="V24" i="1"/>
  <c r="V236" i="1"/>
  <c r="V203" i="1"/>
  <c r="V170" i="1"/>
  <c r="V136" i="1"/>
  <c r="V239" i="1"/>
  <c r="V72" i="1"/>
  <c r="V39" i="1"/>
  <c r="V232" i="1"/>
  <c r="V212" i="1"/>
  <c r="V242" i="1"/>
  <c r="V145" i="1"/>
  <c r="V113" i="1"/>
  <c r="V82" i="1"/>
  <c r="V48" i="1"/>
  <c r="V32" i="1"/>
  <c r="V16" i="1"/>
  <c r="V211" i="1"/>
  <c r="V194" i="1"/>
  <c r="V179" i="1"/>
  <c r="V161" i="1"/>
  <c r="V144" i="1"/>
  <c r="V128" i="1"/>
  <c r="V112" i="1"/>
  <c r="V97" i="1"/>
  <c r="V81" i="1"/>
  <c r="V64" i="1"/>
  <c r="V47" i="1"/>
  <c r="V31" i="1"/>
  <c r="V222" i="1"/>
  <c r="V226" i="1"/>
  <c r="V230" i="1"/>
  <c r="V234" i="1"/>
  <c r="V238" i="1"/>
  <c r="V6" i="1"/>
  <c r="V10" i="1"/>
  <c r="V14" i="1"/>
  <c r="V18" i="1"/>
  <c r="V22" i="1"/>
  <c r="V26" i="1"/>
  <c r="V30" i="1"/>
  <c r="V34" i="1"/>
  <c r="V38" i="1"/>
  <c r="V42" i="1"/>
  <c r="V46" i="1"/>
  <c r="V50" i="1"/>
  <c r="V54" i="1"/>
  <c r="V59" i="1"/>
  <c r="V63" i="1"/>
  <c r="V67" i="1"/>
  <c r="V71" i="1"/>
  <c r="V75" i="1"/>
  <c r="V80" i="1"/>
  <c r="V88" i="1"/>
  <c r="V92" i="1"/>
  <c r="V96" i="1"/>
  <c r="V104" i="1"/>
  <c r="V115" i="1"/>
  <c r="V127" i="1"/>
  <c r="V139" i="1"/>
  <c r="V151" i="1"/>
  <c r="V164" i="1"/>
  <c r="V178" i="1"/>
  <c r="V184" i="1"/>
  <c r="V197" i="1"/>
  <c r="V210" i="1"/>
  <c r="V223" i="1"/>
  <c r="V231" i="1"/>
  <c r="V218" i="1"/>
  <c r="V15" i="1"/>
  <c r="V221" i="1"/>
  <c r="V225" i="1"/>
  <c r="V229" i="1"/>
  <c r="V233" i="1"/>
  <c r="V237" i="1"/>
  <c r="V5" i="1"/>
  <c r="V9" i="1"/>
  <c r="V13" i="1"/>
  <c r="V17" i="1"/>
  <c r="V21" i="1"/>
  <c r="V25" i="1"/>
  <c r="V29" i="1"/>
  <c r="V33" i="1"/>
  <c r="V37" i="1"/>
  <c r="V41" i="1"/>
  <c r="V45" i="1"/>
  <c r="V49" i="1"/>
  <c r="V53" i="1"/>
  <c r="V58" i="1"/>
  <c r="V62" i="1"/>
  <c r="V66" i="1"/>
  <c r="V70" i="1"/>
  <c r="V74" i="1"/>
  <c r="V79" i="1"/>
  <c r="V83" i="1"/>
  <c r="V87" i="1"/>
  <c r="V91" i="1"/>
  <c r="V95" i="1"/>
  <c r="V99" i="1"/>
  <c r="V103" i="1"/>
  <c r="V106" i="1"/>
  <c r="V110" i="1"/>
  <c r="V114" i="1"/>
  <c r="V118" i="1"/>
  <c r="V122" i="1"/>
  <c r="V126" i="1"/>
  <c r="V130" i="1"/>
  <c r="V134" i="1"/>
  <c r="V138" i="1"/>
  <c r="V142" i="1"/>
  <c r="V146" i="1"/>
  <c r="V150" i="1"/>
  <c r="V154" i="1"/>
  <c r="V159" i="1"/>
  <c r="V163" i="1"/>
  <c r="V168" i="1"/>
  <c r="V172" i="1"/>
  <c r="V177" i="1"/>
  <c r="V240" i="1"/>
  <c r="V183" i="1"/>
  <c r="V188" i="1"/>
  <c r="V192" i="1"/>
  <c r="V196" i="1"/>
  <c r="V201" i="1"/>
  <c r="V205" i="1"/>
  <c r="V209" i="1"/>
  <c r="V213" i="1"/>
  <c r="V84" i="1"/>
  <c r="V100" i="1"/>
  <c r="V107" i="1"/>
  <c r="V111" i="1"/>
  <c r="V119" i="1"/>
  <c r="V123" i="1"/>
  <c r="V131" i="1"/>
  <c r="V135" i="1"/>
  <c r="V143" i="1"/>
  <c r="V147" i="1"/>
  <c r="V155" i="1"/>
  <c r="V160" i="1"/>
  <c r="V169" i="1"/>
  <c r="V173" i="1"/>
  <c r="V180" i="1"/>
  <c r="V189" i="1"/>
  <c r="V193" i="1"/>
  <c r="V202" i="1"/>
  <c r="V206" i="1"/>
  <c r="V214" i="1"/>
  <c r="V219" i="1"/>
  <c r="V227" i="1"/>
  <c r="V235" i="1"/>
  <c r="V7" i="1"/>
  <c r="V11" i="1"/>
  <c r="V208" i="1"/>
  <c r="V199" i="1"/>
  <c r="V191" i="1"/>
  <c r="V182" i="1"/>
  <c r="V175" i="1"/>
  <c r="V167" i="1"/>
  <c r="V157" i="1"/>
  <c r="V149" i="1"/>
  <c r="V141" i="1"/>
  <c r="V133" i="1"/>
  <c r="V125" i="1"/>
  <c r="V117" i="1"/>
  <c r="V109" i="1"/>
  <c r="V94" i="1"/>
  <c r="V86" i="1"/>
  <c r="V77" i="1"/>
  <c r="V69" i="1"/>
  <c r="V61" i="1"/>
  <c r="V52" i="1"/>
  <c r="V44" i="1"/>
  <c r="V36" i="1"/>
  <c r="V28" i="1"/>
  <c r="V20" i="1"/>
  <c r="V8" i="1"/>
  <c r="V228" i="1"/>
  <c r="V4" i="1"/>
  <c r="V207" i="1"/>
  <c r="V198" i="1"/>
  <c r="V190" i="1"/>
  <c r="V181" i="1"/>
  <c r="V174" i="1"/>
  <c r="V165" i="1"/>
  <c r="V156" i="1"/>
  <c r="V148" i="1"/>
  <c r="V140" i="1"/>
  <c r="V132" i="1"/>
  <c r="V124" i="1"/>
  <c r="V116" i="1"/>
  <c r="V108" i="1"/>
  <c r="V101" i="1"/>
  <c r="V93" i="1"/>
  <c r="V85" i="1"/>
  <c r="V76" i="1"/>
  <c r="V68" i="1"/>
  <c r="V60" i="1"/>
  <c r="V51" i="1"/>
  <c r="V43" i="1"/>
  <c r="V35" i="1"/>
  <c r="V27" i="1"/>
  <c r="V19" i="1"/>
  <c r="V224" i="1"/>
  <c r="V102" i="1"/>
  <c r="R395" i="19"/>
  <c r="I386" i="19"/>
  <c r="V243" i="1" l="1"/>
  <c r="BN157" i="2"/>
  <c r="BN137" i="2"/>
  <c r="BN121" i="2"/>
  <c r="BN105" i="2"/>
  <c r="BN85" i="2"/>
  <c r="BF157" i="2"/>
  <c r="BF259" i="2" s="1"/>
  <c r="BF137" i="2"/>
  <c r="BF147" i="2" s="1"/>
  <c r="BF121" i="2"/>
  <c r="BF105" i="2"/>
  <c r="BF85" i="2"/>
  <c r="BF76" i="2"/>
  <c r="BN76" i="2" s="1"/>
  <c r="AW262" i="2"/>
  <c r="AX262" i="2"/>
  <c r="AX248" i="2"/>
  <c r="AX159" i="2"/>
  <c r="AX160" i="2"/>
  <c r="AX161" i="2"/>
  <c r="AX162" i="2"/>
  <c r="AX163" i="2"/>
  <c r="AX164" i="2"/>
  <c r="AX165" i="2"/>
  <c r="AX166" i="2"/>
  <c r="AX167" i="2"/>
  <c r="AX168" i="2"/>
  <c r="AX169" i="2"/>
  <c r="AX170" i="2"/>
  <c r="AX171" i="2"/>
  <c r="AX172" i="2"/>
  <c r="AX173" i="2"/>
  <c r="AX174" i="2"/>
  <c r="AX175" i="2"/>
  <c r="AX176" i="2"/>
  <c r="AX177" i="2"/>
  <c r="AX178" i="2"/>
  <c r="AX179" i="2"/>
  <c r="AX180" i="2"/>
  <c r="AX181" i="2"/>
  <c r="AX182" i="2"/>
  <c r="AX183" i="2"/>
  <c r="AX184" i="2"/>
  <c r="AX185" i="2"/>
  <c r="AX186" i="2"/>
  <c r="AX187" i="2"/>
  <c r="AX188" i="2"/>
  <c r="AX189" i="2"/>
  <c r="AX190" i="2"/>
  <c r="AX191" i="2"/>
  <c r="AX192" i="2"/>
  <c r="AX193" i="2"/>
  <c r="AX194" i="2"/>
  <c r="AX195" i="2"/>
  <c r="AX196" i="2"/>
  <c r="AX197" i="2"/>
  <c r="AX198" i="2"/>
  <c r="AX199" i="2"/>
  <c r="AX200" i="2"/>
  <c r="AX201" i="2"/>
  <c r="AX202" i="2"/>
  <c r="AX203" i="2"/>
  <c r="AX204" i="2"/>
  <c r="AX205" i="2"/>
  <c r="AX206" i="2"/>
  <c r="AX207" i="2"/>
  <c r="AX208" i="2"/>
  <c r="AX209" i="2"/>
  <c r="AX210" i="2"/>
  <c r="AX211" i="2"/>
  <c r="AX212" i="2"/>
  <c r="AX213" i="2"/>
  <c r="AX214" i="2"/>
  <c r="AX215" i="2"/>
  <c r="AX216" i="2"/>
  <c r="AX217" i="2"/>
  <c r="AX218" i="2"/>
  <c r="AX219" i="2"/>
  <c r="AX220" i="2"/>
  <c r="AX221" i="2"/>
  <c r="AX222" i="2"/>
  <c r="AX223" i="2"/>
  <c r="AX224" i="2"/>
  <c r="AX225" i="2"/>
  <c r="AX226" i="2"/>
  <c r="AX227" i="2"/>
  <c r="AX228" i="2"/>
  <c r="AX229" i="2"/>
  <c r="AX230" i="2"/>
  <c r="AX231" i="2"/>
  <c r="AX232" i="2"/>
  <c r="AX233" i="2"/>
  <c r="AX234" i="2"/>
  <c r="AX235" i="2"/>
  <c r="AX236" i="2"/>
  <c r="AX237" i="2"/>
  <c r="AX238" i="2"/>
  <c r="AX239" i="2"/>
  <c r="AX240" i="2"/>
  <c r="AX241" i="2"/>
  <c r="AX242" i="2"/>
  <c r="AX243" i="2"/>
  <c r="AX245" i="2"/>
  <c r="AX246" i="2"/>
  <c r="AX247" i="2"/>
  <c r="AX158" i="2"/>
  <c r="AX139" i="2"/>
  <c r="AX140" i="2"/>
  <c r="AX141" i="2"/>
  <c r="AX142" i="2"/>
  <c r="AX143" i="2"/>
  <c r="AX144" i="2"/>
  <c r="AX145" i="2"/>
  <c r="AX146" i="2"/>
  <c r="AX148" i="2"/>
  <c r="AX149" i="2"/>
  <c r="AX150" i="2"/>
  <c r="AX151" i="2"/>
  <c r="AX152" i="2"/>
  <c r="AX138" i="2"/>
  <c r="AX122" i="2"/>
  <c r="AX123" i="2"/>
  <c r="AX124" i="2"/>
  <c r="AX125" i="2"/>
  <c r="AX126" i="2"/>
  <c r="AX127" i="2"/>
  <c r="AX128" i="2"/>
  <c r="AX129" i="2"/>
  <c r="AX130" i="2"/>
  <c r="AX131" i="2"/>
  <c r="AX132" i="2"/>
  <c r="AX106" i="2"/>
  <c r="AX107" i="2"/>
  <c r="AX108" i="2"/>
  <c r="AX109" i="2"/>
  <c r="AX110" i="2"/>
  <c r="AX111" i="2"/>
  <c r="AX112" i="2"/>
  <c r="AX113" i="2"/>
  <c r="AX114" i="2"/>
  <c r="AX115" i="2"/>
  <c r="AX116" i="2"/>
  <c r="AX86" i="2"/>
  <c r="AX87" i="2"/>
  <c r="AX88" i="2"/>
  <c r="AX89" i="2"/>
  <c r="AX90" i="2"/>
  <c r="AX91" i="2"/>
  <c r="AX92" i="2"/>
  <c r="AX93" i="2"/>
  <c r="AX94" i="2"/>
  <c r="AX95" i="2"/>
  <c r="AX96" i="2"/>
  <c r="AX97" i="2"/>
  <c r="AX98" i="2"/>
  <c r="AX99" i="2"/>
  <c r="AX100" i="2"/>
  <c r="AX62" i="2"/>
  <c r="BF62" i="2" s="1"/>
  <c r="AX63" i="2"/>
  <c r="AX64" i="2"/>
  <c r="AX65" i="2"/>
  <c r="AX66" i="2"/>
  <c r="BF66" i="2" s="1"/>
  <c r="AX67" i="2"/>
  <c r="BF67" i="2" s="1"/>
  <c r="AX68" i="2"/>
  <c r="AX69" i="2"/>
  <c r="AX70" i="2"/>
  <c r="BF70" i="2" s="1"/>
  <c r="AX71" i="2"/>
  <c r="AX72" i="2"/>
  <c r="AX73" i="2"/>
  <c r="AX74" i="2"/>
  <c r="BF74" i="2" s="1"/>
  <c r="AX75" i="2"/>
  <c r="BF75" i="2" s="1"/>
  <c r="AX77" i="2"/>
  <c r="AX78" i="2"/>
  <c r="AX79" i="2"/>
  <c r="BF79" i="2" s="1"/>
  <c r="AX80" i="2"/>
  <c r="AX40" i="2"/>
  <c r="AX41" i="2"/>
  <c r="AX42" i="2"/>
  <c r="BF42" i="2" s="1"/>
  <c r="AX43" i="2"/>
  <c r="BF43" i="2" s="1"/>
  <c r="AX44" i="2"/>
  <c r="AX45" i="2"/>
  <c r="AX46" i="2"/>
  <c r="BF46" i="2" s="1"/>
  <c r="AX47" i="2"/>
  <c r="AX48" i="2"/>
  <c r="AX49" i="2"/>
  <c r="AX50" i="2"/>
  <c r="BF50" i="2" s="1"/>
  <c r="AX51" i="2"/>
  <c r="AX52" i="2"/>
  <c r="AX53" i="2"/>
  <c r="AX54" i="2"/>
  <c r="BF54" i="2" s="1"/>
  <c r="AX55" i="2"/>
  <c r="AX56" i="2"/>
  <c r="AX57" i="2"/>
  <c r="AX58" i="2"/>
  <c r="BF58" i="2" s="1"/>
  <c r="AX59" i="2"/>
  <c r="AX60" i="2"/>
  <c r="AX61" i="2"/>
  <c r="AX6" i="2"/>
  <c r="AX7" i="2"/>
  <c r="AX8" i="2"/>
  <c r="AX9" i="2"/>
  <c r="AX10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BF35" i="2" s="1"/>
  <c r="AX36" i="2"/>
  <c r="AX37" i="2"/>
  <c r="AX38" i="2"/>
  <c r="AX39" i="2"/>
  <c r="AX5" i="2"/>
  <c r="BN147" i="2" l="1"/>
  <c r="BF138" i="2"/>
  <c r="BF149" i="2"/>
  <c r="BF144" i="2"/>
  <c r="BN144" i="2" s="1"/>
  <c r="BF127" i="2"/>
  <c r="BN127" i="2" s="1"/>
  <c r="BF131" i="2"/>
  <c r="BN131" i="2" s="1"/>
  <c r="BF123" i="2"/>
  <c r="BN123" i="2" s="1"/>
  <c r="BF86" i="2"/>
  <c r="BN86" i="2" s="1"/>
  <c r="BF99" i="2"/>
  <c r="BN99" i="2" s="1"/>
  <c r="BF95" i="2"/>
  <c r="BN95" i="2" s="1"/>
  <c r="BF91" i="2"/>
  <c r="BN91" i="2" s="1"/>
  <c r="BF87" i="2"/>
  <c r="BN87" i="2" s="1"/>
  <c r="BF237" i="2"/>
  <c r="BN237" i="2" s="1"/>
  <c r="BF221" i="2"/>
  <c r="BN221" i="2" s="1"/>
  <c r="BF205" i="2"/>
  <c r="BN205" i="2" s="1"/>
  <c r="BF189" i="2"/>
  <c r="BN189" i="2" s="1"/>
  <c r="BF173" i="2"/>
  <c r="BN173" i="2" s="1"/>
  <c r="BN259" i="2"/>
  <c r="BF97" i="2"/>
  <c r="BN97" i="2" s="1"/>
  <c r="BF93" i="2"/>
  <c r="BN93" i="2" s="1"/>
  <c r="BF89" i="2"/>
  <c r="BN89" i="2" s="1"/>
  <c r="BF116" i="2"/>
  <c r="BN116" i="2" s="1"/>
  <c r="BF112" i="2"/>
  <c r="BN112" i="2" s="1"/>
  <c r="BF108" i="2"/>
  <c r="BN108" i="2" s="1"/>
  <c r="BF100" i="2"/>
  <c r="BN100" i="2" s="1"/>
  <c r="BF96" i="2"/>
  <c r="BN96" i="2" s="1"/>
  <c r="BF92" i="2"/>
  <c r="BN92" i="2" s="1"/>
  <c r="BF88" i="2"/>
  <c r="BN88" i="2" s="1"/>
  <c r="BF130" i="2"/>
  <c r="BN130" i="2" s="1"/>
  <c r="BF126" i="2"/>
  <c r="BN126" i="2" s="1"/>
  <c r="BN149" i="2"/>
  <c r="BF148" i="2"/>
  <c r="BN148" i="2" s="1"/>
  <c r="BF139" i="2"/>
  <c r="BN138" i="2"/>
  <c r="BF151" i="2"/>
  <c r="BN151" i="2" s="1"/>
  <c r="BF146" i="2"/>
  <c r="BN146" i="2" s="1"/>
  <c r="BF142" i="2"/>
  <c r="BN142" i="2" s="1"/>
  <c r="AX249" i="2"/>
  <c r="BF109" i="2"/>
  <c r="BN109" i="2" s="1"/>
  <c r="BF152" i="2"/>
  <c r="BN152" i="2" s="1"/>
  <c r="BF143" i="2"/>
  <c r="BN143" i="2" s="1"/>
  <c r="BF150" i="2"/>
  <c r="BN150" i="2" s="1"/>
  <c r="BF145" i="2"/>
  <c r="BN145" i="2" s="1"/>
  <c r="BF141" i="2"/>
  <c r="BN141" i="2" s="1"/>
  <c r="BF122" i="2"/>
  <c r="BN122" i="2" s="1"/>
  <c r="BN79" i="2"/>
  <c r="BN62" i="2"/>
  <c r="BN46" i="2"/>
  <c r="BN74" i="2"/>
  <c r="BN58" i="2"/>
  <c r="BN42" i="2"/>
  <c r="BN70" i="2"/>
  <c r="BN54" i="2"/>
  <c r="BN66" i="2"/>
  <c r="BN50" i="2"/>
  <c r="BN75" i="2"/>
  <c r="BN67" i="2"/>
  <c r="BN43" i="2"/>
  <c r="BN35" i="2"/>
  <c r="BF253" i="2"/>
  <c r="BN253" i="2" s="1"/>
  <c r="BF256" i="2"/>
  <c r="BN256" i="2" s="1"/>
  <c r="BF260" i="2"/>
  <c r="BN260" i="2" s="1"/>
  <c r="BF162" i="2"/>
  <c r="BN162" i="2" s="1"/>
  <c r="BF166" i="2"/>
  <c r="BN166" i="2" s="1"/>
  <c r="BF170" i="2"/>
  <c r="BN170" i="2" s="1"/>
  <c r="BF174" i="2"/>
  <c r="BN174" i="2" s="1"/>
  <c r="BF178" i="2"/>
  <c r="BN178" i="2" s="1"/>
  <c r="BF182" i="2"/>
  <c r="BN182" i="2" s="1"/>
  <c r="BF186" i="2"/>
  <c r="BN186" i="2" s="1"/>
  <c r="BF190" i="2"/>
  <c r="BN190" i="2" s="1"/>
  <c r="BF194" i="2"/>
  <c r="BN194" i="2" s="1"/>
  <c r="BF198" i="2"/>
  <c r="BN198" i="2" s="1"/>
  <c r="BF202" i="2"/>
  <c r="BN202" i="2" s="1"/>
  <c r="BF206" i="2"/>
  <c r="BN206" i="2" s="1"/>
  <c r="BF210" i="2"/>
  <c r="BN210" i="2" s="1"/>
  <c r="BF214" i="2"/>
  <c r="BN214" i="2" s="1"/>
  <c r="BF218" i="2"/>
  <c r="BN218" i="2" s="1"/>
  <c r="BF222" i="2"/>
  <c r="BN222" i="2" s="1"/>
  <c r="BF226" i="2"/>
  <c r="BN226" i="2" s="1"/>
  <c r="BF230" i="2"/>
  <c r="BN230" i="2" s="1"/>
  <c r="BF234" i="2"/>
  <c r="BN234" i="2" s="1"/>
  <c r="BF238" i="2"/>
  <c r="BN238" i="2" s="1"/>
  <c r="BF242" i="2"/>
  <c r="BN242" i="2" s="1"/>
  <c r="BF247" i="2"/>
  <c r="BN247" i="2" s="1"/>
  <c r="BF208" i="2"/>
  <c r="BN208" i="2" s="1"/>
  <c r="BF232" i="2"/>
  <c r="BN232" i="2" s="1"/>
  <c r="BF240" i="2"/>
  <c r="BN240" i="2" s="1"/>
  <c r="BF158" i="2"/>
  <c r="BN158" i="2" s="1"/>
  <c r="BF244" i="2"/>
  <c r="BN244" i="2" s="1"/>
  <c r="BF257" i="2"/>
  <c r="BN257" i="2" s="1"/>
  <c r="BF261" i="2"/>
  <c r="BN261" i="2" s="1"/>
  <c r="BF159" i="2"/>
  <c r="BN159" i="2" s="1"/>
  <c r="BF163" i="2"/>
  <c r="BN163" i="2" s="1"/>
  <c r="BF167" i="2"/>
  <c r="BN167" i="2" s="1"/>
  <c r="BF171" i="2"/>
  <c r="BN171" i="2" s="1"/>
  <c r="BF175" i="2"/>
  <c r="BN175" i="2" s="1"/>
  <c r="BF179" i="2"/>
  <c r="BN179" i="2" s="1"/>
  <c r="BF183" i="2"/>
  <c r="BN183" i="2" s="1"/>
  <c r="BF187" i="2"/>
  <c r="BN187" i="2" s="1"/>
  <c r="BF191" i="2"/>
  <c r="BN191" i="2" s="1"/>
  <c r="BF195" i="2"/>
  <c r="BN195" i="2" s="1"/>
  <c r="BF199" i="2"/>
  <c r="BN199" i="2" s="1"/>
  <c r="BF203" i="2"/>
  <c r="BN203" i="2" s="1"/>
  <c r="BF207" i="2"/>
  <c r="BN207" i="2" s="1"/>
  <c r="BF211" i="2"/>
  <c r="BN211" i="2" s="1"/>
  <c r="BF215" i="2"/>
  <c r="BN215" i="2" s="1"/>
  <c r="BF219" i="2"/>
  <c r="BN219" i="2" s="1"/>
  <c r="BF223" i="2"/>
  <c r="BN223" i="2" s="1"/>
  <c r="BF227" i="2"/>
  <c r="BN227" i="2" s="1"/>
  <c r="BF231" i="2"/>
  <c r="BN231" i="2" s="1"/>
  <c r="BF235" i="2"/>
  <c r="BN235" i="2" s="1"/>
  <c r="BF239" i="2"/>
  <c r="BN239" i="2" s="1"/>
  <c r="BF243" i="2"/>
  <c r="BN243" i="2" s="1"/>
  <c r="BF248" i="2"/>
  <c r="BN248" i="2" s="1"/>
  <c r="BF255" i="2"/>
  <c r="BN255" i="2" s="1"/>
  <c r="BF258" i="2"/>
  <c r="BN258" i="2" s="1"/>
  <c r="BF252" i="2"/>
  <c r="BN252" i="2" s="1"/>
  <c r="BF160" i="2"/>
  <c r="BN160" i="2" s="1"/>
  <c r="BF164" i="2"/>
  <c r="BN164" i="2" s="1"/>
  <c r="BF168" i="2"/>
  <c r="BN168" i="2" s="1"/>
  <c r="BF172" i="2"/>
  <c r="BN172" i="2" s="1"/>
  <c r="BF176" i="2"/>
  <c r="BN176" i="2" s="1"/>
  <c r="BF180" i="2"/>
  <c r="BN180" i="2" s="1"/>
  <c r="BF184" i="2"/>
  <c r="BN184" i="2" s="1"/>
  <c r="BF188" i="2"/>
  <c r="BN188" i="2" s="1"/>
  <c r="BF192" i="2"/>
  <c r="BN192" i="2" s="1"/>
  <c r="BF196" i="2"/>
  <c r="BN196" i="2" s="1"/>
  <c r="BF200" i="2"/>
  <c r="BN200" i="2" s="1"/>
  <c r="BF204" i="2"/>
  <c r="BN204" i="2" s="1"/>
  <c r="BF212" i="2"/>
  <c r="BN212" i="2" s="1"/>
  <c r="BF216" i="2"/>
  <c r="BN216" i="2" s="1"/>
  <c r="BF220" i="2"/>
  <c r="BN220" i="2" s="1"/>
  <c r="BF224" i="2"/>
  <c r="BN224" i="2" s="1"/>
  <c r="BF228" i="2"/>
  <c r="BN228" i="2" s="1"/>
  <c r="BF236" i="2"/>
  <c r="BN236" i="2" s="1"/>
  <c r="BF245" i="2"/>
  <c r="BN245" i="2" s="1"/>
  <c r="BF233" i="2"/>
  <c r="BN233" i="2" s="1"/>
  <c r="BF217" i="2"/>
  <c r="BN217" i="2" s="1"/>
  <c r="BF201" i="2"/>
  <c r="BN201" i="2" s="1"/>
  <c r="BF185" i="2"/>
  <c r="BN185" i="2" s="1"/>
  <c r="BF169" i="2"/>
  <c r="BN169" i="2" s="1"/>
  <c r="BF28" i="2"/>
  <c r="BN28" i="2" s="1"/>
  <c r="BF36" i="2"/>
  <c r="BN36" i="2" s="1"/>
  <c r="BF44" i="2"/>
  <c r="BN44" i="2" s="1"/>
  <c r="BF52" i="2"/>
  <c r="BN52" i="2" s="1"/>
  <c r="BF60" i="2"/>
  <c r="BN60" i="2" s="1"/>
  <c r="BF68" i="2"/>
  <c r="BN68" i="2" s="1"/>
  <c r="BF77" i="2"/>
  <c r="BN77" i="2" s="1"/>
  <c r="BF15" i="2"/>
  <c r="BN15" i="2" s="1"/>
  <c r="BF24" i="2"/>
  <c r="BN24" i="2" s="1"/>
  <c r="BF32" i="2"/>
  <c r="BN32" i="2" s="1"/>
  <c r="BF40" i="2"/>
  <c r="BN40" i="2" s="1"/>
  <c r="BF56" i="2"/>
  <c r="BN56" i="2" s="1"/>
  <c r="BF64" i="2"/>
  <c r="BN64" i="2" s="1"/>
  <c r="BF6" i="2"/>
  <c r="BN6" i="2" s="1"/>
  <c r="BF23" i="2"/>
  <c r="BN23" i="2" s="1"/>
  <c r="BF31" i="2"/>
  <c r="BN31" i="2" s="1"/>
  <c r="BF39" i="2"/>
  <c r="BN39" i="2" s="1"/>
  <c r="BF47" i="2"/>
  <c r="BN47" i="2" s="1"/>
  <c r="BF55" i="2"/>
  <c r="BN55" i="2" s="1"/>
  <c r="BF63" i="2"/>
  <c r="BN63" i="2" s="1"/>
  <c r="BF71" i="2"/>
  <c r="BN71" i="2" s="1"/>
  <c r="BF80" i="2"/>
  <c r="BN80" i="2" s="1"/>
  <c r="BF19" i="2"/>
  <c r="BN19" i="2" s="1"/>
  <c r="BF48" i="2"/>
  <c r="BN48" i="2" s="1"/>
  <c r="BF72" i="2"/>
  <c r="BN72" i="2" s="1"/>
  <c r="BF5" i="2"/>
  <c r="BN5" i="2" s="1"/>
  <c r="BF59" i="2"/>
  <c r="BN59" i="2" s="1"/>
  <c r="BF27" i="2"/>
  <c r="BN27" i="2" s="1"/>
  <c r="BF246" i="2"/>
  <c r="BN246" i="2" s="1"/>
  <c r="BF229" i="2"/>
  <c r="BN229" i="2" s="1"/>
  <c r="BF213" i="2"/>
  <c r="BN213" i="2" s="1"/>
  <c r="BF197" i="2"/>
  <c r="BN197" i="2" s="1"/>
  <c r="BF181" i="2"/>
  <c r="BN181" i="2" s="1"/>
  <c r="BF165" i="2"/>
  <c r="BN165" i="2" s="1"/>
  <c r="BF38" i="2"/>
  <c r="BN38" i="2" s="1"/>
  <c r="BF34" i="2"/>
  <c r="BN34" i="2" s="1"/>
  <c r="BF30" i="2"/>
  <c r="BN30" i="2" s="1"/>
  <c r="BF26" i="2"/>
  <c r="BN26" i="2" s="1"/>
  <c r="BF22" i="2"/>
  <c r="BN22" i="2" s="1"/>
  <c r="BF18" i="2"/>
  <c r="BN18" i="2" s="1"/>
  <c r="BF14" i="2"/>
  <c r="BN14" i="2" s="1"/>
  <c r="BF9" i="2"/>
  <c r="BN9" i="2" s="1"/>
  <c r="BF61" i="2"/>
  <c r="BN61" i="2" s="1"/>
  <c r="BF57" i="2"/>
  <c r="BN57" i="2" s="1"/>
  <c r="BF53" i="2"/>
  <c r="BN53" i="2" s="1"/>
  <c r="BF10" i="2"/>
  <c r="BN10" i="2" s="1"/>
  <c r="BF51" i="2"/>
  <c r="BN51" i="2" s="1"/>
  <c r="BF241" i="2"/>
  <c r="BN241" i="2" s="1"/>
  <c r="BF225" i="2"/>
  <c r="BN225" i="2" s="1"/>
  <c r="BF209" i="2"/>
  <c r="BN209" i="2" s="1"/>
  <c r="BF193" i="2"/>
  <c r="BN193" i="2" s="1"/>
  <c r="BF177" i="2"/>
  <c r="BN177" i="2" s="1"/>
  <c r="BF161" i="2"/>
  <c r="BN161" i="2" s="1"/>
  <c r="BF45" i="2"/>
  <c r="BN45" i="2" s="1"/>
  <c r="BF41" i="2"/>
  <c r="BN41" i="2" s="1"/>
  <c r="BF73" i="2"/>
  <c r="BN73" i="2" s="1"/>
  <c r="BF115" i="2"/>
  <c r="BN115" i="2" s="1"/>
  <c r="BF37" i="2"/>
  <c r="BN37" i="2" s="1"/>
  <c r="BF33" i="2"/>
  <c r="BN33" i="2" s="1"/>
  <c r="BF29" i="2"/>
  <c r="BN29" i="2" s="1"/>
  <c r="BF25" i="2"/>
  <c r="BN25" i="2" s="1"/>
  <c r="BF21" i="2"/>
  <c r="BN21" i="2" s="1"/>
  <c r="BF17" i="2"/>
  <c r="BN17" i="2" s="1"/>
  <c r="BF13" i="2"/>
  <c r="BN13" i="2" s="1"/>
  <c r="BF8" i="2"/>
  <c r="BN8" i="2" s="1"/>
  <c r="BF129" i="2"/>
  <c r="BN129" i="2" s="1"/>
  <c r="BF125" i="2"/>
  <c r="BN125" i="2" s="1"/>
  <c r="BF140" i="2"/>
  <c r="BN140" i="2" s="1"/>
  <c r="BF49" i="2"/>
  <c r="BN49" i="2" s="1"/>
  <c r="BF78" i="2"/>
  <c r="BN78" i="2" s="1"/>
  <c r="BF69" i="2"/>
  <c r="BN69" i="2" s="1"/>
  <c r="BF65" i="2"/>
  <c r="BN65" i="2" s="1"/>
  <c r="BF111" i="2"/>
  <c r="BN111" i="2" s="1"/>
  <c r="AX133" i="2"/>
  <c r="BF20" i="2"/>
  <c r="BN20" i="2" s="1"/>
  <c r="BF16" i="2"/>
  <c r="BN16" i="2" s="1"/>
  <c r="BF12" i="2"/>
  <c r="BN12" i="2" s="1"/>
  <c r="BF7" i="2"/>
  <c r="BN7" i="2" s="1"/>
  <c r="BF132" i="2"/>
  <c r="BN132" i="2" s="1"/>
  <c r="BF128" i="2"/>
  <c r="BN128" i="2" s="1"/>
  <c r="BF124" i="2"/>
  <c r="BN124" i="2" s="1"/>
  <c r="BF90" i="2"/>
  <c r="BN90" i="2" s="1"/>
  <c r="BF98" i="2"/>
  <c r="BN98" i="2" s="1"/>
  <c r="BF113" i="2"/>
  <c r="BN113" i="2" s="1"/>
  <c r="AX101" i="2"/>
  <c r="AX81" i="2"/>
  <c r="BF114" i="2"/>
  <c r="BN114" i="2" s="1"/>
  <c r="BF110" i="2"/>
  <c r="BN110" i="2" s="1"/>
  <c r="AX117" i="2"/>
  <c r="BF94" i="2"/>
  <c r="BF106" i="2"/>
  <c r="BN106" i="2" s="1"/>
  <c r="BF107" i="2"/>
  <c r="BN107" i="2" s="1"/>
  <c r="AX153" i="2"/>
  <c r="D35" i="6"/>
  <c r="D34" i="6"/>
  <c r="C35" i="6"/>
  <c r="I3" i="6"/>
  <c r="I4" i="6"/>
  <c r="I6" i="6"/>
  <c r="I5" i="6"/>
  <c r="R11" i="15"/>
  <c r="I11" i="15"/>
  <c r="R9" i="15"/>
  <c r="I9" i="15"/>
  <c r="J19" i="16"/>
  <c r="J15" i="16"/>
  <c r="J16" i="16"/>
  <c r="J17" i="16"/>
  <c r="J18" i="16"/>
  <c r="J14" i="16"/>
  <c r="J13" i="16"/>
  <c r="I15" i="15" l="1"/>
  <c r="BF101" i="2"/>
  <c r="BN249" i="2"/>
  <c r="BN262" i="2"/>
  <c r="BF153" i="2"/>
  <c r="BF133" i="2"/>
  <c r="BN133" i="2"/>
  <c r="BN117" i="2"/>
  <c r="BF81" i="2"/>
  <c r="BN94" i="2"/>
  <c r="BN101" i="2" s="1"/>
  <c r="BN139" i="2"/>
  <c r="BN153" i="2" s="1"/>
  <c r="BN81" i="2"/>
  <c r="AX267" i="2"/>
  <c r="BF262" i="2"/>
  <c r="BF117" i="2"/>
  <c r="BF249" i="2"/>
  <c r="AX265" i="2"/>
  <c r="K27" i="7"/>
  <c r="I59" i="7" s="1"/>
  <c r="K29" i="7"/>
  <c r="I61" i="7" s="1"/>
  <c r="I54" i="7"/>
  <c r="I55" i="7"/>
  <c r="I56" i="7"/>
  <c r="I57" i="7"/>
  <c r="I58" i="7"/>
  <c r="C46" i="6"/>
  <c r="D46" i="6" s="1"/>
  <c r="BN267" i="2" l="1"/>
  <c r="I19" i="10" s="1"/>
  <c r="BN265" i="2"/>
  <c r="BF267" i="2"/>
  <c r="I3" i="10" s="1"/>
  <c r="P3" i="10" s="1"/>
  <c r="BF265" i="2"/>
  <c r="N21" i="6"/>
  <c r="I260" i="17" l="1"/>
  <c r="C14" i="10" s="1"/>
  <c r="J260" i="17"/>
  <c r="D14" i="10" s="1"/>
  <c r="K260" i="17"/>
  <c r="E14" i="10" s="1"/>
  <c r="L260" i="17"/>
  <c r="F14" i="10" s="1"/>
  <c r="M260" i="17"/>
  <c r="G14" i="10" s="1"/>
  <c r="N260" i="17"/>
  <c r="H14" i="10" s="1"/>
  <c r="O260" i="17"/>
  <c r="I14" i="10" s="1"/>
  <c r="H260" i="17"/>
  <c r="B14" i="10" s="1"/>
  <c r="V14" i="5" l="1"/>
  <c r="Y22" i="5"/>
  <c r="AW242" i="2"/>
  <c r="I389" i="19"/>
  <c r="I392" i="19" s="1"/>
  <c r="I396" i="19" s="1"/>
  <c r="M215" i="1"/>
  <c r="M249" i="1" s="1"/>
  <c r="I2" i="10" s="1"/>
  <c r="AQ243" i="2"/>
  <c r="AT243" i="2"/>
  <c r="AS243" i="2"/>
  <c r="AR243" i="2"/>
  <c r="U32" i="1"/>
  <c r="U68" i="1"/>
  <c r="U190" i="1"/>
  <c r="U76" i="1"/>
  <c r="AW34" i="2"/>
  <c r="AV34" i="2"/>
  <c r="Y26" i="5" l="1"/>
  <c r="AI17" i="5" s="1"/>
  <c r="AI20" i="5" s="1"/>
  <c r="Y24" i="5"/>
  <c r="R396" i="19"/>
  <c r="I20" i="10" s="1"/>
  <c r="I4" i="10"/>
  <c r="V215" i="1"/>
  <c r="V249" i="1" s="1"/>
  <c r="I18" i="10" s="1"/>
  <c r="U184" i="1"/>
  <c r="U182" i="1"/>
  <c r="O224" i="2"/>
  <c r="AU224" i="2" s="1"/>
  <c r="P224" i="2"/>
  <c r="AV224" i="2" s="1"/>
  <c r="AQ224" i="2"/>
  <c r="AR224" i="2"/>
  <c r="AS224" i="2"/>
  <c r="AT224" i="2"/>
  <c r="AW224" i="2"/>
  <c r="G215" i="1"/>
  <c r="H215" i="1"/>
  <c r="I215" i="1"/>
  <c r="J215" i="1"/>
  <c r="K215" i="1"/>
  <c r="L215" i="1"/>
  <c r="F215" i="1"/>
  <c r="U11" i="1"/>
  <c r="I6" i="10" l="1"/>
  <c r="AI9" i="5"/>
  <c r="AI12" i="5" s="1"/>
  <c r="L249" i="1"/>
  <c r="K249" i="1"/>
  <c r="G2" i="10" s="1"/>
  <c r="I249" i="1"/>
  <c r="E2" i="10" s="1"/>
  <c r="J249" i="1"/>
  <c r="F2" i="10" s="1"/>
  <c r="I24" i="10"/>
  <c r="I70" i="10" s="1"/>
  <c r="H58" i="7"/>
  <c r="H57" i="7"/>
  <c r="H56" i="7"/>
  <c r="H55" i="7"/>
  <c r="H54" i="7"/>
  <c r="U26" i="5" l="1"/>
  <c r="T26" i="5"/>
  <c r="U24" i="5"/>
  <c r="T24" i="5"/>
  <c r="V22" i="5"/>
  <c r="V26" i="5" s="1"/>
  <c r="AH17" i="5" s="1"/>
  <c r="H26" i="10" s="1"/>
  <c r="V24" i="5" l="1"/>
  <c r="U16" i="5"/>
  <c r="U19" i="5" s="1"/>
  <c r="T16" i="5"/>
  <c r="T19" i="5" s="1"/>
  <c r="H6" i="10" l="1"/>
  <c r="AH9" i="5"/>
  <c r="V19" i="5"/>
  <c r="V16" i="5"/>
  <c r="V35" i="5"/>
  <c r="V36" i="5" s="1"/>
  <c r="H23" i="10" s="1"/>
  <c r="U32" i="5"/>
  <c r="T32" i="5"/>
  <c r="V31" i="5"/>
  <c r="H7" i="10" s="1"/>
  <c r="V32" i="5" l="1"/>
  <c r="AH18" i="5" s="1"/>
  <c r="AH15" i="5"/>
  <c r="AH20" i="5" s="1"/>
  <c r="H21" i="10"/>
  <c r="AH7" i="5"/>
  <c r="AH12" i="5" s="1"/>
  <c r="H5" i="10"/>
  <c r="AH10" i="5"/>
  <c r="H8" i="10"/>
  <c r="AH11" i="5"/>
  <c r="AH19" i="5"/>
  <c r="AW152" i="2"/>
  <c r="AV152" i="2"/>
  <c r="AU152" i="2"/>
  <c r="AT152" i="2"/>
  <c r="AS152" i="2"/>
  <c r="AR152" i="2"/>
  <c r="AQ152" i="2"/>
  <c r="AW151" i="2"/>
  <c r="AV151" i="2"/>
  <c r="AU151" i="2"/>
  <c r="AT151" i="2"/>
  <c r="AS151" i="2"/>
  <c r="AR151" i="2"/>
  <c r="AQ151" i="2"/>
  <c r="AW150" i="2"/>
  <c r="AV150" i="2"/>
  <c r="AU150" i="2"/>
  <c r="AT150" i="2"/>
  <c r="AS150" i="2"/>
  <c r="AR150" i="2"/>
  <c r="AQ150" i="2"/>
  <c r="H22" i="10" l="1"/>
  <c r="H59" i="7"/>
  <c r="G58" i="7"/>
  <c r="F58" i="7"/>
  <c r="E58" i="7"/>
  <c r="D58" i="7"/>
  <c r="C58" i="7"/>
  <c r="G57" i="7"/>
  <c r="F57" i="7"/>
  <c r="E57" i="7"/>
  <c r="D57" i="7"/>
  <c r="C57" i="7"/>
  <c r="G56" i="7"/>
  <c r="F56" i="7"/>
  <c r="E56" i="7"/>
  <c r="D56" i="7"/>
  <c r="C56" i="7"/>
  <c r="B58" i="7"/>
  <c r="B57" i="7"/>
  <c r="B56" i="7"/>
  <c r="G55" i="7"/>
  <c r="F55" i="7"/>
  <c r="E55" i="7"/>
  <c r="D55" i="7"/>
  <c r="C55" i="7"/>
  <c r="B55" i="7"/>
  <c r="G54" i="7"/>
  <c r="F54" i="7"/>
  <c r="E54" i="7"/>
  <c r="D54" i="7"/>
  <c r="C54" i="7"/>
  <c r="B54" i="7"/>
  <c r="J29" i="7"/>
  <c r="Q395" i="19"/>
  <c r="H61" i="7" l="1"/>
  <c r="E17" i="13"/>
  <c r="H386" i="19"/>
  <c r="G386" i="19"/>
  <c r="F386" i="19"/>
  <c r="E386" i="19"/>
  <c r="D386" i="19"/>
  <c r="C386" i="19"/>
  <c r="B386" i="19"/>
  <c r="H332" i="19"/>
  <c r="G332" i="19"/>
  <c r="F332" i="19"/>
  <c r="E332" i="19"/>
  <c r="D332" i="19"/>
  <c r="C332" i="19"/>
  <c r="B332" i="19"/>
  <c r="K7" i="12"/>
  <c r="L7" i="12"/>
  <c r="H13" i="12"/>
  <c r="G13" i="12" s="1"/>
  <c r="H22" i="12"/>
  <c r="H35" i="12"/>
  <c r="H36" i="12"/>
  <c r="H48" i="12"/>
  <c r="G48" i="12" s="1"/>
  <c r="I59" i="12"/>
  <c r="G66" i="12"/>
  <c r="H66" i="12"/>
  <c r="H67" i="12"/>
  <c r="G67" i="12" s="1"/>
  <c r="H103" i="12"/>
  <c r="H144" i="12"/>
  <c r="H168" i="12"/>
  <c r="H175" i="12"/>
  <c r="H192" i="12"/>
  <c r="K193" i="12"/>
  <c r="L193" i="12" s="1"/>
  <c r="K194" i="12"/>
  <c r="L194" i="12" s="1"/>
  <c r="H202" i="12"/>
  <c r="G202" i="12" s="1"/>
  <c r="H208" i="12"/>
  <c r="H216" i="12"/>
  <c r="I218" i="12"/>
  <c r="K221" i="12"/>
  <c r="L221" i="12"/>
  <c r="K238" i="12"/>
  <c r="L238" i="12"/>
  <c r="H278" i="12"/>
  <c r="K293" i="12"/>
  <c r="L293" i="12"/>
  <c r="K304" i="12"/>
  <c r="L304" i="12"/>
  <c r="H309" i="12"/>
  <c r="H310" i="12"/>
  <c r="H311" i="12"/>
  <c r="H312" i="12"/>
  <c r="H313" i="12"/>
  <c r="H314" i="12"/>
  <c r="H315" i="12"/>
  <c r="H316" i="12"/>
  <c r="H317" i="12"/>
  <c r="H318" i="12"/>
  <c r="H319" i="12"/>
  <c r="I320" i="12"/>
  <c r="H321" i="12"/>
  <c r="H322" i="12"/>
  <c r="I323" i="12"/>
  <c r="H323" i="12" s="1"/>
  <c r="H324" i="12"/>
  <c r="G324" i="12" s="1"/>
  <c r="H325" i="12"/>
  <c r="G325" i="12" s="1"/>
  <c r="H326" i="12"/>
  <c r="G326" i="12" s="1"/>
  <c r="H327" i="12"/>
  <c r="G327" i="12" s="1"/>
  <c r="I328" i="12"/>
  <c r="H328" i="12" s="1"/>
  <c r="G328" i="12" s="1"/>
  <c r="I329" i="12"/>
  <c r="H329" i="12" s="1"/>
  <c r="I330" i="12"/>
  <c r="H330" i="12" s="1"/>
  <c r="H331" i="12"/>
  <c r="H332" i="12"/>
  <c r="G332" i="12" s="1"/>
  <c r="I333" i="12"/>
  <c r="H333" i="12" s="1"/>
  <c r="H334" i="12"/>
  <c r="G334" i="12" s="1"/>
  <c r="I335" i="12"/>
  <c r="H335" i="12" s="1"/>
  <c r="G335" i="12" s="1"/>
  <c r="J336" i="12"/>
  <c r="J345" i="12" s="1"/>
  <c r="I337" i="12"/>
  <c r="H337" i="12" s="1"/>
  <c r="I338" i="12"/>
  <c r="H338" i="12" s="1"/>
  <c r="I339" i="12"/>
  <c r="H339" i="12" s="1"/>
  <c r="C345" i="12"/>
  <c r="D345" i="12"/>
  <c r="E345" i="12"/>
  <c r="D389" i="19" l="1"/>
  <c r="D392" i="19" s="1"/>
  <c r="H389" i="19"/>
  <c r="H392" i="19" s="1"/>
  <c r="H396" i="19" s="1"/>
  <c r="H4" i="10" s="1"/>
  <c r="E389" i="19"/>
  <c r="E392" i="19" s="1"/>
  <c r="E396" i="19" s="1"/>
  <c r="E4" i="10" s="1"/>
  <c r="G389" i="19"/>
  <c r="G392" i="19" s="1"/>
  <c r="G396" i="19" s="1"/>
  <c r="G4" i="10" s="1"/>
  <c r="C389" i="19"/>
  <c r="C392" i="19" s="1"/>
  <c r="B389" i="19"/>
  <c r="B392" i="19" s="1"/>
  <c r="F389" i="19"/>
  <c r="F392" i="19" s="1"/>
  <c r="F396" i="19" s="1"/>
  <c r="G337" i="12"/>
  <c r="G323" i="12"/>
  <c r="G338" i="12"/>
  <c r="G216" i="12"/>
  <c r="G321" i="12"/>
  <c r="G35" i="12"/>
  <c r="G330" i="12"/>
  <c r="G317" i="12"/>
  <c r="G313" i="12"/>
  <c r="G309" i="12"/>
  <c r="H218" i="12"/>
  <c r="G175" i="12"/>
  <c r="G329" i="12"/>
  <c r="G322" i="12"/>
  <c r="H320" i="12"/>
  <c r="G316" i="12"/>
  <c r="G312" i="12"/>
  <c r="L345" i="12"/>
  <c r="G339" i="12"/>
  <c r="I336" i="12"/>
  <c r="G333" i="12"/>
  <c r="G331" i="12"/>
  <c r="G319" i="12"/>
  <c r="G315" i="12"/>
  <c r="G311" i="12"/>
  <c r="G208" i="12"/>
  <c r="K345" i="12"/>
  <c r="G318" i="12"/>
  <c r="G314" i="12"/>
  <c r="G310" i="12"/>
  <c r="G278" i="12"/>
  <c r="G192" i="12"/>
  <c r="G168" i="12"/>
  <c r="G144" i="12"/>
  <c r="G103" i="12"/>
  <c r="G36" i="12"/>
  <c r="G22" i="12"/>
  <c r="Q396" i="19" l="1"/>
  <c r="H20" i="10" s="1"/>
  <c r="F4" i="10"/>
  <c r="G320" i="12"/>
  <c r="H336" i="12"/>
  <c r="H345" i="12" s="1"/>
  <c r="C396" i="19" s="1"/>
  <c r="G218" i="12"/>
  <c r="I345" i="12"/>
  <c r="D396" i="19" s="1"/>
  <c r="D4" i="10" l="1"/>
  <c r="C4" i="10"/>
  <c r="G336" i="12"/>
  <c r="G345" i="12" l="1"/>
  <c r="B396" i="19" s="1"/>
  <c r="B4" i="10" l="1"/>
  <c r="BM157" i="2"/>
  <c r="BM137" i="2"/>
  <c r="BM121" i="2"/>
  <c r="BM105" i="2"/>
  <c r="BM85" i="2"/>
  <c r="AW247" i="2" l="1"/>
  <c r="AW246" i="2"/>
  <c r="AW245" i="2"/>
  <c r="AW241" i="2"/>
  <c r="AW240" i="2"/>
  <c r="AW239" i="2"/>
  <c r="AW238" i="2"/>
  <c r="AW237" i="2"/>
  <c r="AW236" i="2"/>
  <c r="AW235" i="2"/>
  <c r="AW234" i="2"/>
  <c r="AW233" i="2"/>
  <c r="AW232" i="2"/>
  <c r="AW231" i="2"/>
  <c r="AW230" i="2"/>
  <c r="AW229" i="2"/>
  <c r="AW228" i="2"/>
  <c r="AW227" i="2"/>
  <c r="AW226" i="2"/>
  <c r="AW225" i="2"/>
  <c r="AW223" i="2"/>
  <c r="AW222" i="2"/>
  <c r="AW221" i="2"/>
  <c r="AW220" i="2"/>
  <c r="AW219" i="2"/>
  <c r="AW218" i="2"/>
  <c r="AW217" i="2"/>
  <c r="AW216" i="2"/>
  <c r="AW215" i="2"/>
  <c r="AW214" i="2"/>
  <c r="AW213" i="2"/>
  <c r="AW212" i="2"/>
  <c r="AW211" i="2"/>
  <c r="AW210" i="2"/>
  <c r="AW209" i="2"/>
  <c r="AW208" i="2"/>
  <c r="AW207" i="2"/>
  <c r="AW206" i="2"/>
  <c r="AW205" i="2"/>
  <c r="AW204" i="2"/>
  <c r="AW203" i="2"/>
  <c r="AW202" i="2"/>
  <c r="AW201" i="2"/>
  <c r="AW200" i="2"/>
  <c r="AW199" i="2"/>
  <c r="AW198" i="2"/>
  <c r="AW197" i="2"/>
  <c r="AW196" i="2"/>
  <c r="AW195" i="2"/>
  <c r="AW194" i="2"/>
  <c r="AW193" i="2"/>
  <c r="AW192" i="2"/>
  <c r="AW191" i="2"/>
  <c r="AW190" i="2"/>
  <c r="AW189" i="2"/>
  <c r="AW188" i="2"/>
  <c r="AW187" i="2"/>
  <c r="AW186" i="2"/>
  <c r="AW185" i="2"/>
  <c r="AW184" i="2"/>
  <c r="AW183" i="2"/>
  <c r="AW182" i="2"/>
  <c r="AW181" i="2"/>
  <c r="AW180" i="2"/>
  <c r="AW179" i="2"/>
  <c r="AW178" i="2"/>
  <c r="AW177" i="2"/>
  <c r="AW176" i="2"/>
  <c r="AW175" i="2"/>
  <c r="AW174" i="2"/>
  <c r="AW173" i="2"/>
  <c r="AW172" i="2"/>
  <c r="AW171" i="2"/>
  <c r="AW170" i="2"/>
  <c r="AW169" i="2"/>
  <c r="AW168" i="2"/>
  <c r="AW167" i="2"/>
  <c r="AW166" i="2"/>
  <c r="AW165" i="2"/>
  <c r="AW164" i="2"/>
  <c r="AW163" i="2"/>
  <c r="AW162" i="2"/>
  <c r="AW161" i="2"/>
  <c r="AW160" i="2"/>
  <c r="AW159" i="2"/>
  <c r="AW158" i="2"/>
  <c r="BE157" i="2"/>
  <c r="BE137" i="2"/>
  <c r="BE147" i="2" s="1"/>
  <c r="BM147" i="2" s="1"/>
  <c r="AW149" i="2"/>
  <c r="AW148" i="2"/>
  <c r="AW143" i="2"/>
  <c r="AW141" i="2"/>
  <c r="AW142" i="2"/>
  <c r="AW139" i="2"/>
  <c r="AW138" i="2"/>
  <c r="AW132" i="2"/>
  <c r="AW131" i="2"/>
  <c r="AW130" i="2"/>
  <c r="AW129" i="2"/>
  <c r="AW128" i="2"/>
  <c r="AW127" i="2"/>
  <c r="AW126" i="2"/>
  <c r="AW125" i="2"/>
  <c r="AW124" i="2"/>
  <c r="AW123" i="2"/>
  <c r="AW122" i="2"/>
  <c r="BE121" i="2"/>
  <c r="AW115" i="2"/>
  <c r="AW114" i="2"/>
  <c r="AW113" i="2"/>
  <c r="AW112" i="2"/>
  <c r="AW111" i="2"/>
  <c r="AW110" i="2"/>
  <c r="AW109" i="2"/>
  <c r="AW108" i="2"/>
  <c r="AW107" i="2"/>
  <c r="AW106" i="2"/>
  <c r="BE105" i="2"/>
  <c r="AW100" i="2"/>
  <c r="AW99" i="2"/>
  <c r="AW98" i="2"/>
  <c r="AW97" i="2"/>
  <c r="AW96" i="2"/>
  <c r="AW95" i="2"/>
  <c r="AW94" i="2"/>
  <c r="AW93" i="2"/>
  <c r="AW92" i="2"/>
  <c r="AW91" i="2"/>
  <c r="AW90" i="2"/>
  <c r="AW89" i="2"/>
  <c r="AW88" i="2"/>
  <c r="AW87" i="2"/>
  <c r="AW86" i="2"/>
  <c r="BE85" i="2"/>
  <c r="BE34" i="2"/>
  <c r="BM34" i="2" s="1"/>
  <c r="AW80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5" i="2"/>
  <c r="AW54" i="2"/>
  <c r="AW53" i="2"/>
  <c r="AW56" i="2"/>
  <c r="AW52" i="2"/>
  <c r="AW51" i="2"/>
  <c r="AW50" i="2"/>
  <c r="AW49" i="2"/>
  <c r="AW48" i="2"/>
  <c r="AW47" i="2"/>
  <c r="AW46" i="2"/>
  <c r="AW45" i="2"/>
  <c r="AW44" i="2"/>
  <c r="AW43" i="2"/>
  <c r="AW41" i="2"/>
  <c r="AW40" i="2"/>
  <c r="AW39" i="2"/>
  <c r="AW38" i="2"/>
  <c r="AW37" i="2"/>
  <c r="AW36" i="2"/>
  <c r="AW35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0" i="2"/>
  <c r="AW9" i="2"/>
  <c r="AW8" i="2"/>
  <c r="AW7" i="2"/>
  <c r="AW6" i="2"/>
  <c r="AW5" i="2"/>
  <c r="C45" i="6"/>
  <c r="D45" i="6" s="1"/>
  <c r="C34" i="6"/>
  <c r="N20" i="6"/>
  <c r="C55" i="6" s="1"/>
  <c r="D55" i="6" s="1"/>
  <c r="N19" i="6"/>
  <c r="C54" i="6" s="1"/>
  <c r="D54" i="6" s="1"/>
  <c r="D50" i="6"/>
  <c r="D49" i="6"/>
  <c r="D48" i="6"/>
  <c r="C44" i="6"/>
  <c r="D44" i="6" s="1"/>
  <c r="C43" i="6"/>
  <c r="D43" i="6" s="1"/>
  <c r="C42" i="6"/>
  <c r="D42" i="6" s="1"/>
  <c r="C41" i="6"/>
  <c r="D41" i="6" s="1"/>
  <c r="C40" i="6"/>
  <c r="D40" i="6" s="1"/>
  <c r="C39" i="6"/>
  <c r="D39" i="6" s="1"/>
  <c r="C38" i="6"/>
  <c r="D38" i="6" s="1"/>
  <c r="C33" i="6"/>
  <c r="D33" i="6" s="1"/>
  <c r="C32" i="6"/>
  <c r="D32" i="6" s="1"/>
  <c r="C31" i="6"/>
  <c r="D31" i="6" s="1"/>
  <c r="C30" i="6"/>
  <c r="D30" i="6" s="1"/>
  <c r="C29" i="6"/>
  <c r="D29" i="6" s="1"/>
  <c r="C28" i="6"/>
  <c r="D28" i="6" s="1"/>
  <c r="C27" i="6"/>
  <c r="D27" i="6" s="1"/>
  <c r="N18" i="6"/>
  <c r="C53" i="6" s="1"/>
  <c r="D53" i="6" s="1"/>
  <c r="N17" i="6"/>
  <c r="C52" i="6" s="1"/>
  <c r="D52" i="6" s="1"/>
  <c r="N16" i="6"/>
  <c r="D51" i="6" s="1"/>
  <c r="BE242" i="2" l="1"/>
  <c r="BM242" i="2" s="1"/>
  <c r="BE256" i="2"/>
  <c r="BM256" i="2" s="1"/>
  <c r="BE260" i="2"/>
  <c r="BM260" i="2" s="1"/>
  <c r="BE244" i="2"/>
  <c r="BM244" i="2" s="1"/>
  <c r="BE257" i="2"/>
  <c r="BM257" i="2" s="1"/>
  <c r="BE261" i="2"/>
  <c r="BM261" i="2" s="1"/>
  <c r="BE255" i="2"/>
  <c r="BM255" i="2" s="1"/>
  <c r="BE258" i="2"/>
  <c r="BM258" i="2" s="1"/>
  <c r="BE252" i="2"/>
  <c r="BM252" i="2" s="1"/>
  <c r="BE259" i="2"/>
  <c r="BM259" i="2" s="1"/>
  <c r="BE253" i="2"/>
  <c r="BM253" i="2" s="1"/>
  <c r="AW249" i="2"/>
  <c r="BE246" i="2"/>
  <c r="BM246" i="2" s="1"/>
  <c r="BE224" i="2"/>
  <c r="BM224" i="2" s="1"/>
  <c r="BE143" i="2"/>
  <c r="BM143" i="2" s="1"/>
  <c r="BE114" i="2"/>
  <c r="BM114" i="2" s="1"/>
  <c r="BE130" i="2"/>
  <c r="BM130" i="2" s="1"/>
  <c r="BE74" i="2"/>
  <c r="BM74" i="2" s="1"/>
  <c r="AW133" i="2"/>
  <c r="BE139" i="2"/>
  <c r="BM139" i="2" s="1"/>
  <c r="BE115" i="2"/>
  <c r="BM115" i="2" s="1"/>
  <c r="BE151" i="2"/>
  <c r="BM151" i="2" s="1"/>
  <c r="BE150" i="2"/>
  <c r="BM150" i="2" s="1"/>
  <c r="BE152" i="2"/>
  <c r="BM152" i="2" s="1"/>
  <c r="BE112" i="2"/>
  <c r="BM112" i="2" s="1"/>
  <c r="BE106" i="2"/>
  <c r="BM106" i="2" s="1"/>
  <c r="AW81" i="2"/>
  <c r="AW101" i="2"/>
  <c r="BE107" i="2"/>
  <c r="BM107" i="2" s="1"/>
  <c r="AW153" i="2"/>
  <c r="BE100" i="2"/>
  <c r="BM100" i="2" s="1"/>
  <c r="BE160" i="2"/>
  <c r="BM160" i="2" s="1"/>
  <c r="BE176" i="2"/>
  <c r="BM176" i="2" s="1"/>
  <c r="BE192" i="2"/>
  <c r="BM192" i="2" s="1"/>
  <c r="BE208" i="2"/>
  <c r="BM208" i="2" s="1"/>
  <c r="BE232" i="2"/>
  <c r="BM232" i="2" s="1"/>
  <c r="BE158" i="2"/>
  <c r="BM158" i="2" s="1"/>
  <c r="BE169" i="2"/>
  <c r="BM169" i="2" s="1"/>
  <c r="BE185" i="2"/>
  <c r="BM185" i="2" s="1"/>
  <c r="BE201" i="2"/>
  <c r="BM201" i="2" s="1"/>
  <c r="BE217" i="2"/>
  <c r="BM217" i="2" s="1"/>
  <c r="BE225" i="2"/>
  <c r="BM225" i="2" s="1"/>
  <c r="BE241" i="2"/>
  <c r="BM241" i="2" s="1"/>
  <c r="BE108" i="2"/>
  <c r="BM108" i="2" s="1"/>
  <c r="BE148" i="2"/>
  <c r="BM148" i="2" s="1"/>
  <c r="BE164" i="2"/>
  <c r="BM164" i="2" s="1"/>
  <c r="BE172" i="2"/>
  <c r="BM172" i="2" s="1"/>
  <c r="BE180" i="2"/>
  <c r="BM180" i="2" s="1"/>
  <c r="BE188" i="2"/>
  <c r="BM188" i="2" s="1"/>
  <c r="BE196" i="2"/>
  <c r="BM196" i="2" s="1"/>
  <c r="BE204" i="2"/>
  <c r="BM204" i="2" s="1"/>
  <c r="BE212" i="2"/>
  <c r="BM212" i="2" s="1"/>
  <c r="BE220" i="2"/>
  <c r="BM220" i="2" s="1"/>
  <c r="BE228" i="2"/>
  <c r="BM228" i="2" s="1"/>
  <c r="BE236" i="2"/>
  <c r="BM236" i="2" s="1"/>
  <c r="BE247" i="2"/>
  <c r="BM247" i="2" s="1"/>
  <c r="BE168" i="2"/>
  <c r="BM168" i="2" s="1"/>
  <c r="BE184" i="2"/>
  <c r="BM184" i="2" s="1"/>
  <c r="BE200" i="2"/>
  <c r="BM200" i="2" s="1"/>
  <c r="BE216" i="2"/>
  <c r="BM216" i="2" s="1"/>
  <c r="BE240" i="2"/>
  <c r="BM240" i="2" s="1"/>
  <c r="BE161" i="2"/>
  <c r="BM161" i="2" s="1"/>
  <c r="BE177" i="2"/>
  <c r="BM177" i="2" s="1"/>
  <c r="BE193" i="2"/>
  <c r="BM193" i="2" s="1"/>
  <c r="BE209" i="2"/>
  <c r="BM209" i="2" s="1"/>
  <c r="BE233" i="2"/>
  <c r="BM233" i="2" s="1"/>
  <c r="BE111" i="2"/>
  <c r="BM111" i="2" s="1"/>
  <c r="BE138" i="2"/>
  <c r="BM138" i="2" s="1"/>
  <c r="BE165" i="2"/>
  <c r="BM165" i="2" s="1"/>
  <c r="BE173" i="2"/>
  <c r="BM173" i="2" s="1"/>
  <c r="BE181" i="2"/>
  <c r="BM181" i="2" s="1"/>
  <c r="BE189" i="2"/>
  <c r="BM189" i="2" s="1"/>
  <c r="BE197" i="2"/>
  <c r="BM197" i="2" s="1"/>
  <c r="BE205" i="2"/>
  <c r="BM205" i="2" s="1"/>
  <c r="BE213" i="2"/>
  <c r="BM213" i="2" s="1"/>
  <c r="BE221" i="2"/>
  <c r="BM221" i="2" s="1"/>
  <c r="BE229" i="2"/>
  <c r="BM229" i="2" s="1"/>
  <c r="BE237" i="2"/>
  <c r="BM237" i="2" s="1"/>
  <c r="BE13" i="2"/>
  <c r="BM13" i="2" s="1"/>
  <c r="BE21" i="2"/>
  <c r="BM21" i="2" s="1"/>
  <c r="BE29" i="2"/>
  <c r="BM29" i="2" s="1"/>
  <c r="BE38" i="2"/>
  <c r="BM38" i="2" s="1"/>
  <c r="BE47" i="2"/>
  <c r="BM47" i="2" s="1"/>
  <c r="BE54" i="2"/>
  <c r="BM54" i="2" s="1"/>
  <c r="BE63" i="2"/>
  <c r="BM63" i="2" s="1"/>
  <c r="BE71" i="2"/>
  <c r="BM71" i="2" s="1"/>
  <c r="BE89" i="2"/>
  <c r="BM89" i="2" s="1"/>
  <c r="BE123" i="2"/>
  <c r="BM123" i="2" s="1"/>
  <c r="BE131" i="2"/>
  <c r="BM131" i="2" s="1"/>
  <c r="BE5" i="2"/>
  <c r="BM5" i="2" s="1"/>
  <c r="BE14" i="2"/>
  <c r="BM14" i="2" s="1"/>
  <c r="BE22" i="2"/>
  <c r="BM22" i="2" s="1"/>
  <c r="BE30" i="2"/>
  <c r="BM30" i="2" s="1"/>
  <c r="BE39" i="2"/>
  <c r="BM39" i="2" s="1"/>
  <c r="BE48" i="2"/>
  <c r="BM48" i="2" s="1"/>
  <c r="BE55" i="2"/>
  <c r="BM55" i="2" s="1"/>
  <c r="BE64" i="2"/>
  <c r="BM64" i="2" s="1"/>
  <c r="BE94" i="2"/>
  <c r="BM94" i="2" s="1"/>
  <c r="BE124" i="2"/>
  <c r="BM124" i="2" s="1"/>
  <c r="BE128" i="2"/>
  <c r="BM128" i="2" s="1"/>
  <c r="BE132" i="2"/>
  <c r="BM132" i="2" s="1"/>
  <c r="BE6" i="2"/>
  <c r="BM6" i="2" s="1"/>
  <c r="BE10" i="2"/>
  <c r="BM10" i="2" s="1"/>
  <c r="BE15" i="2"/>
  <c r="BM15" i="2" s="1"/>
  <c r="BE19" i="2"/>
  <c r="BM19" i="2" s="1"/>
  <c r="BE23" i="2"/>
  <c r="BM23" i="2" s="1"/>
  <c r="BE27" i="2"/>
  <c r="BM27" i="2" s="1"/>
  <c r="BE31" i="2"/>
  <c r="BM31" i="2" s="1"/>
  <c r="BE36" i="2"/>
  <c r="BM36" i="2" s="1"/>
  <c r="BE40" i="2"/>
  <c r="BM40" i="2" s="1"/>
  <c r="BE45" i="2"/>
  <c r="BM45" i="2" s="1"/>
  <c r="BE49" i="2"/>
  <c r="BM49" i="2" s="1"/>
  <c r="BE56" i="2"/>
  <c r="BM56" i="2" s="1"/>
  <c r="BE57" i="2"/>
  <c r="BM57" i="2" s="1"/>
  <c r="BE61" i="2"/>
  <c r="BM61" i="2" s="1"/>
  <c r="BE65" i="2"/>
  <c r="BM65" i="2" s="1"/>
  <c r="BE69" i="2"/>
  <c r="BM69" i="2" s="1"/>
  <c r="BE73" i="2"/>
  <c r="BM73" i="2" s="1"/>
  <c r="BE87" i="2"/>
  <c r="BM87" i="2" s="1"/>
  <c r="BE91" i="2"/>
  <c r="BM91" i="2" s="1"/>
  <c r="BE95" i="2"/>
  <c r="BM95" i="2" s="1"/>
  <c r="BE99" i="2"/>
  <c r="BM99" i="2" s="1"/>
  <c r="BE109" i="2"/>
  <c r="BM109" i="2" s="1"/>
  <c r="BE113" i="2"/>
  <c r="BM113" i="2" s="1"/>
  <c r="BE142" i="2"/>
  <c r="BM142" i="2" s="1"/>
  <c r="BE149" i="2"/>
  <c r="BM149" i="2" s="1"/>
  <c r="BE162" i="2"/>
  <c r="BM162" i="2" s="1"/>
  <c r="BE166" i="2"/>
  <c r="BM166" i="2" s="1"/>
  <c r="BE170" i="2"/>
  <c r="BM170" i="2" s="1"/>
  <c r="BE174" i="2"/>
  <c r="BM174" i="2" s="1"/>
  <c r="BE178" i="2"/>
  <c r="BM178" i="2" s="1"/>
  <c r="BE182" i="2"/>
  <c r="BM182" i="2" s="1"/>
  <c r="BE186" i="2"/>
  <c r="BM186" i="2" s="1"/>
  <c r="BE190" i="2"/>
  <c r="BM190" i="2" s="1"/>
  <c r="BE194" i="2"/>
  <c r="BM194" i="2" s="1"/>
  <c r="BE198" i="2"/>
  <c r="BM198" i="2" s="1"/>
  <c r="BE202" i="2"/>
  <c r="BM202" i="2" s="1"/>
  <c r="BE206" i="2"/>
  <c r="BM206" i="2" s="1"/>
  <c r="BE210" i="2"/>
  <c r="BM210" i="2" s="1"/>
  <c r="BE214" i="2"/>
  <c r="BM214" i="2" s="1"/>
  <c r="BE218" i="2"/>
  <c r="BM218" i="2" s="1"/>
  <c r="BE222" i="2"/>
  <c r="BM222" i="2" s="1"/>
  <c r="BE226" i="2"/>
  <c r="BM226" i="2" s="1"/>
  <c r="BE230" i="2"/>
  <c r="BM230" i="2" s="1"/>
  <c r="BE234" i="2"/>
  <c r="BM234" i="2" s="1"/>
  <c r="BE238" i="2"/>
  <c r="BM238" i="2" s="1"/>
  <c r="BE245" i="2"/>
  <c r="BM245" i="2" s="1"/>
  <c r="BE125" i="2"/>
  <c r="BM125" i="2" s="1"/>
  <c r="BE129" i="2"/>
  <c r="BM129" i="2" s="1"/>
  <c r="BE8" i="2"/>
  <c r="BM8" i="2" s="1"/>
  <c r="BE17" i="2"/>
  <c r="BM17" i="2" s="1"/>
  <c r="BE25" i="2"/>
  <c r="BM25" i="2" s="1"/>
  <c r="BE33" i="2"/>
  <c r="BM33" i="2" s="1"/>
  <c r="BE43" i="2"/>
  <c r="BM43" i="2" s="1"/>
  <c r="BE51" i="2"/>
  <c r="BM51" i="2" s="1"/>
  <c r="BE59" i="2"/>
  <c r="BM59" i="2" s="1"/>
  <c r="BE67" i="2"/>
  <c r="BM67" i="2" s="1"/>
  <c r="BE75" i="2"/>
  <c r="BM75" i="2" s="1"/>
  <c r="BE93" i="2"/>
  <c r="BM93" i="2" s="1"/>
  <c r="BE97" i="2"/>
  <c r="BM97" i="2" s="1"/>
  <c r="BE127" i="2"/>
  <c r="BM127" i="2" s="1"/>
  <c r="BE9" i="2"/>
  <c r="BM9" i="2" s="1"/>
  <c r="BE18" i="2"/>
  <c r="BM18" i="2" s="1"/>
  <c r="BE26" i="2"/>
  <c r="BM26" i="2" s="1"/>
  <c r="BE35" i="2"/>
  <c r="BM35" i="2" s="1"/>
  <c r="BE44" i="2"/>
  <c r="BM44" i="2" s="1"/>
  <c r="BE52" i="2"/>
  <c r="BM52" i="2" s="1"/>
  <c r="BE60" i="2"/>
  <c r="BM60" i="2" s="1"/>
  <c r="BE68" i="2"/>
  <c r="BM68" i="2" s="1"/>
  <c r="BE72" i="2"/>
  <c r="BM72" i="2" s="1"/>
  <c r="BE80" i="2"/>
  <c r="BM80" i="2" s="1"/>
  <c r="BE86" i="2"/>
  <c r="BM86" i="2" s="1"/>
  <c r="BE90" i="2"/>
  <c r="BM90" i="2" s="1"/>
  <c r="BE98" i="2"/>
  <c r="BM98" i="2" s="1"/>
  <c r="BE7" i="2"/>
  <c r="BM7" i="2" s="1"/>
  <c r="BE12" i="2"/>
  <c r="BM12" i="2" s="1"/>
  <c r="BE16" i="2"/>
  <c r="BM16" i="2" s="1"/>
  <c r="BE20" i="2"/>
  <c r="BM20" i="2" s="1"/>
  <c r="BE24" i="2"/>
  <c r="BM24" i="2" s="1"/>
  <c r="BE28" i="2"/>
  <c r="BM28" i="2" s="1"/>
  <c r="BE32" i="2"/>
  <c r="BM32" i="2" s="1"/>
  <c r="BE37" i="2"/>
  <c r="BM37" i="2" s="1"/>
  <c r="BE41" i="2"/>
  <c r="BM41" i="2" s="1"/>
  <c r="BE46" i="2"/>
  <c r="BM46" i="2" s="1"/>
  <c r="BE50" i="2"/>
  <c r="BM50" i="2" s="1"/>
  <c r="BE53" i="2"/>
  <c r="BM53" i="2" s="1"/>
  <c r="BE58" i="2"/>
  <c r="BM58" i="2" s="1"/>
  <c r="BE62" i="2"/>
  <c r="BM62" i="2" s="1"/>
  <c r="BE66" i="2"/>
  <c r="BM66" i="2" s="1"/>
  <c r="BE70" i="2"/>
  <c r="BM70" i="2" s="1"/>
  <c r="BE88" i="2"/>
  <c r="BM88" i="2" s="1"/>
  <c r="BE92" i="2"/>
  <c r="BM92" i="2" s="1"/>
  <c r="BE96" i="2"/>
  <c r="BM96" i="2" s="1"/>
  <c r="BE110" i="2"/>
  <c r="BM110" i="2" s="1"/>
  <c r="BE141" i="2"/>
  <c r="BM141" i="2" s="1"/>
  <c r="BE159" i="2"/>
  <c r="BE163" i="2"/>
  <c r="BM163" i="2" s="1"/>
  <c r="BE167" i="2"/>
  <c r="BM167" i="2" s="1"/>
  <c r="BE171" i="2"/>
  <c r="BM171" i="2" s="1"/>
  <c r="BE175" i="2"/>
  <c r="BM175" i="2" s="1"/>
  <c r="BE179" i="2"/>
  <c r="BM179" i="2" s="1"/>
  <c r="BE183" i="2"/>
  <c r="BM183" i="2" s="1"/>
  <c r="BE187" i="2"/>
  <c r="BM187" i="2" s="1"/>
  <c r="BE191" i="2"/>
  <c r="BM191" i="2" s="1"/>
  <c r="BE195" i="2"/>
  <c r="BM195" i="2" s="1"/>
  <c r="BE199" i="2"/>
  <c r="BM199" i="2" s="1"/>
  <c r="BE203" i="2"/>
  <c r="BM203" i="2" s="1"/>
  <c r="BE207" i="2"/>
  <c r="BM207" i="2" s="1"/>
  <c r="BE211" i="2"/>
  <c r="BM211" i="2" s="1"/>
  <c r="BE215" i="2"/>
  <c r="BM215" i="2" s="1"/>
  <c r="BE219" i="2"/>
  <c r="BM219" i="2" s="1"/>
  <c r="BE223" i="2"/>
  <c r="BM223" i="2" s="1"/>
  <c r="BE227" i="2"/>
  <c r="BM227" i="2" s="1"/>
  <c r="BE231" i="2"/>
  <c r="BM231" i="2" s="1"/>
  <c r="BE235" i="2"/>
  <c r="BM235" i="2" s="1"/>
  <c r="BE239" i="2"/>
  <c r="BM239" i="2" s="1"/>
  <c r="BE122" i="2"/>
  <c r="BM122" i="2" s="1"/>
  <c r="BE126" i="2"/>
  <c r="BM126" i="2" s="1"/>
  <c r="BM262" i="2" l="1"/>
  <c r="BE262" i="2"/>
  <c r="BM101" i="2"/>
  <c r="Q4" i="15" s="1"/>
  <c r="BM81" i="2"/>
  <c r="Q3" i="15" s="1"/>
  <c r="BM133" i="2"/>
  <c r="Q6" i="15" s="1"/>
  <c r="BM153" i="2"/>
  <c r="Q7" i="15" s="1"/>
  <c r="BE249" i="2"/>
  <c r="BM159" i="2"/>
  <c r="BM249" i="2" s="1"/>
  <c r="BE153" i="2"/>
  <c r="H7" i="15" s="1"/>
  <c r="BE133" i="2"/>
  <c r="BE101" i="2"/>
  <c r="H4" i="15" s="1"/>
  <c r="BE81" i="2"/>
  <c r="H3" i="15" s="1"/>
  <c r="AC3" i="1"/>
  <c r="U230" i="1"/>
  <c r="U127" i="1"/>
  <c r="U229" i="1"/>
  <c r="U228" i="1"/>
  <c r="U227" i="1"/>
  <c r="U226" i="1"/>
  <c r="U225" i="1"/>
  <c r="U224" i="1"/>
  <c r="U223" i="1"/>
  <c r="U222" i="1"/>
  <c r="U221" i="1"/>
  <c r="U233" i="1"/>
  <c r="U220" i="1"/>
  <c r="U219" i="1"/>
  <c r="U218" i="1"/>
  <c r="U215" i="1"/>
  <c r="U214" i="1"/>
  <c r="U213" i="1"/>
  <c r="U212" i="1"/>
  <c r="U237" i="1"/>
  <c r="U210" i="1"/>
  <c r="U209" i="1"/>
  <c r="U208" i="1"/>
  <c r="U207" i="1"/>
  <c r="U206" i="1"/>
  <c r="U205" i="1"/>
  <c r="U204" i="1"/>
  <c r="U203" i="1"/>
  <c r="U202" i="1"/>
  <c r="U232" i="1"/>
  <c r="U201" i="1"/>
  <c r="U199" i="1"/>
  <c r="U198" i="1"/>
  <c r="U197" i="1"/>
  <c r="U196" i="1"/>
  <c r="U195" i="1"/>
  <c r="U231" i="1"/>
  <c r="U194" i="1"/>
  <c r="U193" i="1"/>
  <c r="U192" i="1"/>
  <c r="U189" i="1"/>
  <c r="U188" i="1"/>
  <c r="U187" i="1"/>
  <c r="U185" i="1"/>
  <c r="U183" i="1"/>
  <c r="U181" i="1"/>
  <c r="U180" i="1"/>
  <c r="U240" i="1"/>
  <c r="U242" i="1"/>
  <c r="U179" i="1"/>
  <c r="U178" i="1"/>
  <c r="U177" i="1"/>
  <c r="U175" i="1"/>
  <c r="U174" i="1"/>
  <c r="U173" i="1"/>
  <c r="U172" i="1"/>
  <c r="U171" i="1"/>
  <c r="U170" i="1"/>
  <c r="U169" i="1"/>
  <c r="U168" i="1"/>
  <c r="U167" i="1"/>
  <c r="U165" i="1"/>
  <c r="U164" i="1"/>
  <c r="U163" i="1"/>
  <c r="U162" i="1"/>
  <c r="U161" i="1"/>
  <c r="U160" i="1"/>
  <c r="U159" i="1"/>
  <c r="U157" i="1"/>
  <c r="U156" i="1"/>
  <c r="U155" i="1"/>
  <c r="U154" i="1"/>
  <c r="U153" i="1"/>
  <c r="U152" i="1"/>
  <c r="U151" i="1"/>
  <c r="U150" i="1"/>
  <c r="U149" i="1"/>
  <c r="U148" i="1"/>
  <c r="U147" i="1"/>
  <c r="U235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239" i="1"/>
  <c r="U104" i="1"/>
  <c r="U103" i="1"/>
  <c r="U102" i="1"/>
  <c r="U101" i="1"/>
  <c r="U100" i="1"/>
  <c r="U238" i="1"/>
  <c r="U211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234" i="1"/>
  <c r="U85" i="1"/>
  <c r="U84" i="1"/>
  <c r="U83" i="1"/>
  <c r="U82" i="1"/>
  <c r="U81" i="1"/>
  <c r="U80" i="1"/>
  <c r="U79" i="1"/>
  <c r="U77" i="1"/>
  <c r="U75" i="1"/>
  <c r="U74" i="1"/>
  <c r="U73" i="1"/>
  <c r="U72" i="1"/>
  <c r="U71" i="1"/>
  <c r="U70" i="1"/>
  <c r="U69" i="1"/>
  <c r="U236" i="1"/>
  <c r="U67" i="1"/>
  <c r="U66" i="1"/>
  <c r="U65" i="1"/>
  <c r="U64" i="1"/>
  <c r="U63" i="1"/>
  <c r="U62" i="1"/>
  <c r="U61" i="1"/>
  <c r="U60" i="1"/>
  <c r="U59" i="1"/>
  <c r="U58" i="1"/>
  <c r="U57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0" i="1"/>
  <c r="U9" i="1"/>
  <c r="U8" i="1"/>
  <c r="U7" i="1"/>
  <c r="U5" i="1"/>
  <c r="U4" i="1"/>
  <c r="U243" i="1" l="1"/>
  <c r="AC32" i="1"/>
  <c r="AC241" i="1"/>
  <c r="AC166" i="1"/>
  <c r="H8" i="15"/>
  <c r="E11" i="13" s="1"/>
  <c r="U249" i="1"/>
  <c r="AC190" i="1"/>
  <c r="AC68" i="1"/>
  <c r="AC184" i="1"/>
  <c r="AC76" i="1"/>
  <c r="AC213" i="1"/>
  <c r="AC182" i="1"/>
  <c r="H2" i="10"/>
  <c r="E14" i="13" s="1"/>
  <c r="AC43" i="1"/>
  <c r="AC168" i="1"/>
  <c r="AC39" i="1"/>
  <c r="AC101" i="1"/>
  <c r="AC228" i="1"/>
  <c r="AC9" i="1"/>
  <c r="AC77" i="1"/>
  <c r="AC137" i="1"/>
  <c r="AC202" i="1"/>
  <c r="AC239" i="1"/>
  <c r="AC4" i="1"/>
  <c r="AC72" i="1"/>
  <c r="AC133" i="1"/>
  <c r="AC198" i="1"/>
  <c r="AC26" i="1"/>
  <c r="AC60" i="1"/>
  <c r="AC93" i="1"/>
  <c r="AC120" i="1"/>
  <c r="AC151" i="1"/>
  <c r="AC185" i="1"/>
  <c r="AC217" i="1"/>
  <c r="AC22" i="1"/>
  <c r="AC55" i="1"/>
  <c r="AC89" i="1"/>
  <c r="AC116" i="1"/>
  <c r="AC148" i="1"/>
  <c r="AC240" i="1"/>
  <c r="AC11" i="1"/>
  <c r="AC18" i="1"/>
  <c r="AC35" i="1"/>
  <c r="AC51" i="1"/>
  <c r="AC236" i="1"/>
  <c r="AC234" i="1"/>
  <c r="AC99" i="1"/>
  <c r="AC112" i="1"/>
  <c r="AC129" i="1"/>
  <c r="AC145" i="1"/>
  <c r="AC160" i="1"/>
  <c r="AC177" i="1"/>
  <c r="AC231" i="1"/>
  <c r="AC209" i="1"/>
  <c r="AC224" i="1"/>
  <c r="AC14" i="1"/>
  <c r="AC30" i="1"/>
  <c r="AC47" i="1"/>
  <c r="AC64" i="1"/>
  <c r="AC82" i="1"/>
  <c r="AC108" i="1"/>
  <c r="AC124" i="1"/>
  <c r="AC141" i="1"/>
  <c r="AC155" i="1"/>
  <c r="AC172" i="1"/>
  <c r="AC189" i="1"/>
  <c r="AC205" i="1"/>
  <c r="AC233" i="1"/>
  <c r="AC8" i="1"/>
  <c r="AC13" i="1"/>
  <c r="AC17" i="1"/>
  <c r="AC21" i="1"/>
  <c r="AC25" i="1"/>
  <c r="AC29" i="1"/>
  <c r="AC34" i="1"/>
  <c r="AC38" i="1"/>
  <c r="AC42" i="1"/>
  <c r="AC46" i="1"/>
  <c r="AC50" i="1"/>
  <c r="AC54" i="1"/>
  <c r="AC59" i="1"/>
  <c r="AC63" i="1"/>
  <c r="AC67" i="1"/>
  <c r="AC71" i="1"/>
  <c r="AC75" i="1"/>
  <c r="AC81" i="1"/>
  <c r="AC85" i="1"/>
  <c r="AC88" i="1"/>
  <c r="AC92" i="1"/>
  <c r="AC98" i="1"/>
  <c r="AC100" i="1"/>
  <c r="AC104" i="1"/>
  <c r="AC107" i="1"/>
  <c r="AC111" i="1"/>
  <c r="AC115" i="1"/>
  <c r="AC119" i="1"/>
  <c r="AC123" i="1"/>
  <c r="AC128" i="1"/>
  <c r="AC132" i="1"/>
  <c r="AC136" i="1"/>
  <c r="AC140" i="1"/>
  <c r="AC144" i="1"/>
  <c r="AC147" i="1"/>
  <c r="AC150" i="1"/>
  <c r="AC154" i="1"/>
  <c r="AC159" i="1"/>
  <c r="AC163" i="1"/>
  <c r="AC167" i="1"/>
  <c r="AC171" i="1"/>
  <c r="AC175" i="1"/>
  <c r="AC242" i="1"/>
  <c r="AC183" i="1"/>
  <c r="AC188" i="1"/>
  <c r="AC194" i="1"/>
  <c r="AC197" i="1"/>
  <c r="AC232" i="1"/>
  <c r="AC204" i="1"/>
  <c r="AC208" i="1"/>
  <c r="AC212" i="1"/>
  <c r="AC220" i="1"/>
  <c r="AC223" i="1"/>
  <c r="AC227" i="1"/>
  <c r="AC230" i="1"/>
  <c r="AC7" i="1"/>
  <c r="AC12" i="1"/>
  <c r="AC16" i="1"/>
  <c r="AC20" i="1"/>
  <c r="AC24" i="1"/>
  <c r="AC28" i="1"/>
  <c r="AC33" i="1"/>
  <c r="AC37" i="1"/>
  <c r="AC41" i="1"/>
  <c r="AC45" i="1"/>
  <c r="AC49" i="1"/>
  <c r="AC53" i="1"/>
  <c r="AC58" i="1"/>
  <c r="AC62" i="1"/>
  <c r="AC66" i="1"/>
  <c r="AC70" i="1"/>
  <c r="AC74" i="1"/>
  <c r="AC80" i="1"/>
  <c r="AC84" i="1"/>
  <c r="AC87" i="1"/>
  <c r="AC91" i="1"/>
  <c r="AC95" i="1"/>
  <c r="AC97" i="1"/>
  <c r="AC238" i="1"/>
  <c r="AC103" i="1"/>
  <c r="AC106" i="1"/>
  <c r="AC110" i="1"/>
  <c r="AC114" i="1"/>
  <c r="AC118" i="1"/>
  <c r="AC122" i="1"/>
  <c r="AC126" i="1"/>
  <c r="AC131" i="1"/>
  <c r="AC135" i="1"/>
  <c r="AC139" i="1"/>
  <c r="AC143" i="1"/>
  <c r="AC235" i="1"/>
  <c r="AC153" i="1"/>
  <c r="AC157" i="1"/>
  <c r="AC162" i="1"/>
  <c r="AC165" i="1"/>
  <c r="AC170" i="1"/>
  <c r="AC174" i="1"/>
  <c r="AC179" i="1"/>
  <c r="AC181" i="1"/>
  <c r="AC187" i="1"/>
  <c r="AC193" i="1"/>
  <c r="AC196" i="1"/>
  <c r="AC201" i="1"/>
  <c r="AC203" i="1"/>
  <c r="AC207" i="1"/>
  <c r="AC237" i="1"/>
  <c r="AC215" i="1"/>
  <c r="AC219" i="1"/>
  <c r="AC222" i="1"/>
  <c r="AC226" i="1"/>
  <c r="AC127" i="1"/>
  <c r="AC5" i="1"/>
  <c r="AC10" i="1"/>
  <c r="AC15" i="1"/>
  <c r="AC19" i="1"/>
  <c r="AC23" i="1"/>
  <c r="AC27" i="1"/>
  <c r="AC31" i="1"/>
  <c r="AC36" i="1"/>
  <c r="AC40" i="1"/>
  <c r="AC44" i="1"/>
  <c r="AC48" i="1"/>
  <c r="AC52" i="1"/>
  <c r="AC57" i="1"/>
  <c r="AC61" i="1"/>
  <c r="AC65" i="1"/>
  <c r="AC69" i="1"/>
  <c r="AC73" i="1"/>
  <c r="AC79" i="1"/>
  <c r="AC83" i="1"/>
  <c r="AC86" i="1"/>
  <c r="AC90" i="1"/>
  <c r="AC94" i="1"/>
  <c r="AC96" i="1"/>
  <c r="AC211" i="1"/>
  <c r="AC102" i="1"/>
  <c r="AC105" i="1"/>
  <c r="AC109" i="1"/>
  <c r="AC113" i="1"/>
  <c r="AC117" i="1"/>
  <c r="AC121" i="1"/>
  <c r="AC125" i="1"/>
  <c r="AC130" i="1"/>
  <c r="AC134" i="1"/>
  <c r="AC138" i="1"/>
  <c r="AC142" i="1"/>
  <c r="AC146" i="1"/>
  <c r="AC149" i="1"/>
  <c r="AC152" i="1"/>
  <c r="AC156" i="1"/>
  <c r="AC161" i="1"/>
  <c r="AC164" i="1"/>
  <c r="AC169" i="1"/>
  <c r="AC173" i="1"/>
  <c r="AC178" i="1"/>
  <c r="AC180" i="1"/>
  <c r="AC192" i="1"/>
  <c r="AC195" i="1"/>
  <c r="AC199" i="1"/>
  <c r="AC206" i="1"/>
  <c r="AC210" i="1"/>
  <c r="AC214" i="1"/>
  <c r="AC218" i="1"/>
  <c r="AC221" i="1"/>
  <c r="AC225" i="1"/>
  <c r="AC229" i="1"/>
  <c r="Q8" i="15"/>
  <c r="H6" i="15"/>
  <c r="AC243" i="1" l="1"/>
  <c r="H18" i="10"/>
  <c r="E20" i="13" s="1"/>
  <c r="I7" i="9"/>
  <c r="I4" i="9"/>
  <c r="AQ111" i="2" l="1"/>
  <c r="AW116" i="2"/>
  <c r="AW117" i="2" l="1"/>
  <c r="BE116" i="2"/>
  <c r="C6" i="13"/>
  <c r="U3" i="17"/>
  <c r="U81" i="17" s="1"/>
  <c r="T3" i="17"/>
  <c r="S3" i="17"/>
  <c r="R3" i="17"/>
  <c r="Q3" i="17"/>
  <c r="P3" i="17"/>
  <c r="P81" i="17" s="1"/>
  <c r="D26" i="10"/>
  <c r="C26" i="10"/>
  <c r="B26" i="10"/>
  <c r="Q240" i="17" l="1"/>
  <c r="Q81" i="17"/>
  <c r="R192" i="17"/>
  <c r="R81" i="17"/>
  <c r="S147" i="17"/>
  <c r="S81" i="17"/>
  <c r="T134" i="17"/>
  <c r="T81" i="17"/>
  <c r="P78" i="17"/>
  <c r="P114" i="17"/>
  <c r="AW265" i="2"/>
  <c r="AW267" i="2"/>
  <c r="U186" i="17"/>
  <c r="U213" i="17"/>
  <c r="R99" i="17"/>
  <c r="R41" i="17"/>
  <c r="R133" i="17"/>
  <c r="R232" i="17"/>
  <c r="R16" i="17"/>
  <c r="P33" i="17"/>
  <c r="R252" i="17"/>
  <c r="R97" i="17"/>
  <c r="T130" i="17"/>
  <c r="R211" i="17"/>
  <c r="P17" i="17"/>
  <c r="T52" i="17"/>
  <c r="R4" i="17"/>
  <c r="R32" i="17"/>
  <c r="P256" i="17"/>
  <c r="R91" i="17"/>
  <c r="T124" i="17"/>
  <c r="R198" i="17"/>
  <c r="R19" i="17"/>
  <c r="R43" i="17"/>
  <c r="R257" i="17"/>
  <c r="R120" i="17"/>
  <c r="T171" i="17"/>
  <c r="Q6" i="17"/>
  <c r="U254" i="17"/>
  <c r="U14" i="17"/>
  <c r="Q21" i="17"/>
  <c r="U24" i="17"/>
  <c r="U30" i="17"/>
  <c r="U49" i="17"/>
  <c r="Q63" i="17"/>
  <c r="Q67" i="17"/>
  <c r="U72" i="17"/>
  <c r="Q79" i="17"/>
  <c r="Q86" i="17"/>
  <c r="Q94" i="17"/>
  <c r="U104" i="17"/>
  <c r="U113" i="17"/>
  <c r="Q137" i="17"/>
  <c r="U151" i="17"/>
  <c r="U183" i="17"/>
  <c r="U244" i="17"/>
  <c r="T5" i="17"/>
  <c r="T9" i="17"/>
  <c r="U13" i="17"/>
  <c r="T20" i="17"/>
  <c r="T23" i="17"/>
  <c r="U28" i="17"/>
  <c r="P37" i="17"/>
  <c r="Q41" i="17"/>
  <c r="T44" i="17"/>
  <c r="P48" i="17"/>
  <c r="U51" i="17"/>
  <c r="P61" i="17"/>
  <c r="T71" i="17"/>
  <c r="U77" i="17"/>
  <c r="U84" i="17"/>
  <c r="Q99" i="17"/>
  <c r="P104" i="17"/>
  <c r="Q111" i="17"/>
  <c r="Q129" i="17"/>
  <c r="U136" i="17"/>
  <c r="U149" i="17"/>
  <c r="T165" i="17"/>
  <c r="Q179" i="17"/>
  <c r="Q251" i="17"/>
  <c r="Q8" i="17"/>
  <c r="U11" i="17"/>
  <c r="Q16" i="17"/>
  <c r="Q22" i="17"/>
  <c r="U26" i="17"/>
  <c r="Q32" i="17"/>
  <c r="Q36" i="17"/>
  <c r="T253" i="17"/>
  <c r="P51" i="17"/>
  <c r="Q56" i="17"/>
  <c r="U65" i="17"/>
  <c r="U69" i="17"/>
  <c r="U76" i="17"/>
  <c r="T82" i="17"/>
  <c r="Q91" i="17"/>
  <c r="T102" i="17"/>
  <c r="U110" i="17"/>
  <c r="Q120" i="17"/>
  <c r="P128" i="17"/>
  <c r="Q145" i="17"/>
  <c r="U163" i="17"/>
  <c r="Q178" i="17"/>
  <c r="Q189" i="17"/>
  <c r="P4" i="17"/>
  <c r="P7" i="17"/>
  <c r="P10" i="17"/>
  <c r="T15" i="17"/>
  <c r="Q19" i="17"/>
  <c r="P25" i="17"/>
  <c r="T31" i="17"/>
  <c r="U33" i="17"/>
  <c r="Q43" i="17"/>
  <c r="T45" i="17"/>
  <c r="T50" i="17"/>
  <c r="R54" i="17"/>
  <c r="T65" i="17"/>
  <c r="R67" i="17"/>
  <c r="R73" i="17"/>
  <c r="Q87" i="17"/>
  <c r="U96" i="17"/>
  <c r="U101" i="17"/>
  <c r="R107" i="17"/>
  <c r="Q259" i="17"/>
  <c r="U125" i="17"/>
  <c r="U130" i="17"/>
  <c r="Q143" i="17"/>
  <c r="Q155" i="17"/>
  <c r="Q173" i="17"/>
  <c r="R185" i="17"/>
  <c r="Q205" i="17"/>
  <c r="BM116" i="2"/>
  <c r="BM117" i="2" s="1"/>
  <c r="BE117" i="2"/>
  <c r="S12" i="17"/>
  <c r="S27" i="17"/>
  <c r="S58" i="17"/>
  <c r="S155" i="17"/>
  <c r="S9" i="17"/>
  <c r="R13" i="17"/>
  <c r="R14" i="17"/>
  <c r="S23" i="17"/>
  <c r="R28" i="17"/>
  <c r="R30" i="17"/>
  <c r="R35" i="17"/>
  <c r="R37" i="17"/>
  <c r="S253" i="17"/>
  <c r="R47" i="17"/>
  <c r="R49" i="17"/>
  <c r="R53" i="17"/>
  <c r="R60" i="17"/>
  <c r="R62" i="17"/>
  <c r="R93" i="17"/>
  <c r="S106" i="17"/>
  <c r="R195" i="17"/>
  <c r="R228" i="17"/>
  <c r="S5" i="17"/>
  <c r="U6" i="17"/>
  <c r="U8" i="17"/>
  <c r="R254" i="17"/>
  <c r="R11" i="17"/>
  <c r="Q13" i="17"/>
  <c r="Q14" i="17"/>
  <c r="S20" i="17"/>
  <c r="U21" i="17"/>
  <c r="U22" i="17"/>
  <c r="R24" i="17"/>
  <c r="R26" i="17"/>
  <c r="Q28" i="17"/>
  <c r="Q30" i="17"/>
  <c r="R34" i="17"/>
  <c r="U38" i="17"/>
  <c r="R40" i="17"/>
  <c r="R42" i="17"/>
  <c r="R44" i="17"/>
  <c r="S45" i="17"/>
  <c r="Q47" i="17"/>
  <c r="Q49" i="17"/>
  <c r="R55" i="17"/>
  <c r="Q60" i="17"/>
  <c r="Q62" i="17"/>
  <c r="Q66" i="17"/>
  <c r="R69" i="17"/>
  <c r="U250" i="17"/>
  <c r="R75" i="17"/>
  <c r="U78" i="17"/>
  <c r="S82" i="17"/>
  <c r="R85" i="17"/>
  <c r="U89" i="17"/>
  <c r="Q93" i="17"/>
  <c r="U95" i="17"/>
  <c r="Q98" i="17"/>
  <c r="R101" i="17"/>
  <c r="U103" i="17"/>
  <c r="Q106" i="17"/>
  <c r="U109" i="17"/>
  <c r="U112" i="17"/>
  <c r="U258" i="17"/>
  <c r="S124" i="17"/>
  <c r="R127" i="17"/>
  <c r="R135" i="17"/>
  <c r="R141" i="17"/>
  <c r="U147" i="17"/>
  <c r="R153" i="17"/>
  <c r="R158" i="17"/>
  <c r="Q169" i="17"/>
  <c r="Q176" i="17"/>
  <c r="U180" i="17"/>
  <c r="R187" i="17"/>
  <c r="S194" i="17"/>
  <c r="Q203" i="17"/>
  <c r="R216" i="17"/>
  <c r="R244" i="17"/>
  <c r="U4" i="17"/>
  <c r="R6" i="17"/>
  <c r="R8" i="17"/>
  <c r="Q254" i="17"/>
  <c r="Q11" i="17"/>
  <c r="T12" i="17"/>
  <c r="P255" i="17"/>
  <c r="S15" i="17"/>
  <c r="U16" i="17"/>
  <c r="U19" i="17"/>
  <c r="R21" i="17"/>
  <c r="R22" i="17"/>
  <c r="Q24" i="17"/>
  <c r="Q26" i="17"/>
  <c r="T27" i="17"/>
  <c r="P29" i="17"/>
  <c r="S31" i="17"/>
  <c r="U32" i="17"/>
  <c r="R36" i="17"/>
  <c r="P38" i="17"/>
  <c r="R39" i="17"/>
  <c r="P42" i="17"/>
  <c r="U43" i="17"/>
  <c r="U256" i="17"/>
  <c r="R46" i="17"/>
  <c r="R48" i="17"/>
  <c r="R50" i="17"/>
  <c r="S52" i="17"/>
  <c r="Q55" i="17"/>
  <c r="U58" i="17"/>
  <c r="Q61" i="17"/>
  <c r="U64" i="17"/>
  <c r="U257" i="17"/>
  <c r="Q68" i="17"/>
  <c r="U71" i="17"/>
  <c r="Q74" i="17"/>
  <c r="R80" i="17"/>
  <c r="Q85" i="17"/>
  <c r="T88" i="17"/>
  <c r="Q92" i="17"/>
  <c r="S95" i="17"/>
  <c r="U97" i="17"/>
  <c r="Q100" i="17"/>
  <c r="U102" i="17"/>
  <c r="R105" i="17"/>
  <c r="U108" i="17"/>
  <c r="Q112" i="17"/>
  <c r="R258" i="17"/>
  <c r="Q123" i="17"/>
  <c r="Q126" i="17"/>
  <c r="R129" i="17"/>
  <c r="U138" i="17"/>
  <c r="U152" i="17"/>
  <c r="U157" i="17"/>
  <c r="U166" i="17"/>
  <c r="U174" i="17"/>
  <c r="R179" i="17"/>
  <c r="Q199" i="17"/>
  <c r="Q216" i="17"/>
  <c r="S244" i="17"/>
  <c r="S242" i="17"/>
  <c r="S240" i="17"/>
  <c r="S238" i="17"/>
  <c r="S236" i="17"/>
  <c r="S234" i="17"/>
  <c r="S232" i="17"/>
  <c r="S230" i="17"/>
  <c r="S228" i="17"/>
  <c r="S226" i="17"/>
  <c r="S224" i="17"/>
  <c r="S222" i="17"/>
  <c r="S220" i="17"/>
  <c r="S218" i="17"/>
  <c r="S216" i="17"/>
  <c r="S214" i="17"/>
  <c r="S211" i="17"/>
  <c r="S209" i="17"/>
  <c r="S207" i="17"/>
  <c r="S205" i="17"/>
  <c r="S203" i="17"/>
  <c r="S201" i="17"/>
  <c r="S199" i="17"/>
  <c r="S197" i="17"/>
  <c r="S195" i="17"/>
  <c r="S193" i="17"/>
  <c r="S260" i="17"/>
  <c r="S264" i="17" s="1"/>
  <c r="S233" i="17"/>
  <c r="S231" i="17"/>
  <c r="S217" i="17"/>
  <c r="S215" i="17"/>
  <c r="S200" i="17"/>
  <c r="S198" i="17"/>
  <c r="S188" i="17"/>
  <c r="S187" i="17"/>
  <c r="S180" i="17"/>
  <c r="S179" i="17"/>
  <c r="S171" i="17"/>
  <c r="S170" i="17"/>
  <c r="S163" i="17"/>
  <c r="S162" i="17"/>
  <c r="S247" i="17"/>
  <c r="S157" i="17"/>
  <c r="S150" i="17"/>
  <c r="S243" i="17"/>
  <c r="S241" i="17"/>
  <c r="S229" i="17"/>
  <c r="S202" i="17"/>
  <c r="S196" i="17"/>
  <c r="S189" i="17"/>
  <c r="S183" i="17"/>
  <c r="S182" i="17"/>
  <c r="S177" i="17"/>
  <c r="S176" i="17"/>
  <c r="S169" i="17"/>
  <c r="S248" i="17"/>
  <c r="S153" i="17"/>
  <c r="S152" i="17"/>
  <c r="S146" i="17"/>
  <c r="S145" i="17"/>
  <c r="S138" i="17"/>
  <c r="S137" i="17"/>
  <c r="S245" i="17"/>
  <c r="S239" i="17"/>
  <c r="S223" i="17"/>
  <c r="S206" i="17"/>
  <c r="S186" i="17"/>
  <c r="S178" i="17"/>
  <c r="S175" i="17"/>
  <c r="S166" i="17"/>
  <c r="S158" i="17"/>
  <c r="S144" i="17"/>
  <c r="S131" i="17"/>
  <c r="S130" i="17"/>
  <c r="S129" i="17"/>
  <c r="S121" i="17"/>
  <c r="S120" i="17"/>
  <c r="S113" i="17"/>
  <c r="S112" i="17"/>
  <c r="S212" i="17"/>
  <c r="S208" i="17"/>
  <c r="S204" i="17"/>
  <c r="S251" i="17"/>
  <c r="S190" i="17"/>
  <c r="S173" i="17"/>
  <c r="S168" i="17"/>
  <c r="S156" i="17"/>
  <c r="S154" i="17"/>
  <c r="S142" i="17"/>
  <c r="S134" i="17"/>
  <c r="S127" i="17"/>
  <c r="S126" i="17"/>
  <c r="S119" i="17"/>
  <c r="S110" i="17"/>
  <c r="S109" i="17"/>
  <c r="S102" i="17"/>
  <c r="S101" i="17"/>
  <c r="S94" i="17"/>
  <c r="S93" i="17"/>
  <c r="S86" i="17"/>
  <c r="S85" i="17"/>
  <c r="S78" i="17"/>
  <c r="S77" i="17"/>
  <c r="S71" i="17"/>
  <c r="S69" i="17"/>
  <c r="S63" i="17"/>
  <c r="S62" i="17"/>
  <c r="S55" i="17"/>
  <c r="S53" i="17"/>
  <c r="S51" i="17"/>
  <c r="S49" i="17"/>
  <c r="S47" i="17"/>
  <c r="S252" i="17"/>
  <c r="S256" i="17"/>
  <c r="S43" i="17"/>
  <c r="S41" i="17"/>
  <c r="S39" i="17"/>
  <c r="S38" i="17"/>
  <c r="S36" i="17"/>
  <c r="S34" i="17"/>
  <c r="S33" i="17"/>
  <c r="S237" i="17"/>
  <c r="S225" i="17"/>
  <c r="S219" i="17"/>
  <c r="S191" i="17"/>
  <c r="S185" i="17"/>
  <c r="S165" i="17"/>
  <c r="S159" i="17"/>
  <c r="S151" i="17"/>
  <c r="S140" i="17"/>
  <c r="S136" i="17"/>
  <c r="S128" i="17"/>
  <c r="S125" i="17"/>
  <c r="S258" i="17"/>
  <c r="S103" i="17"/>
  <c r="S97" i="17"/>
  <c r="S96" i="17"/>
  <c r="S91" i="17"/>
  <c r="S90" i="17"/>
  <c r="S84" i="17"/>
  <c r="S250" i="17"/>
  <c r="S257" i="17"/>
  <c r="S65" i="17"/>
  <c r="S60" i="17"/>
  <c r="S59" i="17"/>
  <c r="S50" i="17"/>
  <c r="S44" i="17"/>
  <c r="S235" i="17"/>
  <c r="S192" i="17"/>
  <c r="S174" i="17"/>
  <c r="S167" i="17"/>
  <c r="S164" i="17"/>
  <c r="S161" i="17"/>
  <c r="S148" i="17"/>
  <c r="S135" i="17"/>
  <c r="S133" i="17"/>
  <c r="S123" i="17"/>
  <c r="S259" i="17"/>
  <c r="S111" i="17"/>
  <c r="S105" i="17"/>
  <c r="S104" i="17"/>
  <c r="S99" i="17"/>
  <c r="S98" i="17"/>
  <c r="S92" i="17"/>
  <c r="S79" i="17"/>
  <c r="S73" i="17"/>
  <c r="S72" i="17"/>
  <c r="S67" i="17"/>
  <c r="S66" i="17"/>
  <c r="S61" i="17"/>
  <c r="S48" i="17"/>
  <c r="S42" i="17"/>
  <c r="S37" i="17"/>
  <c r="S32" i="17"/>
  <c r="S30" i="17"/>
  <c r="S28" i="17"/>
  <c r="S26" i="17"/>
  <c r="S24" i="17"/>
  <c r="S22" i="17"/>
  <c r="S21" i="17"/>
  <c r="S19" i="17"/>
  <c r="S16" i="17"/>
  <c r="S14" i="17"/>
  <c r="S13" i="17"/>
  <c r="S11" i="17"/>
  <c r="S254" i="17"/>
  <c r="S8" i="17"/>
  <c r="S6" i="17"/>
  <c r="S4" i="17"/>
  <c r="S210" i="17"/>
  <c r="S184" i="17"/>
  <c r="S181" i="17"/>
  <c r="S35" i="17"/>
  <c r="S40" i="17"/>
  <c r="S46" i="17"/>
  <c r="S54" i="17"/>
  <c r="S56" i="17"/>
  <c r="S68" i="17"/>
  <c r="S75" i="17"/>
  <c r="S89" i="17"/>
  <c r="S115" i="17"/>
  <c r="S117" i="17"/>
  <c r="S139" i="17"/>
  <c r="S143" i="17"/>
  <c r="S160" i="17"/>
  <c r="P244" i="17"/>
  <c r="P242" i="17"/>
  <c r="P240" i="17"/>
  <c r="P238" i="17"/>
  <c r="P236" i="17"/>
  <c r="P234" i="17"/>
  <c r="P232" i="17"/>
  <c r="P230" i="17"/>
  <c r="P228" i="17"/>
  <c r="P226" i="17"/>
  <c r="P224" i="17"/>
  <c r="P222" i="17"/>
  <c r="P220" i="17"/>
  <c r="P218" i="17"/>
  <c r="P216" i="17"/>
  <c r="P214" i="17"/>
  <c r="P211" i="17"/>
  <c r="P209" i="17"/>
  <c r="P207" i="17"/>
  <c r="P205" i="17"/>
  <c r="P203" i="17"/>
  <c r="P201" i="17"/>
  <c r="P199" i="17"/>
  <c r="P245" i="17"/>
  <c r="P241" i="17"/>
  <c r="P237" i="17"/>
  <c r="P233" i="17"/>
  <c r="P229" i="17"/>
  <c r="P225" i="17"/>
  <c r="P221" i="17"/>
  <c r="P217" i="17"/>
  <c r="P212" i="17"/>
  <c r="P208" i="17"/>
  <c r="P204" i="17"/>
  <c r="P200" i="17"/>
  <c r="P197" i="17"/>
  <c r="P196" i="17"/>
  <c r="P192" i="17"/>
  <c r="P191" i="17"/>
  <c r="P189" i="17"/>
  <c r="P187" i="17"/>
  <c r="P185" i="17"/>
  <c r="P183" i="17"/>
  <c r="P181" i="17"/>
  <c r="P179" i="17"/>
  <c r="P177" i="17"/>
  <c r="P175" i="17"/>
  <c r="P173" i="17"/>
  <c r="P170" i="17"/>
  <c r="P168" i="17"/>
  <c r="P166" i="17"/>
  <c r="P164" i="17"/>
  <c r="P162" i="17"/>
  <c r="P160" i="17"/>
  <c r="P158" i="17"/>
  <c r="P248" i="17"/>
  <c r="P157" i="17"/>
  <c r="P155" i="17"/>
  <c r="P153" i="17"/>
  <c r="P151" i="17"/>
  <c r="P149" i="17"/>
  <c r="P147" i="17"/>
  <c r="P145" i="17"/>
  <c r="P143" i="17"/>
  <c r="P141" i="17"/>
  <c r="P139" i="17"/>
  <c r="P137" i="17"/>
  <c r="P135" i="17"/>
  <c r="P133" i="17"/>
  <c r="P131" i="17"/>
  <c r="P129" i="17"/>
  <c r="P127" i="17"/>
  <c r="P125" i="17"/>
  <c r="P123" i="17"/>
  <c r="P120" i="17"/>
  <c r="P118" i="17"/>
  <c r="P258" i="17"/>
  <c r="P259" i="17"/>
  <c r="P112" i="17"/>
  <c r="P235" i="17"/>
  <c r="P219" i="17"/>
  <c r="P202" i="17"/>
  <c r="P195" i="17"/>
  <c r="P251" i="17"/>
  <c r="P184" i="17"/>
  <c r="P176" i="17"/>
  <c r="P167" i="17"/>
  <c r="P159" i="17"/>
  <c r="P154" i="17"/>
  <c r="P239" i="17"/>
  <c r="P227" i="17"/>
  <c r="P215" i="17"/>
  <c r="P198" i="17"/>
  <c r="P186" i="17"/>
  <c r="P180" i="17"/>
  <c r="P174" i="17"/>
  <c r="P156" i="17"/>
  <c r="P150" i="17"/>
  <c r="P142" i="17"/>
  <c r="P134" i="17"/>
  <c r="P210" i="17"/>
  <c r="P188" i="17"/>
  <c r="P165" i="17"/>
  <c r="P249" i="17"/>
  <c r="P152" i="17"/>
  <c r="P148" i="17"/>
  <c r="P126" i="17"/>
  <c r="P117" i="17"/>
  <c r="P111" i="17"/>
  <c r="P109" i="17"/>
  <c r="P107" i="17"/>
  <c r="P105" i="17"/>
  <c r="P103" i="17"/>
  <c r="P101" i="17"/>
  <c r="P99" i="17"/>
  <c r="P97" i="17"/>
  <c r="P95" i="17"/>
  <c r="P93" i="17"/>
  <c r="P91" i="17"/>
  <c r="P89" i="17"/>
  <c r="P87" i="17"/>
  <c r="P85" i="17"/>
  <c r="P83" i="17"/>
  <c r="P80" i="17"/>
  <c r="P79" i="17"/>
  <c r="P77" i="17"/>
  <c r="P75" i="17"/>
  <c r="P73" i="17"/>
  <c r="P250" i="17"/>
  <c r="P69" i="17"/>
  <c r="P67" i="17"/>
  <c r="P257" i="17"/>
  <c r="P64" i="17"/>
  <c r="P62" i="17"/>
  <c r="P60" i="17"/>
  <c r="P58" i="17"/>
  <c r="P56" i="17"/>
  <c r="P260" i="17"/>
  <c r="P264" i="17" s="1"/>
  <c r="P243" i="17"/>
  <c r="P194" i="17"/>
  <c r="P182" i="17"/>
  <c r="P178" i="17"/>
  <c r="P144" i="17"/>
  <c r="P136" i="17"/>
  <c r="P130" i="17"/>
  <c r="P124" i="17"/>
  <c r="P106" i="17"/>
  <c r="P98" i="17"/>
  <c r="P90" i="17"/>
  <c r="P82" i="17"/>
  <c r="P74" i="17"/>
  <c r="P66" i="17"/>
  <c r="P59" i="17"/>
  <c r="P231" i="17"/>
  <c r="P193" i="17"/>
  <c r="P171" i="17"/>
  <c r="P132" i="17"/>
  <c r="P115" i="17"/>
  <c r="P100" i="17"/>
  <c r="P94" i="17"/>
  <c r="P88" i="17"/>
  <c r="P68" i="17"/>
  <c r="P63" i="17"/>
  <c r="P57" i="17"/>
  <c r="P55" i="17"/>
  <c r="P54" i="17"/>
  <c r="P47" i="17"/>
  <c r="P46" i="17"/>
  <c r="P41" i="17"/>
  <c r="P40" i="17"/>
  <c r="P36" i="17"/>
  <c r="P35" i="17"/>
  <c r="P32" i="17"/>
  <c r="P30" i="17"/>
  <c r="P28" i="17"/>
  <c r="P26" i="17"/>
  <c r="P24" i="17"/>
  <c r="P22" i="17"/>
  <c r="P21" i="17"/>
  <c r="P19" i="17"/>
  <c r="P16" i="17"/>
  <c r="P14" i="17"/>
  <c r="P13" i="17"/>
  <c r="P11" i="17"/>
  <c r="P254" i="17"/>
  <c r="P8" i="17"/>
  <c r="P6" i="17"/>
  <c r="P206" i="17"/>
  <c r="P140" i="17"/>
  <c r="P138" i="17"/>
  <c r="P121" i="17"/>
  <c r="P113" i="17"/>
  <c r="P108" i="17"/>
  <c r="P102" i="17"/>
  <c r="P96" i="17"/>
  <c r="P76" i="17"/>
  <c r="P71" i="17"/>
  <c r="P65" i="17"/>
  <c r="P53" i="17"/>
  <c r="P52" i="17"/>
  <c r="P252" i="17"/>
  <c r="P45" i="17"/>
  <c r="P39" i="17"/>
  <c r="P253" i="17"/>
  <c r="P34" i="17"/>
  <c r="P223" i="17"/>
  <c r="P190" i="17"/>
  <c r="T244" i="17"/>
  <c r="T242" i="17"/>
  <c r="T240" i="17"/>
  <c r="T238" i="17"/>
  <c r="T236" i="17"/>
  <c r="T234" i="17"/>
  <c r="T232" i="17"/>
  <c r="T230" i="17"/>
  <c r="T228" i="17"/>
  <c r="T226" i="17"/>
  <c r="T224" i="17"/>
  <c r="T222" i="17"/>
  <c r="T220" i="17"/>
  <c r="T218" i="17"/>
  <c r="T216" i="17"/>
  <c r="T214" i="17"/>
  <c r="T211" i="17"/>
  <c r="T209" i="17"/>
  <c r="T207" i="17"/>
  <c r="T205" i="17"/>
  <c r="T203" i="17"/>
  <c r="T201" i="17"/>
  <c r="T199" i="17"/>
  <c r="T260" i="17"/>
  <c r="T264" i="17" s="1"/>
  <c r="T243" i="17"/>
  <c r="T239" i="17"/>
  <c r="T235" i="17"/>
  <c r="T231" i="17"/>
  <c r="T227" i="17"/>
  <c r="T223" i="17"/>
  <c r="T219" i="17"/>
  <c r="T215" i="17"/>
  <c r="T210" i="17"/>
  <c r="T206" i="17"/>
  <c r="T202" i="17"/>
  <c r="T198" i="17"/>
  <c r="T192" i="17"/>
  <c r="T191" i="17"/>
  <c r="T189" i="17"/>
  <c r="T187" i="17"/>
  <c r="T185" i="17"/>
  <c r="T183" i="17"/>
  <c r="T181" i="17"/>
  <c r="T179" i="17"/>
  <c r="T177" i="17"/>
  <c r="T175" i="17"/>
  <c r="T173" i="17"/>
  <c r="T170" i="17"/>
  <c r="T168" i="17"/>
  <c r="T166" i="17"/>
  <c r="T164" i="17"/>
  <c r="T162" i="17"/>
  <c r="T160" i="17"/>
  <c r="T158" i="17"/>
  <c r="T248" i="17"/>
  <c r="T157" i="17"/>
  <c r="T155" i="17"/>
  <c r="T153" i="17"/>
  <c r="T151" i="17"/>
  <c r="T149" i="17"/>
  <c r="T147" i="17"/>
  <c r="T145" i="17"/>
  <c r="T143" i="17"/>
  <c r="T141" i="17"/>
  <c r="T139" i="17"/>
  <c r="T137" i="17"/>
  <c r="T135" i="17"/>
  <c r="T133" i="17"/>
  <c r="T131" i="17"/>
  <c r="T129" i="17"/>
  <c r="T127" i="17"/>
  <c r="T125" i="17"/>
  <c r="T123" i="17"/>
  <c r="T120" i="17"/>
  <c r="T118" i="17"/>
  <c r="T258" i="17"/>
  <c r="T259" i="17"/>
  <c r="T112" i="17"/>
  <c r="T245" i="17"/>
  <c r="T229" i="17"/>
  <c r="T212" i="17"/>
  <c r="T186" i="17"/>
  <c r="T178" i="17"/>
  <c r="T169" i="17"/>
  <c r="T161" i="17"/>
  <c r="T156" i="17"/>
  <c r="T217" i="17"/>
  <c r="T204" i="17"/>
  <c r="T194" i="17"/>
  <c r="T190" i="17"/>
  <c r="T184" i="17"/>
  <c r="T163" i="17"/>
  <c r="T249" i="17"/>
  <c r="T154" i="17"/>
  <c r="T144" i="17"/>
  <c r="T136" i="17"/>
  <c r="T200" i="17"/>
  <c r="T197" i="17"/>
  <c r="T195" i="17"/>
  <c r="T193" i="17"/>
  <c r="T251" i="17"/>
  <c r="T247" i="17"/>
  <c r="T150" i="17"/>
  <c r="T138" i="17"/>
  <c r="T132" i="17"/>
  <c r="T128" i="17"/>
  <c r="T119" i="17"/>
  <c r="T111" i="17"/>
  <c r="T109" i="17"/>
  <c r="T107" i="17"/>
  <c r="T105" i="17"/>
  <c r="T103" i="17"/>
  <c r="T101" i="17"/>
  <c r="T99" i="17"/>
  <c r="T97" i="17"/>
  <c r="T95" i="17"/>
  <c r="T93" i="17"/>
  <c r="T91" i="17"/>
  <c r="T89" i="17"/>
  <c r="T87" i="17"/>
  <c r="T85" i="17"/>
  <c r="T83" i="17"/>
  <c r="T80" i="17"/>
  <c r="T79" i="17"/>
  <c r="T77" i="17"/>
  <c r="T75" i="17"/>
  <c r="T73" i="17"/>
  <c r="T250" i="17"/>
  <c r="T69" i="17"/>
  <c r="T67" i="17"/>
  <c r="T257" i="17"/>
  <c r="T64" i="17"/>
  <c r="T62" i="17"/>
  <c r="T60" i="17"/>
  <c r="T58" i="17"/>
  <c r="T56" i="17"/>
  <c r="T225" i="17"/>
  <c r="T221" i="17"/>
  <c r="T196" i="17"/>
  <c r="T188" i="17"/>
  <c r="T159" i="17"/>
  <c r="T152" i="17"/>
  <c r="T148" i="17"/>
  <c r="T140" i="17"/>
  <c r="T113" i="17"/>
  <c r="T108" i="17"/>
  <c r="T100" i="17"/>
  <c r="T92" i="17"/>
  <c r="T84" i="17"/>
  <c r="T76" i="17"/>
  <c r="T68" i="17"/>
  <c r="T61" i="17"/>
  <c r="T241" i="17"/>
  <c r="T180" i="17"/>
  <c r="T174" i="17"/>
  <c r="T167" i="17"/>
  <c r="T146" i="17"/>
  <c r="T142" i="17"/>
  <c r="T110" i="17"/>
  <c r="T104" i="17"/>
  <c r="T98" i="17"/>
  <c r="T78" i="17"/>
  <c r="T72" i="17"/>
  <c r="T66" i="17"/>
  <c r="T49" i="17"/>
  <c r="T48" i="17"/>
  <c r="T43" i="17"/>
  <c r="T42" i="17"/>
  <c r="T37" i="17"/>
  <c r="T32" i="17"/>
  <c r="T30" i="17"/>
  <c r="T28" i="17"/>
  <c r="T26" i="17"/>
  <c r="T24" i="17"/>
  <c r="T22" i="17"/>
  <c r="T21" i="17"/>
  <c r="T19" i="17"/>
  <c r="T16" i="17"/>
  <c r="T14" i="17"/>
  <c r="T13" i="17"/>
  <c r="T11" i="17"/>
  <c r="T254" i="17"/>
  <c r="T8" i="17"/>
  <c r="T6" i="17"/>
  <c r="T4" i="17"/>
  <c r="T182" i="17"/>
  <c r="T176" i="17"/>
  <c r="T126" i="17"/>
  <c r="T117" i="17"/>
  <c r="T106" i="17"/>
  <c r="T86" i="17"/>
  <c r="T74" i="17"/>
  <c r="T55" i="17"/>
  <c r="T54" i="17"/>
  <c r="T47" i="17"/>
  <c r="T46" i="17"/>
  <c r="T41" i="17"/>
  <c r="T40" i="17"/>
  <c r="T36" i="17"/>
  <c r="T35" i="17"/>
  <c r="T233" i="17"/>
  <c r="S7" i="17"/>
  <c r="S10" i="17"/>
  <c r="S255" i="17"/>
  <c r="S17" i="17"/>
  <c r="S25" i="17"/>
  <c r="S29" i="17"/>
  <c r="T33" i="17"/>
  <c r="T38" i="17"/>
  <c r="P43" i="17"/>
  <c r="P44" i="17"/>
  <c r="T256" i="17"/>
  <c r="P49" i="17"/>
  <c r="P50" i="17"/>
  <c r="T51" i="17"/>
  <c r="S57" i="17"/>
  <c r="T59" i="17"/>
  <c r="T63" i="17"/>
  <c r="S76" i="17"/>
  <c r="S83" i="17"/>
  <c r="S87" i="17"/>
  <c r="P92" i="17"/>
  <c r="T96" i="17"/>
  <c r="S100" i="17"/>
  <c r="S107" i="17"/>
  <c r="P110" i="17"/>
  <c r="T115" i="17"/>
  <c r="S118" i="17"/>
  <c r="T121" i="17"/>
  <c r="S132" i="17"/>
  <c r="S149" i="17"/>
  <c r="P247" i="17"/>
  <c r="P161" i="17"/>
  <c r="T208" i="17"/>
  <c r="S221" i="17"/>
  <c r="T237" i="17"/>
  <c r="P5" i="17"/>
  <c r="T7" i="17"/>
  <c r="P9" i="17"/>
  <c r="T10" i="17"/>
  <c r="P12" i="17"/>
  <c r="T255" i="17"/>
  <c r="P15" i="17"/>
  <c r="T17" i="17"/>
  <c r="P20" i="17"/>
  <c r="P23" i="17"/>
  <c r="T25" i="17"/>
  <c r="P27" i="17"/>
  <c r="T29" i="17"/>
  <c r="P31" i="17"/>
  <c r="T34" i="17"/>
  <c r="T39" i="17"/>
  <c r="T252" i="17"/>
  <c r="T53" i="17"/>
  <c r="T57" i="17"/>
  <c r="S64" i="17"/>
  <c r="P72" i="17"/>
  <c r="S74" i="17"/>
  <c r="S80" i="17"/>
  <c r="P84" i="17"/>
  <c r="P86" i="17"/>
  <c r="S88" i="17"/>
  <c r="T90" i="17"/>
  <c r="T94" i="17"/>
  <c r="S108" i="17"/>
  <c r="P119" i="17"/>
  <c r="S141" i="17"/>
  <c r="P146" i="17"/>
  <c r="S249" i="17"/>
  <c r="P163" i="17"/>
  <c r="P169" i="17"/>
  <c r="S227" i="17"/>
  <c r="Q260" i="17"/>
  <c r="Q264" i="17" s="1"/>
  <c r="Q245" i="17"/>
  <c r="Q243" i="17"/>
  <c r="Q241" i="17"/>
  <c r="Q239" i="17"/>
  <c r="Q237" i="17"/>
  <c r="Q235" i="17"/>
  <c r="Q233" i="17"/>
  <c r="Q231" i="17"/>
  <c r="Q229" i="17"/>
  <c r="Q227" i="17"/>
  <c r="Q225" i="17"/>
  <c r="Q223" i="17"/>
  <c r="Q221" i="17"/>
  <c r="Q219" i="17"/>
  <c r="Q217" i="17"/>
  <c r="Q215" i="17"/>
  <c r="Q212" i="17"/>
  <c r="Q210" i="17"/>
  <c r="Q208" i="17"/>
  <c r="Q206" i="17"/>
  <c r="Q204" i="17"/>
  <c r="Q202" i="17"/>
  <c r="Q200" i="17"/>
  <c r="Q198" i="17"/>
  <c r="Q196" i="17"/>
  <c r="Q194" i="17"/>
  <c r="Q195" i="17"/>
  <c r="Q244" i="17"/>
  <c r="Q242" i="17"/>
  <c r="Q228" i="17"/>
  <c r="Q226" i="17"/>
  <c r="Q211" i="17"/>
  <c r="Q209" i="17"/>
  <c r="Q191" i="17"/>
  <c r="Q190" i="17"/>
  <c r="Q183" i="17"/>
  <c r="Q182" i="17"/>
  <c r="Q175" i="17"/>
  <c r="Q174" i="17"/>
  <c r="Q166" i="17"/>
  <c r="Q165" i="17"/>
  <c r="Q158" i="17"/>
  <c r="Q249" i="17"/>
  <c r="Q153" i="17"/>
  <c r="Q152" i="17"/>
  <c r="Q234" i="17"/>
  <c r="Q232" i="17"/>
  <c r="Q222" i="17"/>
  <c r="Q220" i="17"/>
  <c r="Q207" i="17"/>
  <c r="Q193" i="17"/>
  <c r="Q192" i="17"/>
  <c r="Q188" i="17"/>
  <c r="Q187" i="17"/>
  <c r="Q181" i="17"/>
  <c r="Q167" i="17"/>
  <c r="Q161" i="17"/>
  <c r="Q160" i="17"/>
  <c r="Q247" i="17"/>
  <c r="Q157" i="17"/>
  <c r="Q151" i="17"/>
  <c r="Q149" i="17"/>
  <c r="Q148" i="17"/>
  <c r="Q141" i="17"/>
  <c r="Q140" i="17"/>
  <c r="Q133" i="17"/>
  <c r="Q132" i="17"/>
  <c r="Q236" i="17"/>
  <c r="Q230" i="17"/>
  <c r="Q214" i="17"/>
  <c r="Q185" i="17"/>
  <c r="Q180" i="17"/>
  <c r="Q177" i="17"/>
  <c r="Q171" i="17"/>
  <c r="Q168" i="17"/>
  <c r="Q163" i="17"/>
  <c r="Q142" i="17"/>
  <c r="Q136" i="17"/>
  <c r="Q135" i="17"/>
  <c r="Q125" i="17"/>
  <c r="Q124" i="17"/>
  <c r="Q258" i="17"/>
  <c r="Q115" i="17"/>
  <c r="Q238" i="17"/>
  <c r="Q218" i="17"/>
  <c r="Q186" i="17"/>
  <c r="Q184" i="17"/>
  <c r="Q164" i="17"/>
  <c r="Q162" i="17"/>
  <c r="Q150" i="17"/>
  <c r="Q147" i="17"/>
  <c r="Q139" i="17"/>
  <c r="Q131" i="17"/>
  <c r="Q117" i="17"/>
  <c r="Q105" i="17"/>
  <c r="Q104" i="17"/>
  <c r="Q97" i="17"/>
  <c r="Q96" i="17"/>
  <c r="Q89" i="17"/>
  <c r="Q88" i="17"/>
  <c r="Q80" i="17"/>
  <c r="Q73" i="17"/>
  <c r="Q72" i="17"/>
  <c r="Q257" i="17"/>
  <c r="Q65" i="17"/>
  <c r="Q58" i="17"/>
  <c r="Q57" i="17"/>
  <c r="Q54" i="17"/>
  <c r="Q52" i="17"/>
  <c r="Q50" i="17"/>
  <c r="Q48" i="17"/>
  <c r="Q46" i="17"/>
  <c r="Q45" i="17"/>
  <c r="Q44" i="17"/>
  <c r="Q42" i="17"/>
  <c r="Q40" i="17"/>
  <c r="Q253" i="17"/>
  <c r="Q37" i="17"/>
  <c r="Q35" i="17"/>
  <c r="U260" i="17"/>
  <c r="U264" i="17" s="1"/>
  <c r="U245" i="17"/>
  <c r="U243" i="17"/>
  <c r="U241" i="17"/>
  <c r="U239" i="17"/>
  <c r="U237" i="17"/>
  <c r="U235" i="17"/>
  <c r="U233" i="17"/>
  <c r="U231" i="17"/>
  <c r="U229" i="17"/>
  <c r="U227" i="17"/>
  <c r="U225" i="17"/>
  <c r="U223" i="17"/>
  <c r="U221" i="17"/>
  <c r="U219" i="17"/>
  <c r="U217" i="17"/>
  <c r="U215" i="17"/>
  <c r="U212" i="17"/>
  <c r="U210" i="17"/>
  <c r="U208" i="17"/>
  <c r="U206" i="17"/>
  <c r="U204" i="17"/>
  <c r="U202" i="17"/>
  <c r="U200" i="17"/>
  <c r="U198" i="17"/>
  <c r="U196" i="17"/>
  <c r="U194" i="17"/>
  <c r="U197" i="17"/>
  <c r="U238" i="17"/>
  <c r="U236" i="17"/>
  <c r="U222" i="17"/>
  <c r="U220" i="17"/>
  <c r="U205" i="17"/>
  <c r="U203" i="17"/>
  <c r="U193" i="17"/>
  <c r="U192" i="17"/>
  <c r="U251" i="17"/>
  <c r="U185" i="17"/>
  <c r="U184" i="17"/>
  <c r="U177" i="17"/>
  <c r="U176" i="17"/>
  <c r="U168" i="17"/>
  <c r="U167" i="17"/>
  <c r="U160" i="17"/>
  <c r="U159" i="17"/>
  <c r="U155" i="17"/>
  <c r="U154" i="17"/>
  <c r="U224" i="17"/>
  <c r="U211" i="17"/>
  <c r="U209" i="17"/>
  <c r="U199" i="17"/>
  <c r="U191" i="17"/>
  <c r="U178" i="17"/>
  <c r="U171" i="17"/>
  <c r="U170" i="17"/>
  <c r="U165" i="17"/>
  <c r="U164" i="17"/>
  <c r="U158" i="17"/>
  <c r="U143" i="17"/>
  <c r="U142" i="17"/>
  <c r="U135" i="17"/>
  <c r="U134" i="17"/>
  <c r="U242" i="17"/>
  <c r="U232" i="17"/>
  <c r="U226" i="17"/>
  <c r="U216" i="17"/>
  <c r="U189" i="17"/>
  <c r="U181" i="17"/>
  <c r="U173" i="17"/>
  <c r="U169" i="17"/>
  <c r="U161" i="17"/>
  <c r="U156" i="17"/>
  <c r="U153" i="17"/>
  <c r="U146" i="17"/>
  <c r="U145" i="17"/>
  <c r="U140" i="17"/>
  <c r="U139" i="17"/>
  <c r="U133" i="17"/>
  <c r="U127" i="17"/>
  <c r="U126" i="17"/>
  <c r="U118" i="17"/>
  <c r="U117" i="17"/>
  <c r="U234" i="17"/>
  <c r="U230" i="17"/>
  <c r="U179" i="17"/>
  <c r="U175" i="17"/>
  <c r="U249" i="17"/>
  <c r="U247" i="17"/>
  <c r="U137" i="17"/>
  <c r="U132" i="17"/>
  <c r="U128" i="17"/>
  <c r="U121" i="17"/>
  <c r="U120" i="17"/>
  <c r="U115" i="17"/>
  <c r="U259" i="17"/>
  <c r="U107" i="17"/>
  <c r="U106" i="17"/>
  <c r="U99" i="17"/>
  <c r="U98" i="17"/>
  <c r="U91" i="17"/>
  <c r="U90" i="17"/>
  <c r="U83" i="17"/>
  <c r="U82" i="17"/>
  <c r="U75" i="17"/>
  <c r="U74" i="17"/>
  <c r="U67" i="17"/>
  <c r="U66" i="17"/>
  <c r="U60" i="17"/>
  <c r="U59" i="17"/>
  <c r="U54" i="17"/>
  <c r="U52" i="17"/>
  <c r="U50" i="17"/>
  <c r="U48" i="17"/>
  <c r="U46" i="17"/>
  <c r="U45" i="17"/>
  <c r="U44" i="17"/>
  <c r="U42" i="17"/>
  <c r="U40" i="17"/>
  <c r="U253" i="17"/>
  <c r="U37" i="17"/>
  <c r="U35" i="17"/>
  <c r="Q5" i="17"/>
  <c r="U5" i="17"/>
  <c r="Q7" i="17"/>
  <c r="U7" i="17"/>
  <c r="Q9" i="17"/>
  <c r="U9" i="17"/>
  <c r="Q10" i="17"/>
  <c r="U10" i="17"/>
  <c r="Q12" i="17"/>
  <c r="U12" i="17"/>
  <c r="Q255" i="17"/>
  <c r="U255" i="17"/>
  <c r="Q15" i="17"/>
  <c r="U15" i="17"/>
  <c r="Q17" i="17"/>
  <c r="U17" i="17"/>
  <c r="Q20" i="17"/>
  <c r="U20" i="17"/>
  <c r="Q23" i="17"/>
  <c r="U23" i="17"/>
  <c r="Q25" i="17"/>
  <c r="U25" i="17"/>
  <c r="Q27" i="17"/>
  <c r="U27" i="17"/>
  <c r="Q29" i="17"/>
  <c r="U29" i="17"/>
  <c r="Q31" i="17"/>
  <c r="U31" i="17"/>
  <c r="Q33" i="17"/>
  <c r="U34" i="17"/>
  <c r="Q38" i="17"/>
  <c r="U39" i="17"/>
  <c r="Q256" i="17"/>
  <c r="U252" i="17"/>
  <c r="Q51" i="17"/>
  <c r="U53" i="17"/>
  <c r="U56" i="17"/>
  <c r="U57" i="17"/>
  <c r="Q59" i="17"/>
  <c r="U62" i="17"/>
  <c r="U63" i="17"/>
  <c r="U68" i="17"/>
  <c r="Q250" i="17"/>
  <c r="Q77" i="17"/>
  <c r="Q78" i="17"/>
  <c r="U80" i="17"/>
  <c r="Q83" i="17"/>
  <c r="Q84" i="17"/>
  <c r="U87" i="17"/>
  <c r="U88" i="17"/>
  <c r="Q90" i="17"/>
  <c r="U93" i="17"/>
  <c r="U94" i="17"/>
  <c r="U100" i="17"/>
  <c r="Q103" i="17"/>
  <c r="Q109" i="17"/>
  <c r="Q110" i="17"/>
  <c r="Q119" i="17"/>
  <c r="U124" i="17"/>
  <c r="Q128" i="17"/>
  <c r="U129" i="17"/>
  <c r="U131" i="17"/>
  <c r="U141" i="17"/>
  <c r="Q144" i="17"/>
  <c r="Q146" i="17"/>
  <c r="U150" i="17"/>
  <c r="Q156" i="17"/>
  <c r="Q248" i="17"/>
  <c r="Q159" i="17"/>
  <c r="Q170" i="17"/>
  <c r="U187" i="17"/>
  <c r="U190" i="17"/>
  <c r="U195" i="17"/>
  <c r="Q201" i="17"/>
  <c r="U218" i="17"/>
  <c r="Q224" i="17"/>
  <c r="U228" i="17"/>
  <c r="U240" i="17"/>
  <c r="R260" i="17"/>
  <c r="R264" i="17" s="1"/>
  <c r="R245" i="17"/>
  <c r="R243" i="17"/>
  <c r="R241" i="17"/>
  <c r="R239" i="17"/>
  <c r="R237" i="17"/>
  <c r="R235" i="17"/>
  <c r="R233" i="17"/>
  <c r="R231" i="17"/>
  <c r="R229" i="17"/>
  <c r="R227" i="17"/>
  <c r="R225" i="17"/>
  <c r="R223" i="17"/>
  <c r="R221" i="17"/>
  <c r="R219" i="17"/>
  <c r="R217" i="17"/>
  <c r="R215" i="17"/>
  <c r="R212" i="17"/>
  <c r="R210" i="17"/>
  <c r="R208" i="17"/>
  <c r="R206" i="17"/>
  <c r="R204" i="17"/>
  <c r="R202" i="17"/>
  <c r="R200" i="17"/>
  <c r="R242" i="17"/>
  <c r="R238" i="17"/>
  <c r="R234" i="17"/>
  <c r="R230" i="17"/>
  <c r="R226" i="17"/>
  <c r="R222" i="17"/>
  <c r="R218" i="17"/>
  <c r="R214" i="17"/>
  <c r="R209" i="17"/>
  <c r="R205" i="17"/>
  <c r="R201" i="17"/>
  <c r="R194" i="17"/>
  <c r="R193" i="17"/>
  <c r="R251" i="17"/>
  <c r="R190" i="17"/>
  <c r="R188" i="17"/>
  <c r="R186" i="17"/>
  <c r="R184" i="17"/>
  <c r="R182" i="17"/>
  <c r="R180" i="17"/>
  <c r="R178" i="17"/>
  <c r="R176" i="17"/>
  <c r="R174" i="17"/>
  <c r="R171" i="17"/>
  <c r="R169" i="17"/>
  <c r="R167" i="17"/>
  <c r="R165" i="17"/>
  <c r="R163" i="17"/>
  <c r="R161" i="17"/>
  <c r="R159" i="17"/>
  <c r="R249" i="17"/>
  <c r="R247" i="17"/>
  <c r="R156" i="17"/>
  <c r="R154" i="17"/>
  <c r="R152" i="17"/>
  <c r="R150" i="17"/>
  <c r="R148" i="17"/>
  <c r="R146" i="17"/>
  <c r="R144" i="17"/>
  <c r="R142" i="17"/>
  <c r="R140" i="17"/>
  <c r="R138" i="17"/>
  <c r="R136" i="17"/>
  <c r="R134" i="17"/>
  <c r="R132" i="17"/>
  <c r="R130" i="17"/>
  <c r="R128" i="17"/>
  <c r="R126" i="17"/>
  <c r="R124" i="17"/>
  <c r="R121" i="17"/>
  <c r="R119" i="17"/>
  <c r="R117" i="17"/>
  <c r="R115" i="17"/>
  <c r="R113" i="17"/>
  <c r="R240" i="17"/>
  <c r="R224" i="17"/>
  <c r="R207" i="17"/>
  <c r="R197" i="17"/>
  <c r="R196" i="17"/>
  <c r="R189" i="17"/>
  <c r="R181" i="17"/>
  <c r="R173" i="17"/>
  <c r="R164" i="17"/>
  <c r="R248" i="17"/>
  <c r="R151" i="17"/>
  <c r="R236" i="17"/>
  <c r="R175" i="17"/>
  <c r="R168" i="17"/>
  <c r="R162" i="17"/>
  <c r="R147" i="17"/>
  <c r="R139" i="17"/>
  <c r="R131" i="17"/>
  <c r="R220" i="17"/>
  <c r="R203" i="17"/>
  <c r="R191" i="17"/>
  <c r="R183" i="17"/>
  <c r="R160" i="17"/>
  <c r="R155" i="17"/>
  <c r="R149" i="17"/>
  <c r="R143" i="17"/>
  <c r="R137" i="17"/>
  <c r="R123" i="17"/>
  <c r="R259" i="17"/>
  <c r="R110" i="17"/>
  <c r="R108" i="17"/>
  <c r="R106" i="17"/>
  <c r="R104" i="17"/>
  <c r="R102" i="17"/>
  <c r="R100" i="17"/>
  <c r="R98" i="17"/>
  <c r="R96" i="17"/>
  <c r="R94" i="17"/>
  <c r="R92" i="17"/>
  <c r="R90" i="17"/>
  <c r="R88" i="17"/>
  <c r="R86" i="17"/>
  <c r="R84" i="17"/>
  <c r="R82" i="17"/>
  <c r="R78" i="17"/>
  <c r="R76" i="17"/>
  <c r="R74" i="17"/>
  <c r="R72" i="17"/>
  <c r="R71" i="17"/>
  <c r="R68" i="17"/>
  <c r="R66" i="17"/>
  <c r="R65" i="17"/>
  <c r="R63" i="17"/>
  <c r="R61" i="17"/>
  <c r="R59" i="17"/>
  <c r="R57" i="17"/>
  <c r="R199" i="17"/>
  <c r="R170" i="17"/>
  <c r="R166" i="17"/>
  <c r="R145" i="17"/>
  <c r="R125" i="17"/>
  <c r="R118" i="17"/>
  <c r="R112" i="17"/>
  <c r="R111" i="17"/>
  <c r="R103" i="17"/>
  <c r="R95" i="17"/>
  <c r="R87" i="17"/>
  <c r="R79" i="17"/>
  <c r="R250" i="17"/>
  <c r="R64" i="17"/>
  <c r="R56" i="17"/>
  <c r="Q4" i="17"/>
  <c r="R5" i="17"/>
  <c r="R7" i="17"/>
  <c r="R9" i="17"/>
  <c r="R10" i="17"/>
  <c r="R12" i="17"/>
  <c r="R255" i="17"/>
  <c r="R15" i="17"/>
  <c r="R17" i="17"/>
  <c r="R20" i="17"/>
  <c r="R23" i="17"/>
  <c r="R25" i="17"/>
  <c r="R27" i="17"/>
  <c r="R29" i="17"/>
  <c r="R31" i="17"/>
  <c r="R33" i="17"/>
  <c r="Q34" i="17"/>
  <c r="U36" i="17"/>
  <c r="R38" i="17"/>
  <c r="R253" i="17"/>
  <c r="Q39" i="17"/>
  <c r="U41" i="17"/>
  <c r="R256" i="17"/>
  <c r="R45" i="17"/>
  <c r="Q252" i="17"/>
  <c r="U47" i="17"/>
  <c r="R51" i="17"/>
  <c r="R52" i="17"/>
  <c r="Q53" i="17"/>
  <c r="U55" i="17"/>
  <c r="R58" i="17"/>
  <c r="U61" i="17"/>
  <c r="Q64" i="17"/>
  <c r="Q69" i="17"/>
  <c r="Q71" i="17"/>
  <c r="U73" i="17"/>
  <c r="Q75" i="17"/>
  <c r="Q76" i="17"/>
  <c r="R77" i="17"/>
  <c r="U79" i="17"/>
  <c r="Q82" i="17"/>
  <c r="R83" i="17"/>
  <c r="U85" i="17"/>
  <c r="U86" i="17"/>
  <c r="R89" i="17"/>
  <c r="U92" i="17"/>
  <c r="Q95" i="17"/>
  <c r="Q101" i="17"/>
  <c r="Q102" i="17"/>
  <c r="U105" i="17"/>
  <c r="Q107" i="17"/>
  <c r="Q108" i="17"/>
  <c r="R109" i="17"/>
  <c r="U111" i="17"/>
  <c r="Q113" i="17"/>
  <c r="Q118" i="17"/>
  <c r="U119" i="17"/>
  <c r="Q121" i="17"/>
  <c r="U123" i="17"/>
  <c r="Q127" i="17"/>
  <c r="Q130" i="17"/>
  <c r="Q134" i="17"/>
  <c r="Q138" i="17"/>
  <c r="U144" i="17"/>
  <c r="U148" i="17"/>
  <c r="Q154" i="17"/>
  <c r="R157" i="17"/>
  <c r="U248" i="17"/>
  <c r="U162" i="17"/>
  <c r="R177" i="17"/>
  <c r="U182" i="17"/>
  <c r="U188" i="17"/>
  <c r="Q197" i="17"/>
  <c r="U201" i="17"/>
  <c r="U207" i="17"/>
  <c r="U214" i="17"/>
  <c r="H5" i="15" l="1"/>
  <c r="BE267" i="2"/>
  <c r="BE265" i="2"/>
  <c r="Q5" i="15"/>
  <c r="BM267" i="2"/>
  <c r="H19" i="10" s="1"/>
  <c r="E19" i="13" s="1"/>
  <c r="E21" i="13" s="1"/>
  <c r="BM265" i="2"/>
  <c r="U246" i="17"/>
  <c r="U263" i="17" s="1"/>
  <c r="P246" i="17"/>
  <c r="P263" i="17" s="1"/>
  <c r="R246" i="17"/>
  <c r="R263" i="17" s="1"/>
  <c r="T246" i="17"/>
  <c r="T263" i="17" s="1"/>
  <c r="S246" i="17"/>
  <c r="S263" i="17" s="1"/>
  <c r="Q246" i="17"/>
  <c r="Q263" i="17" s="1"/>
  <c r="H9" i="15" l="1"/>
  <c r="H11" i="15"/>
  <c r="E10" i="13" s="1"/>
  <c r="H3" i="10"/>
  <c r="E12" i="13"/>
  <c r="Q11" i="15"/>
  <c r="Q9" i="15"/>
  <c r="CB89" i="2"/>
  <c r="H15" i="15" l="1"/>
  <c r="E16" i="13" s="1"/>
  <c r="AE11" i="5"/>
  <c r="AD11" i="5"/>
  <c r="AC11" i="5"/>
  <c r="AB11" i="5"/>
  <c r="AK11" i="5" s="1"/>
  <c r="H13" i="9" l="1"/>
  <c r="G13" i="9"/>
  <c r="F13" i="9"/>
  <c r="E13" i="9"/>
  <c r="D13" i="9"/>
  <c r="C13" i="9"/>
  <c r="H12" i="9"/>
  <c r="G12" i="9"/>
  <c r="F12" i="9"/>
  <c r="E12" i="9"/>
  <c r="D12" i="9"/>
  <c r="C12" i="9"/>
  <c r="AV7" i="2" l="1"/>
  <c r="AU7" i="2"/>
  <c r="AT7" i="2"/>
  <c r="AS7" i="2"/>
  <c r="AR7" i="2"/>
  <c r="AQ7" i="2"/>
  <c r="E8" i="10" l="1"/>
  <c r="D8" i="10"/>
  <c r="C8" i="10"/>
  <c r="B8" i="10"/>
  <c r="R24" i="5"/>
  <c r="Q24" i="5"/>
  <c r="O24" i="5"/>
  <c r="N24" i="5"/>
  <c r="L24" i="5"/>
  <c r="K24" i="5"/>
  <c r="AO3" i="1"/>
  <c r="AN3" i="1"/>
  <c r="AN166" i="1" s="1"/>
  <c r="AM3" i="1"/>
  <c r="AM166" i="1" s="1"/>
  <c r="AL3" i="1"/>
  <c r="AK3" i="1"/>
  <c r="AJ3" i="1"/>
  <c r="AB3" i="1"/>
  <c r="AA3" i="1"/>
  <c r="Z3" i="1"/>
  <c r="Y3" i="1"/>
  <c r="X3" i="1"/>
  <c r="W3" i="1"/>
  <c r="BX157" i="2"/>
  <c r="CA137" i="2"/>
  <c r="BZ137" i="2"/>
  <c r="BY137" i="2"/>
  <c r="BX137" i="2"/>
  <c r="BW137" i="2"/>
  <c r="BV137" i="2"/>
  <c r="BT137" i="2"/>
  <c r="BS137" i="2"/>
  <c r="BR137" i="2"/>
  <c r="BQ137" i="2"/>
  <c r="BP137" i="2"/>
  <c r="BO137" i="2"/>
  <c r="H4" i="9"/>
  <c r="BY157" i="2" s="1"/>
  <c r="G4" i="9"/>
  <c r="BS157" i="2" s="1"/>
  <c r="F4" i="9"/>
  <c r="BR157" i="2" s="1"/>
  <c r="E4" i="9"/>
  <c r="BQ157" i="2" s="1"/>
  <c r="D4" i="9"/>
  <c r="BP157" i="2" s="1"/>
  <c r="C4" i="9"/>
  <c r="BO157" i="2" s="1"/>
  <c r="CA121" i="2"/>
  <c r="BZ121" i="2"/>
  <c r="BY121" i="2"/>
  <c r="BX121" i="2"/>
  <c r="BW121" i="2"/>
  <c r="BV121" i="2"/>
  <c r="BT121" i="2"/>
  <c r="BS121" i="2"/>
  <c r="BR121" i="2"/>
  <c r="BQ121" i="2"/>
  <c r="BP121" i="2"/>
  <c r="BO121" i="2"/>
  <c r="CA105" i="2"/>
  <c r="BZ105" i="2"/>
  <c r="BY105" i="2"/>
  <c r="BX105" i="2"/>
  <c r="BW105" i="2"/>
  <c r="BV105" i="2"/>
  <c r="BT105" i="2"/>
  <c r="BS105" i="2"/>
  <c r="BR105" i="2"/>
  <c r="BQ105" i="2"/>
  <c r="BP105" i="2"/>
  <c r="BO105" i="2"/>
  <c r="CA85" i="2"/>
  <c r="BZ85" i="2"/>
  <c r="BY85" i="2"/>
  <c r="BX85" i="2"/>
  <c r="BW85" i="2"/>
  <c r="BV85" i="2"/>
  <c r="BT85" i="2"/>
  <c r="BS85" i="2"/>
  <c r="BR85" i="2"/>
  <c r="BQ85" i="2"/>
  <c r="BP85" i="2"/>
  <c r="BO85" i="2"/>
  <c r="AJ32" i="1" l="1"/>
  <c r="AJ166" i="1"/>
  <c r="AS166" i="1" s="1"/>
  <c r="Z32" i="1"/>
  <c r="Z241" i="1"/>
  <c r="Z166" i="1"/>
  <c r="AK32" i="1"/>
  <c r="AQ32" i="1" s="1"/>
  <c r="AK166" i="1"/>
  <c r="AO32" i="1"/>
  <c r="AO166" i="1"/>
  <c r="Y32" i="1"/>
  <c r="Y241" i="1"/>
  <c r="Y166" i="1"/>
  <c r="W241" i="1"/>
  <c r="W166" i="1"/>
  <c r="AA32" i="1"/>
  <c r="AA241" i="1"/>
  <c r="AA166" i="1"/>
  <c r="AL32" i="1"/>
  <c r="AR32" i="1" s="1"/>
  <c r="AL166" i="1"/>
  <c r="X241" i="1"/>
  <c r="X166" i="1"/>
  <c r="AB241" i="1"/>
  <c r="AB166" i="1"/>
  <c r="AP32" i="1"/>
  <c r="W68" i="1"/>
  <c r="W32" i="1"/>
  <c r="AN68" i="1"/>
  <c r="AN32" i="1"/>
  <c r="BZ157" i="2"/>
  <c r="BV157" i="2"/>
  <c r="X68" i="1"/>
  <c r="X32" i="1"/>
  <c r="AB68" i="1"/>
  <c r="AB32" i="1"/>
  <c r="AM68" i="1"/>
  <c r="AM32" i="1"/>
  <c r="Y184" i="1"/>
  <c r="Y68" i="1"/>
  <c r="AJ76" i="1"/>
  <c r="AP76" i="1" s="1"/>
  <c r="AJ68" i="1"/>
  <c r="AA184" i="1"/>
  <c r="AA68" i="1"/>
  <c r="AL185" i="1"/>
  <c r="AL68" i="1"/>
  <c r="Z184" i="1"/>
  <c r="Z68" i="1"/>
  <c r="AK183" i="1"/>
  <c r="AK68" i="1"/>
  <c r="AO191" i="1"/>
  <c r="AO68" i="1"/>
  <c r="AB184" i="1"/>
  <c r="AB190" i="1"/>
  <c r="W182" i="1"/>
  <c r="W76" i="1"/>
  <c r="AM183" i="1"/>
  <c r="AM185" i="1"/>
  <c r="AO183" i="1"/>
  <c r="AO185" i="1"/>
  <c r="AN183" i="1"/>
  <c r="AN185" i="1"/>
  <c r="AA11" i="1"/>
  <c r="AA182" i="1"/>
  <c r="AL11" i="1"/>
  <c r="AL183" i="1"/>
  <c r="Z11" i="1"/>
  <c r="Z182" i="1"/>
  <c r="Y11" i="1"/>
  <c r="Y182" i="1"/>
  <c r="AJ161" i="1"/>
  <c r="AP161" i="1" s="1"/>
  <c r="AJ183" i="1"/>
  <c r="X11" i="1"/>
  <c r="X182" i="1"/>
  <c r="AB11" i="1"/>
  <c r="AB182" i="1"/>
  <c r="AM70" i="1"/>
  <c r="AM11" i="1"/>
  <c r="AK11" i="1"/>
  <c r="AO182" i="1"/>
  <c r="AO11" i="1"/>
  <c r="AN123" i="1"/>
  <c r="AN11" i="1"/>
  <c r="CB105" i="2"/>
  <c r="BW157" i="2"/>
  <c r="CA157" i="2"/>
  <c r="BT157" i="2"/>
  <c r="O4" i="10"/>
  <c r="Y72" i="1"/>
  <c r="Z197" i="1"/>
  <c r="X19" i="1"/>
  <c r="AB48" i="1"/>
  <c r="AN10" i="1"/>
  <c r="AN5" i="1"/>
  <c r="AB41" i="1"/>
  <c r="Y14" i="1"/>
  <c r="AB65" i="1"/>
  <c r="AO239" i="1"/>
  <c r="Z115" i="1"/>
  <c r="AK129" i="1"/>
  <c r="AK142" i="1"/>
  <c r="AO153" i="1"/>
  <c r="AK174" i="1"/>
  <c r="AO193" i="1"/>
  <c r="Y4" i="1"/>
  <c r="Y13" i="1"/>
  <c r="AM46" i="1"/>
  <c r="X69" i="1"/>
  <c r="AK105" i="1"/>
  <c r="AK118" i="1"/>
  <c r="AO132" i="1"/>
  <c r="Z146" i="1"/>
  <c r="AO156" i="1"/>
  <c r="AO178" i="1"/>
  <c r="AK196" i="1"/>
  <c r="AM53" i="1"/>
  <c r="X77" i="1"/>
  <c r="AK108" i="1"/>
  <c r="AO121" i="1"/>
  <c r="AO135" i="1"/>
  <c r="Z148" i="1"/>
  <c r="AO233" i="1"/>
  <c r="AN7" i="1"/>
  <c r="X36" i="1"/>
  <c r="AB58" i="1"/>
  <c r="AM81" i="1"/>
  <c r="Z112" i="1"/>
  <c r="Z125" i="1"/>
  <c r="AK139" i="1"/>
  <c r="Z150" i="1"/>
  <c r="AO167" i="1"/>
  <c r="AO188" i="1"/>
  <c r="AO204" i="1"/>
  <c r="W227" i="1"/>
  <c r="W212" i="1"/>
  <c r="W201" i="1"/>
  <c r="W197" i="1"/>
  <c r="W96" i="1"/>
  <c r="W90" i="1"/>
  <c r="W224" i="1"/>
  <c r="W207" i="1"/>
  <c r="W180" i="1"/>
  <c r="W179" i="1"/>
  <c r="W97" i="1"/>
  <c r="W91" i="1"/>
  <c r="W230" i="1"/>
  <c r="W215" i="1"/>
  <c r="W238" i="1"/>
  <c r="W95" i="1"/>
  <c r="W87" i="1"/>
  <c r="W84" i="1"/>
  <c r="W80" i="1"/>
  <c r="W79" i="1"/>
  <c r="W71" i="1"/>
  <c r="W69" i="1"/>
  <c r="W65" i="1"/>
  <c r="W63" i="1"/>
  <c r="W50" i="1"/>
  <c r="W40" i="1"/>
  <c r="W36" i="1"/>
  <c r="W237" i="1"/>
  <c r="W175" i="1"/>
  <c r="W211" i="1"/>
  <c r="W94" i="1"/>
  <c r="W86" i="1"/>
  <c r="W83" i="1"/>
  <c r="W81" i="1"/>
  <c r="W67" i="1"/>
  <c r="W62" i="1"/>
  <c r="W61" i="1"/>
  <c r="W54" i="1"/>
  <c r="W52" i="1"/>
  <c r="W48" i="1"/>
  <c r="W33" i="1"/>
  <c r="AA219" i="1"/>
  <c r="AA203" i="1"/>
  <c r="AA232" i="1"/>
  <c r="AA187" i="1"/>
  <c r="AA240" i="1"/>
  <c r="AA174" i="1"/>
  <c r="AA95" i="1"/>
  <c r="AA87" i="1"/>
  <c r="AA127" i="1"/>
  <c r="AA213" i="1"/>
  <c r="AA188" i="1"/>
  <c r="AA88" i="1"/>
  <c r="AA207" i="1"/>
  <c r="AA183" i="1"/>
  <c r="AA170" i="1"/>
  <c r="AA98" i="1"/>
  <c r="AA92" i="1"/>
  <c r="AA85" i="1"/>
  <c r="AA72" i="1"/>
  <c r="AA67" i="1"/>
  <c r="AA66" i="1"/>
  <c r="AA60" i="1"/>
  <c r="AA58" i="1"/>
  <c r="AA53" i="1"/>
  <c r="AA51" i="1"/>
  <c r="AA45" i="1"/>
  <c r="AA41" i="1"/>
  <c r="AA97" i="1"/>
  <c r="AA91" i="1"/>
  <c r="AA77" i="1"/>
  <c r="AA74" i="1"/>
  <c r="AA70" i="1"/>
  <c r="AA236" i="1"/>
  <c r="AA55" i="1"/>
  <c r="AA50" i="1"/>
  <c r="AA49" i="1"/>
  <c r="AA38" i="1"/>
  <c r="AA37" i="1"/>
  <c r="AL231" i="1"/>
  <c r="AL209" i="1"/>
  <c r="AL193" i="1"/>
  <c r="AL98" i="1"/>
  <c r="AL92" i="1"/>
  <c r="AL85" i="1"/>
  <c r="AL198" i="1"/>
  <c r="AL190" i="1"/>
  <c r="AL177" i="1"/>
  <c r="AL173" i="1"/>
  <c r="AL99" i="1"/>
  <c r="AL93" i="1"/>
  <c r="AL235" i="1"/>
  <c r="AL232" i="1"/>
  <c r="AL89" i="1"/>
  <c r="AL81" i="1"/>
  <c r="AL75" i="1"/>
  <c r="AL73" i="1"/>
  <c r="AL61" i="1"/>
  <c r="AL55" i="1"/>
  <c r="AL54" i="1"/>
  <c r="AL48" i="1"/>
  <c r="AL46" i="1"/>
  <c r="AL34" i="1"/>
  <c r="AL226" i="1"/>
  <c r="AL88" i="1"/>
  <c r="AL79" i="1"/>
  <c r="AL72" i="1"/>
  <c r="AL71" i="1"/>
  <c r="AL65" i="1"/>
  <c r="AL63" i="1"/>
  <c r="AL59" i="1"/>
  <c r="AL57" i="1"/>
  <c r="AL43" i="1"/>
  <c r="AL42" i="1"/>
  <c r="W5" i="1"/>
  <c r="AL8" i="1"/>
  <c r="AL9" i="1"/>
  <c r="W15" i="1"/>
  <c r="W16" i="1"/>
  <c r="Y17" i="1"/>
  <c r="AJ18" i="1"/>
  <c r="AJ19" i="1"/>
  <c r="AA20" i="1"/>
  <c r="AA21" i="1"/>
  <c r="AJ22" i="1"/>
  <c r="AN23" i="1"/>
  <c r="AN24" i="1"/>
  <c r="AL25" i="1"/>
  <c r="AL26" i="1"/>
  <c r="AN27" i="1"/>
  <c r="Y29" i="1"/>
  <c r="Y30" i="1"/>
  <c r="W31" i="1"/>
  <c r="W34" i="1"/>
  <c r="W38" i="1"/>
  <c r="AL40" i="1"/>
  <c r="AA42" i="1"/>
  <c r="AL44" i="1"/>
  <c r="W49" i="1"/>
  <c r="AL51" i="1"/>
  <c r="W57" i="1"/>
  <c r="AA59" i="1"/>
  <c r="AN61" i="1"/>
  <c r="AA64" i="1"/>
  <c r="AN66" i="1"/>
  <c r="AA71" i="1"/>
  <c r="W74" i="1"/>
  <c r="AA80" i="1"/>
  <c r="AL82" i="1"/>
  <c r="AA234" i="1"/>
  <c r="AL90" i="1"/>
  <c r="AA99" i="1"/>
  <c r="AJ103" i="1"/>
  <c r="AA209" i="1"/>
  <c r="AA4" i="1"/>
  <c r="X5" i="1"/>
  <c r="W7" i="1"/>
  <c r="W8" i="1"/>
  <c r="X9" i="1"/>
  <c r="W10" i="1"/>
  <c r="W12" i="1"/>
  <c r="AA13" i="1"/>
  <c r="AA14" i="1"/>
  <c r="AB15" i="1"/>
  <c r="AA16" i="1"/>
  <c r="AA17" i="1"/>
  <c r="AL18" i="1"/>
  <c r="AL19" i="1"/>
  <c r="AM20" i="1"/>
  <c r="AL21" i="1"/>
  <c r="AL22" i="1"/>
  <c r="W24" i="1"/>
  <c r="W25" i="1"/>
  <c r="X26" i="1"/>
  <c r="W27" i="1"/>
  <c r="W28" i="1"/>
  <c r="AA29" i="1"/>
  <c r="AA30" i="1"/>
  <c r="AB31" i="1"/>
  <c r="AA34" i="1"/>
  <c r="AL36" i="1"/>
  <c r="AL38" i="1"/>
  <c r="W41" i="1"/>
  <c r="X43" i="1"/>
  <c r="W45" i="1"/>
  <c r="AA47" i="1"/>
  <c r="AN49" i="1"/>
  <c r="X52" i="1"/>
  <c r="AA54" i="1"/>
  <c r="W58" i="1"/>
  <c r="X60" i="1"/>
  <c r="AA62" i="1"/>
  <c r="AL64" i="1"/>
  <c r="Y67" i="1"/>
  <c r="AL69" i="1"/>
  <c r="AB74" i="1"/>
  <c r="AL77" i="1"/>
  <c r="AA81" i="1"/>
  <c r="AL83" i="1"/>
  <c r="AL86" i="1"/>
  <c r="W92" i="1"/>
  <c r="AL212" i="1"/>
  <c r="AO104" i="1"/>
  <c r="AK110" i="1"/>
  <c r="Z117" i="1"/>
  <c r="AO130" i="1"/>
  <c r="AK137" i="1"/>
  <c r="Z144" i="1"/>
  <c r="AO149" i="1"/>
  <c r="Z155" i="1"/>
  <c r="AO162" i="1"/>
  <c r="AK169" i="1"/>
  <c r="Z177" i="1"/>
  <c r="AK190" i="1"/>
  <c r="AL213" i="1"/>
  <c r="Y155" i="1"/>
  <c r="Y89" i="1"/>
  <c r="Y210" i="1"/>
  <c r="Y98" i="1"/>
  <c r="Y92" i="1"/>
  <c r="Y85" i="1"/>
  <c r="Y64" i="1"/>
  <c r="Y59" i="1"/>
  <c r="Y43" i="1"/>
  <c r="Y42" i="1"/>
  <c r="Y39" i="1"/>
  <c r="Y113" i="1"/>
  <c r="Y82" i="1"/>
  <c r="Y75" i="1"/>
  <c r="Y47" i="1"/>
  <c r="Y46" i="1"/>
  <c r="Y34" i="1"/>
  <c r="AJ118" i="1"/>
  <c r="AJ212" i="1"/>
  <c r="AJ94" i="1"/>
  <c r="AJ86" i="1"/>
  <c r="AJ146" i="1"/>
  <c r="AJ89" i="1"/>
  <c r="AJ82" i="1"/>
  <c r="AJ52" i="1"/>
  <c r="AJ47" i="1"/>
  <c r="AJ44" i="1"/>
  <c r="AJ31" i="1"/>
  <c r="AJ130" i="1"/>
  <c r="AJ69" i="1"/>
  <c r="AJ64" i="1"/>
  <c r="AJ39" i="1"/>
  <c r="AJ36" i="1"/>
  <c r="AJ35" i="1"/>
  <c r="AN135" i="1"/>
  <c r="AN97" i="1"/>
  <c r="AN91" i="1"/>
  <c r="AN165" i="1"/>
  <c r="AN107" i="1"/>
  <c r="AN212" i="1"/>
  <c r="AN94" i="1"/>
  <c r="AN86" i="1"/>
  <c r="AN74" i="1"/>
  <c r="AN69" i="1"/>
  <c r="AN37" i="1"/>
  <c r="AN36" i="1"/>
  <c r="AN33" i="1"/>
  <c r="AN84" i="1"/>
  <c r="AN58" i="1"/>
  <c r="AN52" i="1"/>
  <c r="AN44" i="1"/>
  <c r="AN41" i="1"/>
  <c r="AN40" i="1"/>
  <c r="AJ4" i="1"/>
  <c r="Y5" i="1"/>
  <c r="AA7" i="1"/>
  <c r="Y8" i="1"/>
  <c r="Y9" i="1"/>
  <c r="AJ10" i="1"/>
  <c r="AA12" i="1"/>
  <c r="AL13" i="1"/>
  <c r="AJ14" i="1"/>
  <c r="AJ15" i="1"/>
  <c r="AN16" i="1"/>
  <c r="AL17" i="1"/>
  <c r="W19" i="1"/>
  <c r="AN19" i="1"/>
  <c r="AN20" i="1"/>
  <c r="Y22" i="1"/>
  <c r="W23" i="1"/>
  <c r="AA24" i="1"/>
  <c r="Y25" i="1"/>
  <c r="Y26" i="1"/>
  <c r="AJ27" i="1"/>
  <c r="AA28" i="1"/>
  <c r="AL29" i="1"/>
  <c r="AJ30" i="1"/>
  <c r="AL31" i="1"/>
  <c r="AA35" i="1"/>
  <c r="W37" i="1"/>
  <c r="AA39" i="1"/>
  <c r="AA43" i="1"/>
  <c r="W46" i="1"/>
  <c r="AL47" i="1"/>
  <c r="Y50" i="1"/>
  <c r="AL52" i="1"/>
  <c r="Y55" i="1"/>
  <c r="AL60" i="1"/>
  <c r="AA63" i="1"/>
  <c r="AL67" i="1"/>
  <c r="W70" i="1"/>
  <c r="AJ72" i="1"/>
  <c r="W75" i="1"/>
  <c r="AJ79" i="1"/>
  <c r="AA84" i="1"/>
  <c r="W88" i="1"/>
  <c r="AA93" i="1"/>
  <c r="AL96" i="1"/>
  <c r="AA171" i="1"/>
  <c r="AA185" i="1"/>
  <c r="AA198" i="1"/>
  <c r="AN224" i="1"/>
  <c r="Z198" i="1"/>
  <c r="Z195" i="1"/>
  <c r="Z194" i="1"/>
  <c r="Z189" i="1"/>
  <c r="Z242" i="1"/>
  <c r="Z175" i="1"/>
  <c r="Z169" i="1"/>
  <c r="Z167" i="1"/>
  <c r="Z161" i="1"/>
  <c r="Z159" i="1"/>
  <c r="Z142" i="1"/>
  <c r="Z137" i="1"/>
  <c r="Z134" i="1"/>
  <c r="Z132" i="1"/>
  <c r="Z129" i="1"/>
  <c r="Z123" i="1"/>
  <c r="Z113" i="1"/>
  <c r="Z108" i="1"/>
  <c r="Z105" i="1"/>
  <c r="Z104" i="1"/>
  <c r="Z101" i="1"/>
  <c r="Z231" i="1"/>
  <c r="Z183" i="1"/>
  <c r="Z168" i="1"/>
  <c r="Z164" i="1"/>
  <c r="Z163" i="1"/>
  <c r="Z160" i="1"/>
  <c r="Z154" i="1"/>
  <c r="Z141" i="1"/>
  <c r="Z138" i="1"/>
  <c r="Z136" i="1"/>
  <c r="Z133" i="1"/>
  <c r="Z130" i="1"/>
  <c r="Z128" i="1"/>
  <c r="Z109" i="1"/>
  <c r="Z239" i="1"/>
  <c r="Z102" i="1"/>
  <c r="Z100" i="1"/>
  <c r="Z232" i="1"/>
  <c r="Z192" i="1"/>
  <c r="Z240" i="1"/>
  <c r="Z178" i="1"/>
  <c r="Z156" i="1"/>
  <c r="Z147" i="1"/>
  <c r="Z145" i="1"/>
  <c r="Z124" i="1"/>
  <c r="Z121" i="1"/>
  <c r="Z111" i="1"/>
  <c r="Z205" i="1"/>
  <c r="Z172" i="1"/>
  <c r="Z151" i="1"/>
  <c r="Z149" i="1"/>
  <c r="Z140" i="1"/>
  <c r="Z119" i="1"/>
  <c r="Z116" i="1"/>
  <c r="AK206" i="1"/>
  <c r="AK182" i="1"/>
  <c r="AK178" i="1"/>
  <c r="AK172" i="1"/>
  <c r="AK162" i="1"/>
  <c r="AK156" i="1"/>
  <c r="AK153" i="1"/>
  <c r="AK151" i="1"/>
  <c r="AK149" i="1"/>
  <c r="AK145" i="1"/>
  <c r="AK130" i="1"/>
  <c r="AK126" i="1"/>
  <c r="AK124" i="1"/>
  <c r="AK121" i="1"/>
  <c r="AK116" i="1"/>
  <c r="AK239" i="1"/>
  <c r="AK203" i="1"/>
  <c r="AK199" i="1"/>
  <c r="AK194" i="1"/>
  <c r="AK186" i="1"/>
  <c r="AK161" i="1"/>
  <c r="AK157" i="1"/>
  <c r="AK155" i="1"/>
  <c r="AK152" i="1"/>
  <c r="AK148" i="1"/>
  <c r="AK131" i="1"/>
  <c r="AK125" i="1"/>
  <c r="AK122" i="1"/>
  <c r="AK120" i="1"/>
  <c r="AK117" i="1"/>
  <c r="AK112" i="1"/>
  <c r="AK103" i="1"/>
  <c r="AK160" i="1"/>
  <c r="AK141" i="1"/>
  <c r="AK138" i="1"/>
  <c r="AK135" i="1"/>
  <c r="AK114" i="1"/>
  <c r="AK102" i="1"/>
  <c r="AK200" i="1"/>
  <c r="AK197" i="1"/>
  <c r="AK181" i="1"/>
  <c r="AK179" i="1"/>
  <c r="AK168" i="1"/>
  <c r="AK164" i="1"/>
  <c r="AK146" i="1"/>
  <c r="AK143" i="1"/>
  <c r="AK133" i="1"/>
  <c r="AK109" i="1"/>
  <c r="AK106" i="1"/>
  <c r="AO184" i="1"/>
  <c r="AO170" i="1"/>
  <c r="AO164" i="1"/>
  <c r="AO147" i="1"/>
  <c r="AO146" i="1"/>
  <c r="AO143" i="1"/>
  <c r="AO140" i="1"/>
  <c r="AO138" i="1"/>
  <c r="AO119" i="1"/>
  <c r="AO114" i="1"/>
  <c r="AO111" i="1"/>
  <c r="AO109" i="1"/>
  <c r="AO106" i="1"/>
  <c r="AO102" i="1"/>
  <c r="AO205" i="1"/>
  <c r="AO202" i="1"/>
  <c r="AO196" i="1"/>
  <c r="AO180" i="1"/>
  <c r="AO174" i="1"/>
  <c r="AO171" i="1"/>
  <c r="AO169" i="1"/>
  <c r="AO150" i="1"/>
  <c r="AO236" i="1"/>
  <c r="AO144" i="1"/>
  <c r="AO142" i="1"/>
  <c r="AO139" i="1"/>
  <c r="AO134" i="1"/>
  <c r="AO123" i="1"/>
  <c r="AO118" i="1"/>
  <c r="AO115" i="1"/>
  <c r="AO113" i="1"/>
  <c r="AO110" i="1"/>
  <c r="AO105" i="1"/>
  <c r="AO198" i="1"/>
  <c r="AO173" i="1"/>
  <c r="AO165" i="1"/>
  <c r="AO163" i="1"/>
  <c r="AO152" i="1"/>
  <c r="AO131" i="1"/>
  <c r="AO128" i="1"/>
  <c r="AO117" i="1"/>
  <c r="AO107" i="1"/>
  <c r="AO194" i="1"/>
  <c r="AO189" i="1"/>
  <c r="AO161" i="1"/>
  <c r="AO157" i="1"/>
  <c r="AO154" i="1"/>
  <c r="AO136" i="1"/>
  <c r="AO125" i="1"/>
  <c r="AO122" i="1"/>
  <c r="AO103" i="1"/>
  <c r="AO100" i="1"/>
  <c r="AL4" i="1"/>
  <c r="AL5" i="1"/>
  <c r="AB7" i="1"/>
  <c r="AA8" i="1"/>
  <c r="AA9" i="1"/>
  <c r="AL10" i="1"/>
  <c r="W13" i="1"/>
  <c r="AM13" i="1"/>
  <c r="AL14" i="1"/>
  <c r="AL15" i="1"/>
  <c r="W17" i="1"/>
  <c r="AA18" i="1"/>
  <c r="W20" i="1"/>
  <c r="W21" i="1"/>
  <c r="AA22" i="1"/>
  <c r="AL23" i="1"/>
  <c r="AB24" i="1"/>
  <c r="AA25" i="1"/>
  <c r="AA26" i="1"/>
  <c r="AL27" i="1"/>
  <c r="W29" i="1"/>
  <c r="AM29" i="1"/>
  <c r="AL30" i="1"/>
  <c r="AA33" i="1"/>
  <c r="AL35" i="1"/>
  <c r="AM37" i="1"/>
  <c r="AL39" i="1"/>
  <c r="W42" i="1"/>
  <c r="W44" i="1"/>
  <c r="AA46" i="1"/>
  <c r="AL50" i="1"/>
  <c r="W53" i="1"/>
  <c r="AJ55" i="1"/>
  <c r="W59" i="1"/>
  <c r="AJ61" i="1"/>
  <c r="AM63" i="1"/>
  <c r="W66" i="1"/>
  <c r="AL237" i="1"/>
  <c r="W73" i="1"/>
  <c r="AA75" i="1"/>
  <c r="AN79" i="1"/>
  <c r="AA82" i="1"/>
  <c r="W85" i="1"/>
  <c r="AA89" i="1"/>
  <c r="AL94" i="1"/>
  <c r="W98" i="1"/>
  <c r="AK101" i="1"/>
  <c r="Z107" i="1"/>
  <c r="AK113" i="1"/>
  <c r="Z120" i="1"/>
  <c r="AO126" i="1"/>
  <c r="AK134" i="1"/>
  <c r="Y141" i="1"/>
  <c r="AK236" i="1"/>
  <c r="Z152" i="1"/>
  <c r="AO159" i="1"/>
  <c r="AK165" i="1"/>
  <c r="Z173" i="1"/>
  <c r="AL180" i="1"/>
  <c r="AL195" i="1"/>
  <c r="AK202" i="1"/>
  <c r="AL206" i="1"/>
  <c r="AA229" i="1"/>
  <c r="X229" i="1"/>
  <c r="X225" i="1"/>
  <c r="X221" i="1"/>
  <c r="X218" i="1"/>
  <c r="X212" i="1"/>
  <c r="X208" i="1"/>
  <c r="X127" i="1"/>
  <c r="X227" i="1"/>
  <c r="X224" i="1"/>
  <c r="X213" i="1"/>
  <c r="X210" i="1"/>
  <c r="X207" i="1"/>
  <c r="X204" i="1"/>
  <c r="X232" i="1"/>
  <c r="X197" i="1"/>
  <c r="X194" i="1"/>
  <c r="X188" i="1"/>
  <c r="X183" i="1"/>
  <c r="X242" i="1"/>
  <c r="X175" i="1"/>
  <c r="X171" i="1"/>
  <c r="X226" i="1"/>
  <c r="X222" i="1"/>
  <c r="X219" i="1"/>
  <c r="X206" i="1"/>
  <c r="X198" i="1"/>
  <c r="X195" i="1"/>
  <c r="X193" i="1"/>
  <c r="X240" i="1"/>
  <c r="X178" i="1"/>
  <c r="X174" i="1"/>
  <c r="X168" i="1"/>
  <c r="X160" i="1"/>
  <c r="X155" i="1"/>
  <c r="X151" i="1"/>
  <c r="X148" i="1"/>
  <c r="X145" i="1"/>
  <c r="X141" i="1"/>
  <c r="X137" i="1"/>
  <c r="X133" i="1"/>
  <c r="X129" i="1"/>
  <c r="X124" i="1"/>
  <c r="X120" i="1"/>
  <c r="X116" i="1"/>
  <c r="X112" i="1"/>
  <c r="X108" i="1"/>
  <c r="X239" i="1"/>
  <c r="X101" i="1"/>
  <c r="X228" i="1"/>
  <c r="X209" i="1"/>
  <c r="X202" i="1"/>
  <c r="X199" i="1"/>
  <c r="X196" i="1"/>
  <c r="X185" i="1"/>
  <c r="X180" i="1"/>
  <c r="X179" i="1"/>
  <c r="X167" i="1"/>
  <c r="X163" i="1"/>
  <c r="X159" i="1"/>
  <c r="X154" i="1"/>
  <c r="X150" i="1"/>
  <c r="X147" i="1"/>
  <c r="X144" i="1"/>
  <c r="X140" i="1"/>
  <c r="X136" i="1"/>
  <c r="X132" i="1"/>
  <c r="X128" i="1"/>
  <c r="X230" i="1"/>
  <c r="X233" i="1"/>
  <c r="X237" i="1"/>
  <c r="X203" i="1"/>
  <c r="X201" i="1"/>
  <c r="X231" i="1"/>
  <c r="X192" i="1"/>
  <c r="X189" i="1"/>
  <c r="X169" i="1"/>
  <c r="X162" i="1"/>
  <c r="X152" i="1"/>
  <c r="X235" i="1"/>
  <c r="X138" i="1"/>
  <c r="X131" i="1"/>
  <c r="X123" i="1"/>
  <c r="X113" i="1"/>
  <c r="X110" i="1"/>
  <c r="X107" i="1"/>
  <c r="X98" i="1"/>
  <c r="X92" i="1"/>
  <c r="X88" i="1"/>
  <c r="X85" i="1"/>
  <c r="X81" i="1"/>
  <c r="X75" i="1"/>
  <c r="X71" i="1"/>
  <c r="X67" i="1"/>
  <c r="X63" i="1"/>
  <c r="X59" i="1"/>
  <c r="X54" i="1"/>
  <c r="X50" i="1"/>
  <c r="X46" i="1"/>
  <c r="X42" i="1"/>
  <c r="X38" i="1"/>
  <c r="X34" i="1"/>
  <c r="X29" i="1"/>
  <c r="X25" i="1"/>
  <c r="X21" i="1"/>
  <c r="X17" i="1"/>
  <c r="X13" i="1"/>
  <c r="X8" i="1"/>
  <c r="X223" i="1"/>
  <c r="X214" i="1"/>
  <c r="X205" i="1"/>
  <c r="X164" i="1"/>
  <c r="X157" i="1"/>
  <c r="X149" i="1"/>
  <c r="X143" i="1"/>
  <c r="X134" i="1"/>
  <c r="X126" i="1"/>
  <c r="X117" i="1"/>
  <c r="X114" i="1"/>
  <c r="X111" i="1"/>
  <c r="X102" i="1"/>
  <c r="X238" i="1"/>
  <c r="X97" i="1"/>
  <c r="X95" i="1"/>
  <c r="X91" i="1"/>
  <c r="X87" i="1"/>
  <c r="X84" i="1"/>
  <c r="X80" i="1"/>
  <c r="X74" i="1"/>
  <c r="X70" i="1"/>
  <c r="X66" i="1"/>
  <c r="X62" i="1"/>
  <c r="X58" i="1"/>
  <c r="X53" i="1"/>
  <c r="X49" i="1"/>
  <c r="X45" i="1"/>
  <c r="X41" i="1"/>
  <c r="X37" i="1"/>
  <c r="X33" i="1"/>
  <c r="X28" i="1"/>
  <c r="X24" i="1"/>
  <c r="X20" i="1"/>
  <c r="X16" i="1"/>
  <c r="X12" i="1"/>
  <c r="X7" i="1"/>
  <c r="X215" i="1"/>
  <c r="X170" i="1"/>
  <c r="X161" i="1"/>
  <c r="X153" i="1"/>
  <c r="X146" i="1"/>
  <c r="X139" i="1"/>
  <c r="X130" i="1"/>
  <c r="X121" i="1"/>
  <c r="X118" i="1"/>
  <c r="X115" i="1"/>
  <c r="X105" i="1"/>
  <c r="X103" i="1"/>
  <c r="X100" i="1"/>
  <c r="AB127" i="1"/>
  <c r="AB226" i="1"/>
  <c r="AB222" i="1"/>
  <c r="AB219" i="1"/>
  <c r="AB213" i="1"/>
  <c r="AB209" i="1"/>
  <c r="AB229" i="1"/>
  <c r="AB220" i="1"/>
  <c r="AB215" i="1"/>
  <c r="AB212" i="1"/>
  <c r="AB205" i="1"/>
  <c r="AB202" i="1"/>
  <c r="AB198" i="1"/>
  <c r="AB231" i="1"/>
  <c r="AB189" i="1"/>
  <c r="AB185" i="1"/>
  <c r="AB240" i="1"/>
  <c r="AB177" i="1"/>
  <c r="AB172" i="1"/>
  <c r="AB228" i="1"/>
  <c r="AB224" i="1"/>
  <c r="AB233" i="1"/>
  <c r="AB208" i="1"/>
  <c r="AB201" i="1"/>
  <c r="AB197" i="1"/>
  <c r="AB181" i="1"/>
  <c r="AB242" i="1"/>
  <c r="AB169" i="1"/>
  <c r="AB164" i="1"/>
  <c r="AB161" i="1"/>
  <c r="AB156" i="1"/>
  <c r="AB152" i="1"/>
  <c r="AB149" i="1"/>
  <c r="AB146" i="1"/>
  <c r="AB142" i="1"/>
  <c r="AB138" i="1"/>
  <c r="AB134" i="1"/>
  <c r="AB130" i="1"/>
  <c r="AB125" i="1"/>
  <c r="AB121" i="1"/>
  <c r="AB117" i="1"/>
  <c r="AB113" i="1"/>
  <c r="AB109" i="1"/>
  <c r="AB105" i="1"/>
  <c r="AB102" i="1"/>
  <c r="AB230" i="1"/>
  <c r="AB227" i="1"/>
  <c r="AB223" i="1"/>
  <c r="AB237" i="1"/>
  <c r="AB207" i="1"/>
  <c r="AB203" i="1"/>
  <c r="AB232" i="1"/>
  <c r="AB192" i="1"/>
  <c r="AB187" i="1"/>
  <c r="AB183" i="1"/>
  <c r="AB173" i="1"/>
  <c r="AB170" i="1"/>
  <c r="AB168" i="1"/>
  <c r="AB160" i="1"/>
  <c r="AB155" i="1"/>
  <c r="AB151" i="1"/>
  <c r="AB148" i="1"/>
  <c r="AB145" i="1"/>
  <c r="AB141" i="1"/>
  <c r="AB137" i="1"/>
  <c r="AB133" i="1"/>
  <c r="AB129" i="1"/>
  <c r="AB214" i="1"/>
  <c r="AB206" i="1"/>
  <c r="AB167" i="1"/>
  <c r="AB157" i="1"/>
  <c r="AB150" i="1"/>
  <c r="AB143" i="1"/>
  <c r="AB136" i="1"/>
  <c r="AB126" i="1"/>
  <c r="AB118" i="1"/>
  <c r="AB115" i="1"/>
  <c r="AB112" i="1"/>
  <c r="AB103" i="1"/>
  <c r="AB100" i="1"/>
  <c r="AB99" i="1"/>
  <c r="AB93" i="1"/>
  <c r="AB89" i="1"/>
  <c r="AB234" i="1"/>
  <c r="AB82" i="1"/>
  <c r="AB77" i="1"/>
  <c r="AB72" i="1"/>
  <c r="AB236" i="1"/>
  <c r="AB64" i="1"/>
  <c r="AB60" i="1"/>
  <c r="AB55" i="1"/>
  <c r="AB51" i="1"/>
  <c r="AB47" i="1"/>
  <c r="AB43" i="1"/>
  <c r="AB39" i="1"/>
  <c r="AB35" i="1"/>
  <c r="AB30" i="1"/>
  <c r="AB26" i="1"/>
  <c r="AB22" i="1"/>
  <c r="AB18" i="1"/>
  <c r="AB14" i="1"/>
  <c r="AB9" i="1"/>
  <c r="AB4" i="1"/>
  <c r="AB221" i="1"/>
  <c r="AB175" i="1"/>
  <c r="AB171" i="1"/>
  <c r="AB163" i="1"/>
  <c r="AB153" i="1"/>
  <c r="AB147" i="1"/>
  <c r="AB139" i="1"/>
  <c r="AB132" i="1"/>
  <c r="AB122" i="1"/>
  <c r="AB119" i="1"/>
  <c r="AB116" i="1"/>
  <c r="AB106" i="1"/>
  <c r="AB104" i="1"/>
  <c r="AB101" i="1"/>
  <c r="AB98" i="1"/>
  <c r="AB92" i="1"/>
  <c r="AB88" i="1"/>
  <c r="AB85" i="1"/>
  <c r="AB81" i="1"/>
  <c r="AB75" i="1"/>
  <c r="AB71" i="1"/>
  <c r="AB67" i="1"/>
  <c r="AB63" i="1"/>
  <c r="AB59" i="1"/>
  <c r="AB54" i="1"/>
  <c r="AB50" i="1"/>
  <c r="AB46" i="1"/>
  <c r="AB42" i="1"/>
  <c r="AB38" i="1"/>
  <c r="AB34" i="1"/>
  <c r="AB29" i="1"/>
  <c r="AB25" i="1"/>
  <c r="AB21" i="1"/>
  <c r="AB17" i="1"/>
  <c r="AB13" i="1"/>
  <c r="AB8" i="1"/>
  <c r="AB210" i="1"/>
  <c r="AB194" i="1"/>
  <c r="AB188" i="1"/>
  <c r="AB180" i="1"/>
  <c r="AB179" i="1"/>
  <c r="AB178" i="1"/>
  <c r="AB174" i="1"/>
  <c r="AB165" i="1"/>
  <c r="AB159" i="1"/>
  <c r="AB144" i="1"/>
  <c r="AB135" i="1"/>
  <c r="AB128" i="1"/>
  <c r="AB123" i="1"/>
  <c r="AB120" i="1"/>
  <c r="AB110" i="1"/>
  <c r="AB107" i="1"/>
  <c r="AB239" i="1"/>
  <c r="AM231" i="1"/>
  <c r="AM228" i="1"/>
  <c r="AM224" i="1"/>
  <c r="AM221" i="1"/>
  <c r="AM215" i="1"/>
  <c r="AM211" i="1"/>
  <c r="AM207" i="1"/>
  <c r="AM225" i="1"/>
  <c r="AM222" i="1"/>
  <c r="AM220" i="1"/>
  <c r="AM208" i="1"/>
  <c r="AM200" i="1"/>
  <c r="AM196" i="1"/>
  <c r="AM193" i="1"/>
  <c r="AM181" i="1"/>
  <c r="AM178" i="1"/>
  <c r="AM173" i="1"/>
  <c r="AM169" i="1"/>
  <c r="AM127" i="1"/>
  <c r="AM227" i="1"/>
  <c r="AM223" i="1"/>
  <c r="AM205" i="1"/>
  <c r="AM203" i="1"/>
  <c r="AM194" i="1"/>
  <c r="AM189" i="1"/>
  <c r="AM186" i="1"/>
  <c r="AM174" i="1"/>
  <c r="AM171" i="1"/>
  <c r="AM165" i="1"/>
  <c r="AM162" i="1"/>
  <c r="AM157" i="1"/>
  <c r="AM153" i="1"/>
  <c r="AM236" i="1"/>
  <c r="AM143" i="1"/>
  <c r="AM139" i="1"/>
  <c r="AM135" i="1"/>
  <c r="AM131" i="1"/>
  <c r="AM126" i="1"/>
  <c r="AM122" i="1"/>
  <c r="AM118" i="1"/>
  <c r="AM114" i="1"/>
  <c r="AM110" i="1"/>
  <c r="AM106" i="1"/>
  <c r="AM103" i="1"/>
  <c r="AM239" i="1"/>
  <c r="AM230" i="1"/>
  <c r="AM226" i="1"/>
  <c r="AM214" i="1"/>
  <c r="AM210" i="1"/>
  <c r="AM206" i="1"/>
  <c r="AM197" i="1"/>
  <c r="AM195" i="1"/>
  <c r="AM190" i="1"/>
  <c r="AM179" i="1"/>
  <c r="AM175" i="1"/>
  <c r="AM172" i="1"/>
  <c r="AM164" i="1"/>
  <c r="AM161" i="1"/>
  <c r="AM156" i="1"/>
  <c r="AM152" i="1"/>
  <c r="AM149" i="1"/>
  <c r="AM146" i="1"/>
  <c r="AM142" i="1"/>
  <c r="AM138" i="1"/>
  <c r="AM134" i="1"/>
  <c r="AM130" i="1"/>
  <c r="AM125" i="1"/>
  <c r="AM213" i="1"/>
  <c r="AM177" i="1"/>
  <c r="AM170" i="1"/>
  <c r="AM163" i="1"/>
  <c r="AM155" i="1"/>
  <c r="AM147" i="1"/>
  <c r="AM141" i="1"/>
  <c r="AM132" i="1"/>
  <c r="AM123" i="1"/>
  <c r="AM120" i="1"/>
  <c r="AM117" i="1"/>
  <c r="AM107" i="1"/>
  <c r="AM102" i="1"/>
  <c r="AM212" i="1"/>
  <c r="AM96" i="1"/>
  <c r="AM94" i="1"/>
  <c r="AM90" i="1"/>
  <c r="AM86" i="1"/>
  <c r="AM83" i="1"/>
  <c r="AM79" i="1"/>
  <c r="AM73" i="1"/>
  <c r="AM69" i="1"/>
  <c r="AM65" i="1"/>
  <c r="AM61" i="1"/>
  <c r="AM57" i="1"/>
  <c r="AM52" i="1"/>
  <c r="AM48" i="1"/>
  <c r="AM44" i="1"/>
  <c r="AM40" i="1"/>
  <c r="AM36" i="1"/>
  <c r="AM31" i="1"/>
  <c r="AM27" i="1"/>
  <c r="AM23" i="1"/>
  <c r="AM19" i="1"/>
  <c r="AM15" i="1"/>
  <c r="AM10" i="1"/>
  <c r="AM5" i="1"/>
  <c r="AM216" i="1"/>
  <c r="AM199" i="1"/>
  <c r="AM232" i="1"/>
  <c r="AM188" i="1"/>
  <c r="AM184" i="1"/>
  <c r="AM182" i="1"/>
  <c r="AM180" i="1"/>
  <c r="AM168" i="1"/>
  <c r="AM159" i="1"/>
  <c r="AM151" i="1"/>
  <c r="AM144" i="1"/>
  <c r="AM137" i="1"/>
  <c r="AM128" i="1"/>
  <c r="AM124" i="1"/>
  <c r="AM121" i="1"/>
  <c r="AM111" i="1"/>
  <c r="AM108" i="1"/>
  <c r="AM105" i="1"/>
  <c r="AM99" i="1"/>
  <c r="AM93" i="1"/>
  <c r="AM89" i="1"/>
  <c r="AM235" i="1"/>
  <c r="AM82" i="1"/>
  <c r="AM77" i="1"/>
  <c r="AM72" i="1"/>
  <c r="AM237" i="1"/>
  <c r="AM64" i="1"/>
  <c r="AM60" i="1"/>
  <c r="AM55" i="1"/>
  <c r="AM51" i="1"/>
  <c r="AM47" i="1"/>
  <c r="AM43" i="1"/>
  <c r="AM39" i="1"/>
  <c r="AM35" i="1"/>
  <c r="AM30" i="1"/>
  <c r="AM26" i="1"/>
  <c r="AM22" i="1"/>
  <c r="AM18" i="1"/>
  <c r="AM14" i="1"/>
  <c r="AM9" i="1"/>
  <c r="AM229" i="1"/>
  <c r="AM219" i="1"/>
  <c r="AM209" i="1"/>
  <c r="AM204" i="1"/>
  <c r="AM233" i="1"/>
  <c r="AM202" i="1"/>
  <c r="AM198" i="1"/>
  <c r="AM154" i="1"/>
  <c r="AM148" i="1"/>
  <c r="AM140" i="1"/>
  <c r="AM133" i="1"/>
  <c r="AM115" i="1"/>
  <c r="AM112" i="1"/>
  <c r="AM109" i="1"/>
  <c r="AM100" i="1"/>
  <c r="AM4" i="1"/>
  <c r="AB5" i="1"/>
  <c r="X10" i="1"/>
  <c r="AM12" i="1"/>
  <c r="AB16" i="1"/>
  <c r="X18" i="1"/>
  <c r="AM21" i="1"/>
  <c r="AB23" i="1"/>
  <c r="X27" i="1"/>
  <c r="AM28" i="1"/>
  <c r="AB33" i="1"/>
  <c r="X35" i="1"/>
  <c r="AM38" i="1"/>
  <c r="AB40" i="1"/>
  <c r="X44" i="1"/>
  <c r="AM45" i="1"/>
  <c r="AB49" i="1"/>
  <c r="X51" i="1"/>
  <c r="AM54" i="1"/>
  <c r="AB57" i="1"/>
  <c r="X61" i="1"/>
  <c r="AM62" i="1"/>
  <c r="AB66" i="1"/>
  <c r="X236" i="1"/>
  <c r="AM71" i="1"/>
  <c r="AB73" i="1"/>
  <c r="X79" i="1"/>
  <c r="AM80" i="1"/>
  <c r="AB84" i="1"/>
  <c r="X234" i="1"/>
  <c r="AM88" i="1"/>
  <c r="AB90" i="1"/>
  <c r="X94" i="1"/>
  <c r="AM95" i="1"/>
  <c r="AB97" i="1"/>
  <c r="X99" i="1"/>
  <c r="AB238" i="1"/>
  <c r="X106" i="1"/>
  <c r="AM116" i="1"/>
  <c r="X187" i="1"/>
  <c r="Y228" i="1"/>
  <c r="Y224" i="1"/>
  <c r="Y233" i="1"/>
  <c r="Y215" i="1"/>
  <c r="Y237" i="1"/>
  <c r="Y207" i="1"/>
  <c r="Y205" i="1"/>
  <c r="Y204" i="1"/>
  <c r="Y203" i="1"/>
  <c r="Y202" i="1"/>
  <c r="Y232" i="1"/>
  <c r="Y201" i="1"/>
  <c r="Y199" i="1"/>
  <c r="Y198" i="1"/>
  <c r="Y197" i="1"/>
  <c r="Y196" i="1"/>
  <c r="Y195" i="1"/>
  <c r="Y231" i="1"/>
  <c r="Y194" i="1"/>
  <c r="Y193" i="1"/>
  <c r="Y192" i="1"/>
  <c r="Y189" i="1"/>
  <c r="Y188" i="1"/>
  <c r="Y187" i="1"/>
  <c r="Y185" i="1"/>
  <c r="Y183" i="1"/>
  <c r="Y181" i="1"/>
  <c r="Y180" i="1"/>
  <c r="Y240" i="1"/>
  <c r="Y242" i="1"/>
  <c r="Y179" i="1"/>
  <c r="Y178" i="1"/>
  <c r="Y177" i="1"/>
  <c r="Y175" i="1"/>
  <c r="Y174" i="1"/>
  <c r="Y173" i="1"/>
  <c r="Y172" i="1"/>
  <c r="Y171" i="1"/>
  <c r="Y170" i="1"/>
  <c r="Y230" i="1"/>
  <c r="Y221" i="1"/>
  <c r="Y219" i="1"/>
  <c r="Y214" i="1"/>
  <c r="Y229" i="1"/>
  <c r="Y225" i="1"/>
  <c r="Y213" i="1"/>
  <c r="Y209" i="1"/>
  <c r="Y167" i="1"/>
  <c r="Y163" i="1"/>
  <c r="Y159" i="1"/>
  <c r="Y154" i="1"/>
  <c r="Y150" i="1"/>
  <c r="Y147" i="1"/>
  <c r="Y144" i="1"/>
  <c r="Y140" i="1"/>
  <c r="Y136" i="1"/>
  <c r="Y132" i="1"/>
  <c r="Y128" i="1"/>
  <c r="Y123" i="1"/>
  <c r="Y119" i="1"/>
  <c r="Y115" i="1"/>
  <c r="Y111" i="1"/>
  <c r="Y107" i="1"/>
  <c r="Y104" i="1"/>
  <c r="Y100" i="1"/>
  <c r="Y218" i="1"/>
  <c r="Y212" i="1"/>
  <c r="Y208" i="1"/>
  <c r="Y165" i="1"/>
  <c r="Y162" i="1"/>
  <c r="Y157" i="1"/>
  <c r="Y153" i="1"/>
  <c r="Y235" i="1"/>
  <c r="Y143" i="1"/>
  <c r="Y139" i="1"/>
  <c r="Y135" i="1"/>
  <c r="Y131" i="1"/>
  <c r="Y126" i="1"/>
  <c r="Y223" i="1"/>
  <c r="Y168" i="1"/>
  <c r="Y164" i="1"/>
  <c r="Y151" i="1"/>
  <c r="Y149" i="1"/>
  <c r="Y137" i="1"/>
  <c r="Y134" i="1"/>
  <c r="Y120" i="1"/>
  <c r="Y117" i="1"/>
  <c r="Y114" i="1"/>
  <c r="Y239" i="1"/>
  <c r="Y102" i="1"/>
  <c r="Y238" i="1"/>
  <c r="Y97" i="1"/>
  <c r="Y95" i="1"/>
  <c r="Y91" i="1"/>
  <c r="Y87" i="1"/>
  <c r="Y84" i="1"/>
  <c r="Y80" i="1"/>
  <c r="Y74" i="1"/>
  <c r="Y70" i="1"/>
  <c r="Y66" i="1"/>
  <c r="Y62" i="1"/>
  <c r="Y58" i="1"/>
  <c r="Y53" i="1"/>
  <c r="Y49" i="1"/>
  <c r="Y45" i="1"/>
  <c r="Y41" i="1"/>
  <c r="Y37" i="1"/>
  <c r="Y33" i="1"/>
  <c r="Y28" i="1"/>
  <c r="Y24" i="1"/>
  <c r="Y20" i="1"/>
  <c r="Y16" i="1"/>
  <c r="Y12" i="1"/>
  <c r="Y7" i="1"/>
  <c r="Y226" i="1"/>
  <c r="Y206" i="1"/>
  <c r="Y161" i="1"/>
  <c r="Y148" i="1"/>
  <c r="Y146" i="1"/>
  <c r="Y133" i="1"/>
  <c r="Y130" i="1"/>
  <c r="Y124" i="1"/>
  <c r="Y121" i="1"/>
  <c r="Y118" i="1"/>
  <c r="Y108" i="1"/>
  <c r="Y105" i="1"/>
  <c r="Y103" i="1"/>
  <c r="Y211" i="1"/>
  <c r="Y96" i="1"/>
  <c r="Y94" i="1"/>
  <c r="Y90" i="1"/>
  <c r="Y86" i="1"/>
  <c r="Y83" i="1"/>
  <c r="Y79" i="1"/>
  <c r="Y73" i="1"/>
  <c r="Y69" i="1"/>
  <c r="Y65" i="1"/>
  <c r="Y61" i="1"/>
  <c r="Y57" i="1"/>
  <c r="Y52" i="1"/>
  <c r="Y48" i="1"/>
  <c r="Y44" i="1"/>
  <c r="Y40" i="1"/>
  <c r="Y36" i="1"/>
  <c r="Y31" i="1"/>
  <c r="Y27" i="1"/>
  <c r="Y23" i="1"/>
  <c r="Y19" i="1"/>
  <c r="Y15" i="1"/>
  <c r="Y10" i="1"/>
  <c r="Y227" i="1"/>
  <c r="Y160" i="1"/>
  <c r="Y156" i="1"/>
  <c r="Y145" i="1"/>
  <c r="Y142" i="1"/>
  <c r="Y129" i="1"/>
  <c r="Y125" i="1"/>
  <c r="Y122" i="1"/>
  <c r="Y112" i="1"/>
  <c r="Y109" i="1"/>
  <c r="Y106" i="1"/>
  <c r="AJ230" i="1"/>
  <c r="AJ226" i="1"/>
  <c r="AJ222" i="1"/>
  <c r="AJ219" i="1"/>
  <c r="AJ213" i="1"/>
  <c r="AJ209" i="1"/>
  <c r="AJ206" i="1"/>
  <c r="AJ205" i="1"/>
  <c r="AJ204" i="1"/>
  <c r="AJ203" i="1"/>
  <c r="AJ233" i="1"/>
  <c r="AJ202" i="1"/>
  <c r="AJ200" i="1"/>
  <c r="AJ199" i="1"/>
  <c r="AJ198" i="1"/>
  <c r="AJ197" i="1"/>
  <c r="AJ196" i="1"/>
  <c r="AJ232" i="1"/>
  <c r="AJ195" i="1"/>
  <c r="AJ194" i="1"/>
  <c r="AJ193" i="1"/>
  <c r="AJ190" i="1"/>
  <c r="AJ189" i="1"/>
  <c r="AJ188" i="1"/>
  <c r="AJ186" i="1"/>
  <c r="AJ184" i="1"/>
  <c r="AJ182" i="1"/>
  <c r="AJ181" i="1"/>
  <c r="AJ180" i="1"/>
  <c r="AJ179" i="1"/>
  <c r="AJ178" i="1"/>
  <c r="AJ177" i="1"/>
  <c r="AJ175" i="1"/>
  <c r="AJ174" i="1"/>
  <c r="AJ173" i="1"/>
  <c r="AJ172" i="1"/>
  <c r="AJ171" i="1"/>
  <c r="AJ170" i="1"/>
  <c r="AJ169" i="1"/>
  <c r="AJ227" i="1"/>
  <c r="AJ224" i="1"/>
  <c r="AJ234" i="1"/>
  <c r="AJ210" i="1"/>
  <c r="AJ207" i="1"/>
  <c r="AJ231" i="1"/>
  <c r="AJ228" i="1"/>
  <c r="AJ216" i="1"/>
  <c r="AJ238" i="1"/>
  <c r="AJ208" i="1"/>
  <c r="AJ168" i="1"/>
  <c r="AJ160" i="1"/>
  <c r="AJ155" i="1"/>
  <c r="AJ151" i="1"/>
  <c r="AJ148" i="1"/>
  <c r="AJ145" i="1"/>
  <c r="AJ141" i="1"/>
  <c r="AJ137" i="1"/>
  <c r="AJ133" i="1"/>
  <c r="AJ129" i="1"/>
  <c r="AJ124" i="1"/>
  <c r="AJ120" i="1"/>
  <c r="AJ116" i="1"/>
  <c r="AJ112" i="1"/>
  <c r="AJ108" i="1"/>
  <c r="AJ101" i="1"/>
  <c r="AJ127" i="1"/>
  <c r="AJ215" i="1"/>
  <c r="AJ211" i="1"/>
  <c r="AJ167" i="1"/>
  <c r="AJ163" i="1"/>
  <c r="AJ159" i="1"/>
  <c r="AJ154" i="1"/>
  <c r="AJ150" i="1"/>
  <c r="AJ147" i="1"/>
  <c r="AJ144" i="1"/>
  <c r="AJ140" i="1"/>
  <c r="AJ136" i="1"/>
  <c r="AJ132" i="1"/>
  <c r="AJ128" i="1"/>
  <c r="AJ220" i="1"/>
  <c r="AJ156" i="1"/>
  <c r="AJ153" i="1"/>
  <c r="AJ142" i="1"/>
  <c r="AJ139" i="1"/>
  <c r="AJ125" i="1"/>
  <c r="AJ122" i="1"/>
  <c r="AJ119" i="1"/>
  <c r="AJ109" i="1"/>
  <c r="AJ106" i="1"/>
  <c r="AJ104" i="1"/>
  <c r="AJ98" i="1"/>
  <c r="AJ92" i="1"/>
  <c r="AJ88" i="1"/>
  <c r="AJ85" i="1"/>
  <c r="AJ81" i="1"/>
  <c r="AJ75" i="1"/>
  <c r="AJ71" i="1"/>
  <c r="AJ67" i="1"/>
  <c r="AJ63" i="1"/>
  <c r="AJ59" i="1"/>
  <c r="AJ54" i="1"/>
  <c r="AJ50" i="1"/>
  <c r="AJ46" i="1"/>
  <c r="AJ42" i="1"/>
  <c r="AJ38" i="1"/>
  <c r="AJ34" i="1"/>
  <c r="AJ29" i="1"/>
  <c r="AJ25" i="1"/>
  <c r="AJ21" i="1"/>
  <c r="AJ17" i="1"/>
  <c r="AJ13" i="1"/>
  <c r="AJ8" i="1"/>
  <c r="AJ225" i="1"/>
  <c r="AJ165" i="1"/>
  <c r="AJ152" i="1"/>
  <c r="AJ138" i="1"/>
  <c r="AJ135" i="1"/>
  <c r="AJ123" i="1"/>
  <c r="AJ113" i="1"/>
  <c r="AJ110" i="1"/>
  <c r="AJ107" i="1"/>
  <c r="AJ97" i="1"/>
  <c r="AJ95" i="1"/>
  <c r="AJ91" i="1"/>
  <c r="AJ87" i="1"/>
  <c r="AJ84" i="1"/>
  <c r="AJ80" i="1"/>
  <c r="AJ74" i="1"/>
  <c r="AJ70" i="1"/>
  <c r="AJ66" i="1"/>
  <c r="AJ62" i="1"/>
  <c r="AJ58" i="1"/>
  <c r="AJ53" i="1"/>
  <c r="AJ49" i="1"/>
  <c r="AJ45" i="1"/>
  <c r="AJ41" i="1"/>
  <c r="AJ37" i="1"/>
  <c r="AJ33" i="1"/>
  <c r="AJ28" i="1"/>
  <c r="AJ24" i="1"/>
  <c r="AJ20" i="1"/>
  <c r="AJ16" i="1"/>
  <c r="AJ12" i="1"/>
  <c r="AJ7" i="1"/>
  <c r="AJ223" i="1"/>
  <c r="AJ214" i="1"/>
  <c r="AJ164" i="1"/>
  <c r="AJ162" i="1"/>
  <c r="AJ149" i="1"/>
  <c r="AJ236" i="1"/>
  <c r="AJ134" i="1"/>
  <c r="AJ131" i="1"/>
  <c r="AJ117" i="1"/>
  <c r="AJ114" i="1"/>
  <c r="AJ111" i="1"/>
  <c r="AJ102" i="1"/>
  <c r="AN127" i="1"/>
  <c r="AN227" i="1"/>
  <c r="AN223" i="1"/>
  <c r="AN220" i="1"/>
  <c r="AN214" i="1"/>
  <c r="AN210" i="1"/>
  <c r="AN206" i="1"/>
  <c r="AN205" i="1"/>
  <c r="AN204" i="1"/>
  <c r="AN203" i="1"/>
  <c r="AN233" i="1"/>
  <c r="AN202" i="1"/>
  <c r="AN200" i="1"/>
  <c r="AN199" i="1"/>
  <c r="AN198" i="1"/>
  <c r="AN197" i="1"/>
  <c r="AN196" i="1"/>
  <c r="AN232" i="1"/>
  <c r="AN195" i="1"/>
  <c r="AN194" i="1"/>
  <c r="AN193" i="1"/>
  <c r="AN190" i="1"/>
  <c r="AN189" i="1"/>
  <c r="AN188" i="1"/>
  <c r="AN186" i="1"/>
  <c r="AN184" i="1"/>
  <c r="AN182" i="1"/>
  <c r="AN181" i="1"/>
  <c r="AN180" i="1"/>
  <c r="AN179" i="1"/>
  <c r="AN178" i="1"/>
  <c r="AN177" i="1"/>
  <c r="AN175" i="1"/>
  <c r="AN174" i="1"/>
  <c r="AN173" i="1"/>
  <c r="AN172" i="1"/>
  <c r="AN171" i="1"/>
  <c r="AN170" i="1"/>
  <c r="AN169" i="1"/>
  <c r="AN231" i="1"/>
  <c r="AN229" i="1"/>
  <c r="AN226" i="1"/>
  <c r="AN215" i="1"/>
  <c r="AN238" i="1"/>
  <c r="AN209" i="1"/>
  <c r="AN230" i="1"/>
  <c r="AN211" i="1"/>
  <c r="AN207" i="1"/>
  <c r="AN164" i="1"/>
  <c r="AN161" i="1"/>
  <c r="AN156" i="1"/>
  <c r="AN152" i="1"/>
  <c r="AN149" i="1"/>
  <c r="AN146" i="1"/>
  <c r="AN142" i="1"/>
  <c r="AN138" i="1"/>
  <c r="AN134" i="1"/>
  <c r="AN130" i="1"/>
  <c r="AN125" i="1"/>
  <c r="AN121" i="1"/>
  <c r="AN117" i="1"/>
  <c r="AN113" i="1"/>
  <c r="AN109" i="1"/>
  <c r="AN105" i="1"/>
  <c r="AN102" i="1"/>
  <c r="AN222" i="1"/>
  <c r="AN219" i="1"/>
  <c r="AN213" i="1"/>
  <c r="AN168" i="1"/>
  <c r="AN160" i="1"/>
  <c r="AN155" i="1"/>
  <c r="AN151" i="1"/>
  <c r="AN148" i="1"/>
  <c r="AN145" i="1"/>
  <c r="AN141" i="1"/>
  <c r="AN137" i="1"/>
  <c r="AN133" i="1"/>
  <c r="AN129" i="1"/>
  <c r="AN225" i="1"/>
  <c r="AN216" i="1"/>
  <c r="AN162" i="1"/>
  <c r="AN159" i="1"/>
  <c r="AN236" i="1"/>
  <c r="AN144" i="1"/>
  <c r="AN131" i="1"/>
  <c r="AN128" i="1"/>
  <c r="AN124" i="1"/>
  <c r="AN114" i="1"/>
  <c r="AN111" i="1"/>
  <c r="AN108" i="1"/>
  <c r="AN239" i="1"/>
  <c r="AN99" i="1"/>
  <c r="AN93" i="1"/>
  <c r="AN89" i="1"/>
  <c r="AN235" i="1"/>
  <c r="AN82" i="1"/>
  <c r="AN77" i="1"/>
  <c r="AN72" i="1"/>
  <c r="AN237" i="1"/>
  <c r="AN64" i="1"/>
  <c r="AN60" i="1"/>
  <c r="AN55" i="1"/>
  <c r="AN51" i="1"/>
  <c r="AN47" i="1"/>
  <c r="AN43" i="1"/>
  <c r="AN39" i="1"/>
  <c r="AN35" i="1"/>
  <c r="AN30" i="1"/>
  <c r="AN26" i="1"/>
  <c r="AN22" i="1"/>
  <c r="AN18" i="1"/>
  <c r="AN14" i="1"/>
  <c r="AN9" i="1"/>
  <c r="AN4" i="1"/>
  <c r="AN228" i="1"/>
  <c r="AN221" i="1"/>
  <c r="AN208" i="1"/>
  <c r="AN157" i="1"/>
  <c r="AN154" i="1"/>
  <c r="AN143" i="1"/>
  <c r="AN140" i="1"/>
  <c r="AN126" i="1"/>
  <c r="AN118" i="1"/>
  <c r="AN115" i="1"/>
  <c r="AN112" i="1"/>
  <c r="AN103" i="1"/>
  <c r="AN100" i="1"/>
  <c r="AN98" i="1"/>
  <c r="AN92" i="1"/>
  <c r="AN88" i="1"/>
  <c r="AN85" i="1"/>
  <c r="AN81" i="1"/>
  <c r="AN75" i="1"/>
  <c r="AN71" i="1"/>
  <c r="AN67" i="1"/>
  <c r="AN63" i="1"/>
  <c r="AN59" i="1"/>
  <c r="AN54" i="1"/>
  <c r="AN50" i="1"/>
  <c r="AN46" i="1"/>
  <c r="AN42" i="1"/>
  <c r="AN38" i="1"/>
  <c r="AN34" i="1"/>
  <c r="AN29" i="1"/>
  <c r="AN25" i="1"/>
  <c r="AN21" i="1"/>
  <c r="AN17" i="1"/>
  <c r="AN13" i="1"/>
  <c r="AN8" i="1"/>
  <c r="AN234" i="1"/>
  <c r="AN167" i="1"/>
  <c r="AN153" i="1"/>
  <c r="AN150" i="1"/>
  <c r="AN139" i="1"/>
  <c r="AN136" i="1"/>
  <c r="AN122" i="1"/>
  <c r="AN119" i="1"/>
  <c r="AN116" i="1"/>
  <c r="AN106" i="1"/>
  <c r="AN104" i="1"/>
  <c r="AN101" i="1"/>
  <c r="AJ5" i="1"/>
  <c r="AM8" i="1"/>
  <c r="AJ9" i="1"/>
  <c r="AB10" i="1"/>
  <c r="AN12" i="1"/>
  <c r="X15" i="1"/>
  <c r="AN15" i="1"/>
  <c r="AM16" i="1"/>
  <c r="Y18" i="1"/>
  <c r="AB20" i="1"/>
  <c r="Y21" i="1"/>
  <c r="X22" i="1"/>
  <c r="AJ23" i="1"/>
  <c r="AM25" i="1"/>
  <c r="AJ26" i="1"/>
  <c r="AB27" i="1"/>
  <c r="AN28" i="1"/>
  <c r="X31" i="1"/>
  <c r="AN31" i="1"/>
  <c r="AM33" i="1"/>
  <c r="Y35" i="1"/>
  <c r="AB37" i="1"/>
  <c r="Y38" i="1"/>
  <c r="X39" i="1"/>
  <c r="AJ40" i="1"/>
  <c r="AM42" i="1"/>
  <c r="AJ43" i="1"/>
  <c r="AB44" i="1"/>
  <c r="AN45" i="1"/>
  <c r="X48" i="1"/>
  <c r="AN48" i="1"/>
  <c r="AM49" i="1"/>
  <c r="Y51" i="1"/>
  <c r="AB53" i="1"/>
  <c r="Y54" i="1"/>
  <c r="X55" i="1"/>
  <c r="AJ57" i="1"/>
  <c r="AM59" i="1"/>
  <c r="AJ60" i="1"/>
  <c r="AB61" i="1"/>
  <c r="AN62" i="1"/>
  <c r="X65" i="1"/>
  <c r="AN65" i="1"/>
  <c r="AM66" i="1"/>
  <c r="Y236" i="1"/>
  <c r="AB70" i="1"/>
  <c r="Y71" i="1"/>
  <c r="X72" i="1"/>
  <c r="AJ73" i="1"/>
  <c r="AM75" i="1"/>
  <c r="AJ77" i="1"/>
  <c r="AB79" i="1"/>
  <c r="AN80" i="1"/>
  <c r="X83" i="1"/>
  <c r="AN83" i="1"/>
  <c r="AM84" i="1"/>
  <c r="Y234" i="1"/>
  <c r="AB87" i="1"/>
  <c r="Y88" i="1"/>
  <c r="X89" i="1"/>
  <c r="AJ90" i="1"/>
  <c r="AM92" i="1"/>
  <c r="AJ93" i="1"/>
  <c r="AB94" i="1"/>
  <c r="AN95" i="1"/>
  <c r="X96" i="1"/>
  <c r="AN96" i="1"/>
  <c r="AM97" i="1"/>
  <c r="Y99" i="1"/>
  <c r="AJ239" i="1"/>
  <c r="AJ100" i="1"/>
  <c r="X104" i="1"/>
  <c r="AJ105" i="1"/>
  <c r="X109" i="1"/>
  <c r="Y110" i="1"/>
  <c r="AM113" i="1"/>
  <c r="Y116" i="1"/>
  <c r="AM119" i="1"/>
  <c r="AN120" i="1"/>
  <c r="AB124" i="1"/>
  <c r="AJ229" i="1"/>
  <c r="AB83" i="1"/>
  <c r="X86" i="1"/>
  <c r="AM87" i="1"/>
  <c r="AB91" i="1"/>
  <c r="X93" i="1"/>
  <c r="AB96" i="1"/>
  <c r="X211" i="1"/>
  <c r="AM101" i="1"/>
  <c r="AB111" i="1"/>
  <c r="X122" i="1"/>
  <c r="AM129" i="1"/>
  <c r="X135" i="1"/>
  <c r="AB140" i="1"/>
  <c r="AM145" i="1"/>
  <c r="AB154" i="1"/>
  <c r="AM160" i="1"/>
  <c r="X165" i="1"/>
  <c r="X173" i="1"/>
  <c r="AB196" i="1"/>
  <c r="AM238" i="1"/>
  <c r="AM234" i="1"/>
  <c r="AB225" i="1"/>
  <c r="X4" i="1"/>
  <c r="AM7" i="1"/>
  <c r="AB12" i="1"/>
  <c r="X14" i="1"/>
  <c r="AM17" i="1"/>
  <c r="AB19" i="1"/>
  <c r="X23" i="1"/>
  <c r="AM24" i="1"/>
  <c r="AB28" i="1"/>
  <c r="X30" i="1"/>
  <c r="AM34" i="1"/>
  <c r="AB36" i="1"/>
  <c r="X40" i="1"/>
  <c r="AM41" i="1"/>
  <c r="AB45" i="1"/>
  <c r="X47" i="1"/>
  <c r="AJ48" i="1"/>
  <c r="AM50" i="1"/>
  <c r="AJ51" i="1"/>
  <c r="AB52" i="1"/>
  <c r="AN53" i="1"/>
  <c r="X57" i="1"/>
  <c r="AN57" i="1"/>
  <c r="AM58" i="1"/>
  <c r="Y60" i="1"/>
  <c r="AB62" i="1"/>
  <c r="Y63" i="1"/>
  <c r="X64" i="1"/>
  <c r="AJ65" i="1"/>
  <c r="AM67" i="1"/>
  <c r="AJ237" i="1"/>
  <c r="AB69" i="1"/>
  <c r="AN70" i="1"/>
  <c r="X73" i="1"/>
  <c r="AN73" i="1"/>
  <c r="AM74" i="1"/>
  <c r="Y77" i="1"/>
  <c r="AB80" i="1"/>
  <c r="Y81" i="1"/>
  <c r="X82" i="1"/>
  <c r="AJ83" i="1"/>
  <c r="AM85" i="1"/>
  <c r="AJ235" i="1"/>
  <c r="AB86" i="1"/>
  <c r="AN87" i="1"/>
  <c r="X90" i="1"/>
  <c r="AN90" i="1"/>
  <c r="AM91" i="1"/>
  <c r="Y93" i="1"/>
  <c r="AB95" i="1"/>
  <c r="AJ96" i="1"/>
  <c r="AM98" i="1"/>
  <c r="AJ99" i="1"/>
  <c r="AB211" i="1"/>
  <c r="Y101" i="1"/>
  <c r="AM104" i="1"/>
  <c r="AB108" i="1"/>
  <c r="AN110" i="1"/>
  <c r="AB114" i="1"/>
  <c r="AJ115" i="1"/>
  <c r="X119" i="1"/>
  <c r="AJ121" i="1"/>
  <c r="X125" i="1"/>
  <c r="AJ126" i="1"/>
  <c r="AB131" i="1"/>
  <c r="AN132" i="1"/>
  <c r="AM136" i="1"/>
  <c r="Y138" i="1"/>
  <c r="X142" i="1"/>
  <c r="AJ143" i="1"/>
  <c r="AB235" i="1"/>
  <c r="AN147" i="1"/>
  <c r="AM150" i="1"/>
  <c r="Y152" i="1"/>
  <c r="X156" i="1"/>
  <c r="AJ157" i="1"/>
  <c r="AB162" i="1"/>
  <c r="AN163" i="1"/>
  <c r="AM167" i="1"/>
  <c r="Y169" i="1"/>
  <c r="X172" i="1"/>
  <c r="X177" i="1"/>
  <c r="X181" i="1"/>
  <c r="AB193" i="1"/>
  <c r="AB195" i="1"/>
  <c r="AB199" i="1"/>
  <c r="AB204" i="1"/>
  <c r="AB218" i="1"/>
  <c r="Y222" i="1"/>
  <c r="Y127" i="1"/>
  <c r="W127" i="1"/>
  <c r="W226" i="1"/>
  <c r="W222" i="1"/>
  <c r="W219" i="1"/>
  <c r="W213" i="1"/>
  <c r="W209" i="1"/>
  <c r="W223" i="1"/>
  <c r="W233" i="1"/>
  <c r="W218" i="1"/>
  <c r="W206" i="1"/>
  <c r="W205" i="1"/>
  <c r="W202" i="1"/>
  <c r="W198" i="1"/>
  <c r="W231" i="1"/>
  <c r="W189" i="1"/>
  <c r="W185" i="1"/>
  <c r="W240" i="1"/>
  <c r="W177" i="1"/>
  <c r="W172" i="1"/>
  <c r="W169" i="1"/>
  <c r="W168" i="1"/>
  <c r="W167" i="1"/>
  <c r="W165" i="1"/>
  <c r="W164" i="1"/>
  <c r="W163" i="1"/>
  <c r="W162" i="1"/>
  <c r="W161" i="1"/>
  <c r="W160" i="1"/>
  <c r="W159" i="1"/>
  <c r="W157" i="1"/>
  <c r="W156" i="1"/>
  <c r="W155" i="1"/>
  <c r="W154" i="1"/>
  <c r="W153" i="1"/>
  <c r="W152" i="1"/>
  <c r="W151" i="1"/>
  <c r="W150" i="1"/>
  <c r="W149" i="1"/>
  <c r="W148" i="1"/>
  <c r="W147" i="1"/>
  <c r="W235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239" i="1"/>
  <c r="W104" i="1"/>
  <c r="W103" i="1"/>
  <c r="W102" i="1"/>
  <c r="W101" i="1"/>
  <c r="W100" i="1"/>
  <c r="W214" i="1"/>
  <c r="W210" i="1"/>
  <c r="W203" i="1"/>
  <c r="W232" i="1"/>
  <c r="W192" i="1"/>
  <c r="W187" i="1"/>
  <c r="W183" i="1"/>
  <c r="W173" i="1"/>
  <c r="W170" i="1"/>
  <c r="W229" i="1"/>
  <c r="W225" i="1"/>
  <c r="W221" i="1"/>
  <c r="W204" i="1"/>
  <c r="W195" i="1"/>
  <c r="W193" i="1"/>
  <c r="W188" i="1"/>
  <c r="W178" i="1"/>
  <c r="W174" i="1"/>
  <c r="W171" i="1"/>
  <c r="AA230" i="1"/>
  <c r="AA227" i="1"/>
  <c r="AA223" i="1"/>
  <c r="AA220" i="1"/>
  <c r="AA214" i="1"/>
  <c r="AA210" i="1"/>
  <c r="AA206" i="1"/>
  <c r="AA228" i="1"/>
  <c r="AA225" i="1"/>
  <c r="AA222" i="1"/>
  <c r="AA237" i="1"/>
  <c r="AA208" i="1"/>
  <c r="AA199" i="1"/>
  <c r="AA195" i="1"/>
  <c r="AA192" i="1"/>
  <c r="AA180" i="1"/>
  <c r="AA178" i="1"/>
  <c r="AA173" i="1"/>
  <c r="AA169" i="1"/>
  <c r="AA168" i="1"/>
  <c r="AA167" i="1"/>
  <c r="AA165" i="1"/>
  <c r="AA164" i="1"/>
  <c r="AA163" i="1"/>
  <c r="AA162" i="1"/>
  <c r="AA161" i="1"/>
  <c r="AA160" i="1"/>
  <c r="AA159" i="1"/>
  <c r="AA157" i="1"/>
  <c r="AA156" i="1"/>
  <c r="AA155" i="1"/>
  <c r="AA154" i="1"/>
  <c r="AA153" i="1"/>
  <c r="AA152" i="1"/>
  <c r="AA151" i="1"/>
  <c r="AA150" i="1"/>
  <c r="AA149" i="1"/>
  <c r="AA148" i="1"/>
  <c r="AA147" i="1"/>
  <c r="AA235" i="1"/>
  <c r="AA146" i="1"/>
  <c r="AA145" i="1"/>
  <c r="AA144" i="1"/>
  <c r="AA143" i="1"/>
  <c r="AA142" i="1"/>
  <c r="AA141" i="1"/>
  <c r="AA140" i="1"/>
  <c r="AA139" i="1"/>
  <c r="AA138" i="1"/>
  <c r="AA137" i="1"/>
  <c r="AA136" i="1"/>
  <c r="AA135" i="1"/>
  <c r="AA134" i="1"/>
  <c r="AA133" i="1"/>
  <c r="AA132" i="1"/>
  <c r="AA131" i="1"/>
  <c r="AA130" i="1"/>
  <c r="AA129" i="1"/>
  <c r="AA128" i="1"/>
  <c r="AA126" i="1"/>
  <c r="AA125" i="1"/>
  <c r="AA124" i="1"/>
  <c r="AA123" i="1"/>
  <c r="AA122" i="1"/>
  <c r="AA121" i="1"/>
  <c r="AA120" i="1"/>
  <c r="AA119" i="1"/>
  <c r="AA118" i="1"/>
  <c r="AA117" i="1"/>
  <c r="AA116" i="1"/>
  <c r="AA115" i="1"/>
  <c r="AA114" i="1"/>
  <c r="AA113" i="1"/>
  <c r="AA112" i="1"/>
  <c r="AA111" i="1"/>
  <c r="AA110" i="1"/>
  <c r="AA109" i="1"/>
  <c r="AA108" i="1"/>
  <c r="AA107" i="1"/>
  <c r="AA106" i="1"/>
  <c r="AA105" i="1"/>
  <c r="AA239" i="1"/>
  <c r="AA104" i="1"/>
  <c r="AA103" i="1"/>
  <c r="AA102" i="1"/>
  <c r="AA101" i="1"/>
  <c r="AA100" i="1"/>
  <c r="AA238" i="1"/>
  <c r="AA221" i="1"/>
  <c r="AA218" i="1"/>
  <c r="AA212" i="1"/>
  <c r="AA205" i="1"/>
  <c r="AA196" i="1"/>
  <c r="AA194" i="1"/>
  <c r="AA189" i="1"/>
  <c r="AA179" i="1"/>
  <c r="AA175" i="1"/>
  <c r="AA172" i="1"/>
  <c r="AA224" i="1"/>
  <c r="AA233" i="1"/>
  <c r="AA215" i="1"/>
  <c r="AA201" i="1"/>
  <c r="AA197" i="1"/>
  <c r="AA231" i="1"/>
  <c r="AA181" i="1"/>
  <c r="AA242" i="1"/>
  <c r="AA177" i="1"/>
  <c r="AL229" i="1"/>
  <c r="AL225" i="1"/>
  <c r="AL234" i="1"/>
  <c r="AL216" i="1"/>
  <c r="AL238" i="1"/>
  <c r="AL208" i="1"/>
  <c r="AL127" i="1"/>
  <c r="AL228" i="1"/>
  <c r="AL219" i="1"/>
  <c r="AL214" i="1"/>
  <c r="AL211" i="1"/>
  <c r="AL204" i="1"/>
  <c r="AL202" i="1"/>
  <c r="AL197" i="1"/>
  <c r="AL194" i="1"/>
  <c r="AL188" i="1"/>
  <c r="AL182" i="1"/>
  <c r="AL179" i="1"/>
  <c r="AL174" i="1"/>
  <c r="AL170" i="1"/>
  <c r="AL168" i="1"/>
  <c r="AL167" i="1"/>
  <c r="AL165" i="1"/>
  <c r="AL164" i="1"/>
  <c r="AL163" i="1"/>
  <c r="AL162" i="1"/>
  <c r="AL161" i="1"/>
  <c r="AL160" i="1"/>
  <c r="AL159" i="1"/>
  <c r="AL157" i="1"/>
  <c r="AL156" i="1"/>
  <c r="AL155" i="1"/>
  <c r="AL154" i="1"/>
  <c r="AL153" i="1"/>
  <c r="AL152" i="1"/>
  <c r="AL151" i="1"/>
  <c r="AL150" i="1"/>
  <c r="AL149" i="1"/>
  <c r="AL148" i="1"/>
  <c r="AL147" i="1"/>
  <c r="AL236" i="1"/>
  <c r="AL146" i="1"/>
  <c r="AL145" i="1"/>
  <c r="AL144" i="1"/>
  <c r="AL143" i="1"/>
  <c r="AL142" i="1"/>
  <c r="AL141" i="1"/>
  <c r="AL140" i="1"/>
  <c r="AL139" i="1"/>
  <c r="AL138" i="1"/>
  <c r="AL137" i="1"/>
  <c r="AL136" i="1"/>
  <c r="AL135" i="1"/>
  <c r="AL134" i="1"/>
  <c r="AL133" i="1"/>
  <c r="AL132" i="1"/>
  <c r="AL131" i="1"/>
  <c r="AL130" i="1"/>
  <c r="AL129" i="1"/>
  <c r="AL128" i="1"/>
  <c r="AL126" i="1"/>
  <c r="AL125" i="1"/>
  <c r="AL124" i="1"/>
  <c r="AL123" i="1"/>
  <c r="AL122" i="1"/>
  <c r="AL121" i="1"/>
  <c r="AL120" i="1"/>
  <c r="AL119" i="1"/>
  <c r="AL118" i="1"/>
  <c r="AL117" i="1"/>
  <c r="AL116" i="1"/>
  <c r="AL115" i="1"/>
  <c r="AL114" i="1"/>
  <c r="AL113" i="1"/>
  <c r="AL112" i="1"/>
  <c r="AL111" i="1"/>
  <c r="AL110" i="1"/>
  <c r="AL109" i="1"/>
  <c r="AL108" i="1"/>
  <c r="AL107" i="1"/>
  <c r="AL106" i="1"/>
  <c r="AL105" i="1"/>
  <c r="AL104" i="1"/>
  <c r="AL103" i="1"/>
  <c r="AL102" i="1"/>
  <c r="AL101" i="1"/>
  <c r="AL100" i="1"/>
  <c r="AL239" i="1"/>
  <c r="AL224" i="1"/>
  <c r="AL215" i="1"/>
  <c r="AL233" i="1"/>
  <c r="AL199" i="1"/>
  <c r="AL196" i="1"/>
  <c r="AL184" i="1"/>
  <c r="AL178" i="1"/>
  <c r="AL227" i="1"/>
  <c r="AL223" i="1"/>
  <c r="AL220" i="1"/>
  <c r="AL207" i="1"/>
  <c r="AL205" i="1"/>
  <c r="AL203" i="1"/>
  <c r="AL200" i="1"/>
  <c r="AL189" i="1"/>
  <c r="AL186" i="1"/>
  <c r="AL181" i="1"/>
  <c r="AL171" i="1"/>
  <c r="W4" i="1"/>
  <c r="AA5" i="1"/>
  <c r="AL7" i="1"/>
  <c r="W9" i="1"/>
  <c r="AA10" i="1"/>
  <c r="AL12" i="1"/>
  <c r="W14" i="1"/>
  <c r="AA15" i="1"/>
  <c r="AL16" i="1"/>
  <c r="W18" i="1"/>
  <c r="AA19" i="1"/>
  <c r="AL20" i="1"/>
  <c r="W22" i="1"/>
  <c r="AA23" i="1"/>
  <c r="AL24" i="1"/>
  <c r="W26" i="1"/>
  <c r="AA27" i="1"/>
  <c r="AL28" i="1"/>
  <c r="W30" i="1"/>
  <c r="AA31" i="1"/>
  <c r="AL33" i="1"/>
  <c r="W35" i="1"/>
  <c r="AA36" i="1"/>
  <c r="AL37" i="1"/>
  <c r="W39" i="1"/>
  <c r="AA40" i="1"/>
  <c r="AL41" i="1"/>
  <c r="W43" i="1"/>
  <c r="AA44" i="1"/>
  <c r="AL45" i="1"/>
  <c r="W47" i="1"/>
  <c r="AA48" i="1"/>
  <c r="AL49" i="1"/>
  <c r="W51" i="1"/>
  <c r="AA52" i="1"/>
  <c r="AL53" i="1"/>
  <c r="W55" i="1"/>
  <c r="AA57" i="1"/>
  <c r="AL58" i="1"/>
  <c r="W60" i="1"/>
  <c r="AA61" i="1"/>
  <c r="AL62" i="1"/>
  <c r="W64" i="1"/>
  <c r="AA65" i="1"/>
  <c r="AL66" i="1"/>
  <c r="W236" i="1"/>
  <c r="AA69" i="1"/>
  <c r="AL70" i="1"/>
  <c r="W72" i="1"/>
  <c r="AA73" i="1"/>
  <c r="AL74" i="1"/>
  <c r="W77" i="1"/>
  <c r="AA79" i="1"/>
  <c r="AL80" i="1"/>
  <c r="W82" i="1"/>
  <c r="AA83" i="1"/>
  <c r="AL84" i="1"/>
  <c r="W234" i="1"/>
  <c r="AA86" i="1"/>
  <c r="AL87" i="1"/>
  <c r="W89" i="1"/>
  <c r="AA90" i="1"/>
  <c r="AL91" i="1"/>
  <c r="W93" i="1"/>
  <c r="AA94" i="1"/>
  <c r="AL95" i="1"/>
  <c r="AA96" i="1"/>
  <c r="AL97" i="1"/>
  <c r="W99" i="1"/>
  <c r="AA211" i="1"/>
  <c r="AL169" i="1"/>
  <c r="AL172" i="1"/>
  <c r="AL175" i="1"/>
  <c r="W242" i="1"/>
  <c r="W181" i="1"/>
  <c r="AA193" i="1"/>
  <c r="W194" i="1"/>
  <c r="W196" i="1"/>
  <c r="W199" i="1"/>
  <c r="AA202" i="1"/>
  <c r="AA204" i="1"/>
  <c r="W208" i="1"/>
  <c r="AL210" i="1"/>
  <c r="AL222" i="1"/>
  <c r="AA226" i="1"/>
  <c r="W228" i="1"/>
  <c r="AL230" i="1"/>
  <c r="Z230" i="1"/>
  <c r="Z127" i="1"/>
  <c r="Z229" i="1"/>
  <c r="Z228" i="1"/>
  <c r="Z227" i="1"/>
  <c r="Z226" i="1"/>
  <c r="Z225" i="1"/>
  <c r="Z224" i="1"/>
  <c r="Z223" i="1"/>
  <c r="Z222" i="1"/>
  <c r="Z221" i="1"/>
  <c r="Z233" i="1"/>
  <c r="Z220" i="1"/>
  <c r="Z219" i="1"/>
  <c r="Z218" i="1"/>
  <c r="Z215" i="1"/>
  <c r="Z214" i="1"/>
  <c r="Z213" i="1"/>
  <c r="Z212" i="1"/>
  <c r="Z237" i="1"/>
  <c r="Z210" i="1"/>
  <c r="Z209" i="1"/>
  <c r="Z208" i="1"/>
  <c r="Z207" i="1"/>
  <c r="Z206" i="1"/>
  <c r="Z203" i="1"/>
  <c r="Z201" i="1"/>
  <c r="Z196" i="1"/>
  <c r="Z193" i="1"/>
  <c r="Z187" i="1"/>
  <c r="Z181" i="1"/>
  <c r="Z179" i="1"/>
  <c r="Z174" i="1"/>
  <c r="Z170" i="1"/>
  <c r="AK231" i="1"/>
  <c r="AK127" i="1"/>
  <c r="AK230" i="1"/>
  <c r="AK229" i="1"/>
  <c r="AK228" i="1"/>
  <c r="AK227" i="1"/>
  <c r="AK226" i="1"/>
  <c r="AK225" i="1"/>
  <c r="AK224" i="1"/>
  <c r="AK223" i="1"/>
  <c r="AK222" i="1"/>
  <c r="AK234" i="1"/>
  <c r="AK220" i="1"/>
  <c r="AK219" i="1"/>
  <c r="AK216" i="1"/>
  <c r="AK215" i="1"/>
  <c r="AK214" i="1"/>
  <c r="AK213" i="1"/>
  <c r="AK238" i="1"/>
  <c r="AK211" i="1"/>
  <c r="AK210" i="1"/>
  <c r="AK209" i="1"/>
  <c r="AK208" i="1"/>
  <c r="AK207" i="1"/>
  <c r="AK205" i="1"/>
  <c r="AK233" i="1"/>
  <c r="AK198" i="1"/>
  <c r="AK195" i="1"/>
  <c r="AK189" i="1"/>
  <c r="AK184" i="1"/>
  <c r="AK180" i="1"/>
  <c r="AK175" i="1"/>
  <c r="AK171" i="1"/>
  <c r="AO231" i="1"/>
  <c r="AO127" i="1"/>
  <c r="AO230" i="1"/>
  <c r="AO229" i="1"/>
  <c r="AO228" i="1"/>
  <c r="AO227" i="1"/>
  <c r="AO226" i="1"/>
  <c r="AO225" i="1"/>
  <c r="AO224" i="1"/>
  <c r="AO223" i="1"/>
  <c r="AO222" i="1"/>
  <c r="AO234" i="1"/>
  <c r="AO221" i="1"/>
  <c r="AO220" i="1"/>
  <c r="AO219" i="1"/>
  <c r="AO216" i="1"/>
  <c r="AO215" i="1"/>
  <c r="AO214" i="1"/>
  <c r="AO213" i="1"/>
  <c r="AO238" i="1"/>
  <c r="AO211" i="1"/>
  <c r="AO210" i="1"/>
  <c r="AO209" i="1"/>
  <c r="AO208" i="1"/>
  <c r="AO207" i="1"/>
  <c r="AO206" i="1"/>
  <c r="AO203" i="1"/>
  <c r="AO199" i="1"/>
  <c r="AO232" i="1"/>
  <c r="AO190" i="1"/>
  <c r="AO186" i="1"/>
  <c r="AO177" i="1"/>
  <c r="AO172" i="1"/>
  <c r="Z4" i="1"/>
  <c r="AK4" i="1"/>
  <c r="AO4" i="1"/>
  <c r="Z5" i="1"/>
  <c r="AK5" i="1"/>
  <c r="AO5" i="1"/>
  <c r="Z7" i="1"/>
  <c r="AK7" i="1"/>
  <c r="AO7" i="1"/>
  <c r="Z8" i="1"/>
  <c r="AK8" i="1"/>
  <c r="AO8" i="1"/>
  <c r="Z9" i="1"/>
  <c r="AK9" i="1"/>
  <c r="AO9" i="1"/>
  <c r="Z10" i="1"/>
  <c r="AK10" i="1"/>
  <c r="AO10" i="1"/>
  <c r="Z12" i="1"/>
  <c r="AK12" i="1"/>
  <c r="AO12" i="1"/>
  <c r="Z13" i="1"/>
  <c r="AK13" i="1"/>
  <c r="AO13" i="1"/>
  <c r="Z14" i="1"/>
  <c r="AK14" i="1"/>
  <c r="AO14" i="1"/>
  <c r="Z15" i="1"/>
  <c r="AK15" i="1"/>
  <c r="AO15" i="1"/>
  <c r="Z16" i="1"/>
  <c r="AK16" i="1"/>
  <c r="AO16" i="1"/>
  <c r="Z17" i="1"/>
  <c r="AK17" i="1"/>
  <c r="AO17" i="1"/>
  <c r="Z18" i="1"/>
  <c r="AK18" i="1"/>
  <c r="AO18" i="1"/>
  <c r="Z19" i="1"/>
  <c r="AK19" i="1"/>
  <c r="AO19" i="1"/>
  <c r="Z20" i="1"/>
  <c r="AK20" i="1"/>
  <c r="AO20" i="1"/>
  <c r="Z21" i="1"/>
  <c r="AK21" i="1"/>
  <c r="AO21" i="1"/>
  <c r="Z22" i="1"/>
  <c r="AK22" i="1"/>
  <c r="AO22" i="1"/>
  <c r="Z23" i="1"/>
  <c r="AK23" i="1"/>
  <c r="AO23" i="1"/>
  <c r="Z24" i="1"/>
  <c r="AK24" i="1"/>
  <c r="AO24" i="1"/>
  <c r="Z25" i="1"/>
  <c r="AK25" i="1"/>
  <c r="AO25" i="1"/>
  <c r="Z26" i="1"/>
  <c r="AK26" i="1"/>
  <c r="AO26" i="1"/>
  <c r="Z27" i="1"/>
  <c r="AK27" i="1"/>
  <c r="AO27" i="1"/>
  <c r="Z28" i="1"/>
  <c r="AK28" i="1"/>
  <c r="AO28" i="1"/>
  <c r="Z29" i="1"/>
  <c r="AK29" i="1"/>
  <c r="AO29" i="1"/>
  <c r="Z30" i="1"/>
  <c r="AK30" i="1"/>
  <c r="AO30" i="1"/>
  <c r="Z31" i="1"/>
  <c r="AK31" i="1"/>
  <c r="AO31" i="1"/>
  <c r="Z33" i="1"/>
  <c r="AK33" i="1"/>
  <c r="AO33" i="1"/>
  <c r="Z34" i="1"/>
  <c r="AK34" i="1"/>
  <c r="AO34" i="1"/>
  <c r="Z35" i="1"/>
  <c r="AK35" i="1"/>
  <c r="AO35" i="1"/>
  <c r="Z36" i="1"/>
  <c r="AK36" i="1"/>
  <c r="AO36" i="1"/>
  <c r="Z37" i="1"/>
  <c r="AK37" i="1"/>
  <c r="AO37" i="1"/>
  <c r="Z38" i="1"/>
  <c r="AK38" i="1"/>
  <c r="AO38" i="1"/>
  <c r="Z39" i="1"/>
  <c r="AK39" i="1"/>
  <c r="AO39" i="1"/>
  <c r="Z40" i="1"/>
  <c r="AK40" i="1"/>
  <c r="AO40" i="1"/>
  <c r="Z41" i="1"/>
  <c r="AK41" i="1"/>
  <c r="AO41" i="1"/>
  <c r="Z42" i="1"/>
  <c r="AK42" i="1"/>
  <c r="AO42" i="1"/>
  <c r="Z43" i="1"/>
  <c r="AK43" i="1"/>
  <c r="AO43" i="1"/>
  <c r="Z44" i="1"/>
  <c r="AK44" i="1"/>
  <c r="AO44" i="1"/>
  <c r="Z45" i="1"/>
  <c r="AK45" i="1"/>
  <c r="AO45" i="1"/>
  <c r="Z46" i="1"/>
  <c r="AK46" i="1"/>
  <c r="AO46" i="1"/>
  <c r="Z47" i="1"/>
  <c r="AK47" i="1"/>
  <c r="AO47" i="1"/>
  <c r="Z48" i="1"/>
  <c r="AK48" i="1"/>
  <c r="AO48" i="1"/>
  <c r="Z49" i="1"/>
  <c r="AK49" i="1"/>
  <c r="AO49" i="1"/>
  <c r="Z50" i="1"/>
  <c r="AK50" i="1"/>
  <c r="AO50" i="1"/>
  <c r="Z51" i="1"/>
  <c r="AK51" i="1"/>
  <c r="AO51" i="1"/>
  <c r="Z52" i="1"/>
  <c r="AK52" i="1"/>
  <c r="AO52" i="1"/>
  <c r="Z53" i="1"/>
  <c r="AK53" i="1"/>
  <c r="AO53" i="1"/>
  <c r="Z54" i="1"/>
  <c r="AK54" i="1"/>
  <c r="AO54" i="1"/>
  <c r="Z55" i="1"/>
  <c r="AK55" i="1"/>
  <c r="AO55" i="1"/>
  <c r="Z57" i="1"/>
  <c r="AK57" i="1"/>
  <c r="AO57" i="1"/>
  <c r="Z58" i="1"/>
  <c r="AK58" i="1"/>
  <c r="AO58" i="1"/>
  <c r="Z59" i="1"/>
  <c r="AK59" i="1"/>
  <c r="AO59" i="1"/>
  <c r="Z60" i="1"/>
  <c r="AK60" i="1"/>
  <c r="AO60" i="1"/>
  <c r="Z61" i="1"/>
  <c r="AK61" i="1"/>
  <c r="AO61" i="1"/>
  <c r="Z62" i="1"/>
  <c r="AK62" i="1"/>
  <c r="AO62" i="1"/>
  <c r="Z63" i="1"/>
  <c r="AK63" i="1"/>
  <c r="AO63" i="1"/>
  <c r="Z64" i="1"/>
  <c r="AK64" i="1"/>
  <c r="AO64" i="1"/>
  <c r="Z65" i="1"/>
  <c r="AK65" i="1"/>
  <c r="AO65" i="1"/>
  <c r="Z66" i="1"/>
  <c r="AK66" i="1"/>
  <c r="AO66" i="1"/>
  <c r="Z67" i="1"/>
  <c r="AK67" i="1"/>
  <c r="AO67" i="1"/>
  <c r="Z236" i="1"/>
  <c r="AK237" i="1"/>
  <c r="AO237" i="1"/>
  <c r="Z69" i="1"/>
  <c r="AK69" i="1"/>
  <c r="AO69" i="1"/>
  <c r="Z70" i="1"/>
  <c r="AK70" i="1"/>
  <c r="AO70" i="1"/>
  <c r="Z71" i="1"/>
  <c r="AK71" i="1"/>
  <c r="AO71" i="1"/>
  <c r="Z72" i="1"/>
  <c r="AK72" i="1"/>
  <c r="AO72" i="1"/>
  <c r="Z73" i="1"/>
  <c r="AK73" i="1"/>
  <c r="AO73" i="1"/>
  <c r="Z74" i="1"/>
  <c r="AK74" i="1"/>
  <c r="AO74" i="1"/>
  <c r="Z75" i="1"/>
  <c r="AK75" i="1"/>
  <c r="AO75" i="1"/>
  <c r="Z77" i="1"/>
  <c r="AK77" i="1"/>
  <c r="AO77" i="1"/>
  <c r="Z79" i="1"/>
  <c r="AK79" i="1"/>
  <c r="AO79" i="1"/>
  <c r="Z80" i="1"/>
  <c r="AK80" i="1"/>
  <c r="AO80" i="1"/>
  <c r="Z81" i="1"/>
  <c r="AK81" i="1"/>
  <c r="AO81" i="1"/>
  <c r="Z82" i="1"/>
  <c r="AK82" i="1"/>
  <c r="AO82" i="1"/>
  <c r="Z83" i="1"/>
  <c r="AK83" i="1"/>
  <c r="AO83" i="1"/>
  <c r="Z84" i="1"/>
  <c r="AK84" i="1"/>
  <c r="AO84" i="1"/>
  <c r="Z85" i="1"/>
  <c r="AK85" i="1"/>
  <c r="AO85" i="1"/>
  <c r="Z234" i="1"/>
  <c r="AK235" i="1"/>
  <c r="AO235" i="1"/>
  <c r="Z86" i="1"/>
  <c r="AK86" i="1"/>
  <c r="AO86" i="1"/>
  <c r="Z87" i="1"/>
  <c r="AK87" i="1"/>
  <c r="AO87" i="1"/>
  <c r="Z88" i="1"/>
  <c r="AK88" i="1"/>
  <c r="AO88" i="1"/>
  <c r="Z89" i="1"/>
  <c r="AK89" i="1"/>
  <c r="AO89" i="1"/>
  <c r="Z90" i="1"/>
  <c r="AK90" i="1"/>
  <c r="AO90" i="1"/>
  <c r="Z91" i="1"/>
  <c r="AK91" i="1"/>
  <c r="AO91" i="1"/>
  <c r="Z92" i="1"/>
  <c r="AK92" i="1"/>
  <c r="AO92" i="1"/>
  <c r="Z93" i="1"/>
  <c r="AK93" i="1"/>
  <c r="AO93" i="1"/>
  <c r="Z94" i="1"/>
  <c r="AK94" i="1"/>
  <c r="AO94" i="1"/>
  <c r="Z95" i="1"/>
  <c r="AK95" i="1"/>
  <c r="AO95" i="1"/>
  <c r="Z96" i="1"/>
  <c r="AK96" i="1"/>
  <c r="AO96" i="1"/>
  <c r="Z97" i="1"/>
  <c r="AK97" i="1"/>
  <c r="AO97" i="1"/>
  <c r="Z98" i="1"/>
  <c r="AK98" i="1"/>
  <c r="AO98" i="1"/>
  <c r="Z99" i="1"/>
  <c r="AK99" i="1"/>
  <c r="AO99" i="1"/>
  <c r="Z211" i="1"/>
  <c r="AK212" i="1"/>
  <c r="AO212" i="1"/>
  <c r="Z238" i="1"/>
  <c r="AK100" i="1"/>
  <c r="AO101" i="1"/>
  <c r="Z103" i="1"/>
  <c r="AK104" i="1"/>
  <c r="Z106" i="1"/>
  <c r="AK107" i="1"/>
  <c r="AO108" i="1"/>
  <c r="Z110" i="1"/>
  <c r="AK111" i="1"/>
  <c r="AO112" i="1"/>
  <c r="Z114" i="1"/>
  <c r="AK115" i="1"/>
  <c r="AO116" i="1"/>
  <c r="Z118" i="1"/>
  <c r="AK119" i="1"/>
  <c r="AO120" i="1"/>
  <c r="Z122" i="1"/>
  <c r="AK123" i="1"/>
  <c r="AO124" i="1"/>
  <c r="Z126" i="1"/>
  <c r="AK128" i="1"/>
  <c r="AO129" i="1"/>
  <c r="Z131" i="1"/>
  <c r="AK132" i="1"/>
  <c r="AO133" i="1"/>
  <c r="Z135" i="1"/>
  <c r="AK136" i="1"/>
  <c r="AO137" i="1"/>
  <c r="Z139" i="1"/>
  <c r="AK140" i="1"/>
  <c r="AO141" i="1"/>
  <c r="Z143" i="1"/>
  <c r="AK144" i="1"/>
  <c r="AO145" i="1"/>
  <c r="Z235" i="1"/>
  <c r="AK147" i="1"/>
  <c r="AO148" i="1"/>
  <c r="AK150" i="1"/>
  <c r="AO151" i="1"/>
  <c r="Z153" i="1"/>
  <c r="AK154" i="1"/>
  <c r="AO155" i="1"/>
  <c r="Z157" i="1"/>
  <c r="AK159" i="1"/>
  <c r="AO160" i="1"/>
  <c r="Z162" i="1"/>
  <c r="AK163" i="1"/>
  <c r="Z165" i="1"/>
  <c r="AK167" i="1"/>
  <c r="AO168" i="1"/>
  <c r="AK170" i="1"/>
  <c r="Z171" i="1"/>
  <c r="AK173" i="1"/>
  <c r="AO175" i="1"/>
  <c r="AK177" i="1"/>
  <c r="AO179" i="1"/>
  <c r="Z180" i="1"/>
  <c r="AO181" i="1"/>
  <c r="Z185" i="1"/>
  <c r="AK188" i="1"/>
  <c r="Z188" i="1"/>
  <c r="AK193" i="1"/>
  <c r="AO195" i="1"/>
  <c r="AK232" i="1"/>
  <c r="AO197" i="1"/>
  <c r="Z199" i="1"/>
  <c r="AO200" i="1"/>
  <c r="Z202" i="1"/>
  <c r="AK204" i="1"/>
  <c r="Z204" i="1"/>
  <c r="H7" i="9"/>
  <c r="G7" i="9"/>
  <c r="F7" i="9"/>
  <c r="E7" i="9"/>
  <c r="D7" i="9"/>
  <c r="C7" i="9"/>
  <c r="AR166" i="1" l="1"/>
  <c r="AU32" i="1"/>
  <c r="AA243" i="1"/>
  <c r="Z243" i="1"/>
  <c r="AB243" i="1"/>
  <c r="AS32" i="1"/>
  <c r="AT32" i="1"/>
  <c r="AQ166" i="1"/>
  <c r="AP166" i="1"/>
  <c r="AU166" i="1"/>
  <c r="AT166" i="1"/>
  <c r="AU68" i="1"/>
  <c r="AT68" i="1"/>
  <c r="AP68" i="1"/>
  <c r="AS68" i="1"/>
  <c r="AQ68" i="1"/>
  <c r="AR68" i="1"/>
  <c r="AT161" i="1"/>
  <c r="AQ183" i="1"/>
  <c r="AS183" i="1"/>
  <c r="AR183" i="1"/>
  <c r="AU183" i="1"/>
  <c r="AP183" i="1"/>
  <c r="AT183" i="1"/>
  <c r="AS161" i="1"/>
  <c r="AU161" i="1"/>
  <c r="AR161" i="1"/>
  <c r="AQ161" i="1"/>
  <c r="N4" i="10"/>
  <c r="AS157" i="1"/>
  <c r="AU157" i="1"/>
  <c r="AQ157" i="1"/>
  <c r="AR157" i="1"/>
  <c r="AT157" i="1"/>
  <c r="AP157" i="1"/>
  <c r="AT126" i="1"/>
  <c r="AP126" i="1"/>
  <c r="AR126" i="1"/>
  <c r="AS126" i="1"/>
  <c r="AU126" i="1"/>
  <c r="AQ126" i="1"/>
  <c r="AR115" i="1"/>
  <c r="AT115" i="1"/>
  <c r="AP115" i="1"/>
  <c r="AU115" i="1"/>
  <c r="AQ115" i="1"/>
  <c r="AS115" i="1"/>
  <c r="AT99" i="1"/>
  <c r="AP99" i="1"/>
  <c r="AR99" i="1"/>
  <c r="AS99" i="1"/>
  <c r="AU99" i="1"/>
  <c r="AQ99" i="1"/>
  <c r="AT235" i="1"/>
  <c r="AP235" i="1"/>
  <c r="AR235" i="1"/>
  <c r="AS235" i="1"/>
  <c r="AU235" i="1"/>
  <c r="AQ235" i="1"/>
  <c r="AT237" i="1"/>
  <c r="AP237" i="1"/>
  <c r="AR237" i="1"/>
  <c r="AS237" i="1"/>
  <c r="AQ237" i="1"/>
  <c r="AU237" i="1"/>
  <c r="AT51" i="1"/>
  <c r="AP51" i="1"/>
  <c r="AR51" i="1"/>
  <c r="AS51" i="1"/>
  <c r="AQ51" i="1"/>
  <c r="AU51" i="1"/>
  <c r="AR105" i="1"/>
  <c r="AT105" i="1"/>
  <c r="AP105" i="1"/>
  <c r="AQ105" i="1"/>
  <c r="AU105" i="1"/>
  <c r="AS105" i="1"/>
  <c r="AR90" i="1"/>
  <c r="AT90" i="1"/>
  <c r="AP90" i="1"/>
  <c r="AQ90" i="1"/>
  <c r="AU90" i="1"/>
  <c r="AS90" i="1"/>
  <c r="AR73" i="1"/>
  <c r="AT73" i="1"/>
  <c r="AP73" i="1"/>
  <c r="AQ73" i="1"/>
  <c r="AU73" i="1"/>
  <c r="AS73" i="1"/>
  <c r="AR57" i="1"/>
  <c r="AT57" i="1"/>
  <c r="AP57" i="1"/>
  <c r="AU57" i="1"/>
  <c r="AS57" i="1"/>
  <c r="AQ57" i="1"/>
  <c r="AR40" i="1"/>
  <c r="AT40" i="1"/>
  <c r="AP40" i="1"/>
  <c r="AU40" i="1"/>
  <c r="AS40" i="1"/>
  <c r="AQ40" i="1"/>
  <c r="AR23" i="1"/>
  <c r="AT23" i="1"/>
  <c r="AP23" i="1"/>
  <c r="AU23" i="1"/>
  <c r="AS23" i="1"/>
  <c r="AQ23" i="1"/>
  <c r="AU5" i="1"/>
  <c r="AQ5" i="1"/>
  <c r="AT5" i="1"/>
  <c r="AS5" i="1"/>
  <c r="AR5" i="1"/>
  <c r="AP5" i="1"/>
  <c r="AR102" i="1"/>
  <c r="AT102" i="1"/>
  <c r="AP102" i="1"/>
  <c r="AQ102" i="1"/>
  <c r="AU102" i="1"/>
  <c r="AS102" i="1"/>
  <c r="AT131" i="1"/>
  <c r="AP131" i="1"/>
  <c r="AR131" i="1"/>
  <c r="AS131" i="1"/>
  <c r="AQ131" i="1"/>
  <c r="AU131" i="1"/>
  <c r="AS162" i="1"/>
  <c r="AU162" i="1"/>
  <c r="AQ162" i="1"/>
  <c r="AR162" i="1"/>
  <c r="AT162" i="1"/>
  <c r="AP162" i="1"/>
  <c r="AS7" i="1"/>
  <c r="AR7" i="1"/>
  <c r="AU7" i="1"/>
  <c r="AQ7" i="1"/>
  <c r="AT7" i="1"/>
  <c r="AP7" i="1"/>
  <c r="AT24" i="1"/>
  <c r="AP24" i="1"/>
  <c r="AR24" i="1"/>
  <c r="AU24" i="1"/>
  <c r="AS24" i="1"/>
  <c r="AQ24" i="1"/>
  <c r="AT41" i="1"/>
  <c r="AP41" i="1"/>
  <c r="AR41" i="1"/>
  <c r="AU41" i="1"/>
  <c r="AS41" i="1"/>
  <c r="AQ41" i="1"/>
  <c r="AT58" i="1"/>
  <c r="AP58" i="1"/>
  <c r="AR58" i="1"/>
  <c r="AU58" i="1"/>
  <c r="AS58" i="1"/>
  <c r="AQ58" i="1"/>
  <c r="AT74" i="1"/>
  <c r="AP74" i="1"/>
  <c r="AR74" i="1"/>
  <c r="AS74" i="1"/>
  <c r="AU74" i="1"/>
  <c r="AQ74" i="1"/>
  <c r="AT91" i="1"/>
  <c r="AP91" i="1"/>
  <c r="AR91" i="1"/>
  <c r="AS91" i="1"/>
  <c r="AU91" i="1"/>
  <c r="AQ91" i="1"/>
  <c r="AT110" i="1"/>
  <c r="AP110" i="1"/>
  <c r="AR110" i="1"/>
  <c r="AS110" i="1"/>
  <c r="AU110" i="1"/>
  <c r="AQ110" i="1"/>
  <c r="AR138" i="1"/>
  <c r="AT138" i="1"/>
  <c r="AP138" i="1"/>
  <c r="AQ138" i="1"/>
  <c r="AU138" i="1"/>
  <c r="AS138" i="1"/>
  <c r="AR225" i="1"/>
  <c r="AT225" i="1"/>
  <c r="AP225" i="1"/>
  <c r="AS225" i="1"/>
  <c r="AU225" i="1"/>
  <c r="AQ225" i="1"/>
  <c r="AR21" i="1"/>
  <c r="AT21" i="1"/>
  <c r="AP21" i="1"/>
  <c r="AQ21" i="1"/>
  <c r="AU21" i="1"/>
  <c r="AS21" i="1"/>
  <c r="AR38" i="1"/>
  <c r="AT38" i="1"/>
  <c r="AP38" i="1"/>
  <c r="AQ38" i="1"/>
  <c r="AU38" i="1"/>
  <c r="AS38" i="1"/>
  <c r="AR54" i="1"/>
  <c r="AT54" i="1"/>
  <c r="AP54" i="1"/>
  <c r="AQ54" i="1"/>
  <c r="AU54" i="1"/>
  <c r="AS54" i="1"/>
  <c r="AR71" i="1"/>
  <c r="AT71" i="1"/>
  <c r="AP71" i="1"/>
  <c r="AU71" i="1"/>
  <c r="AQ71" i="1"/>
  <c r="AS71" i="1"/>
  <c r="AR88" i="1"/>
  <c r="AT88" i="1"/>
  <c r="AP88" i="1"/>
  <c r="AU88" i="1"/>
  <c r="AQ88" i="1"/>
  <c r="AS88" i="1"/>
  <c r="AR104" i="1"/>
  <c r="AT104" i="1"/>
  <c r="AP104" i="1"/>
  <c r="AU104" i="1"/>
  <c r="AQ104" i="1"/>
  <c r="AS104" i="1"/>
  <c r="AT122" i="1"/>
  <c r="AP122" i="1"/>
  <c r="AR122" i="1"/>
  <c r="AS122" i="1"/>
  <c r="AQ122" i="1"/>
  <c r="AU122" i="1"/>
  <c r="AS153" i="1"/>
  <c r="AU153" i="1"/>
  <c r="AQ153" i="1"/>
  <c r="AR153" i="1"/>
  <c r="AT153" i="1"/>
  <c r="AP153" i="1"/>
  <c r="AR132" i="1"/>
  <c r="AT132" i="1"/>
  <c r="AP132" i="1"/>
  <c r="AU132" i="1"/>
  <c r="AQ132" i="1"/>
  <c r="AS132" i="1"/>
  <c r="AR147" i="1"/>
  <c r="AT147" i="1"/>
  <c r="AP147" i="1"/>
  <c r="AU147" i="1"/>
  <c r="AQ147" i="1"/>
  <c r="AS147" i="1"/>
  <c r="AU163" i="1"/>
  <c r="AQ163" i="1"/>
  <c r="AS163" i="1"/>
  <c r="AP163" i="1"/>
  <c r="AT163" i="1"/>
  <c r="AR163" i="1"/>
  <c r="AT108" i="1"/>
  <c r="AP108" i="1"/>
  <c r="AR108" i="1"/>
  <c r="AS108" i="1"/>
  <c r="AU108" i="1"/>
  <c r="AQ108" i="1"/>
  <c r="AT124" i="1"/>
  <c r="AP124" i="1"/>
  <c r="AR124" i="1"/>
  <c r="AS124" i="1"/>
  <c r="AU124" i="1"/>
  <c r="AQ124" i="1"/>
  <c r="AT141" i="1"/>
  <c r="AP141" i="1"/>
  <c r="AR141" i="1"/>
  <c r="AS141" i="1"/>
  <c r="AU141" i="1"/>
  <c r="AQ141" i="1"/>
  <c r="AS155" i="1"/>
  <c r="AU155" i="1"/>
  <c r="AQ155" i="1"/>
  <c r="AR155" i="1"/>
  <c r="AP155" i="1"/>
  <c r="AT155" i="1"/>
  <c r="AR208" i="1"/>
  <c r="AT208" i="1"/>
  <c r="AP208" i="1"/>
  <c r="AS208" i="1"/>
  <c r="AU208" i="1"/>
  <c r="AQ208" i="1"/>
  <c r="AT231" i="1"/>
  <c r="AP231" i="1"/>
  <c r="AR231" i="1"/>
  <c r="AU231" i="1"/>
  <c r="AQ231" i="1"/>
  <c r="AS231" i="1"/>
  <c r="AT224" i="1"/>
  <c r="AP224" i="1"/>
  <c r="AR224" i="1"/>
  <c r="AU224" i="1"/>
  <c r="AQ224" i="1"/>
  <c r="AS224" i="1"/>
  <c r="AU171" i="1"/>
  <c r="AQ171" i="1"/>
  <c r="AS171" i="1"/>
  <c r="AP171" i="1"/>
  <c r="AT171" i="1"/>
  <c r="AR171" i="1"/>
  <c r="AU175" i="1"/>
  <c r="AQ175" i="1"/>
  <c r="AS175" i="1"/>
  <c r="AP175" i="1"/>
  <c r="AT175" i="1"/>
  <c r="AR175" i="1"/>
  <c r="AT180" i="1"/>
  <c r="AR180" i="1"/>
  <c r="AQ180" i="1"/>
  <c r="AU180" i="1"/>
  <c r="AP180" i="1"/>
  <c r="AS180" i="1"/>
  <c r="AT184" i="1"/>
  <c r="AP184" i="1"/>
  <c r="AR184" i="1"/>
  <c r="AQ184" i="1"/>
  <c r="AU184" i="1"/>
  <c r="AS184" i="1"/>
  <c r="AT189" i="1"/>
  <c r="AP189" i="1"/>
  <c r="AR189" i="1"/>
  <c r="AQ189" i="1"/>
  <c r="AU189" i="1"/>
  <c r="AS189" i="1"/>
  <c r="AT195" i="1"/>
  <c r="AP195" i="1"/>
  <c r="AR195" i="1"/>
  <c r="AQ195" i="1"/>
  <c r="AU195" i="1"/>
  <c r="AS195" i="1"/>
  <c r="AT198" i="1"/>
  <c r="AP198" i="1"/>
  <c r="AR198" i="1"/>
  <c r="AQ198" i="1"/>
  <c r="AU198" i="1"/>
  <c r="AS198" i="1"/>
  <c r="AT233" i="1"/>
  <c r="AP233" i="1"/>
  <c r="AR233" i="1"/>
  <c r="AQ233" i="1"/>
  <c r="AU233" i="1"/>
  <c r="AS233" i="1"/>
  <c r="AT205" i="1"/>
  <c r="AP205" i="1"/>
  <c r="AR205" i="1"/>
  <c r="AQ205" i="1"/>
  <c r="AU205" i="1"/>
  <c r="AS205" i="1"/>
  <c r="AT219" i="1"/>
  <c r="AP219" i="1"/>
  <c r="AR219" i="1"/>
  <c r="AQ219" i="1"/>
  <c r="AU219" i="1"/>
  <c r="AS219" i="1"/>
  <c r="AR61" i="1"/>
  <c r="AT61" i="1"/>
  <c r="AP61" i="1"/>
  <c r="AU61" i="1"/>
  <c r="AS61" i="1"/>
  <c r="AQ61" i="1"/>
  <c r="AT30" i="1"/>
  <c r="AP30" i="1"/>
  <c r="AR30" i="1"/>
  <c r="AS30" i="1"/>
  <c r="AQ30" i="1"/>
  <c r="AU30" i="1"/>
  <c r="AT35" i="1"/>
  <c r="AP35" i="1"/>
  <c r="AR35" i="1"/>
  <c r="AS35" i="1"/>
  <c r="AQ35" i="1"/>
  <c r="AU35" i="1"/>
  <c r="AT69" i="1"/>
  <c r="AR69" i="1"/>
  <c r="AU69" i="1"/>
  <c r="AP69" i="1"/>
  <c r="AS69" i="1"/>
  <c r="AQ69" i="1"/>
  <c r="AT47" i="1"/>
  <c r="AP47" i="1"/>
  <c r="AR47" i="1"/>
  <c r="AS47" i="1"/>
  <c r="AQ47" i="1"/>
  <c r="AU47" i="1"/>
  <c r="AR212" i="1"/>
  <c r="AT212" i="1"/>
  <c r="AP212" i="1"/>
  <c r="AQ212" i="1"/>
  <c r="AU212" i="1"/>
  <c r="AS212" i="1"/>
  <c r="AT22" i="1"/>
  <c r="AP22" i="1"/>
  <c r="AR22" i="1"/>
  <c r="AS22" i="1"/>
  <c r="AQ22" i="1"/>
  <c r="AU22" i="1"/>
  <c r="AT18" i="1"/>
  <c r="AP18" i="1"/>
  <c r="AR18" i="1"/>
  <c r="AS18" i="1"/>
  <c r="AQ18" i="1"/>
  <c r="AU18" i="1"/>
  <c r="AR111" i="1"/>
  <c r="AT111" i="1"/>
  <c r="AP111" i="1"/>
  <c r="AU111" i="1"/>
  <c r="AQ111" i="1"/>
  <c r="AS111" i="1"/>
  <c r="AR134" i="1"/>
  <c r="AT134" i="1"/>
  <c r="AP134" i="1"/>
  <c r="AQ134" i="1"/>
  <c r="AU134" i="1"/>
  <c r="AS134" i="1"/>
  <c r="AU164" i="1"/>
  <c r="AQ164" i="1"/>
  <c r="AS164" i="1"/>
  <c r="AT164" i="1"/>
  <c r="AP164" i="1"/>
  <c r="AR164" i="1"/>
  <c r="AT12" i="1"/>
  <c r="AP12" i="1"/>
  <c r="AR12" i="1"/>
  <c r="AU12" i="1"/>
  <c r="AS12" i="1"/>
  <c r="AQ12" i="1"/>
  <c r="AT28" i="1"/>
  <c r="AP28" i="1"/>
  <c r="AR28" i="1"/>
  <c r="AU28" i="1"/>
  <c r="AS28" i="1"/>
  <c r="AQ28" i="1"/>
  <c r="AT45" i="1"/>
  <c r="AP45" i="1"/>
  <c r="AR45" i="1"/>
  <c r="AU45" i="1"/>
  <c r="AS45" i="1"/>
  <c r="AQ45" i="1"/>
  <c r="AT62" i="1"/>
  <c r="AP62" i="1"/>
  <c r="AR62" i="1"/>
  <c r="AU62" i="1"/>
  <c r="AS62" i="1"/>
  <c r="AQ62" i="1"/>
  <c r="AT80" i="1"/>
  <c r="AP80" i="1"/>
  <c r="AR80" i="1"/>
  <c r="AS80" i="1"/>
  <c r="AQ80" i="1"/>
  <c r="AU80" i="1"/>
  <c r="AT95" i="1"/>
  <c r="AP95" i="1"/>
  <c r="AR95" i="1"/>
  <c r="AS95" i="1"/>
  <c r="AQ95" i="1"/>
  <c r="AU95" i="1"/>
  <c r="AR113" i="1"/>
  <c r="AT113" i="1"/>
  <c r="AP113" i="1"/>
  <c r="AQ113" i="1"/>
  <c r="AU113" i="1"/>
  <c r="AS113" i="1"/>
  <c r="AU8" i="1"/>
  <c r="AQ8" i="1"/>
  <c r="AT8" i="1"/>
  <c r="AP8" i="1"/>
  <c r="AS8" i="1"/>
  <c r="AR8" i="1"/>
  <c r="AR25" i="1"/>
  <c r="AT25" i="1"/>
  <c r="AP25" i="1"/>
  <c r="AQ25" i="1"/>
  <c r="AU25" i="1"/>
  <c r="AS25" i="1"/>
  <c r="AR42" i="1"/>
  <c r="AT42" i="1"/>
  <c r="AP42" i="1"/>
  <c r="AQ42" i="1"/>
  <c r="AU42" i="1"/>
  <c r="AS42" i="1"/>
  <c r="AR59" i="1"/>
  <c r="AT59" i="1"/>
  <c r="AP59" i="1"/>
  <c r="AQ59" i="1"/>
  <c r="AU59" i="1"/>
  <c r="AS59" i="1"/>
  <c r="AR75" i="1"/>
  <c r="AT75" i="1"/>
  <c r="AP75" i="1"/>
  <c r="AU75" i="1"/>
  <c r="AQ75" i="1"/>
  <c r="AS75" i="1"/>
  <c r="AR92" i="1"/>
  <c r="AT92" i="1"/>
  <c r="AP92" i="1"/>
  <c r="AU92" i="1"/>
  <c r="AQ92" i="1"/>
  <c r="AS92" i="1"/>
  <c r="AT106" i="1"/>
  <c r="AP106" i="1"/>
  <c r="AR106" i="1"/>
  <c r="AS106" i="1"/>
  <c r="AQ106" i="1"/>
  <c r="AU106" i="1"/>
  <c r="AR125" i="1"/>
  <c r="AT125" i="1"/>
  <c r="AP125" i="1"/>
  <c r="AQ125" i="1"/>
  <c r="AU125" i="1"/>
  <c r="AS125" i="1"/>
  <c r="AU156" i="1"/>
  <c r="AQ156" i="1"/>
  <c r="AS156" i="1"/>
  <c r="AT156" i="1"/>
  <c r="AP156" i="1"/>
  <c r="AR156" i="1"/>
  <c r="AR136" i="1"/>
  <c r="AT136" i="1"/>
  <c r="AP136" i="1"/>
  <c r="AU136" i="1"/>
  <c r="AQ136" i="1"/>
  <c r="AS136" i="1"/>
  <c r="AU150" i="1"/>
  <c r="AQ150" i="1"/>
  <c r="AS150" i="1"/>
  <c r="AP150" i="1"/>
  <c r="AT150" i="1"/>
  <c r="AR150" i="1"/>
  <c r="AU167" i="1"/>
  <c r="AQ167" i="1"/>
  <c r="AS167" i="1"/>
  <c r="AP167" i="1"/>
  <c r="AT167" i="1"/>
  <c r="AR167" i="1"/>
  <c r="AR127" i="1"/>
  <c r="AT127" i="1"/>
  <c r="AP127" i="1"/>
  <c r="AS127" i="1"/>
  <c r="AQ127" i="1"/>
  <c r="AU127" i="1"/>
  <c r="AT112" i="1"/>
  <c r="AP112" i="1"/>
  <c r="AR112" i="1"/>
  <c r="AS112" i="1"/>
  <c r="AU112" i="1"/>
  <c r="AQ112" i="1"/>
  <c r="AT129" i="1"/>
  <c r="AP129" i="1"/>
  <c r="AR129" i="1"/>
  <c r="AS129" i="1"/>
  <c r="AU129" i="1"/>
  <c r="AQ129" i="1"/>
  <c r="AT145" i="1"/>
  <c r="AP145" i="1"/>
  <c r="AR145" i="1"/>
  <c r="AS145" i="1"/>
  <c r="AU145" i="1"/>
  <c r="AQ145" i="1"/>
  <c r="AS160" i="1"/>
  <c r="AU160" i="1"/>
  <c r="AQ160" i="1"/>
  <c r="AR160" i="1"/>
  <c r="AP160" i="1"/>
  <c r="AT160" i="1"/>
  <c r="AR238" i="1"/>
  <c r="AT238" i="1"/>
  <c r="AP238" i="1"/>
  <c r="AS238" i="1"/>
  <c r="AU238" i="1"/>
  <c r="AQ238" i="1"/>
  <c r="AT207" i="1"/>
  <c r="AP207" i="1"/>
  <c r="AR207" i="1"/>
  <c r="AU207" i="1"/>
  <c r="AQ207" i="1"/>
  <c r="AS207" i="1"/>
  <c r="AR227" i="1"/>
  <c r="AT227" i="1"/>
  <c r="AP227" i="1"/>
  <c r="AS227" i="1"/>
  <c r="AQ227" i="1"/>
  <c r="AU227" i="1"/>
  <c r="AS172" i="1"/>
  <c r="AU172" i="1"/>
  <c r="AQ172" i="1"/>
  <c r="AR172" i="1"/>
  <c r="AP172" i="1"/>
  <c r="AT172" i="1"/>
  <c r="AS177" i="1"/>
  <c r="AU177" i="1"/>
  <c r="AQ177" i="1"/>
  <c r="AR177" i="1"/>
  <c r="AP177" i="1"/>
  <c r="AT177" i="1"/>
  <c r="AR186" i="1"/>
  <c r="AT186" i="1"/>
  <c r="AP186" i="1"/>
  <c r="AS186" i="1"/>
  <c r="AQ186" i="1"/>
  <c r="AU186" i="1"/>
  <c r="AR190" i="1"/>
  <c r="AT190" i="1"/>
  <c r="AP190" i="1"/>
  <c r="AS190" i="1"/>
  <c r="AQ190" i="1"/>
  <c r="AU190" i="1"/>
  <c r="AR232" i="1"/>
  <c r="AT232" i="1"/>
  <c r="AP232" i="1"/>
  <c r="AS232" i="1"/>
  <c r="AQ232" i="1"/>
  <c r="AU232" i="1"/>
  <c r="AR199" i="1"/>
  <c r="AT199" i="1"/>
  <c r="AP199" i="1"/>
  <c r="AS199" i="1"/>
  <c r="AQ199" i="1"/>
  <c r="AU199" i="1"/>
  <c r="AR203" i="1"/>
  <c r="AT203" i="1"/>
  <c r="AP203" i="1"/>
  <c r="AS203" i="1"/>
  <c r="AQ203" i="1"/>
  <c r="AU203" i="1"/>
  <c r="AR206" i="1"/>
  <c r="AT206" i="1"/>
  <c r="AP206" i="1"/>
  <c r="AS206" i="1"/>
  <c r="AQ206" i="1"/>
  <c r="AU206" i="1"/>
  <c r="AT222" i="1"/>
  <c r="AP222" i="1"/>
  <c r="AR222" i="1"/>
  <c r="AQ222" i="1"/>
  <c r="AU222" i="1"/>
  <c r="AS222" i="1"/>
  <c r="AT72" i="1"/>
  <c r="AP72" i="1"/>
  <c r="AR72" i="1"/>
  <c r="AS72" i="1"/>
  <c r="AU72" i="1"/>
  <c r="AQ72" i="1"/>
  <c r="AR36" i="1"/>
  <c r="AT36" i="1"/>
  <c r="AP36" i="1"/>
  <c r="AU36" i="1"/>
  <c r="AS36" i="1"/>
  <c r="AQ36" i="1"/>
  <c r="AR130" i="1"/>
  <c r="AT130" i="1"/>
  <c r="AP130" i="1"/>
  <c r="AQ130" i="1"/>
  <c r="AU130" i="1"/>
  <c r="AS130" i="1"/>
  <c r="AR52" i="1"/>
  <c r="AT52" i="1"/>
  <c r="AP52" i="1"/>
  <c r="AU52" i="1"/>
  <c r="AS52" i="1"/>
  <c r="AQ52" i="1"/>
  <c r="AR146" i="1"/>
  <c r="AT146" i="1"/>
  <c r="AP146" i="1"/>
  <c r="AQ146" i="1"/>
  <c r="AU146" i="1"/>
  <c r="AS146" i="1"/>
  <c r="AT118" i="1"/>
  <c r="AP118" i="1"/>
  <c r="AR118" i="1"/>
  <c r="AS118" i="1"/>
  <c r="AU118" i="1"/>
  <c r="AQ118" i="1"/>
  <c r="AT143" i="1"/>
  <c r="AP143" i="1"/>
  <c r="AR143" i="1"/>
  <c r="AS143" i="1"/>
  <c r="AU143" i="1"/>
  <c r="AQ143" i="1"/>
  <c r="AR121" i="1"/>
  <c r="AT121" i="1"/>
  <c r="AP121" i="1"/>
  <c r="AQ121" i="1"/>
  <c r="AU121" i="1"/>
  <c r="AS121" i="1"/>
  <c r="AR96" i="1"/>
  <c r="AT96" i="1"/>
  <c r="AP96" i="1"/>
  <c r="AQ96" i="1"/>
  <c r="AU96" i="1"/>
  <c r="AS96" i="1"/>
  <c r="AR83" i="1"/>
  <c r="AT83" i="1"/>
  <c r="AP83" i="1"/>
  <c r="AQ83" i="1"/>
  <c r="AU83" i="1"/>
  <c r="AS83" i="1"/>
  <c r="AR65" i="1"/>
  <c r="AT65" i="1"/>
  <c r="AP65" i="1"/>
  <c r="AU65" i="1"/>
  <c r="AS65" i="1"/>
  <c r="AQ65" i="1"/>
  <c r="AR48" i="1"/>
  <c r="AT48" i="1"/>
  <c r="AP48" i="1"/>
  <c r="AU48" i="1"/>
  <c r="AS48" i="1"/>
  <c r="AQ48" i="1"/>
  <c r="AR100" i="1"/>
  <c r="AT100" i="1"/>
  <c r="AP100" i="1"/>
  <c r="AU100" i="1"/>
  <c r="AQ100" i="1"/>
  <c r="AS100" i="1"/>
  <c r="AT93" i="1"/>
  <c r="AP93" i="1"/>
  <c r="AR93" i="1"/>
  <c r="AS93" i="1"/>
  <c r="AU93" i="1"/>
  <c r="AQ93" i="1"/>
  <c r="AT77" i="1"/>
  <c r="AP77" i="1"/>
  <c r="AR77" i="1"/>
  <c r="AS77" i="1"/>
  <c r="AU77" i="1"/>
  <c r="AQ77" i="1"/>
  <c r="AT60" i="1"/>
  <c r="AP60" i="1"/>
  <c r="AR60" i="1"/>
  <c r="AS60" i="1"/>
  <c r="AQ60" i="1"/>
  <c r="AU60" i="1"/>
  <c r="AT43" i="1"/>
  <c r="AP43" i="1"/>
  <c r="AR43" i="1"/>
  <c r="AS43" i="1"/>
  <c r="AQ43" i="1"/>
  <c r="AU43" i="1"/>
  <c r="AT26" i="1"/>
  <c r="AP26" i="1"/>
  <c r="AR26" i="1"/>
  <c r="AS26" i="1"/>
  <c r="AQ26" i="1"/>
  <c r="AU26" i="1"/>
  <c r="AT9" i="1"/>
  <c r="AS9" i="1"/>
  <c r="AR9" i="1"/>
  <c r="AQ9" i="1"/>
  <c r="AU9" i="1"/>
  <c r="AP9" i="1"/>
  <c r="AT114" i="1"/>
  <c r="AP114" i="1"/>
  <c r="AR114" i="1"/>
  <c r="AS114" i="1"/>
  <c r="AQ114" i="1"/>
  <c r="AU114" i="1"/>
  <c r="AT236" i="1"/>
  <c r="AP236" i="1"/>
  <c r="AR236" i="1"/>
  <c r="AS236" i="1"/>
  <c r="AQ236" i="1"/>
  <c r="AU236" i="1"/>
  <c r="AR214" i="1"/>
  <c r="AT214" i="1"/>
  <c r="AP214" i="1"/>
  <c r="AS214" i="1"/>
  <c r="AQ214" i="1"/>
  <c r="AU214" i="1"/>
  <c r="AT16" i="1"/>
  <c r="AP16" i="1"/>
  <c r="AR16" i="1"/>
  <c r="AU16" i="1"/>
  <c r="AS16" i="1"/>
  <c r="AQ16" i="1"/>
  <c r="AT33" i="1"/>
  <c r="AP33" i="1"/>
  <c r="AR33" i="1"/>
  <c r="AU33" i="1"/>
  <c r="AS33" i="1"/>
  <c r="AQ33" i="1"/>
  <c r="AT49" i="1"/>
  <c r="AP49" i="1"/>
  <c r="AR49" i="1"/>
  <c r="AU49" i="1"/>
  <c r="AS49" i="1"/>
  <c r="AQ49" i="1"/>
  <c r="AT66" i="1"/>
  <c r="AP66" i="1"/>
  <c r="AR66" i="1"/>
  <c r="AU66" i="1"/>
  <c r="AS66" i="1"/>
  <c r="AQ66" i="1"/>
  <c r="AT84" i="1"/>
  <c r="AP84" i="1"/>
  <c r="AR84" i="1"/>
  <c r="AS84" i="1"/>
  <c r="AU84" i="1"/>
  <c r="AQ84" i="1"/>
  <c r="AT97" i="1"/>
  <c r="AP97" i="1"/>
  <c r="AR97" i="1"/>
  <c r="AS97" i="1"/>
  <c r="AU97" i="1"/>
  <c r="AQ97" i="1"/>
  <c r="AR123" i="1"/>
  <c r="AT123" i="1"/>
  <c r="AP123" i="1"/>
  <c r="AU123" i="1"/>
  <c r="AQ123" i="1"/>
  <c r="AS123" i="1"/>
  <c r="AU152" i="1"/>
  <c r="AQ152" i="1"/>
  <c r="AS152" i="1"/>
  <c r="AT152" i="1"/>
  <c r="AP152" i="1"/>
  <c r="AR152" i="1"/>
  <c r="AR13" i="1"/>
  <c r="AT13" i="1"/>
  <c r="AP13" i="1"/>
  <c r="AQ13" i="1"/>
  <c r="AU13" i="1"/>
  <c r="AS13" i="1"/>
  <c r="AR29" i="1"/>
  <c r="AT29" i="1"/>
  <c r="AP29" i="1"/>
  <c r="AQ29" i="1"/>
  <c r="AU29" i="1"/>
  <c r="AS29" i="1"/>
  <c r="AR46" i="1"/>
  <c r="AT46" i="1"/>
  <c r="AP46" i="1"/>
  <c r="AQ46" i="1"/>
  <c r="AU46" i="1"/>
  <c r="AS46" i="1"/>
  <c r="AR63" i="1"/>
  <c r="AT63" i="1"/>
  <c r="AP63" i="1"/>
  <c r="AQ63" i="1"/>
  <c r="AU63" i="1"/>
  <c r="AS63" i="1"/>
  <c r="AR81" i="1"/>
  <c r="AT81" i="1"/>
  <c r="AP81" i="1"/>
  <c r="AU81" i="1"/>
  <c r="AQ81" i="1"/>
  <c r="AS81" i="1"/>
  <c r="AR109" i="1"/>
  <c r="AT109" i="1"/>
  <c r="AP109" i="1"/>
  <c r="AQ109" i="1"/>
  <c r="AU109" i="1"/>
  <c r="AS109" i="1"/>
  <c r="AT139" i="1"/>
  <c r="AP139" i="1"/>
  <c r="AR139" i="1"/>
  <c r="AS139" i="1"/>
  <c r="AQ139" i="1"/>
  <c r="AU139" i="1"/>
  <c r="AR220" i="1"/>
  <c r="AT220" i="1"/>
  <c r="AP220" i="1"/>
  <c r="AS220" i="1"/>
  <c r="AQ220" i="1"/>
  <c r="AU220" i="1"/>
  <c r="AR140" i="1"/>
  <c r="AT140" i="1"/>
  <c r="AP140" i="1"/>
  <c r="AU140" i="1"/>
  <c r="AQ140" i="1"/>
  <c r="AS140" i="1"/>
  <c r="AU154" i="1"/>
  <c r="AQ154" i="1"/>
  <c r="AS154" i="1"/>
  <c r="AP154" i="1"/>
  <c r="AT154" i="1"/>
  <c r="AR154" i="1"/>
  <c r="AT211" i="1"/>
  <c r="AP211" i="1"/>
  <c r="AR211" i="1"/>
  <c r="AU211" i="1"/>
  <c r="AQ211" i="1"/>
  <c r="AS211" i="1"/>
  <c r="AT101" i="1"/>
  <c r="AP101" i="1"/>
  <c r="AR101" i="1"/>
  <c r="AS101" i="1"/>
  <c r="AU101" i="1"/>
  <c r="AQ101" i="1"/>
  <c r="AT116" i="1"/>
  <c r="AP116" i="1"/>
  <c r="AR116" i="1"/>
  <c r="AS116" i="1"/>
  <c r="AU116" i="1"/>
  <c r="AQ116" i="1"/>
  <c r="AT133" i="1"/>
  <c r="AP133" i="1"/>
  <c r="AR133" i="1"/>
  <c r="AS133" i="1"/>
  <c r="AU133" i="1"/>
  <c r="AQ133" i="1"/>
  <c r="AT148" i="1"/>
  <c r="AP148" i="1"/>
  <c r="AR148" i="1"/>
  <c r="AS148" i="1"/>
  <c r="AU148" i="1"/>
  <c r="AQ148" i="1"/>
  <c r="AR216" i="1"/>
  <c r="AT216" i="1"/>
  <c r="AP216" i="1"/>
  <c r="AS216" i="1"/>
  <c r="AU216" i="1"/>
  <c r="AQ216" i="1"/>
  <c r="AR210" i="1"/>
  <c r="AT210" i="1"/>
  <c r="AP210" i="1"/>
  <c r="AS210" i="1"/>
  <c r="AQ210" i="1"/>
  <c r="AU210" i="1"/>
  <c r="AU169" i="1"/>
  <c r="AQ169" i="1"/>
  <c r="AS169" i="1"/>
  <c r="AT169" i="1"/>
  <c r="AP169" i="1"/>
  <c r="AR169" i="1"/>
  <c r="AU173" i="1"/>
  <c r="AQ173" i="1"/>
  <c r="AS173" i="1"/>
  <c r="AT173" i="1"/>
  <c r="AP173" i="1"/>
  <c r="AR173" i="1"/>
  <c r="AU178" i="1"/>
  <c r="AQ178" i="1"/>
  <c r="AS178" i="1"/>
  <c r="AT178" i="1"/>
  <c r="AP178" i="1"/>
  <c r="AR178" i="1"/>
  <c r="AT181" i="1"/>
  <c r="AP181" i="1"/>
  <c r="AR181" i="1"/>
  <c r="AU181" i="1"/>
  <c r="AQ181" i="1"/>
  <c r="AS181" i="1"/>
  <c r="AT193" i="1"/>
  <c r="AP193" i="1"/>
  <c r="AR193" i="1"/>
  <c r="AU193" i="1"/>
  <c r="AQ193" i="1"/>
  <c r="AS193" i="1"/>
  <c r="AT196" i="1"/>
  <c r="AP196" i="1"/>
  <c r="AR196" i="1"/>
  <c r="AU196" i="1"/>
  <c r="AQ196" i="1"/>
  <c r="AS196" i="1"/>
  <c r="AT200" i="1"/>
  <c r="AP200" i="1"/>
  <c r="AR200" i="1"/>
  <c r="AU200" i="1"/>
  <c r="AQ200" i="1"/>
  <c r="AS200" i="1"/>
  <c r="AT209" i="1"/>
  <c r="AP209" i="1"/>
  <c r="AR209" i="1"/>
  <c r="AQ209" i="1"/>
  <c r="AU209" i="1"/>
  <c r="AS209" i="1"/>
  <c r="AT226" i="1"/>
  <c r="AP226" i="1"/>
  <c r="AR226" i="1"/>
  <c r="AQ226" i="1"/>
  <c r="AU226" i="1"/>
  <c r="AS226" i="1"/>
  <c r="AT55" i="1"/>
  <c r="AP55" i="1"/>
  <c r="AR55" i="1"/>
  <c r="AS55" i="1"/>
  <c r="AQ55" i="1"/>
  <c r="AU55" i="1"/>
  <c r="AR15" i="1"/>
  <c r="AT15" i="1"/>
  <c r="AP15" i="1"/>
  <c r="AU15" i="1"/>
  <c r="AS15" i="1"/>
  <c r="AQ15" i="1"/>
  <c r="AR10" i="1"/>
  <c r="AT10" i="1"/>
  <c r="AP10" i="1"/>
  <c r="AU10" i="1"/>
  <c r="AS10" i="1"/>
  <c r="AQ10" i="1"/>
  <c r="AT39" i="1"/>
  <c r="AP39" i="1"/>
  <c r="AR39" i="1"/>
  <c r="AS39" i="1"/>
  <c r="AQ39" i="1"/>
  <c r="AU39" i="1"/>
  <c r="AR31" i="1"/>
  <c r="AT31" i="1"/>
  <c r="AP31" i="1"/>
  <c r="AU31" i="1"/>
  <c r="AS31" i="1"/>
  <c r="AQ31" i="1"/>
  <c r="AT82" i="1"/>
  <c r="AP82" i="1"/>
  <c r="AR82" i="1"/>
  <c r="AS82" i="1"/>
  <c r="AU82" i="1"/>
  <c r="AQ82" i="1"/>
  <c r="AR86" i="1"/>
  <c r="AT86" i="1"/>
  <c r="AP86" i="1"/>
  <c r="AQ86" i="1"/>
  <c r="AU86" i="1"/>
  <c r="AS86" i="1"/>
  <c r="AR229" i="1"/>
  <c r="AT229" i="1"/>
  <c r="AP229" i="1"/>
  <c r="AS229" i="1"/>
  <c r="AU229" i="1"/>
  <c r="AQ229" i="1"/>
  <c r="AT239" i="1"/>
  <c r="AP239" i="1"/>
  <c r="AR239" i="1"/>
  <c r="AS239" i="1"/>
  <c r="AQ239" i="1"/>
  <c r="AU239" i="1"/>
  <c r="AR117" i="1"/>
  <c r="AT117" i="1"/>
  <c r="AP117" i="1"/>
  <c r="AQ117" i="1"/>
  <c r="AU117" i="1"/>
  <c r="AS117" i="1"/>
  <c r="AR149" i="1"/>
  <c r="AT149" i="1"/>
  <c r="AP149" i="1"/>
  <c r="AQ149" i="1"/>
  <c r="AU149" i="1"/>
  <c r="AS149" i="1"/>
  <c r="AR223" i="1"/>
  <c r="AT223" i="1"/>
  <c r="AP223" i="1"/>
  <c r="AS223" i="1"/>
  <c r="AQ223" i="1"/>
  <c r="AU223" i="1"/>
  <c r="AT20" i="1"/>
  <c r="AP20" i="1"/>
  <c r="AR20" i="1"/>
  <c r="AU20" i="1"/>
  <c r="AS20" i="1"/>
  <c r="AQ20" i="1"/>
  <c r="AT37" i="1"/>
  <c r="AP37" i="1"/>
  <c r="AR37" i="1"/>
  <c r="AU37" i="1"/>
  <c r="AS37" i="1"/>
  <c r="AQ37" i="1"/>
  <c r="AT53" i="1"/>
  <c r="AP53" i="1"/>
  <c r="AR53" i="1"/>
  <c r="AU53" i="1"/>
  <c r="AS53" i="1"/>
  <c r="AQ53" i="1"/>
  <c r="AT70" i="1"/>
  <c r="AP70" i="1"/>
  <c r="AR70" i="1"/>
  <c r="AS70" i="1"/>
  <c r="AQ70" i="1"/>
  <c r="AU70" i="1"/>
  <c r="AT87" i="1"/>
  <c r="AP87" i="1"/>
  <c r="AR87" i="1"/>
  <c r="AS87" i="1"/>
  <c r="AQ87" i="1"/>
  <c r="AU87" i="1"/>
  <c r="AR107" i="1"/>
  <c r="AT107" i="1"/>
  <c r="AP107" i="1"/>
  <c r="AU107" i="1"/>
  <c r="AQ107" i="1"/>
  <c r="AS107" i="1"/>
  <c r="AT135" i="1"/>
  <c r="AP135" i="1"/>
  <c r="AR135" i="1"/>
  <c r="AS135" i="1"/>
  <c r="AU135" i="1"/>
  <c r="AQ135" i="1"/>
  <c r="AS165" i="1"/>
  <c r="AU165" i="1"/>
  <c r="AQ165" i="1"/>
  <c r="AR165" i="1"/>
  <c r="AT165" i="1"/>
  <c r="AP165" i="1"/>
  <c r="AR17" i="1"/>
  <c r="AT17" i="1"/>
  <c r="AP17" i="1"/>
  <c r="AQ17" i="1"/>
  <c r="AU17" i="1"/>
  <c r="AS17" i="1"/>
  <c r="AR34" i="1"/>
  <c r="AT34" i="1"/>
  <c r="AP34" i="1"/>
  <c r="AQ34" i="1"/>
  <c r="AU34" i="1"/>
  <c r="AS34" i="1"/>
  <c r="AR50" i="1"/>
  <c r="AT50" i="1"/>
  <c r="AP50" i="1"/>
  <c r="AQ50" i="1"/>
  <c r="AU50" i="1"/>
  <c r="AS50" i="1"/>
  <c r="AR67" i="1"/>
  <c r="AT67" i="1"/>
  <c r="AP67" i="1"/>
  <c r="AQ67" i="1"/>
  <c r="AU67" i="1"/>
  <c r="AS67" i="1"/>
  <c r="AR85" i="1"/>
  <c r="AT85" i="1"/>
  <c r="AP85" i="1"/>
  <c r="AU85" i="1"/>
  <c r="AQ85" i="1"/>
  <c r="AS85" i="1"/>
  <c r="AR98" i="1"/>
  <c r="AT98" i="1"/>
  <c r="AP98" i="1"/>
  <c r="AU98" i="1"/>
  <c r="AQ98" i="1"/>
  <c r="AS98" i="1"/>
  <c r="AR119" i="1"/>
  <c r="AT119" i="1"/>
  <c r="AP119" i="1"/>
  <c r="AU119" i="1"/>
  <c r="AQ119" i="1"/>
  <c r="AS119" i="1"/>
  <c r="AR142" i="1"/>
  <c r="AT142" i="1"/>
  <c r="AP142" i="1"/>
  <c r="AQ142" i="1"/>
  <c r="AU142" i="1"/>
  <c r="AS142" i="1"/>
  <c r="AR128" i="1"/>
  <c r="AT128" i="1"/>
  <c r="AP128" i="1"/>
  <c r="AU128" i="1"/>
  <c r="AQ128" i="1"/>
  <c r="AS128" i="1"/>
  <c r="AR144" i="1"/>
  <c r="AT144" i="1"/>
  <c r="AP144" i="1"/>
  <c r="AU144" i="1"/>
  <c r="AQ144" i="1"/>
  <c r="AS144" i="1"/>
  <c r="AU159" i="1"/>
  <c r="AQ159" i="1"/>
  <c r="AS159" i="1"/>
  <c r="AP159" i="1"/>
  <c r="AT159" i="1"/>
  <c r="AR159" i="1"/>
  <c r="AT215" i="1"/>
  <c r="AP215" i="1"/>
  <c r="AR215" i="1"/>
  <c r="AU215" i="1"/>
  <c r="AQ215" i="1"/>
  <c r="AS215" i="1"/>
  <c r="AT120" i="1"/>
  <c r="AP120" i="1"/>
  <c r="AR120" i="1"/>
  <c r="AS120" i="1"/>
  <c r="AU120" i="1"/>
  <c r="AQ120" i="1"/>
  <c r="AT137" i="1"/>
  <c r="AP137" i="1"/>
  <c r="AR137" i="1"/>
  <c r="AS137" i="1"/>
  <c r="AU137" i="1"/>
  <c r="AQ137" i="1"/>
  <c r="AS151" i="1"/>
  <c r="AU151" i="1"/>
  <c r="AQ151" i="1"/>
  <c r="AR151" i="1"/>
  <c r="AP151" i="1"/>
  <c r="AT151" i="1"/>
  <c r="AS168" i="1"/>
  <c r="AU168" i="1"/>
  <c r="AQ168" i="1"/>
  <c r="AR168" i="1"/>
  <c r="AP168" i="1"/>
  <c r="AT168" i="1"/>
  <c r="AT228" i="1"/>
  <c r="AP228" i="1"/>
  <c r="AR228" i="1"/>
  <c r="AU228" i="1"/>
  <c r="AQ228" i="1"/>
  <c r="AS228" i="1"/>
  <c r="AR234" i="1"/>
  <c r="AT234" i="1"/>
  <c r="AP234" i="1"/>
  <c r="AS234" i="1"/>
  <c r="AU234" i="1"/>
  <c r="AQ234" i="1"/>
  <c r="AS170" i="1"/>
  <c r="AU170" i="1"/>
  <c r="AQ170" i="1"/>
  <c r="AR170" i="1"/>
  <c r="AT170" i="1"/>
  <c r="AP170" i="1"/>
  <c r="AS174" i="1"/>
  <c r="AU174" i="1"/>
  <c r="AQ174" i="1"/>
  <c r="AR174" i="1"/>
  <c r="AT174" i="1"/>
  <c r="AP174" i="1"/>
  <c r="AS179" i="1"/>
  <c r="AU179" i="1"/>
  <c r="AQ179" i="1"/>
  <c r="AR179" i="1"/>
  <c r="AT179" i="1"/>
  <c r="AP179" i="1"/>
  <c r="AR182" i="1"/>
  <c r="AT182" i="1"/>
  <c r="AP182" i="1"/>
  <c r="AS182" i="1"/>
  <c r="AU182" i="1"/>
  <c r="AQ182" i="1"/>
  <c r="AR188" i="1"/>
  <c r="AT188" i="1"/>
  <c r="AP188" i="1"/>
  <c r="AS188" i="1"/>
  <c r="AU188" i="1"/>
  <c r="AQ188" i="1"/>
  <c r="AR194" i="1"/>
  <c r="AT194" i="1"/>
  <c r="AP194" i="1"/>
  <c r="AS194" i="1"/>
  <c r="AU194" i="1"/>
  <c r="AQ194" i="1"/>
  <c r="AR197" i="1"/>
  <c r="AT197" i="1"/>
  <c r="AP197" i="1"/>
  <c r="AS197" i="1"/>
  <c r="AU197" i="1"/>
  <c r="AQ197" i="1"/>
  <c r="AR202" i="1"/>
  <c r="AT202" i="1"/>
  <c r="AP202" i="1"/>
  <c r="AS202" i="1"/>
  <c r="AU202" i="1"/>
  <c r="AQ202" i="1"/>
  <c r="AR204" i="1"/>
  <c r="AT204" i="1"/>
  <c r="AP204" i="1"/>
  <c r="AS204" i="1"/>
  <c r="AU204" i="1"/>
  <c r="AQ204" i="1"/>
  <c r="AT213" i="1"/>
  <c r="AP213" i="1"/>
  <c r="AR213" i="1"/>
  <c r="AQ213" i="1"/>
  <c r="AU213" i="1"/>
  <c r="AS213" i="1"/>
  <c r="AT230" i="1"/>
  <c r="AP230" i="1"/>
  <c r="AR230" i="1"/>
  <c r="AQ230" i="1"/>
  <c r="AU230" i="1"/>
  <c r="AS230" i="1"/>
  <c r="AR79" i="1"/>
  <c r="AT79" i="1"/>
  <c r="AP79" i="1"/>
  <c r="AQ79" i="1"/>
  <c r="AU79" i="1"/>
  <c r="AS79" i="1"/>
  <c r="AR27" i="1"/>
  <c r="AT27" i="1"/>
  <c r="AP27" i="1"/>
  <c r="AU27" i="1"/>
  <c r="AS27" i="1"/>
  <c r="AQ27" i="1"/>
  <c r="AT14" i="1"/>
  <c r="AP14" i="1"/>
  <c r="AR14" i="1"/>
  <c r="AS14" i="1"/>
  <c r="AQ14" i="1"/>
  <c r="AU14" i="1"/>
  <c r="AS4" i="1"/>
  <c r="AR4" i="1"/>
  <c r="AU4" i="1"/>
  <c r="AQ4" i="1"/>
  <c r="AT4" i="1"/>
  <c r="AP4" i="1"/>
  <c r="AT64" i="1"/>
  <c r="AP64" i="1"/>
  <c r="AR64" i="1"/>
  <c r="AS64" i="1"/>
  <c r="AQ64" i="1"/>
  <c r="AU64" i="1"/>
  <c r="AR44" i="1"/>
  <c r="AT44" i="1"/>
  <c r="AP44" i="1"/>
  <c r="AU44" i="1"/>
  <c r="AS44" i="1"/>
  <c r="AQ44" i="1"/>
  <c r="AT89" i="1"/>
  <c r="AP89" i="1"/>
  <c r="AR89" i="1"/>
  <c r="AS89" i="1"/>
  <c r="AU89" i="1"/>
  <c r="AQ89" i="1"/>
  <c r="AR94" i="1"/>
  <c r="AT94" i="1"/>
  <c r="AP94" i="1"/>
  <c r="AQ94" i="1"/>
  <c r="AU94" i="1"/>
  <c r="AS94" i="1"/>
  <c r="AT103" i="1"/>
  <c r="AP103" i="1"/>
  <c r="AR103" i="1"/>
  <c r="AS103" i="1"/>
  <c r="AU103" i="1"/>
  <c r="AQ103" i="1"/>
  <c r="AR19" i="1"/>
  <c r="AT19" i="1"/>
  <c r="AP19" i="1"/>
  <c r="AU19" i="1"/>
  <c r="AS19" i="1"/>
  <c r="AQ19" i="1"/>
  <c r="AO243" i="1"/>
  <c r="AM243" i="1"/>
  <c r="AN243" i="1"/>
  <c r="P31" i="5"/>
  <c r="M36" i="5"/>
  <c r="J36" i="5"/>
  <c r="G36" i="5"/>
  <c r="R32" i="5"/>
  <c r="M31" i="5"/>
  <c r="S31" i="5"/>
  <c r="Q32" i="5"/>
  <c r="O32" i="5"/>
  <c r="N32" i="5"/>
  <c r="L32" i="5"/>
  <c r="K32" i="5"/>
  <c r="M32" i="5" s="1"/>
  <c r="I32" i="5"/>
  <c r="H32" i="5"/>
  <c r="J31" i="5"/>
  <c r="G31" i="5"/>
  <c r="F32" i="5"/>
  <c r="E32" i="5"/>
  <c r="L26" i="5"/>
  <c r="K26" i="5"/>
  <c r="M22" i="5"/>
  <c r="M24" i="5" s="1"/>
  <c r="S22" i="5"/>
  <c r="R26" i="5"/>
  <c r="Q26" i="5"/>
  <c r="O26" i="5"/>
  <c r="N26" i="5"/>
  <c r="P22" i="5"/>
  <c r="C32" i="5"/>
  <c r="D36" i="5"/>
  <c r="D31" i="5"/>
  <c r="B32" i="5"/>
  <c r="D32" i="5" s="1"/>
  <c r="L16" i="5"/>
  <c r="L19" i="5" s="1"/>
  <c r="K16" i="5"/>
  <c r="K19" i="5" s="1"/>
  <c r="M19" i="5" s="1"/>
  <c r="I16" i="5"/>
  <c r="I19" i="5" s="1"/>
  <c r="H16" i="5"/>
  <c r="H19" i="5" s="1"/>
  <c r="F16" i="5"/>
  <c r="F19" i="5" s="1"/>
  <c r="E16" i="5"/>
  <c r="E19" i="5" s="1"/>
  <c r="G19" i="5" s="1"/>
  <c r="C16" i="5"/>
  <c r="C19" i="5" s="1"/>
  <c r="B16" i="5"/>
  <c r="B19" i="5" s="1"/>
  <c r="S35" i="5"/>
  <c r="P35" i="5"/>
  <c r="P36" i="5" s="1"/>
  <c r="G47" i="5"/>
  <c r="E22" i="10" l="1"/>
  <c r="AE18" i="5"/>
  <c r="C23" i="10"/>
  <c r="AC19" i="5"/>
  <c r="B23" i="10"/>
  <c r="AB19" i="5"/>
  <c r="AK19" i="5" s="1"/>
  <c r="D23" i="10"/>
  <c r="AD19" i="5"/>
  <c r="G32" i="5"/>
  <c r="J32" i="5"/>
  <c r="P32" i="5"/>
  <c r="B22" i="10"/>
  <c r="AB18" i="5"/>
  <c r="AK18" i="5" s="1"/>
  <c r="E23" i="10"/>
  <c r="AE19" i="5"/>
  <c r="J19" i="5"/>
  <c r="AD16" i="5" s="1"/>
  <c r="F23" i="10"/>
  <c r="AF19" i="5"/>
  <c r="AO249" i="1"/>
  <c r="AM249" i="1"/>
  <c r="AN249" i="1"/>
  <c r="D19" i="5"/>
  <c r="AB16" i="5" s="1"/>
  <c r="AK15" i="5" s="1"/>
  <c r="J16" i="5"/>
  <c r="AD8" i="5" s="1"/>
  <c r="B21" i="10"/>
  <c r="AC16" i="5"/>
  <c r="C21" i="10"/>
  <c r="AE16" i="5"/>
  <c r="E21" i="10"/>
  <c r="AB10" i="5"/>
  <c r="AK10" i="5" s="1"/>
  <c r="B7" i="10"/>
  <c r="D5" i="10"/>
  <c r="AE10" i="5"/>
  <c r="E7" i="10"/>
  <c r="AG11" i="5"/>
  <c r="G8" i="10"/>
  <c r="S26" i="5"/>
  <c r="AG17" i="5" s="1"/>
  <c r="G26" i="10" s="1"/>
  <c r="S24" i="5"/>
  <c r="M26" i="5"/>
  <c r="AE17" i="5" s="1"/>
  <c r="E26" i="10" s="1"/>
  <c r="M16" i="5"/>
  <c r="AF11" i="5"/>
  <c r="F8" i="10"/>
  <c r="P26" i="5"/>
  <c r="AF17" i="5" s="1"/>
  <c r="F26" i="10" s="1"/>
  <c r="P24" i="5"/>
  <c r="D16" i="5"/>
  <c r="AE9" i="5"/>
  <c r="E6" i="10"/>
  <c r="G16" i="5"/>
  <c r="AC10" i="5"/>
  <c r="C7" i="10"/>
  <c r="S36" i="5"/>
  <c r="AD10" i="5"/>
  <c r="D7" i="10"/>
  <c r="AG10" i="5"/>
  <c r="G7" i="10"/>
  <c r="AF10" i="5"/>
  <c r="F7" i="10"/>
  <c r="S32" i="5"/>
  <c r="I28" i="7"/>
  <c r="I29" i="7" s="1"/>
  <c r="H28" i="7"/>
  <c r="H29" i="7" s="1"/>
  <c r="G28" i="7"/>
  <c r="G29" i="7" s="1"/>
  <c r="F28" i="7"/>
  <c r="F29" i="7" s="1"/>
  <c r="E28" i="7"/>
  <c r="E29" i="7" s="1"/>
  <c r="D28" i="7"/>
  <c r="D29" i="7" s="1"/>
  <c r="D14" i="13"/>
  <c r="T3" i="1"/>
  <c r="S3" i="1"/>
  <c r="R3" i="1"/>
  <c r="Q3" i="1"/>
  <c r="P3" i="1"/>
  <c r="O3" i="1"/>
  <c r="H220" i="1"/>
  <c r="G220" i="1"/>
  <c r="F220" i="1"/>
  <c r="O7" i="10" l="1"/>
  <c r="P7" i="10"/>
  <c r="O22" i="10"/>
  <c r="P22" i="10"/>
  <c r="R241" i="1"/>
  <c r="R166" i="1"/>
  <c r="O32" i="1"/>
  <c r="O241" i="1"/>
  <c r="O166" i="1"/>
  <c r="S241" i="1"/>
  <c r="S166" i="1"/>
  <c r="Q241" i="1"/>
  <c r="Q166" i="1"/>
  <c r="P241" i="1"/>
  <c r="P166" i="1"/>
  <c r="T241" i="1"/>
  <c r="T166" i="1"/>
  <c r="G249" i="1"/>
  <c r="C2" i="10" s="1"/>
  <c r="H249" i="1"/>
  <c r="D2" i="10" s="1"/>
  <c r="S68" i="1"/>
  <c r="S32" i="1"/>
  <c r="K395" i="19"/>
  <c r="K396" i="19" s="1"/>
  <c r="B20" i="10" s="1"/>
  <c r="P20" i="10" s="1"/>
  <c r="B61" i="7"/>
  <c r="M4" i="12"/>
  <c r="C17" i="13"/>
  <c r="H17" i="13" s="1"/>
  <c r="P68" i="1"/>
  <c r="P32" i="1"/>
  <c r="C61" i="7"/>
  <c r="L395" i="19"/>
  <c r="L396" i="19" s="1"/>
  <c r="C20" i="10" s="1"/>
  <c r="N4" i="12"/>
  <c r="D21" i="10"/>
  <c r="Q68" i="1"/>
  <c r="Q32" i="1"/>
  <c r="D61" i="7"/>
  <c r="M395" i="19"/>
  <c r="M396" i="19" s="1"/>
  <c r="D20" i="10" s="1"/>
  <c r="O4" i="12"/>
  <c r="F61" i="7"/>
  <c r="O395" i="19"/>
  <c r="O396" i="19" s="1"/>
  <c r="F20" i="10" s="1"/>
  <c r="Q4" i="12"/>
  <c r="T68" i="1"/>
  <c r="T32" i="1"/>
  <c r="D17" i="13"/>
  <c r="G61" i="7"/>
  <c r="P395" i="19"/>
  <c r="P396" i="19" s="1"/>
  <c r="G20" i="10" s="1"/>
  <c r="R4" i="12"/>
  <c r="R68" i="1"/>
  <c r="R32" i="1"/>
  <c r="N395" i="19"/>
  <c r="N396" i="19" s="1"/>
  <c r="E20" i="10" s="1"/>
  <c r="E61" i="7"/>
  <c r="P4" i="12"/>
  <c r="D22" i="10"/>
  <c r="AD18" i="5"/>
  <c r="F22" i="10"/>
  <c r="AF18" i="5"/>
  <c r="G22" i="10"/>
  <c r="N22" i="10" s="1"/>
  <c r="AG18" i="5"/>
  <c r="C22" i="10"/>
  <c r="AC18" i="5"/>
  <c r="O76" i="1"/>
  <c r="O68" i="1"/>
  <c r="T184" i="1"/>
  <c r="T190" i="1"/>
  <c r="R182" i="1"/>
  <c r="R184" i="1"/>
  <c r="Q182" i="1"/>
  <c r="Q184" i="1"/>
  <c r="S182" i="1"/>
  <c r="S184" i="1"/>
  <c r="P11" i="1"/>
  <c r="P182" i="1"/>
  <c r="T11" i="1"/>
  <c r="T182" i="1"/>
  <c r="O4" i="1"/>
  <c r="O182" i="1"/>
  <c r="R198" i="1"/>
  <c r="R11" i="1"/>
  <c r="Q11" i="1"/>
  <c r="S13" i="1"/>
  <c r="S11" i="1"/>
  <c r="G23" i="10"/>
  <c r="AG19" i="5"/>
  <c r="N7" i="10"/>
  <c r="AL221" i="1"/>
  <c r="AL243" i="1" s="1"/>
  <c r="AL249" i="1" s="1"/>
  <c r="Y220" i="1"/>
  <c r="Y243" i="1" s="1"/>
  <c r="X220" i="1"/>
  <c r="X243" i="1" s="1"/>
  <c r="AK221" i="1"/>
  <c r="AK243" i="1" s="1"/>
  <c r="AK249" i="1" s="1"/>
  <c r="AJ221" i="1"/>
  <c r="W220" i="1"/>
  <c r="W243" i="1" s="1"/>
  <c r="AC8" i="5"/>
  <c r="C5" i="10"/>
  <c r="AF9" i="5"/>
  <c r="F6" i="10"/>
  <c r="AE8" i="5"/>
  <c r="E5" i="10"/>
  <c r="AG9" i="5"/>
  <c r="G6" i="10"/>
  <c r="AB8" i="5"/>
  <c r="AK7" i="5" s="1"/>
  <c r="B5" i="10"/>
  <c r="R37" i="1"/>
  <c r="R82" i="1"/>
  <c r="R136" i="1"/>
  <c r="R47" i="1"/>
  <c r="R89" i="1"/>
  <c r="R231" i="1"/>
  <c r="R12" i="1"/>
  <c r="R55" i="1"/>
  <c r="R218" i="1"/>
  <c r="R28" i="1"/>
  <c r="R64" i="1"/>
  <c r="R105" i="1"/>
  <c r="R127" i="1"/>
  <c r="S22" i="1"/>
  <c r="S16" i="1"/>
  <c r="S9" i="1"/>
  <c r="R20" i="1"/>
  <c r="R39" i="1"/>
  <c r="R72" i="1"/>
  <c r="R101" i="1"/>
  <c r="R185" i="1"/>
  <c r="R226" i="1"/>
  <c r="R111" i="1"/>
  <c r="O229" i="1"/>
  <c r="O221" i="1"/>
  <c r="O212" i="1"/>
  <c r="O197" i="1"/>
  <c r="O188" i="1"/>
  <c r="O242" i="1"/>
  <c r="O170" i="1"/>
  <c r="O164" i="1"/>
  <c r="O163" i="1"/>
  <c r="O155" i="1"/>
  <c r="O152" i="1"/>
  <c r="O235" i="1"/>
  <c r="O135" i="1"/>
  <c r="O133" i="1"/>
  <c r="O123" i="1"/>
  <c r="O109" i="1"/>
  <c r="O107" i="1"/>
  <c r="O102" i="1"/>
  <c r="O101" i="1"/>
  <c r="O211" i="1"/>
  <c r="O98" i="1"/>
  <c r="O96" i="1"/>
  <c r="O94" i="1"/>
  <c r="O92" i="1"/>
  <c r="O90" i="1"/>
  <c r="O89" i="1"/>
  <c r="O86" i="1"/>
  <c r="O85" i="1"/>
  <c r="O83" i="1"/>
  <c r="O82" i="1"/>
  <c r="O79" i="1"/>
  <c r="O75" i="1"/>
  <c r="O73" i="1"/>
  <c r="O72" i="1"/>
  <c r="O69" i="1"/>
  <c r="O67" i="1"/>
  <c r="O65" i="1"/>
  <c r="O64" i="1"/>
  <c r="O61" i="1"/>
  <c r="O59" i="1"/>
  <c r="O57" i="1"/>
  <c r="O55" i="1"/>
  <c r="O52" i="1"/>
  <c r="O50" i="1"/>
  <c r="O48" i="1"/>
  <c r="O47" i="1"/>
  <c r="O44" i="1"/>
  <c r="O42" i="1"/>
  <c r="O40" i="1"/>
  <c r="O223" i="1"/>
  <c r="O206" i="1"/>
  <c r="O192" i="1"/>
  <c r="O173" i="1"/>
  <c r="O171" i="1"/>
  <c r="O161" i="1"/>
  <c r="O157" i="1"/>
  <c r="O153" i="1"/>
  <c r="O149" i="1"/>
  <c r="O147" i="1"/>
  <c r="O141" i="1"/>
  <c r="O138" i="1"/>
  <c r="O131" i="1"/>
  <c r="O125" i="1"/>
  <c r="O116" i="1"/>
  <c r="O113" i="1"/>
  <c r="O105" i="1"/>
  <c r="O100" i="1"/>
  <c r="O88" i="1"/>
  <c r="O81" i="1"/>
  <c r="O71" i="1"/>
  <c r="O63" i="1"/>
  <c r="O54" i="1"/>
  <c r="O46" i="1"/>
  <c r="O195" i="1"/>
  <c r="O169" i="1"/>
  <c r="O142" i="1"/>
  <c r="O126" i="1"/>
  <c r="O122" i="1"/>
  <c r="O117" i="1"/>
  <c r="O37" i="1"/>
  <c r="O35" i="1"/>
  <c r="O33" i="1"/>
  <c r="O28" i="1"/>
  <c r="O26" i="1"/>
  <c r="O24" i="1"/>
  <c r="O20" i="1"/>
  <c r="O18" i="1"/>
  <c r="O16" i="1"/>
  <c r="O12" i="1"/>
  <c r="O9" i="1"/>
  <c r="O7" i="1"/>
  <c r="O214" i="1"/>
  <c r="O233" i="1"/>
  <c r="O154" i="1"/>
  <c r="O146" i="1"/>
  <c r="O132" i="1"/>
  <c r="O121" i="1"/>
  <c r="O108" i="1"/>
  <c r="O227" i="1"/>
  <c r="O219" i="1"/>
  <c r="O172" i="1"/>
  <c r="O162" i="1"/>
  <c r="O148" i="1"/>
  <c r="O140" i="1"/>
  <c r="O130" i="1"/>
  <c r="O124" i="1"/>
  <c r="O115" i="1"/>
  <c r="O110" i="1"/>
  <c r="O106" i="1"/>
  <c r="O39" i="1"/>
  <c r="O36" i="1"/>
  <c r="O34" i="1"/>
  <c r="O31" i="1"/>
  <c r="O30" i="1"/>
  <c r="O27" i="1"/>
  <c r="O25" i="1"/>
  <c r="O23" i="1"/>
  <c r="O22" i="1"/>
  <c r="O19" i="1"/>
  <c r="O17" i="1"/>
  <c r="O15" i="1"/>
  <c r="O14" i="1"/>
  <c r="O10" i="1"/>
  <c r="O8" i="1"/>
  <c r="O5" i="1"/>
  <c r="O180" i="1"/>
  <c r="O165" i="1"/>
  <c r="O156" i="1"/>
  <c r="O143" i="1"/>
  <c r="O139" i="1"/>
  <c r="O134" i="1"/>
  <c r="O118" i="1"/>
  <c r="O114" i="1"/>
  <c r="O103" i="1"/>
  <c r="O99" i="1"/>
  <c r="O95" i="1"/>
  <c r="O91" i="1"/>
  <c r="S230" i="1"/>
  <c r="S199" i="1"/>
  <c r="S183" i="1"/>
  <c r="S172" i="1"/>
  <c r="S160" i="1"/>
  <c r="S156" i="1"/>
  <c r="S148" i="1"/>
  <c r="S144" i="1"/>
  <c r="S140" i="1"/>
  <c r="S137" i="1"/>
  <c r="S126" i="1"/>
  <c r="S124" i="1"/>
  <c r="S119" i="1"/>
  <c r="S115" i="1"/>
  <c r="S112" i="1"/>
  <c r="S239" i="1"/>
  <c r="S238" i="1"/>
  <c r="S95" i="1"/>
  <c r="S87" i="1"/>
  <c r="S80" i="1"/>
  <c r="S70" i="1"/>
  <c r="S62" i="1"/>
  <c r="S53" i="1"/>
  <c r="S45" i="1"/>
  <c r="S229" i="1"/>
  <c r="S225" i="1"/>
  <c r="S212" i="1"/>
  <c r="S232" i="1"/>
  <c r="S197" i="1"/>
  <c r="S194" i="1"/>
  <c r="S242" i="1"/>
  <c r="S167" i="1"/>
  <c r="S164" i="1"/>
  <c r="S163" i="1"/>
  <c r="S155" i="1"/>
  <c r="S145" i="1"/>
  <c r="S142" i="1"/>
  <c r="S135" i="1"/>
  <c r="S133" i="1"/>
  <c r="S128" i="1"/>
  <c r="S120" i="1"/>
  <c r="S117" i="1"/>
  <c r="S110" i="1"/>
  <c r="S107" i="1"/>
  <c r="S102" i="1"/>
  <c r="S211" i="1"/>
  <c r="S98" i="1"/>
  <c r="S96" i="1"/>
  <c r="S94" i="1"/>
  <c r="S92" i="1"/>
  <c r="S90" i="1"/>
  <c r="S86" i="1"/>
  <c r="S85" i="1"/>
  <c r="S83" i="1"/>
  <c r="S79" i="1"/>
  <c r="S75" i="1"/>
  <c r="S73" i="1"/>
  <c r="S69" i="1"/>
  <c r="S67" i="1"/>
  <c r="S65" i="1"/>
  <c r="S61" i="1"/>
  <c r="S59" i="1"/>
  <c r="S57" i="1"/>
  <c r="S52" i="1"/>
  <c r="S50" i="1"/>
  <c r="S48" i="1"/>
  <c r="S44" i="1"/>
  <c r="S42" i="1"/>
  <c r="S40" i="1"/>
  <c r="S204" i="1"/>
  <c r="S159" i="1"/>
  <c r="S154" i="1"/>
  <c r="S136" i="1"/>
  <c r="S132" i="1"/>
  <c r="S111" i="1"/>
  <c r="S108" i="1"/>
  <c r="S101" i="1"/>
  <c r="S97" i="1"/>
  <c r="S93" i="1"/>
  <c r="S89" i="1"/>
  <c r="S84" i="1"/>
  <c r="S81" i="1"/>
  <c r="S77" i="1"/>
  <c r="S72" i="1"/>
  <c r="S66" i="1"/>
  <c r="S63" i="1"/>
  <c r="S60" i="1"/>
  <c r="S55" i="1"/>
  <c r="S49" i="1"/>
  <c r="S46" i="1"/>
  <c r="S43" i="1"/>
  <c r="S39" i="1"/>
  <c r="S223" i="1"/>
  <c r="S173" i="1"/>
  <c r="S168" i="1"/>
  <c r="S157" i="1"/>
  <c r="S149" i="1"/>
  <c r="S141" i="1"/>
  <c r="S125" i="1"/>
  <c r="S116" i="1"/>
  <c r="S165" i="1"/>
  <c r="S151" i="1"/>
  <c r="S143" i="1"/>
  <c r="S134" i="1"/>
  <c r="S118" i="1"/>
  <c r="S103" i="1"/>
  <c r="S100" i="1"/>
  <c r="S99" i="1"/>
  <c r="S91" i="1"/>
  <c r="S88" i="1"/>
  <c r="S234" i="1"/>
  <c r="S82" i="1"/>
  <c r="S74" i="1"/>
  <c r="S71" i="1"/>
  <c r="S236" i="1"/>
  <c r="S64" i="1"/>
  <c r="S58" i="1"/>
  <c r="S54" i="1"/>
  <c r="S51" i="1"/>
  <c r="S47" i="1"/>
  <c r="S41" i="1"/>
  <c r="S37" i="1"/>
  <c r="S28" i="1"/>
  <c r="S20" i="1"/>
  <c r="S12" i="1"/>
  <c r="S206" i="1"/>
  <c r="S192" i="1"/>
  <c r="S171" i="1"/>
  <c r="S150" i="1"/>
  <c r="S147" i="1"/>
  <c r="S129" i="1"/>
  <c r="S123" i="1"/>
  <c r="S109" i="1"/>
  <c r="S7" i="1"/>
  <c r="S14" i="1"/>
  <c r="S18" i="1"/>
  <c r="S21" i="1"/>
  <c r="S24" i="1"/>
  <c r="S30" i="1"/>
  <c r="S35" i="1"/>
  <c r="S38" i="1"/>
  <c r="O45" i="1"/>
  <c r="O51" i="1"/>
  <c r="O58" i="1"/>
  <c r="Q71" i="1"/>
  <c r="O80" i="1"/>
  <c r="O234" i="1"/>
  <c r="O93" i="1"/>
  <c r="O238" i="1"/>
  <c r="S8" i="1"/>
  <c r="O13" i="1"/>
  <c r="S15" i="1"/>
  <c r="S19" i="1"/>
  <c r="Q22" i="1"/>
  <c r="S25" i="1"/>
  <c r="O29" i="1"/>
  <c r="S31" i="1"/>
  <c r="S36" i="1"/>
  <c r="Q46" i="1"/>
  <c r="O53" i="1"/>
  <c r="O60" i="1"/>
  <c r="O66" i="1"/>
  <c r="Q81" i="1"/>
  <c r="O87" i="1"/>
  <c r="Q130" i="1"/>
  <c r="Q110" i="1"/>
  <c r="Q104" i="1"/>
  <c r="Q218" i="1"/>
  <c r="Q185" i="1"/>
  <c r="Q123" i="1"/>
  <c r="Q101" i="1"/>
  <c r="Q89" i="1"/>
  <c r="Q82" i="1"/>
  <c r="Q72" i="1"/>
  <c r="Q64" i="1"/>
  <c r="Q55" i="1"/>
  <c r="Q47" i="1"/>
  <c r="Q39" i="1"/>
  <c r="Q224" i="1"/>
  <c r="Q215" i="1"/>
  <c r="Q179" i="1"/>
  <c r="Q146" i="1"/>
  <c r="Q239" i="1"/>
  <c r="Q38" i="1"/>
  <c r="Q29" i="1"/>
  <c r="Q21" i="1"/>
  <c r="Q13" i="1"/>
  <c r="Q237" i="1"/>
  <c r="Q193" i="1"/>
  <c r="Q181" i="1"/>
  <c r="Q161" i="1"/>
  <c r="Q100" i="1"/>
  <c r="S26" i="1"/>
  <c r="S29" i="1"/>
  <c r="S33" i="1"/>
  <c r="O41" i="1"/>
  <c r="Q54" i="1"/>
  <c r="O62" i="1"/>
  <c r="O236" i="1"/>
  <c r="O74" i="1"/>
  <c r="Q88" i="1"/>
  <c r="S104" i="1"/>
  <c r="S5" i="1"/>
  <c r="S10" i="1"/>
  <c r="Q14" i="1"/>
  <c r="S17" i="1"/>
  <c r="O21" i="1"/>
  <c r="S23" i="1"/>
  <c r="S27" i="1"/>
  <c r="Q30" i="1"/>
  <c r="S34" i="1"/>
  <c r="O38" i="1"/>
  <c r="O43" i="1"/>
  <c r="O49" i="1"/>
  <c r="Q63" i="1"/>
  <c r="O70" i="1"/>
  <c r="O77" i="1"/>
  <c r="O84" i="1"/>
  <c r="O97" i="1"/>
  <c r="O220" i="1"/>
  <c r="R224" i="1"/>
  <c r="R205" i="1"/>
  <c r="R193" i="1"/>
  <c r="R167" i="1"/>
  <c r="R142" i="1"/>
  <c r="R117" i="1"/>
  <c r="R150" i="1"/>
  <c r="R109" i="1"/>
  <c r="R104" i="1"/>
  <c r="R45" i="1"/>
  <c r="R62" i="1"/>
  <c r="R80" i="1"/>
  <c r="R95" i="1"/>
  <c r="R156" i="1"/>
  <c r="R199" i="1"/>
  <c r="Q220" i="1"/>
  <c r="R14" i="1"/>
  <c r="R22" i="1"/>
  <c r="R30" i="1"/>
  <c r="R53" i="1"/>
  <c r="R70" i="1"/>
  <c r="R87" i="1"/>
  <c r="R238" i="1"/>
  <c r="R230" i="1"/>
  <c r="P4" i="1"/>
  <c r="P230" i="1"/>
  <c r="P224" i="1"/>
  <c r="P223" i="1"/>
  <c r="P215" i="1"/>
  <c r="P214" i="1"/>
  <c r="P207" i="1"/>
  <c r="P206" i="1"/>
  <c r="P201" i="1"/>
  <c r="P199" i="1"/>
  <c r="P193" i="1"/>
  <c r="P192" i="1"/>
  <c r="P181" i="1"/>
  <c r="P180" i="1"/>
  <c r="P174" i="1"/>
  <c r="P173" i="1"/>
  <c r="P171" i="1"/>
  <c r="P169" i="1"/>
  <c r="P167" i="1"/>
  <c r="P164" i="1"/>
  <c r="P163" i="1"/>
  <c r="P161" i="1"/>
  <c r="P159" i="1"/>
  <c r="P156" i="1"/>
  <c r="P154" i="1"/>
  <c r="P152" i="1"/>
  <c r="P150" i="1"/>
  <c r="P149" i="1"/>
  <c r="P147" i="1"/>
  <c r="P146" i="1"/>
  <c r="P144" i="1"/>
  <c r="P142" i="1"/>
  <c r="P140" i="1"/>
  <c r="P138" i="1"/>
  <c r="P136" i="1"/>
  <c r="P134" i="1"/>
  <c r="P132" i="1"/>
  <c r="P130" i="1"/>
  <c r="P128" i="1"/>
  <c r="P125" i="1"/>
  <c r="P123" i="1"/>
  <c r="P121" i="1"/>
  <c r="P119" i="1"/>
  <c r="P117" i="1"/>
  <c r="P115" i="1"/>
  <c r="P113" i="1"/>
  <c r="P111" i="1"/>
  <c r="P109" i="1"/>
  <c r="P107" i="1"/>
  <c r="P105" i="1"/>
  <c r="P104" i="1"/>
  <c r="P225" i="1"/>
  <c r="P219" i="1"/>
  <c r="P218" i="1"/>
  <c r="P212" i="1"/>
  <c r="P237" i="1"/>
  <c r="P205" i="1"/>
  <c r="P194" i="1"/>
  <c r="P185" i="1"/>
  <c r="P242" i="1"/>
  <c r="P179" i="1"/>
  <c r="P165" i="1"/>
  <c r="P157" i="1"/>
  <c r="P143" i="1"/>
  <c r="P135" i="1"/>
  <c r="P126" i="1"/>
  <c r="P118" i="1"/>
  <c r="P110" i="1"/>
  <c r="P103" i="1"/>
  <c r="P101" i="1"/>
  <c r="P238" i="1"/>
  <c r="P99" i="1"/>
  <c r="P97" i="1"/>
  <c r="P95" i="1"/>
  <c r="P93" i="1"/>
  <c r="P91" i="1"/>
  <c r="P89" i="1"/>
  <c r="P87" i="1"/>
  <c r="P234" i="1"/>
  <c r="P84" i="1"/>
  <c r="P82" i="1"/>
  <c r="P80" i="1"/>
  <c r="P77" i="1"/>
  <c r="P74" i="1"/>
  <c r="P72" i="1"/>
  <c r="P70" i="1"/>
  <c r="P236" i="1"/>
  <c r="P66" i="1"/>
  <c r="P64" i="1"/>
  <c r="P62" i="1"/>
  <c r="P60" i="1"/>
  <c r="P58" i="1"/>
  <c r="P55" i="1"/>
  <c r="P53" i="1"/>
  <c r="P51" i="1"/>
  <c r="P49" i="1"/>
  <c r="P47" i="1"/>
  <c r="P45" i="1"/>
  <c r="P43" i="1"/>
  <c r="P41" i="1"/>
  <c r="P39" i="1"/>
  <c r="P37" i="1"/>
  <c r="P35" i="1"/>
  <c r="P33" i="1"/>
  <c r="P30" i="1"/>
  <c r="P28" i="1"/>
  <c r="P26" i="1"/>
  <c r="P24" i="1"/>
  <c r="P22" i="1"/>
  <c r="P20" i="1"/>
  <c r="P18" i="1"/>
  <c r="P16" i="1"/>
  <c r="P14" i="1"/>
  <c r="P12" i="1"/>
  <c r="P9" i="1"/>
  <c r="P7" i="1"/>
  <c r="P227" i="1"/>
  <c r="P226" i="1"/>
  <c r="P221" i="1"/>
  <c r="P220" i="1"/>
  <c r="P213" i="1"/>
  <c r="P232" i="1"/>
  <c r="P195" i="1"/>
  <c r="P231" i="1"/>
  <c r="P188" i="1"/>
  <c r="P187" i="1"/>
  <c r="P240" i="1"/>
  <c r="P172" i="1"/>
  <c r="P155" i="1"/>
  <c r="P148" i="1"/>
  <c r="P141" i="1"/>
  <c r="P133" i="1"/>
  <c r="T4" i="1"/>
  <c r="T226" i="1"/>
  <c r="T225" i="1"/>
  <c r="T218" i="1"/>
  <c r="T209" i="1"/>
  <c r="T208" i="1"/>
  <c r="T202" i="1"/>
  <c r="T232" i="1"/>
  <c r="T231" i="1"/>
  <c r="T194" i="1"/>
  <c r="T185" i="1"/>
  <c r="T183" i="1"/>
  <c r="T177" i="1"/>
  <c r="T175" i="1"/>
  <c r="T171" i="1"/>
  <c r="T169" i="1"/>
  <c r="T167" i="1"/>
  <c r="T164" i="1"/>
  <c r="T163" i="1"/>
  <c r="T161" i="1"/>
  <c r="T159" i="1"/>
  <c r="T156" i="1"/>
  <c r="T154" i="1"/>
  <c r="T152" i="1"/>
  <c r="T150" i="1"/>
  <c r="T149" i="1"/>
  <c r="T147" i="1"/>
  <c r="T146" i="1"/>
  <c r="T144" i="1"/>
  <c r="T142" i="1"/>
  <c r="T140" i="1"/>
  <c r="T138" i="1"/>
  <c r="T136" i="1"/>
  <c r="T134" i="1"/>
  <c r="T132" i="1"/>
  <c r="T130" i="1"/>
  <c r="T128" i="1"/>
  <c r="T125" i="1"/>
  <c r="T123" i="1"/>
  <c r="T121" i="1"/>
  <c r="T119" i="1"/>
  <c r="T117" i="1"/>
  <c r="T115" i="1"/>
  <c r="T113" i="1"/>
  <c r="T111" i="1"/>
  <c r="T109" i="1"/>
  <c r="T107" i="1"/>
  <c r="T105" i="1"/>
  <c r="T104" i="1"/>
  <c r="T229" i="1"/>
  <c r="T228" i="1"/>
  <c r="T223" i="1"/>
  <c r="T222" i="1"/>
  <c r="T215" i="1"/>
  <c r="T233" i="1"/>
  <c r="T197" i="1"/>
  <c r="T196" i="1"/>
  <c r="T192" i="1"/>
  <c r="T189" i="1"/>
  <c r="T181" i="1"/>
  <c r="T168" i="1"/>
  <c r="T160" i="1"/>
  <c r="T151" i="1"/>
  <c r="T145" i="1"/>
  <c r="T137" i="1"/>
  <c r="T129" i="1"/>
  <c r="T120" i="1"/>
  <c r="T112" i="1"/>
  <c r="T239" i="1"/>
  <c r="T101" i="1"/>
  <c r="T238" i="1"/>
  <c r="T99" i="1"/>
  <c r="T97" i="1"/>
  <c r="T95" i="1"/>
  <c r="T93" i="1"/>
  <c r="T91" i="1"/>
  <c r="T89" i="1"/>
  <c r="T87" i="1"/>
  <c r="T234" i="1"/>
  <c r="T84" i="1"/>
  <c r="T82" i="1"/>
  <c r="T80" i="1"/>
  <c r="T77" i="1"/>
  <c r="T74" i="1"/>
  <c r="T72" i="1"/>
  <c r="T70" i="1"/>
  <c r="T236" i="1"/>
  <c r="T66" i="1"/>
  <c r="T64" i="1"/>
  <c r="T62" i="1"/>
  <c r="T60" i="1"/>
  <c r="T58" i="1"/>
  <c r="T55" i="1"/>
  <c r="T53" i="1"/>
  <c r="T51" i="1"/>
  <c r="T49" i="1"/>
  <c r="T47" i="1"/>
  <c r="T45" i="1"/>
  <c r="T43" i="1"/>
  <c r="T41" i="1"/>
  <c r="T39" i="1"/>
  <c r="T37" i="1"/>
  <c r="T35" i="1"/>
  <c r="T33" i="1"/>
  <c r="T30" i="1"/>
  <c r="T28" i="1"/>
  <c r="T26" i="1"/>
  <c r="T24" i="1"/>
  <c r="T22" i="1"/>
  <c r="T20" i="1"/>
  <c r="T18" i="1"/>
  <c r="T16" i="1"/>
  <c r="T14" i="1"/>
  <c r="T12" i="1"/>
  <c r="T9" i="1"/>
  <c r="T7" i="1"/>
  <c r="T230" i="1"/>
  <c r="T127" i="1"/>
  <c r="T224" i="1"/>
  <c r="T210" i="1"/>
  <c r="T204" i="1"/>
  <c r="T203" i="1"/>
  <c r="T199" i="1"/>
  <c r="T198" i="1"/>
  <c r="T193" i="1"/>
  <c r="T178" i="1"/>
  <c r="T165" i="1"/>
  <c r="T157" i="1"/>
  <c r="T143" i="1"/>
  <c r="T135" i="1"/>
  <c r="P5" i="1"/>
  <c r="T8" i="1"/>
  <c r="P15" i="1"/>
  <c r="T17" i="1"/>
  <c r="P23" i="1"/>
  <c r="T25" i="1"/>
  <c r="P31" i="1"/>
  <c r="T34" i="1"/>
  <c r="P40" i="1"/>
  <c r="T42" i="1"/>
  <c r="P48" i="1"/>
  <c r="T50" i="1"/>
  <c r="P57" i="1"/>
  <c r="T59" i="1"/>
  <c r="P65" i="1"/>
  <c r="T67" i="1"/>
  <c r="P73" i="1"/>
  <c r="T75" i="1"/>
  <c r="P83" i="1"/>
  <c r="T85" i="1"/>
  <c r="P90" i="1"/>
  <c r="T92" i="1"/>
  <c r="P96" i="1"/>
  <c r="T98" i="1"/>
  <c r="P102" i="1"/>
  <c r="T106" i="1"/>
  <c r="P116" i="1"/>
  <c r="P122" i="1"/>
  <c r="T126" i="1"/>
  <c r="P129" i="1"/>
  <c r="T133" i="1"/>
  <c r="P139" i="1"/>
  <c r="P145" i="1"/>
  <c r="T148" i="1"/>
  <c r="P153" i="1"/>
  <c r="P160" i="1"/>
  <c r="P170" i="1"/>
  <c r="P177" i="1"/>
  <c r="T242" i="1"/>
  <c r="P189" i="1"/>
  <c r="T201" i="1"/>
  <c r="P233" i="1"/>
  <c r="P209" i="1"/>
  <c r="T212" i="1"/>
  <c r="T219" i="1"/>
  <c r="P222" i="1"/>
  <c r="Q4" i="1"/>
  <c r="Q230" i="1"/>
  <c r="Q229" i="1"/>
  <c r="Q227" i="1"/>
  <c r="Q225" i="1"/>
  <c r="Q223" i="1"/>
  <c r="Q221" i="1"/>
  <c r="Q219" i="1"/>
  <c r="Q214" i="1"/>
  <c r="Q212" i="1"/>
  <c r="Q210" i="1"/>
  <c r="Q208" i="1"/>
  <c r="Q206" i="1"/>
  <c r="Q204" i="1"/>
  <c r="Q233" i="1"/>
  <c r="Q232" i="1"/>
  <c r="Q199" i="1"/>
  <c r="Q197" i="1"/>
  <c r="Q195" i="1"/>
  <c r="Q194" i="1"/>
  <c r="Q192" i="1"/>
  <c r="Q188" i="1"/>
  <c r="Q183" i="1"/>
  <c r="Q180" i="1"/>
  <c r="Q242" i="1"/>
  <c r="Q178" i="1"/>
  <c r="Q175" i="1"/>
  <c r="Q173" i="1"/>
  <c r="Q127" i="1"/>
  <c r="Q222" i="1"/>
  <c r="Q213" i="1"/>
  <c r="Q205" i="1"/>
  <c r="Q198" i="1"/>
  <c r="Q189" i="1"/>
  <c r="Q240" i="1"/>
  <c r="Q226" i="1"/>
  <c r="Q201" i="1"/>
  <c r="Q231" i="1"/>
  <c r="Q187" i="1"/>
  <c r="Q172" i="1"/>
  <c r="Q164" i="1"/>
  <c r="Q156" i="1"/>
  <c r="Q155" i="1"/>
  <c r="Q149" i="1"/>
  <c r="Q148" i="1"/>
  <c r="Q142" i="1"/>
  <c r="Q141" i="1"/>
  <c r="Q134" i="1"/>
  <c r="Q133" i="1"/>
  <c r="Q125" i="1"/>
  <c r="Q124" i="1"/>
  <c r="Q117" i="1"/>
  <c r="Q116" i="1"/>
  <c r="Q109" i="1"/>
  <c r="Q108" i="1"/>
  <c r="Q228" i="1"/>
  <c r="Q207" i="1"/>
  <c r="Q202" i="1"/>
  <c r="Q196" i="1"/>
  <c r="Q174" i="1"/>
  <c r="Q171" i="1"/>
  <c r="Q170" i="1"/>
  <c r="Q163" i="1"/>
  <c r="Q162" i="1"/>
  <c r="Q154" i="1"/>
  <c r="Q153" i="1"/>
  <c r="Q147" i="1"/>
  <c r="Q235" i="1"/>
  <c r="Q140" i="1"/>
  <c r="Q139" i="1"/>
  <c r="Q132" i="1"/>
  <c r="Q131" i="1"/>
  <c r="Q5" i="1"/>
  <c r="Q7" i="1"/>
  <c r="P8" i="1"/>
  <c r="T10" i="1"/>
  <c r="Q15" i="1"/>
  <c r="Q16" i="1"/>
  <c r="P17" i="1"/>
  <c r="T19" i="1"/>
  <c r="Q23" i="1"/>
  <c r="Q24" i="1"/>
  <c r="P25" i="1"/>
  <c r="T27" i="1"/>
  <c r="Q31" i="1"/>
  <c r="Q33" i="1"/>
  <c r="P34" i="1"/>
  <c r="T36" i="1"/>
  <c r="Q40" i="1"/>
  <c r="Q41" i="1"/>
  <c r="P42" i="1"/>
  <c r="T44" i="1"/>
  <c r="Q48" i="1"/>
  <c r="Q49" i="1"/>
  <c r="P50" i="1"/>
  <c r="T52" i="1"/>
  <c r="Q57" i="1"/>
  <c r="Q58" i="1"/>
  <c r="P59" i="1"/>
  <c r="T61" i="1"/>
  <c r="Q65" i="1"/>
  <c r="Q66" i="1"/>
  <c r="P67" i="1"/>
  <c r="T69" i="1"/>
  <c r="Q73" i="1"/>
  <c r="Q74" i="1"/>
  <c r="P75" i="1"/>
  <c r="T79" i="1"/>
  <c r="Q83" i="1"/>
  <c r="Q84" i="1"/>
  <c r="P85" i="1"/>
  <c r="T86" i="1"/>
  <c r="Q90" i="1"/>
  <c r="Q91" i="1"/>
  <c r="P92" i="1"/>
  <c r="T94" i="1"/>
  <c r="Q96" i="1"/>
  <c r="Q97" i="1"/>
  <c r="P98" i="1"/>
  <c r="T211" i="1"/>
  <c r="Q102" i="1"/>
  <c r="Q103" i="1"/>
  <c r="P108" i="1"/>
  <c r="P114" i="1"/>
  <c r="Q115" i="1"/>
  <c r="T118" i="1"/>
  <c r="P120" i="1"/>
  <c r="Q121" i="1"/>
  <c r="Q122" i="1"/>
  <c r="T124" i="1"/>
  <c r="Q128" i="1"/>
  <c r="Q129" i="1"/>
  <c r="Q135" i="1"/>
  <c r="T139" i="1"/>
  <c r="Q144" i="1"/>
  <c r="Q145" i="1"/>
  <c r="T153" i="1"/>
  <c r="Q159" i="1"/>
  <c r="Q160" i="1"/>
  <c r="Q165" i="1"/>
  <c r="T170" i="1"/>
  <c r="T173" i="1"/>
  <c r="Q177" i="1"/>
  <c r="T179" i="1"/>
  <c r="T240" i="1"/>
  <c r="P183" i="1"/>
  <c r="T187" i="1"/>
  <c r="P197" i="1"/>
  <c r="P203" i="1"/>
  <c r="T206" i="1"/>
  <c r="Q209" i="1"/>
  <c r="T237" i="1"/>
  <c r="T213" i="1"/>
  <c r="T220" i="1"/>
  <c r="P229" i="1"/>
  <c r="R229" i="1"/>
  <c r="R228" i="1"/>
  <c r="R221" i="1"/>
  <c r="R220" i="1"/>
  <c r="R212" i="1"/>
  <c r="R237" i="1"/>
  <c r="R204" i="1"/>
  <c r="R203" i="1"/>
  <c r="R197" i="1"/>
  <c r="R196" i="1"/>
  <c r="R188" i="1"/>
  <c r="R187" i="1"/>
  <c r="R242" i="1"/>
  <c r="R179" i="1"/>
  <c r="R172" i="1"/>
  <c r="R170" i="1"/>
  <c r="R168" i="1"/>
  <c r="R165" i="1"/>
  <c r="R162" i="1"/>
  <c r="R160" i="1"/>
  <c r="R157" i="1"/>
  <c r="R155" i="1"/>
  <c r="R153" i="1"/>
  <c r="R151" i="1"/>
  <c r="R148" i="1"/>
  <c r="R235" i="1"/>
  <c r="R145" i="1"/>
  <c r="R143" i="1"/>
  <c r="R141" i="1"/>
  <c r="R139" i="1"/>
  <c r="R137" i="1"/>
  <c r="R135" i="1"/>
  <c r="R133" i="1"/>
  <c r="R131" i="1"/>
  <c r="R129" i="1"/>
  <c r="R126" i="1"/>
  <c r="R124" i="1"/>
  <c r="R122" i="1"/>
  <c r="R120" i="1"/>
  <c r="R118" i="1"/>
  <c r="R116" i="1"/>
  <c r="R114" i="1"/>
  <c r="R112" i="1"/>
  <c r="R110" i="1"/>
  <c r="R108" i="1"/>
  <c r="R106" i="1"/>
  <c r="R239" i="1"/>
  <c r="R103" i="1"/>
  <c r="R227" i="1"/>
  <c r="R213" i="1"/>
  <c r="R207" i="1"/>
  <c r="R206" i="1"/>
  <c r="R202" i="1"/>
  <c r="R232" i="1"/>
  <c r="R195" i="1"/>
  <c r="R240" i="1"/>
  <c r="R174" i="1"/>
  <c r="R173" i="1"/>
  <c r="R171" i="1"/>
  <c r="R163" i="1"/>
  <c r="R154" i="1"/>
  <c r="R147" i="1"/>
  <c r="R140" i="1"/>
  <c r="R132" i="1"/>
  <c r="R123" i="1"/>
  <c r="R115" i="1"/>
  <c r="R107" i="1"/>
  <c r="R102" i="1"/>
  <c r="R100" i="1"/>
  <c r="R211" i="1"/>
  <c r="R98" i="1"/>
  <c r="R96" i="1"/>
  <c r="R94" i="1"/>
  <c r="R92" i="1"/>
  <c r="R90" i="1"/>
  <c r="R88" i="1"/>
  <c r="R86" i="1"/>
  <c r="R85" i="1"/>
  <c r="R83" i="1"/>
  <c r="R81" i="1"/>
  <c r="R79" i="1"/>
  <c r="R75" i="1"/>
  <c r="R73" i="1"/>
  <c r="R71" i="1"/>
  <c r="R69" i="1"/>
  <c r="R67" i="1"/>
  <c r="R65" i="1"/>
  <c r="R63" i="1"/>
  <c r="R61" i="1"/>
  <c r="R59" i="1"/>
  <c r="R57" i="1"/>
  <c r="R54" i="1"/>
  <c r="R52" i="1"/>
  <c r="R50" i="1"/>
  <c r="R48" i="1"/>
  <c r="R46" i="1"/>
  <c r="R44" i="1"/>
  <c r="R42" i="1"/>
  <c r="R40" i="1"/>
  <c r="R38" i="1"/>
  <c r="R36" i="1"/>
  <c r="R34" i="1"/>
  <c r="R31" i="1"/>
  <c r="R29" i="1"/>
  <c r="R27" i="1"/>
  <c r="R25" i="1"/>
  <c r="R23" i="1"/>
  <c r="R21" i="1"/>
  <c r="R19" i="1"/>
  <c r="R17" i="1"/>
  <c r="R15" i="1"/>
  <c r="R13" i="1"/>
  <c r="R10" i="1"/>
  <c r="R8" i="1"/>
  <c r="R5" i="1"/>
  <c r="R222" i="1"/>
  <c r="R215" i="1"/>
  <c r="R214" i="1"/>
  <c r="R209" i="1"/>
  <c r="R208" i="1"/>
  <c r="R233" i="1"/>
  <c r="R189" i="1"/>
  <c r="R181" i="1"/>
  <c r="R180" i="1"/>
  <c r="R177" i="1"/>
  <c r="R175" i="1"/>
  <c r="R169" i="1"/>
  <c r="R161" i="1"/>
  <c r="R152" i="1"/>
  <c r="R146" i="1"/>
  <c r="R138" i="1"/>
  <c r="R130" i="1"/>
  <c r="R4" i="1"/>
  <c r="R7" i="1"/>
  <c r="Q8" i="1"/>
  <c r="Q9" i="1"/>
  <c r="P10" i="1"/>
  <c r="T13" i="1"/>
  <c r="R16" i="1"/>
  <c r="Q17" i="1"/>
  <c r="Q18" i="1"/>
  <c r="P19" i="1"/>
  <c r="T21" i="1"/>
  <c r="R24" i="1"/>
  <c r="Q25" i="1"/>
  <c r="Q26" i="1"/>
  <c r="P27" i="1"/>
  <c r="T29" i="1"/>
  <c r="R33" i="1"/>
  <c r="Q34" i="1"/>
  <c r="Q35" i="1"/>
  <c r="P36" i="1"/>
  <c r="T38" i="1"/>
  <c r="R41" i="1"/>
  <c r="Q42" i="1"/>
  <c r="Q43" i="1"/>
  <c r="P44" i="1"/>
  <c r="T46" i="1"/>
  <c r="R49" i="1"/>
  <c r="Q50" i="1"/>
  <c r="Q51" i="1"/>
  <c r="P52" i="1"/>
  <c r="T54" i="1"/>
  <c r="R58" i="1"/>
  <c r="Q59" i="1"/>
  <c r="Q60" i="1"/>
  <c r="P61" i="1"/>
  <c r="T63" i="1"/>
  <c r="R66" i="1"/>
  <c r="Q67" i="1"/>
  <c r="Q236" i="1"/>
  <c r="P69" i="1"/>
  <c r="T71" i="1"/>
  <c r="R74" i="1"/>
  <c r="Q75" i="1"/>
  <c r="Q77" i="1"/>
  <c r="P79" i="1"/>
  <c r="T81" i="1"/>
  <c r="R84" i="1"/>
  <c r="Q85" i="1"/>
  <c r="Q234" i="1"/>
  <c r="P86" i="1"/>
  <c r="T88" i="1"/>
  <c r="R91" i="1"/>
  <c r="Q92" i="1"/>
  <c r="Q93" i="1"/>
  <c r="P94" i="1"/>
  <c r="R97" i="1"/>
  <c r="Q98" i="1"/>
  <c r="Q99" i="1"/>
  <c r="P211" i="1"/>
  <c r="T100" i="1"/>
  <c r="P106" i="1"/>
  <c r="Q107" i="1"/>
  <c r="T110" i="1"/>
  <c r="P112" i="1"/>
  <c r="Q113" i="1"/>
  <c r="Q114" i="1"/>
  <c r="T116" i="1"/>
  <c r="Q119" i="1"/>
  <c r="Q120" i="1"/>
  <c r="R121" i="1"/>
  <c r="T122" i="1"/>
  <c r="Q126" i="1"/>
  <c r="R128" i="1"/>
  <c r="P131" i="1"/>
  <c r="R134" i="1"/>
  <c r="P137" i="1"/>
  <c r="Q138" i="1"/>
  <c r="T141" i="1"/>
  <c r="R144" i="1"/>
  <c r="P235" i="1"/>
  <c r="R149" i="1"/>
  <c r="P151" i="1"/>
  <c r="Q152" i="1"/>
  <c r="T155" i="1"/>
  <c r="R159" i="1"/>
  <c r="P162" i="1"/>
  <c r="R164" i="1"/>
  <c r="P168" i="1"/>
  <c r="Q169" i="1"/>
  <c r="T172" i="1"/>
  <c r="T174" i="1"/>
  <c r="P178" i="1"/>
  <c r="R183" i="1"/>
  <c r="R192" i="1"/>
  <c r="R194" i="1"/>
  <c r="T195" i="1"/>
  <c r="P202" i="1"/>
  <c r="Q203" i="1"/>
  <c r="T205" i="1"/>
  <c r="T207" i="1"/>
  <c r="P210" i="1"/>
  <c r="R223" i="1"/>
  <c r="R225" i="1"/>
  <c r="T227" i="1"/>
  <c r="T5" i="1"/>
  <c r="R9" i="1"/>
  <c r="Q10" i="1"/>
  <c r="Q12" i="1"/>
  <c r="P13" i="1"/>
  <c r="T15" i="1"/>
  <c r="R18" i="1"/>
  <c r="Q19" i="1"/>
  <c r="Q20" i="1"/>
  <c r="P21" i="1"/>
  <c r="T23" i="1"/>
  <c r="R26" i="1"/>
  <c r="Q27" i="1"/>
  <c r="Q28" i="1"/>
  <c r="P29" i="1"/>
  <c r="T31" i="1"/>
  <c r="R35" i="1"/>
  <c r="Q36" i="1"/>
  <c r="Q37" i="1"/>
  <c r="P38" i="1"/>
  <c r="T40" i="1"/>
  <c r="R43" i="1"/>
  <c r="Q44" i="1"/>
  <c r="Q45" i="1"/>
  <c r="P46" i="1"/>
  <c r="T48" i="1"/>
  <c r="R51" i="1"/>
  <c r="Q52" i="1"/>
  <c r="Q53" i="1"/>
  <c r="P54" i="1"/>
  <c r="T57" i="1"/>
  <c r="R60" i="1"/>
  <c r="Q61" i="1"/>
  <c r="Q62" i="1"/>
  <c r="P63" i="1"/>
  <c r="T65" i="1"/>
  <c r="R236" i="1"/>
  <c r="Q69" i="1"/>
  <c r="Q70" i="1"/>
  <c r="P71" i="1"/>
  <c r="T73" i="1"/>
  <c r="R77" i="1"/>
  <c r="Q79" i="1"/>
  <c r="Q80" i="1"/>
  <c r="P81" i="1"/>
  <c r="T83" i="1"/>
  <c r="R234" i="1"/>
  <c r="Q86" i="1"/>
  <c r="Q87" i="1"/>
  <c r="P88" i="1"/>
  <c r="T90" i="1"/>
  <c r="R93" i="1"/>
  <c r="Q94" i="1"/>
  <c r="Q95" i="1"/>
  <c r="T96" i="1"/>
  <c r="R99" i="1"/>
  <c r="Q211" i="1"/>
  <c r="Q238" i="1"/>
  <c r="P100" i="1"/>
  <c r="T102" i="1"/>
  <c r="T103" i="1"/>
  <c r="P239" i="1"/>
  <c r="Q105" i="1"/>
  <c r="Q106" i="1"/>
  <c r="T108" i="1"/>
  <c r="Q111" i="1"/>
  <c r="Q112" i="1"/>
  <c r="R113" i="1"/>
  <c r="T114" i="1"/>
  <c r="Q118" i="1"/>
  <c r="R119" i="1"/>
  <c r="P124" i="1"/>
  <c r="R125" i="1"/>
  <c r="T131" i="1"/>
  <c r="Q136" i="1"/>
  <c r="Q137" i="1"/>
  <c r="Q143" i="1"/>
  <c r="T235" i="1"/>
  <c r="Q150" i="1"/>
  <c r="Q151" i="1"/>
  <c r="Q157" i="1"/>
  <c r="T162" i="1"/>
  <c r="Q167" i="1"/>
  <c r="Q168" i="1"/>
  <c r="P175" i="1"/>
  <c r="R178" i="1"/>
  <c r="T180" i="1"/>
  <c r="T188" i="1"/>
  <c r="P196" i="1"/>
  <c r="P198" i="1"/>
  <c r="R201" i="1"/>
  <c r="P204" i="1"/>
  <c r="P208" i="1"/>
  <c r="R210" i="1"/>
  <c r="T214" i="1"/>
  <c r="R219" i="1"/>
  <c r="T221" i="1"/>
  <c r="P228" i="1"/>
  <c r="P127" i="1"/>
  <c r="O127" i="1"/>
  <c r="O228" i="1"/>
  <c r="O226" i="1"/>
  <c r="O224" i="1"/>
  <c r="O222" i="1"/>
  <c r="O218" i="1"/>
  <c r="O215" i="1"/>
  <c r="O213" i="1"/>
  <c r="O237" i="1"/>
  <c r="O209" i="1"/>
  <c r="O207" i="1"/>
  <c r="O205" i="1"/>
  <c r="O203" i="1"/>
  <c r="O202" i="1"/>
  <c r="O201" i="1"/>
  <c r="O198" i="1"/>
  <c r="O196" i="1"/>
  <c r="O231" i="1"/>
  <c r="O193" i="1"/>
  <c r="O189" i="1"/>
  <c r="O187" i="1"/>
  <c r="O185" i="1"/>
  <c r="O181" i="1"/>
  <c r="O240" i="1"/>
  <c r="O179" i="1"/>
  <c r="O177" i="1"/>
  <c r="O174" i="1"/>
  <c r="O225" i="1"/>
  <c r="O208" i="1"/>
  <c r="O232" i="1"/>
  <c r="O194" i="1"/>
  <c r="O183" i="1"/>
  <c r="O175" i="1"/>
  <c r="S127" i="1"/>
  <c r="S228" i="1"/>
  <c r="S226" i="1"/>
  <c r="S224" i="1"/>
  <c r="S222" i="1"/>
  <c r="S220" i="1"/>
  <c r="S218" i="1"/>
  <c r="S215" i="1"/>
  <c r="S213" i="1"/>
  <c r="S237" i="1"/>
  <c r="S209" i="1"/>
  <c r="S207" i="1"/>
  <c r="S205" i="1"/>
  <c r="S203" i="1"/>
  <c r="S202" i="1"/>
  <c r="S201" i="1"/>
  <c r="S198" i="1"/>
  <c r="S196" i="1"/>
  <c r="S231" i="1"/>
  <c r="S193" i="1"/>
  <c r="S189" i="1"/>
  <c r="S187" i="1"/>
  <c r="S185" i="1"/>
  <c r="S181" i="1"/>
  <c r="S240" i="1"/>
  <c r="S179" i="1"/>
  <c r="S177" i="1"/>
  <c r="S174" i="1"/>
  <c r="S227" i="1"/>
  <c r="S219" i="1"/>
  <c r="S210" i="1"/>
  <c r="S233" i="1"/>
  <c r="S195" i="1"/>
  <c r="S178" i="1"/>
  <c r="S4" i="1"/>
  <c r="O104" i="1"/>
  <c r="O239" i="1"/>
  <c r="S105" i="1"/>
  <c r="S106" i="1"/>
  <c r="O111" i="1"/>
  <c r="O112" i="1"/>
  <c r="S113" i="1"/>
  <c r="S114" i="1"/>
  <c r="O119" i="1"/>
  <c r="O120" i="1"/>
  <c r="S121" i="1"/>
  <c r="S122" i="1"/>
  <c r="O128" i="1"/>
  <c r="O129" i="1"/>
  <c r="S130" i="1"/>
  <c r="S131" i="1"/>
  <c r="O136" i="1"/>
  <c r="O137" i="1"/>
  <c r="S138" i="1"/>
  <c r="S139" i="1"/>
  <c r="O144" i="1"/>
  <c r="O145" i="1"/>
  <c r="S146" i="1"/>
  <c r="S235" i="1"/>
  <c r="O150" i="1"/>
  <c r="O151" i="1"/>
  <c r="S152" i="1"/>
  <c r="S153" i="1"/>
  <c r="O159" i="1"/>
  <c r="O160" i="1"/>
  <c r="S161" i="1"/>
  <c r="S162" i="1"/>
  <c r="O167" i="1"/>
  <c r="O168" i="1"/>
  <c r="S169" i="1"/>
  <c r="S170" i="1"/>
  <c r="S175" i="1"/>
  <c r="O178" i="1"/>
  <c r="S180" i="1"/>
  <c r="S188" i="1"/>
  <c r="O199" i="1"/>
  <c r="O204" i="1"/>
  <c r="S208" i="1"/>
  <c r="O210" i="1"/>
  <c r="S214" i="1"/>
  <c r="S221" i="1"/>
  <c r="O230" i="1"/>
  <c r="AV89" i="2"/>
  <c r="AU89" i="2"/>
  <c r="AT89" i="2"/>
  <c r="AS89" i="2"/>
  <c r="AR89" i="2"/>
  <c r="AQ89" i="2"/>
  <c r="AV80" i="2"/>
  <c r="AU80" i="2"/>
  <c r="AT80" i="2"/>
  <c r="AS80" i="2"/>
  <c r="AR80" i="2"/>
  <c r="AQ80" i="2"/>
  <c r="S243" i="1" l="1"/>
  <c r="P243" i="1"/>
  <c r="P249" i="1" s="1"/>
  <c r="R243" i="1"/>
  <c r="R249" i="1" s="1"/>
  <c r="O243" i="1"/>
  <c r="O249" i="1" s="1"/>
  <c r="V251" i="1" s="1"/>
  <c r="T243" i="1"/>
  <c r="T249" i="1" s="1"/>
  <c r="Q243" i="1"/>
  <c r="Q249" i="1" s="1"/>
  <c r="G17" i="13"/>
  <c r="S249" i="1"/>
  <c r="P339" i="12"/>
  <c r="P165" i="12"/>
  <c r="P181" i="12"/>
  <c r="P82" i="12"/>
  <c r="P319" i="12"/>
  <c r="P98" i="12"/>
  <c r="P321" i="12"/>
  <c r="P311" i="12"/>
  <c r="P210" i="12"/>
  <c r="P315" i="12"/>
  <c r="P189" i="12"/>
  <c r="P40" i="12"/>
  <c r="P343" i="12"/>
  <c r="P227" i="12"/>
  <c r="P65" i="12"/>
  <c r="P71" i="12"/>
  <c r="P79" i="12"/>
  <c r="P87" i="12"/>
  <c r="P95" i="12"/>
  <c r="P104" i="12"/>
  <c r="P112" i="12"/>
  <c r="P120" i="12"/>
  <c r="P128" i="12"/>
  <c r="P136" i="12"/>
  <c r="P145" i="12"/>
  <c r="P153" i="12"/>
  <c r="P14" i="12"/>
  <c r="P23" i="12"/>
  <c r="P31" i="12"/>
  <c r="P41" i="12"/>
  <c r="P48" i="12"/>
  <c r="P56" i="12"/>
  <c r="P57" i="12"/>
  <c r="P115" i="12"/>
  <c r="P131" i="12"/>
  <c r="P157" i="12"/>
  <c r="P166" i="12"/>
  <c r="P176" i="12"/>
  <c r="P184" i="12"/>
  <c r="P195" i="12"/>
  <c r="P202" i="12"/>
  <c r="P211" i="12"/>
  <c r="P6" i="12"/>
  <c r="P17" i="12"/>
  <c r="P32" i="12"/>
  <c r="P46" i="12"/>
  <c r="P76" i="12"/>
  <c r="P92" i="12"/>
  <c r="P148" i="12"/>
  <c r="P219" i="12"/>
  <c r="P228" i="12"/>
  <c r="P51" i="12"/>
  <c r="P125" i="12"/>
  <c r="P59" i="12"/>
  <c r="P67" i="12"/>
  <c r="P77" i="12"/>
  <c r="P89" i="12"/>
  <c r="P99" i="12"/>
  <c r="P110" i="12"/>
  <c r="P122" i="12"/>
  <c r="P132" i="12"/>
  <c r="P142" i="12"/>
  <c r="P5" i="12"/>
  <c r="P18" i="12"/>
  <c r="P29" i="12"/>
  <c r="P43" i="12"/>
  <c r="P52" i="12"/>
  <c r="P53" i="12"/>
  <c r="P119" i="12"/>
  <c r="P139" i="12"/>
  <c r="P164" i="12"/>
  <c r="P178" i="12"/>
  <c r="P188" i="12"/>
  <c r="P201" i="12"/>
  <c r="P213" i="12"/>
  <c r="P10" i="12"/>
  <c r="P28" i="12"/>
  <c r="P62" i="12"/>
  <c r="P84" i="12"/>
  <c r="P144" i="12"/>
  <c r="P222" i="12"/>
  <c r="P26" i="12"/>
  <c r="P117" i="12"/>
  <c r="P170" i="12"/>
  <c r="P203" i="12"/>
  <c r="P235" i="12"/>
  <c r="P242" i="12"/>
  <c r="P250" i="12"/>
  <c r="P258" i="12"/>
  <c r="P266" i="12"/>
  <c r="P274" i="12"/>
  <c r="P283" i="12"/>
  <c r="P291" i="12"/>
  <c r="P300" i="12"/>
  <c r="P323" i="12"/>
  <c r="P327" i="12"/>
  <c r="P340" i="12"/>
  <c r="P168" i="12"/>
  <c r="P259" i="12"/>
  <c r="P277" i="12"/>
  <c r="P19" i="12"/>
  <c r="P78" i="12"/>
  <c r="P163" i="12"/>
  <c r="P183" i="12"/>
  <c r="P208" i="12"/>
  <c r="P229" i="12"/>
  <c r="P22" i="12"/>
  <c r="P105" i="12"/>
  <c r="P137" i="12"/>
  <c r="P192" i="12"/>
  <c r="P239" i="12"/>
  <c r="P247" i="12"/>
  <c r="P257" i="12"/>
  <c r="P271" i="12"/>
  <c r="P286" i="12"/>
  <c r="P318" i="12"/>
  <c r="P303" i="12"/>
  <c r="P194" i="12"/>
  <c r="P322" i="12"/>
  <c r="P317" i="12"/>
  <c r="P293" i="12"/>
  <c r="P214" i="12"/>
  <c r="P177" i="12"/>
  <c r="P15" i="12"/>
  <c r="P329" i="12"/>
  <c r="P290" i="12"/>
  <c r="P61" i="12"/>
  <c r="P69" i="12"/>
  <c r="P81" i="12"/>
  <c r="P91" i="12"/>
  <c r="P101" i="12"/>
  <c r="P114" i="12"/>
  <c r="P124" i="12"/>
  <c r="P134" i="12"/>
  <c r="P147" i="12"/>
  <c r="P8" i="12"/>
  <c r="P20" i="12"/>
  <c r="P33" i="12"/>
  <c r="P45" i="12"/>
  <c r="P54" i="12"/>
  <c r="P103" i="12"/>
  <c r="P123" i="12"/>
  <c r="P143" i="12"/>
  <c r="P169" i="12"/>
  <c r="P180" i="12"/>
  <c r="P190" i="12"/>
  <c r="P204" i="12"/>
  <c r="P215" i="12"/>
  <c r="P13" i="12"/>
  <c r="P35" i="12"/>
  <c r="P68" i="12"/>
  <c r="P88" i="12"/>
  <c r="P152" i="12"/>
  <c r="P224" i="12"/>
  <c r="P34" i="12"/>
  <c r="P133" i="12"/>
  <c r="P174" i="12"/>
  <c r="P207" i="12"/>
  <c r="P237" i="12"/>
  <c r="P244" i="12"/>
  <c r="P252" i="12"/>
  <c r="P260" i="12"/>
  <c r="P268" i="12"/>
  <c r="P276" i="12"/>
  <c r="P285" i="12"/>
  <c r="P294" i="12"/>
  <c r="P302" i="12"/>
  <c r="P324" i="12"/>
  <c r="P333" i="12"/>
  <c r="P342" i="12"/>
  <c r="P198" i="12"/>
  <c r="P265" i="12"/>
  <c r="P278" i="12"/>
  <c r="P36" i="12"/>
  <c r="P86" i="12"/>
  <c r="P167" i="12"/>
  <c r="P187" i="12"/>
  <c r="P212" i="12"/>
  <c r="P328" i="12"/>
  <c r="P30" i="12"/>
  <c r="P113" i="12"/>
  <c r="P146" i="12"/>
  <c r="P205" i="12"/>
  <c r="P241" i="12"/>
  <c r="P249" i="12"/>
  <c r="P261" i="12"/>
  <c r="P275" i="12"/>
  <c r="P288" i="12"/>
  <c r="P299" i="12"/>
  <c r="P73" i="12"/>
  <c r="P93" i="12"/>
  <c r="P116" i="12"/>
  <c r="P138" i="12"/>
  <c r="P11" i="12"/>
  <c r="P37" i="12"/>
  <c r="P58" i="12"/>
  <c r="P127" i="12"/>
  <c r="P171" i="12"/>
  <c r="P197" i="12"/>
  <c r="P216" i="12"/>
  <c r="P38" i="12"/>
  <c r="P96" i="12"/>
  <c r="P226" i="12"/>
  <c r="P141" i="12"/>
  <c r="P231" i="12"/>
  <c r="P246" i="12"/>
  <c r="P262" i="12"/>
  <c r="P279" i="12"/>
  <c r="P296" i="12"/>
  <c r="P325" i="12"/>
  <c r="P344" i="12"/>
  <c r="P267" i="12"/>
  <c r="P44" i="12"/>
  <c r="P175" i="12"/>
  <c r="P218" i="12"/>
  <c r="P55" i="12"/>
  <c r="P154" i="12"/>
  <c r="P243" i="12"/>
  <c r="P263" i="12"/>
  <c r="P332" i="12"/>
  <c r="P310" i="12"/>
  <c r="P221" i="12"/>
  <c r="P185" i="12"/>
  <c r="P297" i="12"/>
  <c r="P182" i="12"/>
  <c r="P305" i="12"/>
  <c r="P232" i="12"/>
  <c r="P94" i="12"/>
  <c r="P335" i="12"/>
  <c r="P234" i="12"/>
  <c r="P280" i="12"/>
  <c r="P295" i="12"/>
  <c r="P320" i="12"/>
  <c r="P331" i="12"/>
  <c r="P308" i="12"/>
  <c r="P156" i="12"/>
  <c r="P66" i="12"/>
  <c r="P108" i="12"/>
  <c r="P27" i="12"/>
  <c r="P111" i="12"/>
  <c r="P186" i="12"/>
  <c r="P80" i="12"/>
  <c r="P109" i="12"/>
  <c r="P256" i="12"/>
  <c r="P289" i="12"/>
  <c r="P337" i="12"/>
  <c r="P102" i="12"/>
  <c r="P338" i="12"/>
  <c r="P255" i="12"/>
  <c r="P313" i="12"/>
  <c r="P223" i="12"/>
  <c r="P74" i="12"/>
  <c r="P301" i="12"/>
  <c r="P75" i="12"/>
  <c r="P97" i="12"/>
  <c r="P118" i="12"/>
  <c r="P140" i="12"/>
  <c r="P16" i="12"/>
  <c r="P39" i="12"/>
  <c r="P49" i="12"/>
  <c r="P135" i="12"/>
  <c r="P173" i="12"/>
  <c r="P199" i="12"/>
  <c r="P7" i="12"/>
  <c r="P42" i="12"/>
  <c r="P100" i="12"/>
  <c r="P230" i="12"/>
  <c r="P150" i="12"/>
  <c r="P233" i="12"/>
  <c r="P248" i="12"/>
  <c r="P264" i="12"/>
  <c r="P281" i="12"/>
  <c r="P298" i="12"/>
  <c r="P326" i="12"/>
  <c r="P159" i="12"/>
  <c r="P273" i="12"/>
  <c r="P70" i="12"/>
  <c r="P179" i="12"/>
  <c r="P225" i="12"/>
  <c r="P60" i="12"/>
  <c r="P172" i="12"/>
  <c r="P245" i="12"/>
  <c r="P269" i="12"/>
  <c r="P330" i="12"/>
  <c r="P306" i="12"/>
  <c r="P341" i="12"/>
  <c r="P309" i="12"/>
  <c r="P220" i="12"/>
  <c r="P161" i="12"/>
  <c r="P336" i="12"/>
  <c r="P316" i="12"/>
  <c r="P217" i="12"/>
  <c r="P63" i="12"/>
  <c r="P83" i="12"/>
  <c r="P106" i="12"/>
  <c r="P126" i="12"/>
  <c r="P149" i="12"/>
  <c r="P25" i="12"/>
  <c r="P47" i="12"/>
  <c r="P107" i="12"/>
  <c r="P160" i="12"/>
  <c r="P206" i="12"/>
  <c r="P21" i="12"/>
  <c r="P72" i="12"/>
  <c r="P155" i="12"/>
  <c r="P64" i="12"/>
  <c r="P196" i="12"/>
  <c r="P238" i="12"/>
  <c r="P254" i="12"/>
  <c r="P270" i="12"/>
  <c r="P287" i="12"/>
  <c r="P334" i="12"/>
  <c r="P282" i="12"/>
  <c r="P191" i="12"/>
  <c r="P121" i="12"/>
  <c r="P253" i="12"/>
  <c r="P314" i="12"/>
  <c r="P304" i="12"/>
  <c r="P90" i="12"/>
  <c r="P85" i="12"/>
  <c r="P130" i="12"/>
  <c r="P151" i="12"/>
  <c r="P50" i="12"/>
  <c r="P162" i="12"/>
  <c r="P209" i="12"/>
  <c r="P24" i="12"/>
  <c r="P158" i="12"/>
  <c r="P200" i="12"/>
  <c r="P240" i="12"/>
  <c r="P272" i="12"/>
  <c r="P307" i="12"/>
  <c r="P251" i="12"/>
  <c r="P12" i="12"/>
  <c r="P193" i="12"/>
  <c r="P129" i="12"/>
  <c r="P236" i="12"/>
  <c r="P284" i="12"/>
  <c r="P292" i="12"/>
  <c r="P312" i="12"/>
  <c r="N16" i="12"/>
  <c r="N294" i="12"/>
  <c r="N182" i="12"/>
  <c r="N184" i="12"/>
  <c r="N293" i="12"/>
  <c r="N298" i="12"/>
  <c r="N270" i="12"/>
  <c r="N239" i="12"/>
  <c r="N272" i="12"/>
  <c r="N255" i="12"/>
  <c r="N331" i="12"/>
  <c r="N289" i="12"/>
  <c r="N259" i="12"/>
  <c r="N85" i="12"/>
  <c r="N56" i="12"/>
  <c r="N341" i="12"/>
  <c r="N277" i="12"/>
  <c r="N89" i="12"/>
  <c r="N52" i="12"/>
  <c r="N11" i="12"/>
  <c r="N10" i="12"/>
  <c r="N295" i="12"/>
  <c r="N281" i="12"/>
  <c r="N269" i="12"/>
  <c r="N248" i="12"/>
  <c r="N234" i="12"/>
  <c r="N296" i="12"/>
  <c r="N253" i="12"/>
  <c r="N344" i="12"/>
  <c r="N223" i="12"/>
  <c r="N285" i="12"/>
  <c r="N261" i="12"/>
  <c r="N273" i="12"/>
  <c r="N84" i="12"/>
  <c r="N66" i="12"/>
  <c r="N41" i="12"/>
  <c r="N288" i="12"/>
  <c r="N280" i="12"/>
  <c r="N264" i="12"/>
  <c r="N246" i="12"/>
  <c r="N230" i="12"/>
  <c r="N206" i="12"/>
  <c r="N199" i="12"/>
  <c r="N185" i="12"/>
  <c r="N122" i="12"/>
  <c r="N106" i="12"/>
  <c r="N207" i="12"/>
  <c r="N266" i="12"/>
  <c r="N237" i="12"/>
  <c r="N225" i="12"/>
  <c r="N306" i="12"/>
  <c r="N287" i="12"/>
  <c r="N263" i="12"/>
  <c r="N299" i="12"/>
  <c r="N275" i="12"/>
  <c r="N210" i="12"/>
  <c r="N44" i="12"/>
  <c r="N342" i="12"/>
  <c r="N300" i="12"/>
  <c r="N282" i="12"/>
  <c r="N274" i="12"/>
  <c r="N265" i="12"/>
  <c r="N232" i="12"/>
  <c r="N209" i="12"/>
  <c r="N201" i="12"/>
  <c r="N187" i="12"/>
  <c r="N111" i="12"/>
  <c r="N12" i="12"/>
  <c r="N20" i="12"/>
  <c r="N33" i="12"/>
  <c r="N50" i="12"/>
  <c r="N63" i="12"/>
  <c r="N81" i="12"/>
  <c r="N100" i="12"/>
  <c r="N116" i="12"/>
  <c r="N133" i="12"/>
  <c r="N149" i="12"/>
  <c r="N165" i="12"/>
  <c r="N26" i="12"/>
  <c r="N43" i="12"/>
  <c r="N60" i="12"/>
  <c r="N78" i="12"/>
  <c r="N92" i="12"/>
  <c r="N109" i="12"/>
  <c r="N126" i="12"/>
  <c r="N142" i="12"/>
  <c r="N158" i="12"/>
  <c r="N23" i="12"/>
  <c r="N62" i="12"/>
  <c r="N79" i="12"/>
  <c r="N123" i="12"/>
  <c r="N251" i="12"/>
  <c r="N332" i="12"/>
  <c r="N88" i="12"/>
  <c r="N303" i="12"/>
  <c r="N284" i="12"/>
  <c r="N244" i="12"/>
  <c r="N197" i="12"/>
  <c r="N119" i="12"/>
  <c r="N21" i="12"/>
  <c r="N42" i="12"/>
  <c r="N59" i="12"/>
  <c r="N86" i="12"/>
  <c r="N108" i="12"/>
  <c r="N129" i="12"/>
  <c r="N153" i="12"/>
  <c r="N8" i="12"/>
  <c r="N38" i="12"/>
  <c r="N64" i="12"/>
  <c r="N83" i="12"/>
  <c r="N105" i="12"/>
  <c r="N130" i="12"/>
  <c r="N150" i="12"/>
  <c r="N7" i="12"/>
  <c r="N67" i="12"/>
  <c r="N94" i="12"/>
  <c r="N135" i="12"/>
  <c r="N151" i="12"/>
  <c r="N167" i="12"/>
  <c r="N186" i="12"/>
  <c r="N205" i="12"/>
  <c r="N226" i="12"/>
  <c r="N238" i="12"/>
  <c r="N256" i="12"/>
  <c r="N28" i="12"/>
  <c r="N65" i="12"/>
  <c r="N80" i="12"/>
  <c r="N128" i="12"/>
  <c r="N148" i="12"/>
  <c r="N164" i="12"/>
  <c r="N178" i="12"/>
  <c r="N191" i="12"/>
  <c r="N203" i="12"/>
  <c r="N229" i="12"/>
  <c r="N245" i="12"/>
  <c r="N335" i="12"/>
  <c r="N325" i="12"/>
  <c r="N302" i="12"/>
  <c r="N290" i="12"/>
  <c r="N213" i="12"/>
  <c r="N177" i="12"/>
  <c r="N107" i="12"/>
  <c r="N15" i="12"/>
  <c r="N35" i="12"/>
  <c r="N322" i="12"/>
  <c r="N249" i="12"/>
  <c r="N321" i="12"/>
  <c r="N291" i="12"/>
  <c r="N343" i="12"/>
  <c r="N301" i="12"/>
  <c r="N333" i="12"/>
  <c r="N305" i="12"/>
  <c r="N283" i="12"/>
  <c r="N242" i="12"/>
  <c r="N189" i="12"/>
  <c r="N114" i="12"/>
  <c r="N17" i="12"/>
  <c r="N25" i="12"/>
  <c r="N46" i="12"/>
  <c r="N69" i="12"/>
  <c r="N91" i="12"/>
  <c r="N112" i="12"/>
  <c r="N137" i="12"/>
  <c r="N157" i="12"/>
  <c r="N14" i="12"/>
  <c r="N47" i="12"/>
  <c r="N70" i="12"/>
  <c r="N87" i="12"/>
  <c r="N113" i="12"/>
  <c r="N134" i="12"/>
  <c r="N154" i="12"/>
  <c r="N27" i="12"/>
  <c r="N71" i="12"/>
  <c r="N98" i="12"/>
  <c r="N139" i="12"/>
  <c r="N155" i="12"/>
  <c r="N172" i="12"/>
  <c r="N195" i="12"/>
  <c r="N212" i="12"/>
  <c r="N231" i="12"/>
  <c r="N243" i="12"/>
  <c r="N257" i="12"/>
  <c r="N32" i="12"/>
  <c r="N68" i="12"/>
  <c r="N93" i="12"/>
  <c r="N132" i="12"/>
  <c r="N152" i="12"/>
  <c r="N169" i="12"/>
  <c r="N183" i="12"/>
  <c r="N193" i="12"/>
  <c r="N214" i="12"/>
  <c r="N233" i="12"/>
  <c r="N250" i="12"/>
  <c r="N328" i="12"/>
  <c r="N324" i="12"/>
  <c r="N276" i="12"/>
  <c r="N267" i="12"/>
  <c r="N258" i="12"/>
  <c r="N211" i="12"/>
  <c r="N173" i="12"/>
  <c r="N118" i="12"/>
  <c r="N102" i="12"/>
  <c r="N216" i="12"/>
  <c r="N22" i="12"/>
  <c r="N268" i="12"/>
  <c r="N221" i="12"/>
  <c r="N45" i="12"/>
  <c r="N49" i="12"/>
  <c r="N278" i="12"/>
  <c r="N37" i="12"/>
  <c r="N77" i="12"/>
  <c r="N125" i="12"/>
  <c r="N166" i="12"/>
  <c r="N55" i="12"/>
  <c r="N101" i="12"/>
  <c r="N146" i="12"/>
  <c r="N39" i="12"/>
  <c r="N131" i="12"/>
  <c r="N163" i="12"/>
  <c r="N200" i="12"/>
  <c r="N236" i="12"/>
  <c r="N24" i="12"/>
  <c r="N76" i="12"/>
  <c r="N140" i="12"/>
  <c r="N174" i="12"/>
  <c r="N198" i="12"/>
  <c r="N241" i="12"/>
  <c r="N262" i="12"/>
  <c r="N179" i="12"/>
  <c r="N53" i="12"/>
  <c r="N57" i="12"/>
  <c r="N279" i="12"/>
  <c r="N228" i="12"/>
  <c r="N29" i="12"/>
  <c r="N73" i="12"/>
  <c r="N120" i="12"/>
  <c r="N161" i="12"/>
  <c r="N51" i="12"/>
  <c r="N96" i="12"/>
  <c r="N138" i="12"/>
  <c r="N31" i="12"/>
  <c r="N127" i="12"/>
  <c r="N159" i="12"/>
  <c r="N196" i="12"/>
  <c r="N235" i="12"/>
  <c r="N5" i="12"/>
  <c r="N72" i="12"/>
  <c r="N136" i="12"/>
  <c r="N170" i="12"/>
  <c r="N194" i="12"/>
  <c r="N240" i="12"/>
  <c r="N340" i="12"/>
  <c r="N297" i="12"/>
  <c r="N181" i="12"/>
  <c r="N99" i="12"/>
  <c r="N36" i="12"/>
  <c r="N13" i="12"/>
  <c r="N337" i="12"/>
  <c r="N317" i="12"/>
  <c r="N309" i="12"/>
  <c r="N307" i="12"/>
  <c r="N58" i="12"/>
  <c r="N145" i="12"/>
  <c r="N82" i="12"/>
  <c r="N6" i="12"/>
  <c r="N147" i="12"/>
  <c r="N222" i="12"/>
  <c r="N61" i="12"/>
  <c r="N160" i="12"/>
  <c r="N224" i="12"/>
  <c r="N326" i="12"/>
  <c r="N110" i="12"/>
  <c r="N334" i="12"/>
  <c r="N330" i="12"/>
  <c r="N312" i="12"/>
  <c r="N339" i="12"/>
  <c r="N311" i="12"/>
  <c r="N314" i="12"/>
  <c r="N204" i="12"/>
  <c r="N18" i="12"/>
  <c r="N95" i="12"/>
  <c r="N30" i="12"/>
  <c r="N117" i="12"/>
  <c r="N75" i="12"/>
  <c r="N176" i="12"/>
  <c r="N247" i="12"/>
  <c r="N97" i="12"/>
  <c r="N188" i="12"/>
  <c r="N254" i="12"/>
  <c r="N220" i="12"/>
  <c r="N171" i="12"/>
  <c r="N338" i="12"/>
  <c r="N329" i="12"/>
  <c r="N316" i="12"/>
  <c r="N227" i="12"/>
  <c r="N202" i="12"/>
  <c r="N104" i="12"/>
  <c r="N121" i="12"/>
  <c r="N180" i="12"/>
  <c r="N124" i="12"/>
  <c r="N271" i="12"/>
  <c r="N313" i="12"/>
  <c r="N175" i="12"/>
  <c r="N310" i="12"/>
  <c r="N144" i="12"/>
  <c r="N208" i="12"/>
  <c r="N103" i="12"/>
  <c r="N292" i="12"/>
  <c r="N260" i="12"/>
  <c r="N54" i="12"/>
  <c r="N74" i="12"/>
  <c r="N143" i="12"/>
  <c r="N40" i="12"/>
  <c r="N219" i="12"/>
  <c r="N286" i="12"/>
  <c r="N319" i="12"/>
  <c r="N318" i="12"/>
  <c r="N308" i="12"/>
  <c r="N141" i="12"/>
  <c r="N162" i="12"/>
  <c r="N217" i="12"/>
  <c r="N156" i="12"/>
  <c r="N327" i="12"/>
  <c r="N115" i="12"/>
  <c r="N323" i="12"/>
  <c r="N48" i="12"/>
  <c r="N315" i="12"/>
  <c r="N192" i="12"/>
  <c r="N19" i="12"/>
  <c r="N34" i="12"/>
  <c r="N90" i="12"/>
  <c r="N252" i="12"/>
  <c r="N190" i="12"/>
  <c r="N304" i="12"/>
  <c r="N215" i="12"/>
  <c r="N168" i="12"/>
  <c r="N218" i="12"/>
  <c r="N320" i="12"/>
  <c r="N336" i="12"/>
  <c r="Q23" i="12"/>
  <c r="Q56" i="12"/>
  <c r="Q108" i="12"/>
  <c r="Q140" i="12"/>
  <c r="Q169" i="12"/>
  <c r="Q193" i="12"/>
  <c r="Q199" i="12"/>
  <c r="Q205" i="12"/>
  <c r="Q220" i="12"/>
  <c r="Q226" i="12"/>
  <c r="Q253" i="12"/>
  <c r="Q306" i="12"/>
  <c r="Q314" i="12"/>
  <c r="Q320" i="12"/>
  <c r="Q337" i="12"/>
  <c r="Q340" i="12"/>
  <c r="Q75" i="12"/>
  <c r="Q101" i="12"/>
  <c r="Q113" i="12"/>
  <c r="Q186" i="12"/>
  <c r="Q254" i="12"/>
  <c r="Q308" i="12"/>
  <c r="Q17" i="12"/>
  <c r="Q33" i="12"/>
  <c r="Q42" i="12"/>
  <c r="Q76" i="12"/>
  <c r="Q102" i="12"/>
  <c r="Q124" i="12"/>
  <c r="Q152" i="12"/>
  <c r="Q175" i="12"/>
  <c r="Q333" i="12"/>
  <c r="Q10" i="12"/>
  <c r="Q19" i="12"/>
  <c r="Q87" i="12"/>
  <c r="Q129" i="12"/>
  <c r="Q155" i="12"/>
  <c r="Q176" i="12"/>
  <c r="Q198" i="12"/>
  <c r="Q204" i="12"/>
  <c r="Q223" i="12"/>
  <c r="Q260" i="12"/>
  <c r="Q288" i="12"/>
  <c r="Q296" i="12"/>
  <c r="Q316" i="12"/>
  <c r="Q322" i="12"/>
  <c r="Q327" i="12"/>
  <c r="Q328" i="12"/>
  <c r="Q339" i="12"/>
  <c r="Q27" i="12"/>
  <c r="Q41" i="12"/>
  <c r="Q166" i="12"/>
  <c r="Q282" i="12"/>
  <c r="Q242" i="12"/>
  <c r="Q274" i="12"/>
  <c r="Q332" i="12"/>
  <c r="Q331" i="12"/>
  <c r="Q304" i="12"/>
  <c r="Q231" i="12"/>
  <c r="Q144" i="12"/>
  <c r="Q334" i="12"/>
  <c r="Q321" i="12"/>
  <c r="Q267" i="12"/>
  <c r="Q207" i="12"/>
  <c r="Q137" i="12"/>
  <c r="Q82" i="12"/>
  <c r="Q11" i="12"/>
  <c r="Q38" i="12"/>
  <c r="Q60" i="12"/>
  <c r="Q73" i="12"/>
  <c r="Q88" i="12"/>
  <c r="Q106" i="12"/>
  <c r="Q122" i="12"/>
  <c r="Q138" i="12"/>
  <c r="Q153" i="12"/>
  <c r="Q174" i="12"/>
  <c r="Q196" i="12"/>
  <c r="Q213" i="12"/>
  <c r="Q232" i="12"/>
  <c r="Q251" i="12"/>
  <c r="Q265" i="12"/>
  <c r="Q285" i="12"/>
  <c r="Q297" i="12"/>
  <c r="Q309" i="12"/>
  <c r="Q317" i="12"/>
  <c r="Q21" i="12"/>
  <c r="Q39" i="12"/>
  <c r="Q58" i="12"/>
  <c r="Q74" i="12"/>
  <c r="Q96" i="12"/>
  <c r="Q111" i="12"/>
  <c r="Q127" i="12"/>
  <c r="Q143" i="12"/>
  <c r="Q158" i="12"/>
  <c r="Q171" i="12"/>
  <c r="Q185" i="12"/>
  <c r="Q197" i="12"/>
  <c r="Q210" i="12"/>
  <c r="Q225" i="12"/>
  <c r="Q241" i="12"/>
  <c r="Q259" i="12"/>
  <c r="Q273" i="12"/>
  <c r="Q286" i="12"/>
  <c r="Q341" i="12"/>
  <c r="Q330" i="12"/>
  <c r="Q284" i="12"/>
  <c r="Q250" i="12"/>
  <c r="Q230" i="12"/>
  <c r="Q151" i="12"/>
  <c r="Q112" i="12"/>
  <c r="Q86" i="12"/>
  <c r="Q54" i="12"/>
  <c r="Q16" i="12"/>
  <c r="Q280" i="12"/>
  <c r="Q249" i="12"/>
  <c r="Q208" i="12"/>
  <c r="Q179" i="12"/>
  <c r="Q148" i="12"/>
  <c r="Q117" i="12"/>
  <c r="Q83" i="12"/>
  <c r="Q50" i="12"/>
  <c r="Q7" i="12"/>
  <c r="Q44" i="12"/>
  <c r="Q30" i="12"/>
  <c r="Q238" i="12"/>
  <c r="Q329" i="12"/>
  <c r="Q302" i="12"/>
  <c r="Q217" i="12"/>
  <c r="Q172" i="12"/>
  <c r="Q132" i="12"/>
  <c r="Q67" i="12"/>
  <c r="Q303" i="12"/>
  <c r="Q257" i="12"/>
  <c r="Q121" i="12"/>
  <c r="Q68" i="12"/>
  <c r="Q13" i="12"/>
  <c r="Q43" i="12"/>
  <c r="Q64" i="12"/>
  <c r="Q77" i="12"/>
  <c r="Q91" i="12"/>
  <c r="Q110" i="12"/>
  <c r="Q126" i="12"/>
  <c r="Q142" i="12"/>
  <c r="Q157" i="12"/>
  <c r="Q177" i="12"/>
  <c r="Q200" i="12"/>
  <c r="Q218" i="12"/>
  <c r="Q235" i="12"/>
  <c r="Q255" i="12"/>
  <c r="Q269" i="12"/>
  <c r="Q289" i="12"/>
  <c r="Q300" i="12"/>
  <c r="Q311" i="12"/>
  <c r="Q319" i="12"/>
  <c r="Q25" i="12"/>
  <c r="Q45" i="12"/>
  <c r="Q61" i="12"/>
  <c r="Q78" i="12"/>
  <c r="Q100" i="12"/>
  <c r="Q115" i="12"/>
  <c r="Q131" i="12"/>
  <c r="Q146" i="12"/>
  <c r="Q162" i="12"/>
  <c r="Q178" i="12"/>
  <c r="Q189" i="12"/>
  <c r="Q201" i="12"/>
  <c r="Q214" i="12"/>
  <c r="Q229" i="12"/>
  <c r="Q245" i="12"/>
  <c r="Q263" i="12"/>
  <c r="Q277" i="12"/>
  <c r="Q290" i="12"/>
  <c r="Q338" i="12"/>
  <c r="Q324" i="12"/>
  <c r="Q299" i="12"/>
  <c r="Q246" i="12"/>
  <c r="Q222" i="12"/>
  <c r="Q136" i="12"/>
  <c r="Q104" i="12"/>
  <c r="Q80" i="12"/>
  <c r="Q47" i="12"/>
  <c r="Q298" i="12"/>
  <c r="Q275" i="12"/>
  <c r="Q243" i="12"/>
  <c r="Q192" i="12"/>
  <c r="Q173" i="12"/>
  <c r="Q141" i="12"/>
  <c r="Q109" i="12"/>
  <c r="Q79" i="12"/>
  <c r="Q46" i="12"/>
  <c r="Q221" i="12"/>
  <c r="Q40" i="12"/>
  <c r="Q26" i="12"/>
  <c r="Q15" i="12"/>
  <c r="Q342" i="12"/>
  <c r="Q264" i="12"/>
  <c r="Q167" i="12"/>
  <c r="Q63" i="12"/>
  <c r="Q287" i="12"/>
  <c r="Q163" i="12"/>
  <c r="Q49" i="12"/>
  <c r="Q24" i="12"/>
  <c r="Q66" i="12"/>
  <c r="Q95" i="12"/>
  <c r="Q130" i="12"/>
  <c r="Q161" i="12"/>
  <c r="Q202" i="12"/>
  <c r="Q240" i="12"/>
  <c r="Q272" i="12"/>
  <c r="Q305" i="12"/>
  <c r="Q12" i="12"/>
  <c r="Q48" i="12"/>
  <c r="Q85" i="12"/>
  <c r="Q119" i="12"/>
  <c r="Q150" i="12"/>
  <c r="Q181" i="12"/>
  <c r="Q203" i="12"/>
  <c r="Q233" i="12"/>
  <c r="Q266" i="12"/>
  <c r="Q294" i="12"/>
  <c r="Q336" i="12"/>
  <c r="Q295" i="12"/>
  <c r="Q239" i="12"/>
  <c r="Q180" i="12"/>
  <c r="Q98" i="12"/>
  <c r="Q37" i="12"/>
  <c r="Q268" i="12"/>
  <c r="Q187" i="12"/>
  <c r="Q133" i="12"/>
  <c r="Q71" i="12"/>
  <c r="Q55" i="12"/>
  <c r="Q22" i="12"/>
  <c r="Q312" i="12"/>
  <c r="Q190" i="12"/>
  <c r="Q93" i="12"/>
  <c r="Q323" i="12"/>
  <c r="Q212" i="12"/>
  <c r="Q94" i="12"/>
  <c r="Q6" i="12"/>
  <c r="Q57" i="12"/>
  <c r="Q84" i="12"/>
  <c r="Q118" i="12"/>
  <c r="Q149" i="12"/>
  <c r="Q188" i="12"/>
  <c r="Q228" i="12"/>
  <c r="Q262" i="12"/>
  <c r="Q293" i="12"/>
  <c r="Q315" i="12"/>
  <c r="Q35" i="12"/>
  <c r="Q70" i="12"/>
  <c r="Q107" i="12"/>
  <c r="Q139" i="12"/>
  <c r="Q168" i="12"/>
  <c r="Q194" i="12"/>
  <c r="Q219" i="12"/>
  <c r="Q252" i="12"/>
  <c r="Q281" i="12"/>
  <c r="Q344" i="12"/>
  <c r="Q310" i="12"/>
  <c r="Q256" i="12"/>
  <c r="Q195" i="12"/>
  <c r="Q120" i="12"/>
  <c r="Q62" i="12"/>
  <c r="Q283" i="12"/>
  <c r="Q215" i="12"/>
  <c r="Q156" i="12"/>
  <c r="Q89" i="12"/>
  <c r="Q34" i="12"/>
  <c r="Q8" i="12"/>
  <c r="Q335" i="12"/>
  <c r="Q160" i="12"/>
  <c r="Q278" i="12"/>
  <c r="Q69" i="12"/>
  <c r="Q134" i="12"/>
  <c r="Q209" i="12"/>
  <c r="Q276" i="12"/>
  <c r="Q14" i="12"/>
  <c r="Q92" i="12"/>
  <c r="Q154" i="12"/>
  <c r="Q206" i="12"/>
  <c r="Q270" i="12"/>
  <c r="Q291" i="12"/>
  <c r="Q159" i="12"/>
  <c r="Q32" i="12"/>
  <c r="Q182" i="12"/>
  <c r="Q59" i="12"/>
  <c r="Q51" i="12"/>
  <c r="Q211" i="12"/>
  <c r="Q325" i="12"/>
  <c r="Q105" i="12"/>
  <c r="Q52" i="12"/>
  <c r="Q114" i="12"/>
  <c r="Q184" i="12"/>
  <c r="Q258" i="12"/>
  <c r="Q313" i="12"/>
  <c r="Q65" i="12"/>
  <c r="Q135" i="12"/>
  <c r="Q191" i="12"/>
  <c r="Q248" i="12"/>
  <c r="Q318" i="12"/>
  <c r="Q72" i="12"/>
  <c r="Q227" i="12"/>
  <c r="Q97" i="12"/>
  <c r="Q18" i="12"/>
  <c r="Q326" i="12"/>
  <c r="Q234" i="12"/>
  <c r="Q81" i="12"/>
  <c r="Q224" i="12"/>
  <c r="Q31" i="12"/>
  <c r="Q165" i="12"/>
  <c r="Q279" i="12"/>
  <c r="Q271" i="12"/>
  <c r="Q28" i="12"/>
  <c r="Q36" i="12"/>
  <c r="Q247" i="12"/>
  <c r="Q147" i="12"/>
  <c r="Q99" i="12"/>
  <c r="Q244" i="12"/>
  <c r="Q53" i="12"/>
  <c r="Q183" i="12"/>
  <c r="Q301" i="12"/>
  <c r="Q237" i="12"/>
  <c r="Q261" i="12"/>
  <c r="Q20" i="12"/>
  <c r="Q343" i="12"/>
  <c r="Q170" i="12"/>
  <c r="Q123" i="12"/>
  <c r="Q125" i="12"/>
  <c r="Q116" i="12"/>
  <c r="Q145" i="12"/>
  <c r="Q103" i="12"/>
  <c r="Q164" i="12"/>
  <c r="Q29" i="12"/>
  <c r="Q236" i="12"/>
  <c r="Q292" i="12"/>
  <c r="Q128" i="12"/>
  <c r="Q307" i="12"/>
  <c r="Q216" i="12"/>
  <c r="Q90" i="12"/>
  <c r="Q5" i="12"/>
  <c r="O20" i="10"/>
  <c r="N20" i="10"/>
  <c r="R182" i="12"/>
  <c r="R319" i="12"/>
  <c r="R268" i="12"/>
  <c r="R253" i="12"/>
  <c r="R237" i="12"/>
  <c r="R207" i="12"/>
  <c r="R7" i="12"/>
  <c r="R318" i="12"/>
  <c r="R293" i="12"/>
  <c r="R266" i="12"/>
  <c r="R251" i="12"/>
  <c r="R235" i="12"/>
  <c r="R264" i="12"/>
  <c r="R296" i="12"/>
  <c r="R270" i="12"/>
  <c r="R239" i="12"/>
  <c r="R310" i="12"/>
  <c r="R341" i="12"/>
  <c r="R313" i="12"/>
  <c r="R303" i="12"/>
  <c r="R275" i="12"/>
  <c r="R168" i="12"/>
  <c r="R153" i="12"/>
  <c r="R37" i="12"/>
  <c r="R308" i="12"/>
  <c r="R304" i="12"/>
  <c r="R289" i="12"/>
  <c r="R261" i="12"/>
  <c r="R157" i="12"/>
  <c r="R73" i="12"/>
  <c r="R38" i="12"/>
  <c r="R333" i="12"/>
  <c r="R327" i="12"/>
  <c r="R323" i="12"/>
  <c r="R302" i="12"/>
  <c r="R286" i="12"/>
  <c r="R276" i="12"/>
  <c r="R262" i="12"/>
  <c r="R60" i="12"/>
  <c r="R294" i="12"/>
  <c r="R225" i="12"/>
  <c r="R338" i="12"/>
  <c r="R301" i="12"/>
  <c r="R166" i="12"/>
  <c r="R145" i="12"/>
  <c r="R69" i="12"/>
  <c r="R33" i="12"/>
  <c r="R331" i="12"/>
  <c r="R305" i="12"/>
  <c r="R287" i="12"/>
  <c r="R162" i="12"/>
  <c r="R29" i="12"/>
  <c r="R340" i="12"/>
  <c r="R329" i="12"/>
  <c r="R317" i="12"/>
  <c r="R298" i="12"/>
  <c r="R272" i="12"/>
  <c r="R215" i="12"/>
  <c r="R173" i="12"/>
  <c r="R137" i="12"/>
  <c r="R5" i="12"/>
  <c r="R27" i="12"/>
  <c r="R40" i="12"/>
  <c r="R56" i="12"/>
  <c r="R67" i="12"/>
  <c r="R84" i="12"/>
  <c r="R97" i="12"/>
  <c r="R110" i="12"/>
  <c r="R127" i="12"/>
  <c r="R143" i="12"/>
  <c r="R159" i="12"/>
  <c r="R16" i="12"/>
  <c r="R36" i="12"/>
  <c r="R53" i="12"/>
  <c r="R72" i="12"/>
  <c r="R90" i="12"/>
  <c r="R107" i="12"/>
  <c r="R124" i="12"/>
  <c r="R140" i="12"/>
  <c r="R156" i="12"/>
  <c r="R12" i="12"/>
  <c r="R42" i="12"/>
  <c r="R58" i="12"/>
  <c r="R322" i="12"/>
  <c r="R249" i="12"/>
  <c r="R311" i="12"/>
  <c r="R339" i="12"/>
  <c r="R316" i="12"/>
  <c r="R150" i="12"/>
  <c r="R74" i="12"/>
  <c r="R332" i="12"/>
  <c r="R306" i="12"/>
  <c r="R146" i="12"/>
  <c r="R70" i="12"/>
  <c r="R22" i="12"/>
  <c r="R330" i="12"/>
  <c r="R324" i="12"/>
  <c r="R290" i="12"/>
  <c r="R256" i="12"/>
  <c r="R216" i="12"/>
  <c r="R175" i="12"/>
  <c r="R142" i="12"/>
  <c r="R126" i="12"/>
  <c r="R63" i="12"/>
  <c r="R23" i="12"/>
  <c r="R39" i="12"/>
  <c r="R52" i="12"/>
  <c r="R66" i="12"/>
  <c r="R79" i="12"/>
  <c r="R93" i="12"/>
  <c r="R106" i="12"/>
  <c r="R123" i="12"/>
  <c r="R139" i="12"/>
  <c r="R155" i="12"/>
  <c r="R11" i="12"/>
  <c r="R32" i="12"/>
  <c r="R49" i="12"/>
  <c r="R68" i="12"/>
  <c r="R85" i="12"/>
  <c r="R103" i="12"/>
  <c r="R119" i="12"/>
  <c r="R136" i="12"/>
  <c r="R152" i="12"/>
  <c r="R165" i="12"/>
  <c r="R21" i="12"/>
  <c r="R54" i="12"/>
  <c r="R101" i="12"/>
  <c r="R117" i="12"/>
  <c r="R178" i="12"/>
  <c r="R189" i="12"/>
  <c r="R203" i="12"/>
  <c r="R214" i="12"/>
  <c r="R229" i="12"/>
  <c r="R250" i="12"/>
  <c r="R19" i="12"/>
  <c r="R55" i="12"/>
  <c r="R104" i="12"/>
  <c r="R120" i="12"/>
  <c r="R180" i="12"/>
  <c r="R200" i="12"/>
  <c r="R217" i="12"/>
  <c r="R231" i="12"/>
  <c r="R247" i="12"/>
  <c r="R299" i="12"/>
  <c r="R30" i="12"/>
  <c r="R263" i="12"/>
  <c r="R81" i="12"/>
  <c r="R34" i="12"/>
  <c r="R335" i="12"/>
  <c r="R312" i="12"/>
  <c r="R271" i="12"/>
  <c r="R213" i="12"/>
  <c r="R171" i="12"/>
  <c r="R10" i="12"/>
  <c r="R44" i="12"/>
  <c r="R71" i="12"/>
  <c r="R98" i="12"/>
  <c r="R131" i="12"/>
  <c r="R163" i="12"/>
  <c r="R41" i="12"/>
  <c r="R76" i="12"/>
  <c r="R111" i="12"/>
  <c r="R144" i="12"/>
  <c r="R13" i="12"/>
  <c r="R82" i="12"/>
  <c r="R113" i="12"/>
  <c r="R183" i="12"/>
  <c r="R191" i="12"/>
  <c r="R210" i="12"/>
  <c r="R233" i="12"/>
  <c r="R8" i="12"/>
  <c r="R51" i="12"/>
  <c r="R108" i="12"/>
  <c r="R172" i="12"/>
  <c r="R196" i="12"/>
  <c r="R222" i="12"/>
  <c r="R238" i="12"/>
  <c r="R257" i="12"/>
  <c r="R343" i="12"/>
  <c r="R315" i="12"/>
  <c r="R282" i="12"/>
  <c r="R278" i="12"/>
  <c r="R269" i="12"/>
  <c r="R260" i="12"/>
  <c r="R242" i="12"/>
  <c r="R230" i="12"/>
  <c r="R201" i="12"/>
  <c r="R187" i="12"/>
  <c r="R138" i="12"/>
  <c r="R122" i="12"/>
  <c r="R91" i="12"/>
  <c r="R334" i="12"/>
  <c r="R192" i="12"/>
  <c r="R77" i="12"/>
  <c r="R259" i="12"/>
  <c r="R78" i="12"/>
  <c r="R25" i="12"/>
  <c r="R267" i="12"/>
  <c r="R211" i="12"/>
  <c r="R169" i="12"/>
  <c r="R15" i="12"/>
  <c r="R48" i="12"/>
  <c r="R75" i="12"/>
  <c r="R102" i="12"/>
  <c r="R135" i="12"/>
  <c r="R6" i="12"/>
  <c r="R45" i="12"/>
  <c r="R80" i="12"/>
  <c r="R115" i="12"/>
  <c r="R148" i="12"/>
  <c r="R17" i="12"/>
  <c r="R86" i="12"/>
  <c r="R121" i="12"/>
  <c r="R184" i="12"/>
  <c r="R198" i="12"/>
  <c r="R219" i="12"/>
  <c r="R241" i="12"/>
  <c r="R14" i="12"/>
  <c r="R83" i="12"/>
  <c r="R112" i="12"/>
  <c r="R176" i="12"/>
  <c r="R205" i="12"/>
  <c r="R226" i="12"/>
  <c r="R243" i="12"/>
  <c r="R342" i="12"/>
  <c r="R314" i="12"/>
  <c r="R300" i="12"/>
  <c r="R288" i="12"/>
  <c r="R281" i="12"/>
  <c r="R240" i="12"/>
  <c r="R228" i="12"/>
  <c r="R199" i="12"/>
  <c r="R185" i="12"/>
  <c r="R133" i="12"/>
  <c r="R64" i="12"/>
  <c r="R221" i="12"/>
  <c r="R273" i="12"/>
  <c r="R283" i="12"/>
  <c r="R325" i="12"/>
  <c r="R218" i="12"/>
  <c r="R177" i="12"/>
  <c r="R92" i="12"/>
  <c r="R65" i="12"/>
  <c r="R118" i="12"/>
  <c r="R28" i="12"/>
  <c r="R99" i="12"/>
  <c r="R164" i="12"/>
  <c r="R109" i="12"/>
  <c r="R190" i="12"/>
  <c r="R224" i="12"/>
  <c r="R47" i="12"/>
  <c r="R167" i="12"/>
  <c r="R212" i="12"/>
  <c r="R252" i="12"/>
  <c r="R337" i="12"/>
  <c r="R320" i="12"/>
  <c r="R295" i="12"/>
  <c r="R279" i="12"/>
  <c r="R232" i="12"/>
  <c r="R202" i="12"/>
  <c r="R125" i="12"/>
  <c r="R96" i="12"/>
  <c r="R292" i="12"/>
  <c r="R223" i="12"/>
  <c r="R277" i="12"/>
  <c r="R285" i="12"/>
  <c r="R326" i="12"/>
  <c r="R179" i="12"/>
  <c r="R95" i="12"/>
  <c r="R61" i="12"/>
  <c r="R114" i="12"/>
  <c r="R24" i="12"/>
  <c r="R94" i="12"/>
  <c r="R160" i="12"/>
  <c r="R105" i="12"/>
  <c r="R188" i="12"/>
  <c r="R220" i="12"/>
  <c r="R43" i="12"/>
  <c r="R116" i="12"/>
  <c r="R206" i="12"/>
  <c r="R248" i="12"/>
  <c r="R321" i="12"/>
  <c r="R280" i="12"/>
  <c r="R265" i="12"/>
  <c r="R234" i="12"/>
  <c r="R204" i="12"/>
  <c r="R130" i="12"/>
  <c r="R255" i="12"/>
  <c r="R307" i="12"/>
  <c r="R18" i="12"/>
  <c r="R258" i="12"/>
  <c r="R129" i="12"/>
  <c r="R89" i="12"/>
  <c r="R62" i="12"/>
  <c r="R50" i="12"/>
  <c r="R209" i="12"/>
  <c r="R100" i="12"/>
  <c r="R236" i="12"/>
  <c r="R284" i="12"/>
  <c r="R244" i="12"/>
  <c r="R195" i="12"/>
  <c r="R193" i="12"/>
  <c r="R336" i="12"/>
  <c r="R161" i="12"/>
  <c r="R154" i="12"/>
  <c r="R297" i="12"/>
  <c r="R31" i="12"/>
  <c r="R147" i="12"/>
  <c r="R128" i="12"/>
  <c r="R170" i="12"/>
  <c r="R245" i="12"/>
  <c r="R181" i="12"/>
  <c r="R309" i="12"/>
  <c r="R274" i="12"/>
  <c r="R59" i="12"/>
  <c r="R149" i="12"/>
  <c r="R151" i="12"/>
  <c r="R174" i="12"/>
  <c r="R186" i="12"/>
  <c r="R344" i="12"/>
  <c r="R141" i="12"/>
  <c r="R328" i="12"/>
  <c r="R88" i="12"/>
  <c r="R46" i="12"/>
  <c r="R87" i="12"/>
  <c r="R197" i="12"/>
  <c r="R194" i="12"/>
  <c r="R26" i="12"/>
  <c r="R134" i="12"/>
  <c r="R57" i="12"/>
  <c r="R208" i="12"/>
  <c r="R227" i="12"/>
  <c r="R246" i="12"/>
  <c r="R158" i="12"/>
  <c r="R291" i="12"/>
  <c r="R35" i="12"/>
  <c r="R132" i="12"/>
  <c r="R254" i="12"/>
  <c r="R20" i="12"/>
  <c r="O89" i="12"/>
  <c r="O184" i="12"/>
  <c r="O238" i="12"/>
  <c r="O264" i="12"/>
  <c r="O291" i="12"/>
  <c r="O298" i="12"/>
  <c r="O216" i="12"/>
  <c r="O235" i="12"/>
  <c r="O272" i="12"/>
  <c r="O195" i="12"/>
  <c r="O256" i="12"/>
  <c r="O169" i="12"/>
  <c r="O209" i="12"/>
  <c r="O220" i="12"/>
  <c r="O248" i="12"/>
  <c r="O305" i="12"/>
  <c r="O206" i="12"/>
  <c r="O240" i="12"/>
  <c r="O333" i="12"/>
  <c r="O344" i="12"/>
  <c r="O283" i="12"/>
  <c r="O320" i="12"/>
  <c r="O122" i="12"/>
  <c r="O15" i="12"/>
  <c r="O325" i="12"/>
  <c r="O300" i="12"/>
  <c r="O258" i="12"/>
  <c r="O230" i="12"/>
  <c r="O176" i="12"/>
  <c r="O73" i="12"/>
  <c r="O326" i="12"/>
  <c r="O289" i="12"/>
  <c r="O254" i="12"/>
  <c r="O221" i="12"/>
  <c r="O66" i="12"/>
  <c r="O342" i="12"/>
  <c r="O330" i="12"/>
  <c r="O287" i="12"/>
  <c r="O260" i="12"/>
  <c r="O223" i="12"/>
  <c r="O138" i="12"/>
  <c r="O307" i="12"/>
  <c r="O250" i="12"/>
  <c r="O199" i="12"/>
  <c r="O97" i="12"/>
  <c r="O324" i="12"/>
  <c r="O270" i="12"/>
  <c r="O227" i="12"/>
  <c r="O57" i="12"/>
  <c r="O334" i="12"/>
  <c r="O294" i="12"/>
  <c r="O252" i="12"/>
  <c r="O180" i="12"/>
  <c r="O49" i="12"/>
  <c r="O8" i="12"/>
  <c r="O18" i="12"/>
  <c r="O27" i="12"/>
  <c r="O37" i="12"/>
  <c r="O45" i="12"/>
  <c r="O52" i="12"/>
  <c r="O60" i="12"/>
  <c r="O70" i="12"/>
  <c r="O78" i="12"/>
  <c r="O86" i="12"/>
  <c r="O94" i="12"/>
  <c r="O102" i="12"/>
  <c r="O109" i="12"/>
  <c r="O117" i="12"/>
  <c r="O125" i="12"/>
  <c r="O133" i="12"/>
  <c r="O141" i="12"/>
  <c r="O327" i="12"/>
  <c r="O285" i="12"/>
  <c r="O242" i="12"/>
  <c r="O188" i="12"/>
  <c r="O63" i="12"/>
  <c r="O262" i="12"/>
  <c r="O202" i="12"/>
  <c r="O40" i="12"/>
  <c r="O331" i="12"/>
  <c r="O279" i="12"/>
  <c r="O244" i="12"/>
  <c r="O149" i="12"/>
  <c r="O340" i="12"/>
  <c r="O266" i="12"/>
  <c r="O130" i="12"/>
  <c r="O296" i="12"/>
  <c r="O164" i="12"/>
  <c r="O322" i="12"/>
  <c r="O231" i="12"/>
  <c r="O11" i="12"/>
  <c r="O23" i="12"/>
  <c r="O33" i="12"/>
  <c r="O47" i="12"/>
  <c r="O56" i="12"/>
  <c r="O68" i="12"/>
  <c r="O80" i="12"/>
  <c r="O90" i="12"/>
  <c r="O100" i="12"/>
  <c r="O111" i="12"/>
  <c r="O121" i="12"/>
  <c r="O131" i="12"/>
  <c r="O143" i="12"/>
  <c r="O150" i="12"/>
  <c r="O158" i="12"/>
  <c r="O10" i="12"/>
  <c r="O24" i="12"/>
  <c r="O38" i="12"/>
  <c r="O65" i="12"/>
  <c r="O79" i="12"/>
  <c r="O95" i="12"/>
  <c r="O155" i="12"/>
  <c r="O226" i="12"/>
  <c r="O104" i="12"/>
  <c r="O120" i="12"/>
  <c r="O136" i="12"/>
  <c r="O165" i="12"/>
  <c r="O172" i="12"/>
  <c r="O179" i="12"/>
  <c r="O187" i="12"/>
  <c r="O193" i="12"/>
  <c r="O200" i="12"/>
  <c r="O208" i="12"/>
  <c r="O217" i="12"/>
  <c r="O329" i="12"/>
  <c r="O316" i="12"/>
  <c r="O312" i="12"/>
  <c r="O308" i="12"/>
  <c r="O301" i="12"/>
  <c r="O293" i="12"/>
  <c r="O286" i="12"/>
  <c r="O278" i="12"/>
  <c r="O273" i="12"/>
  <c r="O265" i="12"/>
  <c r="O257" i="12"/>
  <c r="O249" i="12"/>
  <c r="O241" i="12"/>
  <c r="O232" i="12"/>
  <c r="O171" i="12"/>
  <c r="O142" i="12"/>
  <c r="O110" i="12"/>
  <c r="O22" i="12"/>
  <c r="O229" i="12"/>
  <c r="O211" i="12"/>
  <c r="O186" i="12"/>
  <c r="O101" i="12"/>
  <c r="O69" i="12"/>
  <c r="O12" i="12"/>
  <c r="O29" i="12"/>
  <c r="O50" i="12"/>
  <c r="O74" i="12"/>
  <c r="O84" i="12"/>
  <c r="O105" i="12"/>
  <c r="O127" i="12"/>
  <c r="O146" i="12"/>
  <c r="O6" i="12"/>
  <c r="O32" i="12"/>
  <c r="O71" i="12"/>
  <c r="O147" i="12"/>
  <c r="O51" i="12"/>
  <c r="O128" i="12"/>
  <c r="O168" i="12"/>
  <c r="O183" i="12"/>
  <c r="O196" i="12"/>
  <c r="O212" i="12"/>
  <c r="O318" i="12"/>
  <c r="O310" i="12"/>
  <c r="O304" i="12"/>
  <c r="O290" i="12"/>
  <c r="O277" i="12"/>
  <c r="O261" i="12"/>
  <c r="O245" i="12"/>
  <c r="O201" i="12"/>
  <c r="O126" i="12"/>
  <c r="O335" i="12"/>
  <c r="O36" i="12"/>
  <c r="O173" i="12"/>
  <c r="O337" i="12"/>
  <c r="O20" i="12"/>
  <c r="O43" i="12"/>
  <c r="O64" i="12"/>
  <c r="O88" i="12"/>
  <c r="O107" i="12"/>
  <c r="O129" i="12"/>
  <c r="O148" i="12"/>
  <c r="O7" i="12"/>
  <c r="O61" i="12"/>
  <c r="O91" i="12"/>
  <c r="O224" i="12"/>
  <c r="O132" i="12"/>
  <c r="O170" i="12"/>
  <c r="O192" i="12"/>
  <c r="O207" i="12"/>
  <c r="O317" i="12"/>
  <c r="O309" i="12"/>
  <c r="O288" i="12"/>
  <c r="O275" i="12"/>
  <c r="O259" i="12"/>
  <c r="O234" i="12"/>
  <c r="O145" i="12"/>
  <c r="O328" i="12"/>
  <c r="O190" i="12"/>
  <c r="O323" i="12"/>
  <c r="O237" i="12"/>
  <c r="O281" i="12"/>
  <c r="O114" i="12"/>
  <c r="O302" i="12"/>
  <c r="O213" i="12"/>
  <c r="O26" i="12"/>
  <c r="O14" i="12"/>
  <c r="O25" i="12"/>
  <c r="O39" i="12"/>
  <c r="O48" i="12"/>
  <c r="O58" i="12"/>
  <c r="O72" i="12"/>
  <c r="O82" i="12"/>
  <c r="O92" i="12"/>
  <c r="O103" i="12"/>
  <c r="O113" i="12"/>
  <c r="O123" i="12"/>
  <c r="O135" i="12"/>
  <c r="O144" i="12"/>
  <c r="O152" i="12"/>
  <c r="O160" i="12"/>
  <c r="O13" i="12"/>
  <c r="O28" i="12"/>
  <c r="O42" i="12"/>
  <c r="O67" i="12"/>
  <c r="O83" i="12"/>
  <c r="O99" i="12"/>
  <c r="O219" i="12"/>
  <c r="O228" i="12"/>
  <c r="O108" i="12"/>
  <c r="O124" i="12"/>
  <c r="O140" i="12"/>
  <c r="O167" i="12"/>
  <c r="O174" i="12"/>
  <c r="O181" i="12"/>
  <c r="O189" i="12"/>
  <c r="O194" i="12"/>
  <c r="O203" i="12"/>
  <c r="O210" i="12"/>
  <c r="O343" i="12"/>
  <c r="O319" i="12"/>
  <c r="O315" i="12"/>
  <c r="O311" i="12"/>
  <c r="O306" i="12"/>
  <c r="O299" i="12"/>
  <c r="O292" i="12"/>
  <c r="O284" i="12"/>
  <c r="O271" i="12"/>
  <c r="O263" i="12"/>
  <c r="O255" i="12"/>
  <c r="O247" i="12"/>
  <c r="O239" i="12"/>
  <c r="O204" i="12"/>
  <c r="O159" i="12"/>
  <c r="O134" i="12"/>
  <c r="O59" i="12"/>
  <c r="O338" i="12"/>
  <c r="O225" i="12"/>
  <c r="O182" i="12"/>
  <c r="O166" i="12"/>
  <c r="O93" i="12"/>
  <c r="O44" i="12"/>
  <c r="O321" i="12"/>
  <c r="O332" i="12"/>
  <c r="O246" i="12"/>
  <c r="O34" i="12"/>
  <c r="O276" i="12"/>
  <c r="O106" i="12"/>
  <c r="O16" i="12"/>
  <c r="O41" i="12"/>
  <c r="O62" i="12"/>
  <c r="O96" i="12"/>
  <c r="O115" i="12"/>
  <c r="O137" i="12"/>
  <c r="O154" i="12"/>
  <c r="O17" i="12"/>
  <c r="O46" i="12"/>
  <c r="O87" i="12"/>
  <c r="O222" i="12"/>
  <c r="O112" i="12"/>
  <c r="O161" i="12"/>
  <c r="O175" i="12"/>
  <c r="O191" i="12"/>
  <c r="O205" i="12"/>
  <c r="O341" i="12"/>
  <c r="O314" i="12"/>
  <c r="O297" i="12"/>
  <c r="O282" i="12"/>
  <c r="O269" i="12"/>
  <c r="O253" i="12"/>
  <c r="O236" i="12"/>
  <c r="O153" i="12"/>
  <c r="O53" i="12"/>
  <c r="O218" i="12"/>
  <c r="O178" i="12"/>
  <c r="O162" i="12"/>
  <c r="O85" i="12"/>
  <c r="O274" i="12"/>
  <c r="O233" i="12"/>
  <c r="O268" i="12"/>
  <c r="O81" i="12"/>
  <c r="O5" i="12"/>
  <c r="O31" i="12"/>
  <c r="O54" i="12"/>
  <c r="O76" i="12"/>
  <c r="O98" i="12"/>
  <c r="O119" i="12"/>
  <c r="O139" i="12"/>
  <c r="O156" i="12"/>
  <c r="O21" i="12"/>
  <c r="O35" i="12"/>
  <c r="O75" i="12"/>
  <c r="O151" i="12"/>
  <c r="O55" i="12"/>
  <c r="O116" i="12"/>
  <c r="O163" i="12"/>
  <c r="O177" i="12"/>
  <c r="O185" i="12"/>
  <c r="O198" i="12"/>
  <c r="O214" i="12"/>
  <c r="O339" i="12"/>
  <c r="O313" i="12"/>
  <c r="O303" i="12"/>
  <c r="O295" i="12"/>
  <c r="O280" i="12"/>
  <c r="O267" i="12"/>
  <c r="O251" i="12"/>
  <c r="O243" i="12"/>
  <c r="O197" i="12"/>
  <c r="O118" i="12"/>
  <c r="O30" i="12"/>
  <c r="O215" i="12"/>
  <c r="O157" i="12"/>
  <c r="O77" i="12"/>
  <c r="O19" i="12"/>
  <c r="O336" i="12"/>
  <c r="M280" i="12"/>
  <c r="M18" i="12"/>
  <c r="M279" i="12"/>
  <c r="M193" i="12"/>
  <c r="M307" i="12"/>
  <c r="M190" i="12"/>
  <c r="M332" i="12"/>
  <c r="M21" i="12"/>
  <c r="M281" i="12"/>
  <c r="M306" i="12"/>
  <c r="M282" i="12"/>
  <c r="M283" i="12"/>
  <c r="M194" i="12"/>
  <c r="M20" i="12"/>
  <c r="M19" i="12"/>
  <c r="M191" i="12"/>
  <c r="M293" i="12"/>
  <c r="M24" i="12"/>
  <c r="M28" i="12"/>
  <c r="M32" i="12"/>
  <c r="M59" i="12"/>
  <c r="M63" i="12"/>
  <c r="M69" i="12"/>
  <c r="M73" i="12"/>
  <c r="M77" i="12"/>
  <c r="M81" i="12"/>
  <c r="M187" i="12"/>
  <c r="M228" i="12"/>
  <c r="M232" i="12"/>
  <c r="M241" i="12"/>
  <c r="M245" i="12"/>
  <c r="M273" i="12"/>
  <c r="M277" i="12"/>
  <c r="M287" i="12"/>
  <c r="M291" i="12"/>
  <c r="M6" i="12"/>
  <c r="M12" i="12"/>
  <c r="M17" i="12"/>
  <c r="M40" i="12"/>
  <c r="M93" i="12"/>
  <c r="M97" i="12"/>
  <c r="M106" i="12"/>
  <c r="M110" i="12"/>
  <c r="M114" i="12"/>
  <c r="M118" i="12"/>
  <c r="M122" i="12"/>
  <c r="M25" i="12"/>
  <c r="M29" i="12"/>
  <c r="M33" i="12"/>
  <c r="M60" i="12"/>
  <c r="M64" i="12"/>
  <c r="M70" i="12"/>
  <c r="M74" i="12"/>
  <c r="M78" i="12"/>
  <c r="M82" i="12"/>
  <c r="M188" i="12"/>
  <c r="M229" i="12"/>
  <c r="M233" i="12"/>
  <c r="M242" i="12"/>
  <c r="M246" i="12"/>
  <c r="M274" i="12"/>
  <c r="M284" i="12"/>
  <c r="M288" i="12"/>
  <c r="M305" i="12"/>
  <c r="M8" i="12"/>
  <c r="M14" i="12"/>
  <c r="M37" i="12"/>
  <c r="M90" i="12"/>
  <c r="M94" i="12"/>
  <c r="M98" i="12"/>
  <c r="M107" i="12"/>
  <c r="M111" i="12"/>
  <c r="M115" i="12"/>
  <c r="M119" i="12"/>
  <c r="M145" i="12"/>
  <c r="M149" i="12"/>
  <c r="M153" i="12"/>
  <c r="M157" i="12"/>
  <c r="M161" i="12"/>
  <c r="M165" i="12"/>
  <c r="M178" i="12"/>
  <c r="M207" i="12"/>
  <c r="M257" i="12"/>
  <c r="M261" i="12"/>
  <c r="M294" i="12"/>
  <c r="M298" i="12"/>
  <c r="M253" i="12"/>
  <c r="M237" i="12"/>
  <c r="M215" i="12"/>
  <c r="M211" i="12"/>
  <c r="M202" i="12"/>
  <c r="M198" i="12"/>
  <c r="M183" i="12"/>
  <c r="M141" i="12"/>
  <c r="M137" i="12"/>
  <c r="M133" i="12"/>
  <c r="M129" i="12"/>
  <c r="M125" i="12"/>
  <c r="M342" i="12"/>
  <c r="M209" i="12"/>
  <c r="M335" i="12"/>
  <c r="M23" i="12"/>
  <c r="M31" i="12"/>
  <c r="M62" i="12"/>
  <c r="M72" i="12"/>
  <c r="M80" i="12"/>
  <c r="M195" i="12"/>
  <c r="M235" i="12"/>
  <c r="M248" i="12"/>
  <c r="M286" i="12"/>
  <c r="M5" i="12"/>
  <c r="M16" i="12"/>
  <c r="M92" i="12"/>
  <c r="M105" i="12"/>
  <c r="M113" i="12"/>
  <c r="M121" i="12"/>
  <c r="M150" i="12"/>
  <c r="M155" i="12"/>
  <c r="M160" i="12"/>
  <c r="M169" i="12"/>
  <c r="M180" i="12"/>
  <c r="M220" i="12"/>
  <c r="M262" i="12"/>
  <c r="M296" i="12"/>
  <c r="M255" i="12"/>
  <c r="M236" i="12"/>
  <c r="M213" i="12"/>
  <c r="M204" i="12"/>
  <c r="M197" i="12"/>
  <c r="M143" i="12"/>
  <c r="M138" i="12"/>
  <c r="M132" i="12"/>
  <c r="M127" i="12"/>
  <c r="M343" i="12"/>
  <c r="M167" i="12"/>
  <c r="M100" i="12"/>
  <c r="M45" i="12"/>
  <c r="M41" i="12"/>
  <c r="M299" i="12"/>
  <c r="M203" i="12"/>
  <c r="M308" i="12"/>
  <c r="M30" i="12"/>
  <c r="M61" i="12"/>
  <c r="M71" i="12"/>
  <c r="M79" i="12"/>
  <c r="M189" i="12"/>
  <c r="M234" i="12"/>
  <c r="M247" i="12"/>
  <c r="M285" i="12"/>
  <c r="M344" i="12"/>
  <c r="M15" i="12"/>
  <c r="M91" i="12"/>
  <c r="M104" i="12"/>
  <c r="M112" i="12"/>
  <c r="M120" i="12"/>
  <c r="M148" i="12"/>
  <c r="M154" i="12"/>
  <c r="M159" i="12"/>
  <c r="M164" i="12"/>
  <c r="M179" i="12"/>
  <c r="M219" i="12"/>
  <c r="M260" i="12"/>
  <c r="M295" i="12"/>
  <c r="M300" i="12"/>
  <c r="M249" i="12"/>
  <c r="M214" i="12"/>
  <c r="M205" i="12"/>
  <c r="M199" i="12"/>
  <c r="M182" i="12"/>
  <c r="M139" i="12"/>
  <c r="M134" i="12"/>
  <c r="M128" i="12"/>
  <c r="M123" i="12"/>
  <c r="M292" i="12"/>
  <c r="M101" i="12"/>
  <c r="M46" i="12"/>
  <c r="M42" i="12"/>
  <c r="M301" i="12"/>
  <c r="M251" i="12"/>
  <c r="M271" i="12"/>
  <c r="M267" i="12"/>
  <c r="M239" i="12"/>
  <c r="M225" i="12"/>
  <c r="M174" i="12"/>
  <c r="M170" i="12"/>
  <c r="M86" i="12"/>
  <c r="M58" i="12"/>
  <c r="M54" i="12"/>
  <c r="M50" i="12"/>
  <c r="M327" i="12"/>
  <c r="M13" i="12"/>
  <c r="M48" i="12"/>
  <c r="M76" i="12"/>
  <c r="M231" i="12"/>
  <c r="M276" i="12"/>
  <c r="M11" i="12"/>
  <c r="M96" i="12"/>
  <c r="M117" i="12"/>
  <c r="M152" i="12"/>
  <c r="M163" i="12"/>
  <c r="M210" i="12"/>
  <c r="M264" i="12"/>
  <c r="M250" i="12"/>
  <c r="M206" i="12"/>
  <c r="M184" i="12"/>
  <c r="M135" i="12"/>
  <c r="M124" i="12"/>
  <c r="M102" i="12"/>
  <c r="M43" i="12"/>
  <c r="M254" i="12"/>
  <c r="M269" i="12"/>
  <c r="M240" i="12"/>
  <c r="M224" i="12"/>
  <c r="M172" i="12"/>
  <c r="M87" i="12"/>
  <c r="M57" i="12"/>
  <c r="M52" i="12"/>
  <c r="M328" i="12"/>
  <c r="M67" i="12"/>
  <c r="M26" i="12"/>
  <c r="M65" i="12"/>
  <c r="M185" i="12"/>
  <c r="M243" i="12"/>
  <c r="M289" i="12"/>
  <c r="M38" i="12"/>
  <c r="M108" i="12"/>
  <c r="M146" i="12"/>
  <c r="M156" i="12"/>
  <c r="M176" i="12"/>
  <c r="M258" i="12"/>
  <c r="M297" i="12"/>
  <c r="M221" i="12"/>
  <c r="M201" i="12"/>
  <c r="M142" i="12"/>
  <c r="M131" i="12"/>
  <c r="M341" i="12"/>
  <c r="M99" i="12"/>
  <c r="M7" i="12"/>
  <c r="M304" i="12"/>
  <c r="M268" i="12"/>
  <c r="M238" i="12"/>
  <c r="M223" i="12"/>
  <c r="M171" i="12"/>
  <c r="M85" i="12"/>
  <c r="M56" i="12"/>
  <c r="M51" i="12"/>
  <c r="M326" i="12"/>
  <c r="M66" i="12"/>
  <c r="M27" i="12"/>
  <c r="M186" i="12"/>
  <c r="M290" i="12"/>
  <c r="M109" i="12"/>
  <c r="M158" i="12"/>
  <c r="M259" i="12"/>
  <c r="M217" i="12"/>
  <c r="M140" i="12"/>
  <c r="M340" i="12"/>
  <c r="M303" i="12"/>
  <c r="M266" i="12"/>
  <c r="M222" i="12"/>
  <c r="M84" i="12"/>
  <c r="M49" i="12"/>
  <c r="M275" i="12"/>
  <c r="M151" i="12"/>
  <c r="M252" i="12"/>
  <c r="M126" i="12"/>
  <c r="M270" i="12"/>
  <c r="M88" i="12"/>
  <c r="M324" i="12"/>
  <c r="M34" i="12"/>
  <c r="M230" i="12"/>
  <c r="M10" i="12"/>
  <c r="M116" i="12"/>
  <c r="M162" i="12"/>
  <c r="M263" i="12"/>
  <c r="M212" i="12"/>
  <c r="M136" i="12"/>
  <c r="M166" i="12"/>
  <c r="M256" i="12"/>
  <c r="M265" i="12"/>
  <c r="M173" i="12"/>
  <c r="M83" i="12"/>
  <c r="M334" i="12"/>
  <c r="M68" i="12"/>
  <c r="M244" i="12"/>
  <c r="M39" i="12"/>
  <c r="M147" i="12"/>
  <c r="M177" i="12"/>
  <c r="M302" i="12"/>
  <c r="M200" i="12"/>
  <c r="M130" i="12"/>
  <c r="M47" i="12"/>
  <c r="M272" i="12"/>
  <c r="M227" i="12"/>
  <c r="M89" i="12"/>
  <c r="M55" i="12"/>
  <c r="M325" i="12"/>
  <c r="M75" i="12"/>
  <c r="M95" i="12"/>
  <c r="M181" i="12"/>
  <c r="M196" i="12"/>
  <c r="M44" i="12"/>
  <c r="M226" i="12"/>
  <c r="M53" i="12"/>
  <c r="M208" i="12"/>
  <c r="M216" i="12"/>
  <c r="M331" i="12"/>
  <c r="M322" i="12"/>
  <c r="M318" i="12"/>
  <c r="M337" i="12"/>
  <c r="M310" i="12"/>
  <c r="M175" i="12"/>
  <c r="M339" i="12"/>
  <c r="M144" i="12"/>
  <c r="M313" i="12"/>
  <c r="M315" i="12"/>
  <c r="M319" i="12"/>
  <c r="M317" i="12"/>
  <c r="M309" i="12"/>
  <c r="M338" i="12"/>
  <c r="M330" i="12"/>
  <c r="M278" i="12"/>
  <c r="M103" i="12"/>
  <c r="M168" i="12"/>
  <c r="M333" i="12"/>
  <c r="M321" i="12"/>
  <c r="M323" i="12"/>
  <c r="M22" i="12"/>
  <c r="M314" i="12"/>
  <c r="M36" i="12"/>
  <c r="M316" i="12"/>
  <c r="M192" i="12"/>
  <c r="M311" i="12"/>
  <c r="M312" i="12"/>
  <c r="M329" i="12"/>
  <c r="M35" i="12"/>
  <c r="M320" i="12"/>
  <c r="M218" i="12"/>
  <c r="M336" i="12"/>
  <c r="AC254" i="1"/>
  <c r="AH249" i="1"/>
  <c r="AD249" i="1"/>
  <c r="AE249" i="1"/>
  <c r="AF249" i="1"/>
  <c r="AI249" i="1"/>
  <c r="W254" i="1"/>
  <c r="Y254" i="1"/>
  <c r="AG249" i="1"/>
  <c r="AP221" i="1"/>
  <c r="AP243" i="1" s="1"/>
  <c r="AP249" i="1" s="1"/>
  <c r="AS221" i="1"/>
  <c r="AS243" i="1" s="1"/>
  <c r="AS249" i="1" s="1"/>
  <c r="AJ243" i="1"/>
  <c r="AJ249" i="1" s="1"/>
  <c r="AR221" i="1"/>
  <c r="AR243" i="1" s="1"/>
  <c r="AR249" i="1" s="1"/>
  <c r="AU221" i="1"/>
  <c r="AU243" i="1" s="1"/>
  <c r="AU249" i="1" s="1"/>
  <c r="AT221" i="1"/>
  <c r="AT243" i="1" s="1"/>
  <c r="AT249" i="1" s="1"/>
  <c r="AQ221" i="1"/>
  <c r="AQ243" i="1" s="1"/>
  <c r="AQ249" i="1" s="1"/>
  <c r="AQ250" i="1" s="1"/>
  <c r="AV108" i="2"/>
  <c r="AU108" i="2"/>
  <c r="AT108" i="2"/>
  <c r="M345" i="12" l="1"/>
  <c r="P345" i="12"/>
  <c r="R345" i="12"/>
  <c r="O345" i="12"/>
  <c r="Q345" i="12"/>
  <c r="N345" i="12"/>
  <c r="AR250" i="1"/>
  <c r="AS250" i="1" s="1"/>
  <c r="AT250" i="1" s="1"/>
  <c r="AU250" i="1" s="1"/>
  <c r="AB254" i="1"/>
  <c r="Z254" i="1"/>
  <c r="X254" i="1"/>
  <c r="AA254" i="1"/>
  <c r="E18" i="10"/>
  <c r="F18" i="10"/>
  <c r="D18" i="10"/>
  <c r="B18" i="10"/>
  <c r="G18" i="10"/>
  <c r="D20" i="13" s="1"/>
  <c r="C18" i="10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V262" i="2"/>
  <c r="U262" i="2"/>
  <c r="T262" i="2"/>
  <c r="S262" i="2"/>
  <c r="R262" i="2"/>
  <c r="Q262" i="2"/>
  <c r="N262" i="2"/>
  <c r="M262" i="2"/>
  <c r="L262" i="2"/>
  <c r="K262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V249" i="2"/>
  <c r="U249" i="2"/>
  <c r="T249" i="2"/>
  <c r="S249" i="2"/>
  <c r="R249" i="2"/>
  <c r="Q249" i="2"/>
  <c r="L249" i="2"/>
  <c r="K249" i="2"/>
  <c r="AT261" i="2"/>
  <c r="AS261" i="2"/>
  <c r="AR261" i="2"/>
  <c r="AQ261" i="2"/>
  <c r="AV260" i="2"/>
  <c r="AU260" i="2"/>
  <c r="AT260" i="2"/>
  <c r="AS260" i="2"/>
  <c r="AR260" i="2"/>
  <c r="AQ260" i="2"/>
  <c r="AV259" i="2"/>
  <c r="AU259" i="2"/>
  <c r="AT259" i="2"/>
  <c r="AS259" i="2"/>
  <c r="AR259" i="2"/>
  <c r="AQ259" i="2"/>
  <c r="AV258" i="2"/>
  <c r="AU258" i="2"/>
  <c r="AT258" i="2"/>
  <c r="AS258" i="2"/>
  <c r="AR258" i="2"/>
  <c r="AQ258" i="2"/>
  <c r="AV257" i="2"/>
  <c r="AU257" i="2"/>
  <c r="AT257" i="2"/>
  <c r="AS257" i="2"/>
  <c r="AR257" i="2"/>
  <c r="AQ257" i="2"/>
  <c r="AV256" i="2"/>
  <c r="AU256" i="2"/>
  <c r="AT256" i="2"/>
  <c r="AS256" i="2"/>
  <c r="AR256" i="2"/>
  <c r="AQ256" i="2"/>
  <c r="AV252" i="2"/>
  <c r="AU252" i="2"/>
  <c r="AT252" i="2"/>
  <c r="AS252" i="2"/>
  <c r="AR252" i="2"/>
  <c r="AQ252" i="2"/>
  <c r="AV247" i="2"/>
  <c r="AU247" i="2"/>
  <c r="AT247" i="2"/>
  <c r="AS247" i="2"/>
  <c r="AR247" i="2"/>
  <c r="AQ247" i="2"/>
  <c r="AV246" i="2"/>
  <c r="AU246" i="2"/>
  <c r="AT246" i="2"/>
  <c r="AS246" i="2"/>
  <c r="AR246" i="2"/>
  <c r="AQ246" i="2"/>
  <c r="AV245" i="2"/>
  <c r="AU245" i="2"/>
  <c r="AT245" i="2"/>
  <c r="AS245" i="2"/>
  <c r="AR245" i="2"/>
  <c r="AQ245" i="2"/>
  <c r="AT189" i="2"/>
  <c r="AS189" i="2"/>
  <c r="AR189" i="2"/>
  <c r="AQ189" i="2"/>
  <c r="AT241" i="2"/>
  <c r="AS241" i="2"/>
  <c r="AR241" i="2"/>
  <c r="AQ241" i="2"/>
  <c r="AT240" i="2"/>
  <c r="AS240" i="2"/>
  <c r="AR240" i="2"/>
  <c r="AQ240" i="2"/>
  <c r="AV239" i="2"/>
  <c r="AU239" i="2"/>
  <c r="AR239" i="2"/>
  <c r="AQ239" i="2"/>
  <c r="AT238" i="2"/>
  <c r="AS238" i="2"/>
  <c r="AR238" i="2"/>
  <c r="AQ238" i="2"/>
  <c r="AT237" i="2"/>
  <c r="AS237" i="2"/>
  <c r="AR237" i="2"/>
  <c r="AQ237" i="2"/>
  <c r="AT236" i="2"/>
  <c r="AS236" i="2"/>
  <c r="AR236" i="2"/>
  <c r="AQ236" i="2"/>
  <c r="AT235" i="2"/>
  <c r="AS235" i="2"/>
  <c r="AR235" i="2"/>
  <c r="AQ235" i="2"/>
  <c r="AT234" i="2"/>
  <c r="AS234" i="2"/>
  <c r="AR234" i="2"/>
  <c r="AQ234" i="2"/>
  <c r="AT233" i="2"/>
  <c r="AS233" i="2"/>
  <c r="AR233" i="2"/>
  <c r="AQ233" i="2"/>
  <c r="AR232" i="2"/>
  <c r="AQ232" i="2"/>
  <c r="AT231" i="2"/>
  <c r="AS231" i="2"/>
  <c r="AR231" i="2"/>
  <c r="AQ231" i="2"/>
  <c r="AT230" i="2"/>
  <c r="AS230" i="2"/>
  <c r="AR230" i="2"/>
  <c r="AQ230" i="2"/>
  <c r="AT229" i="2"/>
  <c r="AS229" i="2"/>
  <c r="AR229" i="2"/>
  <c r="AQ229" i="2"/>
  <c r="AT228" i="2"/>
  <c r="AS228" i="2"/>
  <c r="AR228" i="2"/>
  <c r="AQ228" i="2"/>
  <c r="AT227" i="2"/>
  <c r="AS227" i="2"/>
  <c r="AR227" i="2"/>
  <c r="AQ227" i="2"/>
  <c r="AT226" i="2"/>
  <c r="AS226" i="2"/>
  <c r="AR226" i="2"/>
  <c r="AQ226" i="2"/>
  <c r="AT225" i="2"/>
  <c r="AS225" i="2"/>
  <c r="AR225" i="2"/>
  <c r="AQ225" i="2"/>
  <c r="AT223" i="2"/>
  <c r="AS223" i="2"/>
  <c r="AR223" i="2"/>
  <c r="AQ223" i="2"/>
  <c r="AT222" i="2"/>
  <c r="AS222" i="2"/>
  <c r="AR222" i="2"/>
  <c r="AQ222" i="2"/>
  <c r="AT221" i="2"/>
  <c r="AS221" i="2"/>
  <c r="AR221" i="2"/>
  <c r="AQ221" i="2"/>
  <c r="AT220" i="2"/>
  <c r="AS220" i="2"/>
  <c r="AR220" i="2"/>
  <c r="AQ220" i="2"/>
  <c r="AT219" i="2"/>
  <c r="AS219" i="2"/>
  <c r="AR219" i="2"/>
  <c r="AQ219" i="2"/>
  <c r="AT218" i="2"/>
  <c r="AS218" i="2"/>
  <c r="AR218" i="2"/>
  <c r="AQ218" i="2"/>
  <c r="AT217" i="2"/>
  <c r="AS217" i="2"/>
  <c r="AR217" i="2"/>
  <c r="AQ217" i="2"/>
  <c r="AT216" i="2"/>
  <c r="AS216" i="2"/>
  <c r="AR216" i="2"/>
  <c r="AQ216" i="2"/>
  <c r="AT215" i="2"/>
  <c r="AS215" i="2"/>
  <c r="AR215" i="2"/>
  <c r="AQ215" i="2"/>
  <c r="AT253" i="2"/>
  <c r="AS253" i="2"/>
  <c r="AR253" i="2"/>
  <c r="AQ253" i="2"/>
  <c r="AR214" i="2"/>
  <c r="AQ214" i="2"/>
  <c r="AT213" i="2"/>
  <c r="AS213" i="2"/>
  <c r="AR213" i="2"/>
  <c r="AQ213" i="2"/>
  <c r="AT212" i="2"/>
  <c r="AS212" i="2"/>
  <c r="AR212" i="2"/>
  <c r="AQ212" i="2"/>
  <c r="AT211" i="2"/>
  <c r="AS211" i="2"/>
  <c r="AR211" i="2"/>
  <c r="AQ211" i="2"/>
  <c r="AT210" i="2"/>
  <c r="AS210" i="2"/>
  <c r="AR210" i="2"/>
  <c r="AQ210" i="2"/>
  <c r="AT209" i="2"/>
  <c r="AS209" i="2"/>
  <c r="AR209" i="2"/>
  <c r="AQ209" i="2"/>
  <c r="AT208" i="2"/>
  <c r="AS208" i="2"/>
  <c r="AR208" i="2"/>
  <c r="AQ208" i="2"/>
  <c r="AT207" i="2"/>
  <c r="AS207" i="2"/>
  <c r="AR207" i="2"/>
  <c r="AQ207" i="2"/>
  <c r="AT206" i="2"/>
  <c r="AS206" i="2"/>
  <c r="AR206" i="2"/>
  <c r="AQ206" i="2"/>
  <c r="AT205" i="2"/>
  <c r="AS205" i="2"/>
  <c r="AR205" i="2"/>
  <c r="AQ205" i="2"/>
  <c r="AT204" i="2"/>
  <c r="AS204" i="2"/>
  <c r="AR204" i="2"/>
  <c r="AQ204" i="2"/>
  <c r="AT203" i="2"/>
  <c r="AS203" i="2"/>
  <c r="AR203" i="2"/>
  <c r="AQ203" i="2"/>
  <c r="AT202" i="2"/>
  <c r="AS202" i="2"/>
  <c r="AR202" i="2"/>
  <c r="AQ202" i="2"/>
  <c r="AT201" i="2"/>
  <c r="AS201" i="2"/>
  <c r="AR201" i="2"/>
  <c r="AQ201" i="2"/>
  <c r="AT200" i="2"/>
  <c r="AS200" i="2"/>
  <c r="AR200" i="2"/>
  <c r="AQ200" i="2"/>
  <c r="AV199" i="2"/>
  <c r="AU199" i="2"/>
  <c r="AT199" i="2"/>
  <c r="AS199" i="2"/>
  <c r="AR199" i="2"/>
  <c r="AQ199" i="2"/>
  <c r="AV198" i="2"/>
  <c r="AU198" i="2"/>
  <c r="AT198" i="2"/>
  <c r="AS198" i="2"/>
  <c r="AR198" i="2"/>
  <c r="AQ198" i="2"/>
  <c r="AV197" i="2"/>
  <c r="AU197" i="2"/>
  <c r="AT197" i="2"/>
  <c r="AS197" i="2"/>
  <c r="AR197" i="2"/>
  <c r="AQ197" i="2"/>
  <c r="AT196" i="2"/>
  <c r="AS196" i="2"/>
  <c r="AR196" i="2"/>
  <c r="AQ196" i="2"/>
  <c r="AT195" i="2"/>
  <c r="AS195" i="2"/>
  <c r="AR195" i="2"/>
  <c r="AQ195" i="2"/>
  <c r="AT255" i="2"/>
  <c r="AS255" i="2"/>
  <c r="AR255" i="2"/>
  <c r="AQ255" i="2"/>
  <c r="AT194" i="2"/>
  <c r="AS194" i="2"/>
  <c r="AR194" i="2"/>
  <c r="AQ194" i="2"/>
  <c r="AT193" i="2"/>
  <c r="AS193" i="2"/>
  <c r="AR193" i="2"/>
  <c r="AQ193" i="2"/>
  <c r="AT192" i="2"/>
  <c r="AS192" i="2"/>
  <c r="AR192" i="2"/>
  <c r="AQ192" i="2"/>
  <c r="AT191" i="2"/>
  <c r="AS191" i="2"/>
  <c r="AR191" i="2"/>
  <c r="AQ191" i="2"/>
  <c r="AT190" i="2"/>
  <c r="AS190" i="2"/>
  <c r="AR190" i="2"/>
  <c r="AQ190" i="2"/>
  <c r="AT188" i="2"/>
  <c r="AS188" i="2"/>
  <c r="AR188" i="2"/>
  <c r="AQ188" i="2"/>
  <c r="AT244" i="2"/>
  <c r="AS244" i="2"/>
  <c r="AR244" i="2"/>
  <c r="AQ244" i="2"/>
  <c r="AT187" i="2"/>
  <c r="AS187" i="2"/>
  <c r="AR187" i="2"/>
  <c r="AQ187" i="2"/>
  <c r="AT186" i="2"/>
  <c r="AS186" i="2"/>
  <c r="AR186" i="2"/>
  <c r="AQ186" i="2"/>
  <c r="AR185" i="2"/>
  <c r="AQ185" i="2"/>
  <c r="AT184" i="2"/>
  <c r="AS184" i="2"/>
  <c r="AR184" i="2"/>
  <c r="AQ184" i="2"/>
  <c r="AT183" i="2"/>
  <c r="AS183" i="2"/>
  <c r="AR183" i="2"/>
  <c r="AQ183" i="2"/>
  <c r="AT182" i="2"/>
  <c r="AS182" i="2"/>
  <c r="AR182" i="2"/>
  <c r="AQ182" i="2"/>
  <c r="AT181" i="2"/>
  <c r="AS181" i="2"/>
  <c r="AR181" i="2"/>
  <c r="AQ181" i="2"/>
  <c r="AT180" i="2"/>
  <c r="AS180" i="2"/>
  <c r="AR180" i="2"/>
  <c r="AQ180" i="2"/>
  <c r="AT179" i="2"/>
  <c r="AS179" i="2"/>
  <c r="AR179" i="2"/>
  <c r="AQ179" i="2"/>
  <c r="AT178" i="2"/>
  <c r="AS178" i="2"/>
  <c r="AR178" i="2"/>
  <c r="AQ178" i="2"/>
  <c r="AT177" i="2"/>
  <c r="AS177" i="2"/>
  <c r="AR177" i="2"/>
  <c r="AQ177" i="2"/>
  <c r="AT176" i="2"/>
  <c r="AS176" i="2"/>
  <c r="AR176" i="2"/>
  <c r="AQ176" i="2"/>
  <c r="AT175" i="2"/>
  <c r="AS175" i="2"/>
  <c r="AR175" i="2"/>
  <c r="AQ175" i="2"/>
  <c r="AT174" i="2"/>
  <c r="AS174" i="2"/>
  <c r="AR174" i="2"/>
  <c r="AQ174" i="2"/>
  <c r="AT173" i="2"/>
  <c r="AS173" i="2"/>
  <c r="AR173" i="2"/>
  <c r="AQ173" i="2"/>
  <c r="AT172" i="2"/>
  <c r="AS172" i="2"/>
  <c r="AR172" i="2"/>
  <c r="AQ172" i="2"/>
  <c r="AT171" i="2"/>
  <c r="AS171" i="2"/>
  <c r="AR171" i="2"/>
  <c r="AQ171" i="2"/>
  <c r="AT170" i="2"/>
  <c r="AS170" i="2"/>
  <c r="AR170" i="2"/>
  <c r="AQ170" i="2"/>
  <c r="AV169" i="2"/>
  <c r="AU169" i="2"/>
  <c r="AT169" i="2"/>
  <c r="AS169" i="2"/>
  <c r="AR169" i="2"/>
  <c r="AQ169" i="2"/>
  <c r="AT168" i="2"/>
  <c r="AS168" i="2"/>
  <c r="AR168" i="2"/>
  <c r="AQ168" i="2"/>
  <c r="AT167" i="2"/>
  <c r="AS167" i="2"/>
  <c r="AR167" i="2"/>
  <c r="AQ167" i="2"/>
  <c r="AT166" i="2"/>
  <c r="AS166" i="2"/>
  <c r="AR166" i="2"/>
  <c r="AQ166" i="2"/>
  <c r="AT165" i="2"/>
  <c r="AS165" i="2"/>
  <c r="AR165" i="2"/>
  <c r="AQ165" i="2"/>
  <c r="AT164" i="2"/>
  <c r="AS164" i="2"/>
  <c r="AR164" i="2"/>
  <c r="AQ164" i="2"/>
  <c r="AT163" i="2"/>
  <c r="AS163" i="2"/>
  <c r="AR163" i="2"/>
  <c r="AQ163" i="2"/>
  <c r="AT162" i="2"/>
  <c r="AS162" i="2"/>
  <c r="AR162" i="2"/>
  <c r="AQ162" i="2"/>
  <c r="AT161" i="2"/>
  <c r="AS161" i="2"/>
  <c r="AR161" i="2"/>
  <c r="AQ161" i="2"/>
  <c r="AT160" i="2"/>
  <c r="AS160" i="2"/>
  <c r="AR160" i="2"/>
  <c r="AQ160" i="2"/>
  <c r="AT159" i="2"/>
  <c r="AS159" i="2"/>
  <c r="AR159" i="2"/>
  <c r="AQ159" i="2"/>
  <c r="AT158" i="2"/>
  <c r="AS158" i="2"/>
  <c r="AR158" i="2"/>
  <c r="AQ158" i="2"/>
  <c r="AV149" i="2"/>
  <c r="AU149" i="2"/>
  <c r="AT149" i="2"/>
  <c r="AS149" i="2"/>
  <c r="AR149" i="2"/>
  <c r="AV148" i="2"/>
  <c r="AU148" i="2"/>
  <c r="AT148" i="2"/>
  <c r="AS148" i="2"/>
  <c r="AR148" i="2"/>
  <c r="AV143" i="2"/>
  <c r="AU143" i="2"/>
  <c r="AT143" i="2"/>
  <c r="AS143" i="2"/>
  <c r="AR143" i="2"/>
  <c r="AV141" i="2"/>
  <c r="AU141" i="2"/>
  <c r="AT141" i="2"/>
  <c r="AS141" i="2"/>
  <c r="AR141" i="2"/>
  <c r="AV142" i="2"/>
  <c r="AU142" i="2"/>
  <c r="AT142" i="2"/>
  <c r="AS142" i="2"/>
  <c r="AR142" i="2"/>
  <c r="AV139" i="2"/>
  <c r="AU139" i="2"/>
  <c r="AT139" i="2"/>
  <c r="AS139" i="2"/>
  <c r="AR139" i="2"/>
  <c r="AV138" i="2"/>
  <c r="AU138" i="2"/>
  <c r="AT138" i="2"/>
  <c r="AS138" i="2"/>
  <c r="AR138" i="2"/>
  <c r="AQ149" i="2"/>
  <c r="AQ148" i="2"/>
  <c r="AQ143" i="2"/>
  <c r="AQ141" i="2"/>
  <c r="AQ142" i="2"/>
  <c r="AQ139" i="2"/>
  <c r="AQ138" i="2"/>
  <c r="O18" i="10" l="1"/>
  <c r="P18" i="10"/>
  <c r="N18" i="10"/>
  <c r="C20" i="13"/>
  <c r="AT262" i="2"/>
  <c r="AR153" i="2"/>
  <c r="AQ262" i="2"/>
  <c r="AR249" i="2"/>
  <c r="AR262" i="2"/>
  <c r="AS262" i="2"/>
  <c r="AV153" i="2"/>
  <c r="AQ249" i="2"/>
  <c r="AT153" i="2"/>
  <c r="AQ153" i="2"/>
  <c r="AU153" i="2"/>
  <c r="AS153" i="2"/>
  <c r="M20" i="2"/>
  <c r="AS20" i="2" s="1"/>
  <c r="AV20" i="2"/>
  <c r="AU20" i="2"/>
  <c r="AT20" i="2"/>
  <c r="AR20" i="2"/>
  <c r="AQ20" i="2"/>
  <c r="P261" i="2"/>
  <c r="O261" i="2"/>
  <c r="G20" i="13" l="1"/>
  <c r="H20" i="13"/>
  <c r="AU261" i="2"/>
  <c r="AU262" i="2" s="1"/>
  <c r="O262" i="2"/>
  <c r="AV261" i="2"/>
  <c r="AV262" i="2" s="1"/>
  <c r="P262" i="2"/>
  <c r="AV132" i="2"/>
  <c r="AU132" i="2"/>
  <c r="AT132" i="2"/>
  <c r="AS132" i="2"/>
  <c r="AR132" i="2"/>
  <c r="AQ132" i="2"/>
  <c r="AV131" i="2"/>
  <c r="AU131" i="2"/>
  <c r="AT131" i="2"/>
  <c r="AS131" i="2"/>
  <c r="AR131" i="2"/>
  <c r="AQ131" i="2"/>
  <c r="AV130" i="2"/>
  <c r="AU130" i="2"/>
  <c r="AT130" i="2"/>
  <c r="AS130" i="2"/>
  <c r="AR130" i="2"/>
  <c r="AQ130" i="2"/>
  <c r="AV129" i="2"/>
  <c r="AU129" i="2"/>
  <c r="AT129" i="2"/>
  <c r="AS129" i="2"/>
  <c r="AR129" i="2"/>
  <c r="AQ129" i="2"/>
  <c r="AV128" i="2"/>
  <c r="AU128" i="2"/>
  <c r="AT128" i="2"/>
  <c r="AS128" i="2"/>
  <c r="AR128" i="2"/>
  <c r="AQ128" i="2"/>
  <c r="AV127" i="2"/>
  <c r="AU127" i="2"/>
  <c r="AT127" i="2"/>
  <c r="AS127" i="2"/>
  <c r="AR127" i="2"/>
  <c r="AQ127" i="2"/>
  <c r="AV126" i="2"/>
  <c r="AU126" i="2"/>
  <c r="AT126" i="2"/>
  <c r="AS126" i="2"/>
  <c r="AR126" i="2"/>
  <c r="AQ126" i="2"/>
  <c r="AV125" i="2"/>
  <c r="AU125" i="2"/>
  <c r="AT125" i="2"/>
  <c r="AS125" i="2"/>
  <c r="AR125" i="2"/>
  <c r="AQ125" i="2"/>
  <c r="AV124" i="2"/>
  <c r="AU124" i="2"/>
  <c r="AT124" i="2"/>
  <c r="AS124" i="2"/>
  <c r="AR124" i="2"/>
  <c r="AQ124" i="2"/>
  <c r="AV123" i="2"/>
  <c r="AU123" i="2"/>
  <c r="AT123" i="2"/>
  <c r="AS123" i="2"/>
  <c r="AR123" i="2"/>
  <c r="AQ123" i="2"/>
  <c r="AV122" i="2"/>
  <c r="AU122" i="2"/>
  <c r="AT122" i="2"/>
  <c r="AS122" i="2"/>
  <c r="AR122" i="2"/>
  <c r="AQ122" i="2"/>
  <c r="AV116" i="2"/>
  <c r="AU116" i="2"/>
  <c r="AT116" i="2"/>
  <c r="AS116" i="2"/>
  <c r="AR116" i="2"/>
  <c r="AQ116" i="2"/>
  <c r="AV115" i="2"/>
  <c r="AU115" i="2"/>
  <c r="AT115" i="2"/>
  <c r="AS115" i="2"/>
  <c r="AR115" i="2"/>
  <c r="AQ115" i="2"/>
  <c r="AV114" i="2"/>
  <c r="AU114" i="2"/>
  <c r="AT114" i="2"/>
  <c r="AS114" i="2"/>
  <c r="AR114" i="2"/>
  <c r="AQ114" i="2"/>
  <c r="AV113" i="2"/>
  <c r="AU113" i="2"/>
  <c r="AT113" i="2"/>
  <c r="AS113" i="2"/>
  <c r="AR113" i="2"/>
  <c r="AQ113" i="2"/>
  <c r="AV112" i="2"/>
  <c r="AU112" i="2"/>
  <c r="AT112" i="2"/>
  <c r="AS112" i="2"/>
  <c r="AR112" i="2"/>
  <c r="AQ112" i="2"/>
  <c r="AV111" i="2"/>
  <c r="AU111" i="2"/>
  <c r="AT111" i="2"/>
  <c r="AS111" i="2"/>
  <c r="AR111" i="2"/>
  <c r="AV110" i="2"/>
  <c r="AU110" i="2"/>
  <c r="AT110" i="2"/>
  <c r="AS110" i="2"/>
  <c r="AR110" i="2"/>
  <c r="AQ110" i="2"/>
  <c r="AV109" i="2"/>
  <c r="AU109" i="2"/>
  <c r="AT109" i="2"/>
  <c r="AS109" i="2"/>
  <c r="AR109" i="2"/>
  <c r="AQ109" i="2"/>
  <c r="AS108" i="2"/>
  <c r="AR108" i="2"/>
  <c r="AQ108" i="2"/>
  <c r="AV107" i="2"/>
  <c r="AU107" i="2"/>
  <c r="AT107" i="2"/>
  <c r="AS107" i="2"/>
  <c r="AR107" i="2"/>
  <c r="AQ107" i="2"/>
  <c r="AV106" i="2"/>
  <c r="AU106" i="2"/>
  <c r="AT106" i="2"/>
  <c r="AS106" i="2"/>
  <c r="AR106" i="2"/>
  <c r="AQ106" i="2"/>
  <c r="AV100" i="2"/>
  <c r="AU100" i="2"/>
  <c r="AT100" i="2"/>
  <c r="AS100" i="2"/>
  <c r="AR100" i="2"/>
  <c r="AQ100" i="2"/>
  <c r="AV99" i="2"/>
  <c r="AU99" i="2"/>
  <c r="AT99" i="2"/>
  <c r="AV98" i="2"/>
  <c r="AU98" i="2"/>
  <c r="AT98" i="2"/>
  <c r="AS98" i="2"/>
  <c r="AR98" i="2"/>
  <c r="AQ98" i="2"/>
  <c r="AV97" i="2"/>
  <c r="AU97" i="2"/>
  <c r="AT97" i="2"/>
  <c r="AS97" i="2"/>
  <c r="AR97" i="2"/>
  <c r="AQ97" i="2"/>
  <c r="AV96" i="2"/>
  <c r="AU96" i="2"/>
  <c r="AT96" i="2"/>
  <c r="AS96" i="2"/>
  <c r="AR96" i="2"/>
  <c r="AQ96" i="2"/>
  <c r="AV95" i="2"/>
  <c r="AU95" i="2"/>
  <c r="AT95" i="2"/>
  <c r="AS95" i="2"/>
  <c r="AR95" i="2"/>
  <c r="AQ95" i="2"/>
  <c r="AV94" i="2"/>
  <c r="AU94" i="2"/>
  <c r="AT94" i="2"/>
  <c r="AS94" i="2"/>
  <c r="AR94" i="2"/>
  <c r="AQ94" i="2"/>
  <c r="AV93" i="2"/>
  <c r="AU93" i="2"/>
  <c r="AT93" i="2"/>
  <c r="AS93" i="2"/>
  <c r="AR93" i="2"/>
  <c r="AQ93" i="2"/>
  <c r="AV92" i="2"/>
  <c r="AU92" i="2"/>
  <c r="AT92" i="2"/>
  <c r="AS92" i="2"/>
  <c r="AR92" i="2"/>
  <c r="AQ92" i="2"/>
  <c r="AV91" i="2"/>
  <c r="AU91" i="2"/>
  <c r="AT91" i="2"/>
  <c r="AS91" i="2"/>
  <c r="AR91" i="2"/>
  <c r="AQ91" i="2"/>
  <c r="AV90" i="2"/>
  <c r="AU90" i="2"/>
  <c r="AT90" i="2"/>
  <c r="AV88" i="2"/>
  <c r="AU88" i="2"/>
  <c r="AT88" i="2"/>
  <c r="AV87" i="2"/>
  <c r="AU87" i="2"/>
  <c r="AT87" i="2"/>
  <c r="AV86" i="2"/>
  <c r="AU86" i="2"/>
  <c r="AT86" i="2"/>
  <c r="AS86" i="2"/>
  <c r="AR86" i="2"/>
  <c r="AQ86" i="2"/>
  <c r="AV75" i="2"/>
  <c r="AU75" i="2"/>
  <c r="AT75" i="2"/>
  <c r="AS75" i="2"/>
  <c r="AR75" i="2"/>
  <c r="AQ75" i="2"/>
  <c r="AV74" i="2"/>
  <c r="AU74" i="2"/>
  <c r="AT74" i="2"/>
  <c r="AS74" i="2"/>
  <c r="AR74" i="2"/>
  <c r="AQ74" i="2"/>
  <c r="AV73" i="2"/>
  <c r="AU73" i="2"/>
  <c r="AT73" i="2"/>
  <c r="AS73" i="2"/>
  <c r="AR73" i="2"/>
  <c r="AQ73" i="2"/>
  <c r="AV72" i="2"/>
  <c r="AU72" i="2"/>
  <c r="AT72" i="2"/>
  <c r="AS72" i="2"/>
  <c r="AR72" i="2"/>
  <c r="AQ72" i="2"/>
  <c r="AV71" i="2"/>
  <c r="AU71" i="2"/>
  <c r="AT71" i="2"/>
  <c r="AS71" i="2"/>
  <c r="AR71" i="2"/>
  <c r="AQ71" i="2"/>
  <c r="AV70" i="2"/>
  <c r="AU70" i="2"/>
  <c r="AT70" i="2"/>
  <c r="AS70" i="2"/>
  <c r="AR70" i="2"/>
  <c r="AQ70" i="2"/>
  <c r="AV69" i="2"/>
  <c r="AU69" i="2"/>
  <c r="AT69" i="2"/>
  <c r="AS69" i="2"/>
  <c r="AR69" i="2"/>
  <c r="AQ69" i="2"/>
  <c r="AV68" i="2"/>
  <c r="AU68" i="2"/>
  <c r="AT68" i="2"/>
  <c r="AS68" i="2"/>
  <c r="AR68" i="2"/>
  <c r="AQ68" i="2"/>
  <c r="AV67" i="2"/>
  <c r="AU67" i="2"/>
  <c r="AT67" i="2"/>
  <c r="AS67" i="2"/>
  <c r="AR67" i="2"/>
  <c r="AQ67" i="2"/>
  <c r="AV66" i="2"/>
  <c r="AU66" i="2"/>
  <c r="AT66" i="2"/>
  <c r="AS66" i="2"/>
  <c r="AR66" i="2"/>
  <c r="AQ66" i="2"/>
  <c r="AV65" i="2"/>
  <c r="AU65" i="2"/>
  <c r="AT65" i="2"/>
  <c r="AS65" i="2"/>
  <c r="AR65" i="2"/>
  <c r="AQ65" i="2"/>
  <c r="AV64" i="2"/>
  <c r="AU64" i="2"/>
  <c r="AT64" i="2"/>
  <c r="AS64" i="2"/>
  <c r="AR64" i="2"/>
  <c r="AQ64" i="2"/>
  <c r="AV63" i="2"/>
  <c r="AU63" i="2"/>
  <c r="AT63" i="2"/>
  <c r="AS63" i="2"/>
  <c r="AR63" i="2"/>
  <c r="AQ63" i="2"/>
  <c r="AV62" i="2"/>
  <c r="AU62" i="2"/>
  <c r="AT62" i="2"/>
  <c r="AS62" i="2"/>
  <c r="AR62" i="2"/>
  <c r="AQ62" i="2"/>
  <c r="AV61" i="2"/>
  <c r="AU61" i="2"/>
  <c r="AT61" i="2"/>
  <c r="AS61" i="2"/>
  <c r="AR61" i="2"/>
  <c r="AQ61" i="2"/>
  <c r="AV60" i="2"/>
  <c r="AU60" i="2"/>
  <c r="AT60" i="2"/>
  <c r="AS60" i="2"/>
  <c r="AR60" i="2"/>
  <c r="AQ60" i="2"/>
  <c r="AV59" i="2"/>
  <c r="AU59" i="2"/>
  <c r="AT59" i="2"/>
  <c r="AS59" i="2"/>
  <c r="AR59" i="2"/>
  <c r="AQ59" i="2"/>
  <c r="AV58" i="2"/>
  <c r="AU58" i="2"/>
  <c r="AT58" i="2"/>
  <c r="AS58" i="2"/>
  <c r="AR58" i="2"/>
  <c r="AQ58" i="2"/>
  <c r="AV57" i="2"/>
  <c r="AU57" i="2"/>
  <c r="AT57" i="2"/>
  <c r="AS57" i="2"/>
  <c r="AR57" i="2"/>
  <c r="AQ57" i="2"/>
  <c r="AV55" i="2"/>
  <c r="AU55" i="2"/>
  <c r="AT55" i="2"/>
  <c r="AS55" i="2"/>
  <c r="AR55" i="2"/>
  <c r="AQ55" i="2"/>
  <c r="AV54" i="2"/>
  <c r="AU54" i="2"/>
  <c r="AT54" i="2"/>
  <c r="AS54" i="2"/>
  <c r="AR54" i="2"/>
  <c r="AQ54" i="2"/>
  <c r="AV53" i="2"/>
  <c r="AU53" i="2"/>
  <c r="AT53" i="2"/>
  <c r="AS53" i="2"/>
  <c r="AR53" i="2"/>
  <c r="AQ53" i="2"/>
  <c r="AV56" i="2"/>
  <c r="AU56" i="2"/>
  <c r="AT56" i="2"/>
  <c r="AS56" i="2"/>
  <c r="AR56" i="2"/>
  <c r="AQ56" i="2"/>
  <c r="AV52" i="2"/>
  <c r="AU52" i="2"/>
  <c r="AT52" i="2"/>
  <c r="AS52" i="2"/>
  <c r="AR52" i="2"/>
  <c r="AQ52" i="2"/>
  <c r="AV51" i="2"/>
  <c r="AU51" i="2"/>
  <c r="AT51" i="2"/>
  <c r="AS51" i="2"/>
  <c r="AR51" i="2"/>
  <c r="AQ51" i="2"/>
  <c r="AV50" i="2"/>
  <c r="AU50" i="2"/>
  <c r="AT50" i="2"/>
  <c r="AS50" i="2"/>
  <c r="AR50" i="2"/>
  <c r="AQ50" i="2"/>
  <c r="AV49" i="2"/>
  <c r="AU49" i="2"/>
  <c r="AT49" i="2"/>
  <c r="AS49" i="2"/>
  <c r="AR49" i="2"/>
  <c r="AQ49" i="2"/>
  <c r="AV48" i="2"/>
  <c r="AU48" i="2"/>
  <c r="AT48" i="2"/>
  <c r="AS48" i="2"/>
  <c r="AR48" i="2"/>
  <c r="AQ48" i="2"/>
  <c r="AV47" i="2"/>
  <c r="AU47" i="2"/>
  <c r="AT47" i="2"/>
  <c r="AS47" i="2"/>
  <c r="AR47" i="2"/>
  <c r="AQ47" i="2"/>
  <c r="AV46" i="2"/>
  <c r="AU46" i="2"/>
  <c r="AT46" i="2"/>
  <c r="AS46" i="2"/>
  <c r="AR46" i="2"/>
  <c r="AQ46" i="2"/>
  <c r="AV45" i="2"/>
  <c r="AU45" i="2"/>
  <c r="AT45" i="2"/>
  <c r="AS45" i="2"/>
  <c r="AR45" i="2"/>
  <c r="AQ45" i="2"/>
  <c r="AV44" i="2"/>
  <c r="AU44" i="2"/>
  <c r="AT44" i="2"/>
  <c r="AS44" i="2"/>
  <c r="AR44" i="2"/>
  <c r="AQ44" i="2"/>
  <c r="AV43" i="2"/>
  <c r="AU43" i="2"/>
  <c r="AT43" i="2"/>
  <c r="AS43" i="2"/>
  <c r="AR43" i="2"/>
  <c r="AQ43" i="2"/>
  <c r="AV41" i="2"/>
  <c r="AU41" i="2"/>
  <c r="AT41" i="2"/>
  <c r="AS41" i="2"/>
  <c r="AR41" i="2"/>
  <c r="AQ41" i="2"/>
  <c r="AV40" i="2"/>
  <c r="AU40" i="2"/>
  <c r="AT40" i="2"/>
  <c r="AS40" i="2"/>
  <c r="AR40" i="2"/>
  <c r="AQ40" i="2"/>
  <c r="AV39" i="2"/>
  <c r="AU39" i="2"/>
  <c r="AT39" i="2"/>
  <c r="AS39" i="2"/>
  <c r="AR39" i="2"/>
  <c r="AQ39" i="2"/>
  <c r="AV38" i="2"/>
  <c r="AU38" i="2"/>
  <c r="AT38" i="2"/>
  <c r="AS38" i="2"/>
  <c r="AR38" i="2"/>
  <c r="AQ38" i="2"/>
  <c r="AV37" i="2"/>
  <c r="AU37" i="2"/>
  <c r="AT37" i="2"/>
  <c r="AS37" i="2"/>
  <c r="AR37" i="2"/>
  <c r="AQ37" i="2"/>
  <c r="AV36" i="2"/>
  <c r="AU36" i="2"/>
  <c r="AT36" i="2"/>
  <c r="AS36" i="2"/>
  <c r="AR36" i="2"/>
  <c r="AQ36" i="2"/>
  <c r="AV35" i="2"/>
  <c r="AU35" i="2"/>
  <c r="AT35" i="2"/>
  <c r="AS35" i="2"/>
  <c r="AR35" i="2"/>
  <c r="AQ35" i="2"/>
  <c r="AV33" i="2"/>
  <c r="AU33" i="2"/>
  <c r="AT33" i="2"/>
  <c r="AS33" i="2"/>
  <c r="AR33" i="2"/>
  <c r="AQ33" i="2"/>
  <c r="AV32" i="2"/>
  <c r="AU32" i="2"/>
  <c r="AT32" i="2"/>
  <c r="AS32" i="2"/>
  <c r="AR32" i="2"/>
  <c r="AQ32" i="2"/>
  <c r="AV31" i="2"/>
  <c r="AU31" i="2"/>
  <c r="AT31" i="2"/>
  <c r="AS31" i="2"/>
  <c r="AR31" i="2"/>
  <c r="AQ31" i="2"/>
  <c r="AV30" i="2"/>
  <c r="AU30" i="2"/>
  <c r="AT30" i="2"/>
  <c r="AS30" i="2"/>
  <c r="AR30" i="2"/>
  <c r="AQ30" i="2"/>
  <c r="AV29" i="2"/>
  <c r="AU29" i="2"/>
  <c r="AT29" i="2"/>
  <c r="AS29" i="2"/>
  <c r="AR29" i="2"/>
  <c r="AQ29" i="2"/>
  <c r="AV28" i="2"/>
  <c r="AU28" i="2"/>
  <c r="AT28" i="2"/>
  <c r="AS28" i="2"/>
  <c r="AR28" i="2"/>
  <c r="AQ28" i="2"/>
  <c r="AV27" i="2"/>
  <c r="AU27" i="2"/>
  <c r="AT27" i="2"/>
  <c r="AS27" i="2"/>
  <c r="AR27" i="2"/>
  <c r="AQ27" i="2"/>
  <c r="AV26" i="2"/>
  <c r="AU26" i="2"/>
  <c r="AT26" i="2"/>
  <c r="AS26" i="2"/>
  <c r="AR26" i="2"/>
  <c r="AQ26" i="2"/>
  <c r="AV25" i="2"/>
  <c r="AU25" i="2"/>
  <c r="AT25" i="2"/>
  <c r="AS25" i="2"/>
  <c r="AR25" i="2"/>
  <c r="AQ25" i="2"/>
  <c r="AV24" i="2"/>
  <c r="AU24" i="2"/>
  <c r="AT24" i="2"/>
  <c r="AS24" i="2"/>
  <c r="AR24" i="2"/>
  <c r="AQ24" i="2"/>
  <c r="AV23" i="2"/>
  <c r="AU23" i="2"/>
  <c r="AT23" i="2"/>
  <c r="AS23" i="2"/>
  <c r="AR23" i="2"/>
  <c r="AQ23" i="2"/>
  <c r="AV22" i="2"/>
  <c r="AU22" i="2"/>
  <c r="AT22" i="2"/>
  <c r="AS22" i="2"/>
  <c r="AR22" i="2"/>
  <c r="AQ22" i="2"/>
  <c r="AV21" i="2"/>
  <c r="AU21" i="2"/>
  <c r="AT21" i="2"/>
  <c r="AS21" i="2"/>
  <c r="AR21" i="2"/>
  <c r="AQ21" i="2"/>
  <c r="AV19" i="2"/>
  <c r="AU19" i="2"/>
  <c r="AT19" i="2"/>
  <c r="AS19" i="2"/>
  <c r="AR19" i="2"/>
  <c r="AQ19" i="2"/>
  <c r="AV18" i="2"/>
  <c r="AU18" i="2"/>
  <c r="AT18" i="2"/>
  <c r="AS18" i="2"/>
  <c r="AR18" i="2"/>
  <c r="AQ18" i="2"/>
  <c r="AV17" i="2"/>
  <c r="AU17" i="2"/>
  <c r="AT17" i="2"/>
  <c r="AS17" i="2"/>
  <c r="AR17" i="2"/>
  <c r="AQ17" i="2"/>
  <c r="AV16" i="2"/>
  <c r="AU16" i="2"/>
  <c r="AT16" i="2"/>
  <c r="AS16" i="2"/>
  <c r="AR16" i="2"/>
  <c r="AQ16" i="2"/>
  <c r="AV15" i="2"/>
  <c r="AU15" i="2"/>
  <c r="AT15" i="2"/>
  <c r="AS15" i="2"/>
  <c r="AR15" i="2"/>
  <c r="AQ15" i="2"/>
  <c r="AV14" i="2"/>
  <c r="AU14" i="2"/>
  <c r="AT14" i="2"/>
  <c r="AS14" i="2"/>
  <c r="AR14" i="2"/>
  <c r="AQ14" i="2"/>
  <c r="AV13" i="2"/>
  <c r="AU13" i="2"/>
  <c r="AT13" i="2"/>
  <c r="AS13" i="2"/>
  <c r="AR13" i="2"/>
  <c r="AQ13" i="2"/>
  <c r="AV12" i="2"/>
  <c r="AU12" i="2"/>
  <c r="AT12" i="2"/>
  <c r="AS12" i="2"/>
  <c r="AR12" i="2"/>
  <c r="AQ12" i="2"/>
  <c r="AV10" i="2"/>
  <c r="AU10" i="2"/>
  <c r="AT10" i="2"/>
  <c r="AS10" i="2"/>
  <c r="AR10" i="2"/>
  <c r="AQ10" i="2"/>
  <c r="AV9" i="2"/>
  <c r="AU9" i="2"/>
  <c r="AT9" i="2"/>
  <c r="AS9" i="2"/>
  <c r="AR9" i="2"/>
  <c r="AQ9" i="2"/>
  <c r="AV8" i="2"/>
  <c r="AU8" i="2"/>
  <c r="AT8" i="2"/>
  <c r="AS8" i="2"/>
  <c r="AR8" i="2"/>
  <c r="AQ8" i="2"/>
  <c r="AV6" i="2"/>
  <c r="AU6" i="2"/>
  <c r="AT6" i="2"/>
  <c r="AS6" i="2"/>
  <c r="AR6" i="2"/>
  <c r="AQ6" i="2"/>
  <c r="AV5" i="2"/>
  <c r="AU5" i="2"/>
  <c r="AT5" i="2"/>
  <c r="AS5" i="2"/>
  <c r="AR5" i="2"/>
  <c r="AQ5" i="2"/>
  <c r="I27" i="7"/>
  <c r="G59" i="7" s="1"/>
  <c r="H27" i="7"/>
  <c r="F59" i="7" s="1"/>
  <c r="G27" i="7"/>
  <c r="F27" i="7"/>
  <c r="E27" i="7"/>
  <c r="C59" i="7" s="1"/>
  <c r="D27" i="7"/>
  <c r="BH157" i="2"/>
  <c r="BD157" i="2"/>
  <c r="BD224" i="2" s="1"/>
  <c r="BC157" i="2"/>
  <c r="BC224" i="2" s="1"/>
  <c r="BB157" i="2"/>
  <c r="BA157" i="2"/>
  <c r="AZ157" i="2"/>
  <c r="AY157" i="2"/>
  <c r="BK157" i="2" l="1"/>
  <c r="BK224" i="2" s="1"/>
  <c r="BI157" i="2"/>
  <c r="D59" i="7"/>
  <c r="BG157" i="2"/>
  <c r="B59" i="7"/>
  <c r="BL157" i="2"/>
  <c r="BL224" i="2" s="1"/>
  <c r="BJ157" i="2"/>
  <c r="E59" i="7"/>
  <c r="AZ224" i="2"/>
  <c r="BW224" i="2" s="1"/>
  <c r="AZ243" i="2"/>
  <c r="AY224" i="2"/>
  <c r="BO224" i="2" s="1"/>
  <c r="AY243" i="2"/>
  <c r="BB224" i="2"/>
  <c r="BB243" i="2"/>
  <c r="BA224" i="2"/>
  <c r="BA243" i="2"/>
  <c r="BS224" i="2"/>
  <c r="BZ224" i="2"/>
  <c r="CA224" i="2"/>
  <c r="BT224" i="2"/>
  <c r="AS81" i="2"/>
  <c r="AT81" i="2"/>
  <c r="AQ81" i="2"/>
  <c r="AR81" i="2"/>
  <c r="AV81" i="2"/>
  <c r="AU81" i="2"/>
  <c r="AZ109" i="2"/>
  <c r="AY109" i="2"/>
  <c r="BA109" i="2"/>
  <c r="BC252" i="2"/>
  <c r="BC247" i="2"/>
  <c r="BC246" i="2"/>
  <c r="BC259" i="2"/>
  <c r="BC197" i="2"/>
  <c r="BC257" i="2"/>
  <c r="BC258" i="2"/>
  <c r="BC169" i="2"/>
  <c r="BC199" i="2"/>
  <c r="BC198" i="2"/>
  <c r="BC260" i="2"/>
  <c r="BC239" i="2"/>
  <c r="BC245" i="2"/>
  <c r="BC256" i="2"/>
  <c r="BD198" i="2"/>
  <c r="BD256" i="2"/>
  <c r="BD252" i="2"/>
  <c r="BD239" i="2"/>
  <c r="BD260" i="2"/>
  <c r="BD258" i="2"/>
  <c r="BD247" i="2"/>
  <c r="BD169" i="2"/>
  <c r="BD199" i="2"/>
  <c r="BD197" i="2"/>
  <c r="BD245" i="2"/>
  <c r="BD246" i="2"/>
  <c r="BD259" i="2"/>
  <c r="BD257" i="2"/>
  <c r="BA256" i="2"/>
  <c r="BA220" i="2"/>
  <c r="BA230" i="2"/>
  <c r="BA210" i="2"/>
  <c r="BA226" i="2"/>
  <c r="BA175" i="2"/>
  <c r="BA165" i="2"/>
  <c r="BA161" i="2"/>
  <c r="BA213" i="2"/>
  <c r="BA179" i="2"/>
  <c r="BA173" i="2"/>
  <c r="BA169" i="2"/>
  <c r="BA260" i="2"/>
  <c r="BI260" i="2" s="1"/>
  <c r="BA183" i="2"/>
  <c r="BA163" i="2"/>
  <c r="BA211" i="2"/>
  <c r="BA201" i="2"/>
  <c r="BA255" i="2"/>
  <c r="BA181" i="2"/>
  <c r="BA177" i="2"/>
  <c r="BA171" i="2"/>
  <c r="BA167" i="2"/>
  <c r="BA159" i="2"/>
  <c r="BA187" i="2"/>
  <c r="BA184" i="2"/>
  <c r="BA218" i="2"/>
  <c r="BA160" i="2"/>
  <c r="BA174" i="2"/>
  <c r="BA198" i="2"/>
  <c r="BA188" i="2"/>
  <c r="BA246" i="2"/>
  <c r="BA196" i="2"/>
  <c r="BA228" i="2"/>
  <c r="BA240" i="2"/>
  <c r="BA162" i="2"/>
  <c r="BA190" i="2"/>
  <c r="BA194" i="2"/>
  <c r="BA225" i="2"/>
  <c r="BA238" i="2"/>
  <c r="BA227" i="2"/>
  <c r="BA235" i="2"/>
  <c r="BA257" i="2"/>
  <c r="BA231" i="2"/>
  <c r="BA212" i="2"/>
  <c r="BA219" i="2"/>
  <c r="BA223" i="2"/>
  <c r="BA158" i="2"/>
  <c r="BA191" i="2"/>
  <c r="BA195" i="2"/>
  <c r="BA215" i="2"/>
  <c r="BA168" i="2"/>
  <c r="BA192" i="2"/>
  <c r="BA217" i="2"/>
  <c r="BA258" i="2"/>
  <c r="BA172" i="2"/>
  <c r="BA178" i="2"/>
  <c r="BA193" i="2"/>
  <c r="BA204" i="2"/>
  <c r="BA245" i="2"/>
  <c r="BA197" i="2"/>
  <c r="BA236" i="2"/>
  <c r="BA176" i="2"/>
  <c r="BA253" i="2"/>
  <c r="BA229" i="2"/>
  <c r="BA241" i="2"/>
  <c r="BA206" i="2"/>
  <c r="BA244" i="2"/>
  <c r="BA233" i="2"/>
  <c r="BA164" i="2"/>
  <c r="BA205" i="2"/>
  <c r="BA261" i="2"/>
  <c r="BA199" i="2"/>
  <c r="BA208" i="2"/>
  <c r="BA259" i="2"/>
  <c r="BA189" i="2"/>
  <c r="BA203" i="2"/>
  <c r="BA221" i="2"/>
  <c r="BA234" i="2"/>
  <c r="BA202" i="2"/>
  <c r="BA166" i="2"/>
  <c r="BA182" i="2"/>
  <c r="BA170" i="2"/>
  <c r="BA180" i="2"/>
  <c r="BA186" i="2"/>
  <c r="BA200" i="2"/>
  <c r="BA222" i="2"/>
  <c r="BA237" i="2"/>
  <c r="BA209" i="2"/>
  <c r="BA247" i="2"/>
  <c r="BA252" i="2"/>
  <c r="BA216" i="2"/>
  <c r="BA207" i="2"/>
  <c r="BD261" i="2"/>
  <c r="BL261" i="2" s="1"/>
  <c r="AY239" i="2"/>
  <c r="AY233" i="2"/>
  <c r="AY257" i="2"/>
  <c r="AY252" i="2"/>
  <c r="AY237" i="2"/>
  <c r="AY227" i="2"/>
  <c r="AY218" i="2"/>
  <c r="AY211" i="2"/>
  <c r="AY259" i="2"/>
  <c r="AY247" i="2"/>
  <c r="AY235" i="2"/>
  <c r="AY199" i="2"/>
  <c r="AY197" i="2"/>
  <c r="AY194" i="2"/>
  <c r="AY189" i="2"/>
  <c r="AY208" i="2"/>
  <c r="AY246" i="2"/>
  <c r="AY225" i="2"/>
  <c r="AY196" i="2"/>
  <c r="AY182" i="2"/>
  <c r="AY204" i="2"/>
  <c r="AY174" i="2"/>
  <c r="AY160" i="2"/>
  <c r="AY158" i="2"/>
  <c r="AY168" i="2"/>
  <c r="AY170" i="2"/>
  <c r="AY200" i="2"/>
  <c r="AY192" i="2"/>
  <c r="AY203" i="2"/>
  <c r="AY228" i="2"/>
  <c r="AY172" i="2"/>
  <c r="AY190" i="2"/>
  <c r="AY171" i="2"/>
  <c r="AY177" i="2"/>
  <c r="AY181" i="2"/>
  <c r="AY202" i="2"/>
  <c r="AY212" i="2"/>
  <c r="AY223" i="2"/>
  <c r="AY238" i="2"/>
  <c r="AY159" i="2"/>
  <c r="AY175" i="2"/>
  <c r="AY205" i="2"/>
  <c r="AY258" i="2"/>
  <c r="AY166" i="2"/>
  <c r="AY180" i="2"/>
  <c r="AY193" i="2"/>
  <c r="AY178" i="2"/>
  <c r="AY195" i="2"/>
  <c r="AY253" i="2"/>
  <c r="AY234" i="2"/>
  <c r="AY186" i="2"/>
  <c r="AY201" i="2"/>
  <c r="AY163" i="2"/>
  <c r="AY169" i="2"/>
  <c r="AY215" i="2"/>
  <c r="AY213" i="2"/>
  <c r="AY188" i="2"/>
  <c r="AY176" i="2"/>
  <c r="AY162" i="2"/>
  <c r="AY244" i="2"/>
  <c r="AY217" i="2"/>
  <c r="AY191" i="2"/>
  <c r="AY164" i="2"/>
  <c r="AY198" i="2"/>
  <c r="AY219" i="2"/>
  <c r="AY260" i="2"/>
  <c r="AY173" i="2"/>
  <c r="AY179" i="2"/>
  <c r="AY185" i="2"/>
  <c r="AY214" i="2"/>
  <c r="AY232" i="2"/>
  <c r="AY167" i="2"/>
  <c r="AY183" i="2"/>
  <c r="AY210" i="2"/>
  <c r="AY221" i="2"/>
  <c r="AY230" i="2"/>
  <c r="AY236" i="2"/>
  <c r="AY245" i="2"/>
  <c r="AY256" i="2"/>
  <c r="AY184" i="2"/>
  <c r="AY216" i="2"/>
  <c r="AY207" i="2"/>
  <c r="AY240" i="2"/>
  <c r="AY187" i="2"/>
  <c r="AY229" i="2"/>
  <c r="AY241" i="2"/>
  <c r="AY255" i="2"/>
  <c r="AY206" i="2"/>
  <c r="AY161" i="2"/>
  <c r="AY165" i="2"/>
  <c r="AY231" i="2"/>
  <c r="AY261" i="2"/>
  <c r="AY209" i="2"/>
  <c r="AY226" i="2"/>
  <c r="AY222" i="2"/>
  <c r="AY220" i="2"/>
  <c r="AZ246" i="2"/>
  <c r="AZ247" i="2"/>
  <c r="AZ189" i="2"/>
  <c r="AZ217" i="2"/>
  <c r="AZ233" i="2"/>
  <c r="AZ206" i="2"/>
  <c r="AZ241" i="2"/>
  <c r="AZ219" i="2"/>
  <c r="AZ258" i="2"/>
  <c r="BH258" i="2" s="1"/>
  <c r="AZ215" i="2"/>
  <c r="AZ195" i="2"/>
  <c r="AZ237" i="2"/>
  <c r="AZ192" i="2"/>
  <c r="AZ244" i="2"/>
  <c r="BH244" i="2" s="1"/>
  <c r="AZ212" i="2"/>
  <c r="AZ198" i="2"/>
  <c r="AZ223" i="2"/>
  <c r="AZ190" i="2"/>
  <c r="AZ173" i="2"/>
  <c r="AZ179" i="2"/>
  <c r="AZ211" i="2"/>
  <c r="AZ209" i="2"/>
  <c r="AZ231" i="2"/>
  <c r="AZ161" i="2"/>
  <c r="AZ175" i="2"/>
  <c r="AZ168" i="2"/>
  <c r="AZ196" i="2"/>
  <c r="AZ203" i="2"/>
  <c r="AZ216" i="2"/>
  <c r="AZ260" i="2"/>
  <c r="BH260" i="2" s="1"/>
  <c r="AZ240" i="2"/>
  <c r="AZ194" i="2"/>
  <c r="AZ164" i="2"/>
  <c r="AZ171" i="2"/>
  <c r="AZ208" i="2"/>
  <c r="AZ169" i="2"/>
  <c r="AZ199" i="2"/>
  <c r="AZ204" i="2"/>
  <c r="AZ235" i="2"/>
  <c r="AZ159" i="2"/>
  <c r="AZ184" i="2"/>
  <c r="AZ213" i="2"/>
  <c r="AZ166" i="2"/>
  <c r="AZ182" i="2"/>
  <c r="AZ188" i="2"/>
  <c r="AZ207" i="2"/>
  <c r="AZ218" i="2"/>
  <c r="AZ229" i="2"/>
  <c r="AZ234" i="2"/>
  <c r="AZ228" i="2"/>
  <c r="AZ200" i="2"/>
  <c r="AZ167" i="2"/>
  <c r="AZ181" i="2"/>
  <c r="AZ180" i="2"/>
  <c r="AZ197" i="2"/>
  <c r="AZ239" i="2"/>
  <c r="AZ162" i="2"/>
  <c r="AZ185" i="2"/>
  <c r="AZ220" i="2"/>
  <c r="AZ236" i="2"/>
  <c r="AZ178" i="2"/>
  <c r="AZ205" i="2"/>
  <c r="AZ245" i="2"/>
  <c r="AZ160" i="2"/>
  <c r="AZ255" i="2"/>
  <c r="BH255" i="2" s="1"/>
  <c r="AZ191" i="2"/>
  <c r="AZ227" i="2"/>
  <c r="AZ238" i="2"/>
  <c r="AZ259" i="2"/>
  <c r="BH259" i="2" s="1"/>
  <c r="AZ225" i="2"/>
  <c r="AZ253" i="2"/>
  <c r="BH253" i="2" s="1"/>
  <c r="AZ257" i="2"/>
  <c r="BH257" i="2" s="1"/>
  <c r="AZ261" i="2"/>
  <c r="BH261" i="2" s="1"/>
  <c r="AZ186" i="2"/>
  <c r="AZ202" i="2"/>
  <c r="AZ158" i="2"/>
  <c r="AZ177" i="2"/>
  <c r="AZ163" i="2"/>
  <c r="AZ170" i="2"/>
  <c r="AZ183" i="2"/>
  <c r="AZ252" i="2"/>
  <c r="BH252" i="2" s="1"/>
  <c r="AZ193" i="2"/>
  <c r="AZ165" i="2"/>
  <c r="AZ172" i="2"/>
  <c r="AZ221" i="2"/>
  <c r="AZ176" i="2"/>
  <c r="AZ210" i="2"/>
  <c r="AZ256" i="2"/>
  <c r="AZ174" i="2"/>
  <c r="AZ187" i="2"/>
  <c r="AZ201" i="2"/>
  <c r="AZ214" i="2"/>
  <c r="AZ226" i="2"/>
  <c r="AZ230" i="2"/>
  <c r="AZ222" i="2"/>
  <c r="AZ232" i="2"/>
  <c r="BB240" i="2"/>
  <c r="BB216" i="2"/>
  <c r="BB253" i="2"/>
  <c r="BB207" i="2"/>
  <c r="BB234" i="2"/>
  <c r="BB228" i="2"/>
  <c r="BB261" i="2"/>
  <c r="BB238" i="2"/>
  <c r="BB222" i="2"/>
  <c r="BB178" i="2"/>
  <c r="BB172" i="2"/>
  <c r="BB205" i="2"/>
  <c r="BB203" i="2"/>
  <c r="BB199" i="2"/>
  <c r="BB193" i="2"/>
  <c r="BB162" i="2"/>
  <c r="BB158" i="2"/>
  <c r="BB159" i="2"/>
  <c r="BB179" i="2"/>
  <c r="BB236" i="2"/>
  <c r="BB165" i="2"/>
  <c r="BB184" i="2"/>
  <c r="BB255" i="2"/>
  <c r="BB166" i="2"/>
  <c r="BB183" i="2"/>
  <c r="BB200" i="2"/>
  <c r="BB211" i="2"/>
  <c r="BB252" i="2"/>
  <c r="BB244" i="2"/>
  <c r="BB210" i="2"/>
  <c r="BB256" i="2"/>
  <c r="BB241" i="2"/>
  <c r="BB212" i="2"/>
  <c r="BB219" i="2"/>
  <c r="BB246" i="2"/>
  <c r="BB258" i="2"/>
  <c r="BB227" i="2"/>
  <c r="BB231" i="2"/>
  <c r="BB170" i="2"/>
  <c r="BB164" i="2"/>
  <c r="BB160" i="2"/>
  <c r="BB174" i="2"/>
  <c r="BB181" i="2"/>
  <c r="BB220" i="2"/>
  <c r="BB257" i="2"/>
  <c r="BB161" i="2"/>
  <c r="BB175" i="2"/>
  <c r="BB187" i="2"/>
  <c r="BB245" i="2"/>
  <c r="BB190" i="2"/>
  <c r="BB163" i="2"/>
  <c r="BB176" i="2"/>
  <c r="BB197" i="2"/>
  <c r="BB230" i="2"/>
  <c r="BB213" i="2"/>
  <c r="BB226" i="2"/>
  <c r="BB206" i="2"/>
  <c r="BB180" i="2"/>
  <c r="BB209" i="2"/>
  <c r="BB167" i="2"/>
  <c r="BB186" i="2"/>
  <c r="BB173" i="2"/>
  <c r="BB196" i="2"/>
  <c r="BB201" i="2"/>
  <c r="BB169" i="2"/>
  <c r="BB194" i="2"/>
  <c r="BB198" i="2"/>
  <c r="BB215" i="2"/>
  <c r="BB247" i="2"/>
  <c r="BB208" i="2"/>
  <c r="BB217" i="2"/>
  <c r="BB260" i="2"/>
  <c r="BB225" i="2"/>
  <c r="BB229" i="2"/>
  <c r="BB171" i="2"/>
  <c r="BB177" i="2"/>
  <c r="BB168" i="2"/>
  <c r="BB182" i="2"/>
  <c r="BB189" i="2"/>
  <c r="BB191" i="2"/>
  <c r="BB221" i="2"/>
  <c r="BB202" i="2"/>
  <c r="BB188" i="2"/>
  <c r="BB235" i="2"/>
  <c r="BB195" i="2"/>
  <c r="BB192" i="2"/>
  <c r="BB223" i="2"/>
  <c r="BB233" i="2"/>
  <c r="BB204" i="2"/>
  <c r="BB218" i="2"/>
  <c r="BB237" i="2"/>
  <c r="BB259" i="2"/>
  <c r="BC261" i="2"/>
  <c r="AS117" i="2"/>
  <c r="AQ133" i="2"/>
  <c r="AU133" i="2"/>
  <c r="AR133" i="2"/>
  <c r="AV133" i="2"/>
  <c r="AS133" i="2"/>
  <c r="AT133" i="2"/>
  <c r="AU101" i="2"/>
  <c r="AR117" i="2"/>
  <c r="AV117" i="2"/>
  <c r="AV101" i="2"/>
  <c r="AT101" i="2"/>
  <c r="AT117" i="2"/>
  <c r="AQ117" i="2"/>
  <c r="AU117" i="2"/>
  <c r="AH13" i="7"/>
  <c r="AJ13" i="7" s="1"/>
  <c r="AH12" i="7"/>
  <c r="AJ12" i="7" s="1"/>
  <c r="AH11" i="7"/>
  <c r="AJ11" i="7" s="1"/>
  <c r="AH10" i="7"/>
  <c r="AJ10" i="7" s="1"/>
  <c r="AH9" i="7"/>
  <c r="AJ9" i="7" s="1"/>
  <c r="AH8" i="7"/>
  <c r="AJ8" i="7" s="1"/>
  <c r="AH7" i="7"/>
  <c r="AJ7" i="7" s="1"/>
  <c r="AH6" i="7"/>
  <c r="AJ6" i="7" s="1"/>
  <c r="BG243" i="2" l="1"/>
  <c r="BI252" i="2"/>
  <c r="BI259" i="2"/>
  <c r="BI258" i="2"/>
  <c r="BI257" i="2"/>
  <c r="BI255" i="2"/>
  <c r="BI243" i="2"/>
  <c r="BI261" i="2"/>
  <c r="BI244" i="2"/>
  <c r="BI253" i="2"/>
  <c r="BL259" i="2"/>
  <c r="BL260" i="2"/>
  <c r="BJ255" i="2"/>
  <c r="BJ261" i="2"/>
  <c r="BJ253" i="2"/>
  <c r="BK257" i="2"/>
  <c r="BK261" i="2"/>
  <c r="BL252" i="2"/>
  <c r="BK252" i="2"/>
  <c r="BG255" i="2"/>
  <c r="BG258" i="2"/>
  <c r="BG257" i="2"/>
  <c r="BL257" i="2"/>
  <c r="BL258" i="2"/>
  <c r="BK259" i="2"/>
  <c r="BI224" i="2"/>
  <c r="BK260" i="2"/>
  <c r="BK258" i="2"/>
  <c r="BG260" i="2"/>
  <c r="BJ257" i="2"/>
  <c r="BJ244" i="2"/>
  <c r="BG253" i="2"/>
  <c r="BG259" i="2"/>
  <c r="BJ243" i="2"/>
  <c r="BJ259" i="2"/>
  <c r="BJ260" i="2"/>
  <c r="BJ258" i="2"/>
  <c r="BJ252" i="2"/>
  <c r="BG261" i="2"/>
  <c r="BG244" i="2"/>
  <c r="BG252" i="2"/>
  <c r="BV224" i="2"/>
  <c r="CB224" i="2" s="1"/>
  <c r="BJ224" i="2"/>
  <c r="BG224" i="2"/>
  <c r="BY224" i="2"/>
  <c r="BX224" i="2"/>
  <c r="BH224" i="2"/>
  <c r="BP224" i="2"/>
  <c r="BR224" i="2"/>
  <c r="BW243" i="2"/>
  <c r="BP243" i="2"/>
  <c r="BR243" i="2"/>
  <c r="BY243" i="2"/>
  <c r="BQ243" i="2"/>
  <c r="BX243" i="2"/>
  <c r="BO243" i="2"/>
  <c r="BV243" i="2"/>
  <c r="BQ224" i="2"/>
  <c r="BH243" i="2"/>
  <c r="BJ204" i="2"/>
  <c r="BR204" i="2"/>
  <c r="BY204" i="2"/>
  <c r="BJ202" i="2"/>
  <c r="BR202" i="2"/>
  <c r="BY202" i="2"/>
  <c r="BJ229" i="2"/>
  <c r="BY229" i="2"/>
  <c r="BR229" i="2"/>
  <c r="BJ196" i="2"/>
  <c r="BY196" i="2"/>
  <c r="BR196" i="2"/>
  <c r="BJ226" i="2"/>
  <c r="BY226" i="2"/>
  <c r="BR226" i="2"/>
  <c r="BJ187" i="2"/>
  <c r="BY187" i="2"/>
  <c r="BR187" i="2"/>
  <c r="BJ241" i="2"/>
  <c r="BY241" i="2"/>
  <c r="BR241" i="2"/>
  <c r="BJ166" i="2"/>
  <c r="BY166" i="2"/>
  <c r="BR166" i="2"/>
  <c r="BJ162" i="2"/>
  <c r="BY162" i="2"/>
  <c r="BR162" i="2"/>
  <c r="BJ205" i="2"/>
  <c r="BY205" i="2"/>
  <c r="BR205" i="2"/>
  <c r="BJ238" i="2"/>
  <c r="BR238" i="2"/>
  <c r="BY238" i="2"/>
  <c r="BJ207" i="2"/>
  <c r="BY207" i="2"/>
  <c r="BR207" i="2"/>
  <c r="BH232" i="2"/>
  <c r="BW232" i="2"/>
  <c r="BP232" i="2"/>
  <c r="BH226" i="2"/>
  <c r="BP226" i="2"/>
  <c r="BW226" i="2"/>
  <c r="BH174" i="2"/>
  <c r="BP174" i="2"/>
  <c r="BW174" i="2"/>
  <c r="BH221" i="2"/>
  <c r="BW221" i="2"/>
  <c r="BP221" i="2"/>
  <c r="BH177" i="2"/>
  <c r="BW177" i="2"/>
  <c r="BP177" i="2"/>
  <c r="BH178" i="2"/>
  <c r="BW178" i="2"/>
  <c r="BP178" i="2"/>
  <c r="BH162" i="2"/>
  <c r="BW162" i="2"/>
  <c r="BP162" i="2"/>
  <c r="BH181" i="2"/>
  <c r="BP181" i="2"/>
  <c r="BW181" i="2"/>
  <c r="BH234" i="2"/>
  <c r="BP234" i="2"/>
  <c r="BW234" i="2"/>
  <c r="BH207" i="2"/>
  <c r="BW207" i="2"/>
  <c r="BP207" i="2"/>
  <c r="BH235" i="2"/>
  <c r="BW235" i="2"/>
  <c r="BP235" i="2"/>
  <c r="BH208" i="2"/>
  <c r="BW208" i="2"/>
  <c r="BP208" i="2"/>
  <c r="BH240" i="2"/>
  <c r="BW240" i="2"/>
  <c r="BP240" i="2"/>
  <c r="BH196" i="2"/>
  <c r="BW196" i="2"/>
  <c r="BP196" i="2"/>
  <c r="BH231" i="2"/>
  <c r="BP231" i="2"/>
  <c r="BW231" i="2"/>
  <c r="BH173" i="2"/>
  <c r="BW173" i="2"/>
  <c r="BP173" i="2"/>
  <c r="BH212" i="2"/>
  <c r="BW212" i="2"/>
  <c r="BP212" i="2"/>
  <c r="BH195" i="2"/>
  <c r="BW195" i="2"/>
  <c r="BP195" i="2"/>
  <c r="BH241" i="2"/>
  <c r="BW241" i="2"/>
  <c r="BP241" i="2"/>
  <c r="BH189" i="2"/>
  <c r="BP189" i="2"/>
  <c r="BW189" i="2"/>
  <c r="BG220" i="2"/>
  <c r="BV220" i="2"/>
  <c r="BO220" i="2"/>
  <c r="BG206" i="2"/>
  <c r="BV206" i="2"/>
  <c r="BO206" i="2"/>
  <c r="BG187" i="2"/>
  <c r="BO187" i="2"/>
  <c r="BV187" i="2"/>
  <c r="BG184" i="2"/>
  <c r="BV184" i="2"/>
  <c r="BO184" i="2"/>
  <c r="BG230" i="2"/>
  <c r="BO230" i="2"/>
  <c r="BV230" i="2"/>
  <c r="BG167" i="2"/>
  <c r="BV167" i="2"/>
  <c r="BO167" i="2"/>
  <c r="BG179" i="2"/>
  <c r="BO179" i="2"/>
  <c r="BV179" i="2"/>
  <c r="BG198" i="2"/>
  <c r="BV198" i="2"/>
  <c r="BO198" i="2"/>
  <c r="BG213" i="2"/>
  <c r="BV213" i="2"/>
  <c r="BO213" i="2"/>
  <c r="BG180" i="2"/>
  <c r="BV180" i="2"/>
  <c r="BO180" i="2"/>
  <c r="BG223" i="2"/>
  <c r="BV223" i="2"/>
  <c r="BO223" i="2"/>
  <c r="BG177" i="2"/>
  <c r="BO177" i="2"/>
  <c r="BV177" i="2"/>
  <c r="BG228" i="2"/>
  <c r="BO228" i="2"/>
  <c r="BV228" i="2"/>
  <c r="BG170" i="2"/>
  <c r="BV170" i="2"/>
  <c r="BO170" i="2"/>
  <c r="BG174" i="2"/>
  <c r="BV174" i="2"/>
  <c r="BO174" i="2"/>
  <c r="BG225" i="2"/>
  <c r="BV225" i="2"/>
  <c r="BO225" i="2"/>
  <c r="BG194" i="2"/>
  <c r="BV194" i="2"/>
  <c r="BO194" i="2"/>
  <c r="BG247" i="2"/>
  <c r="BV247" i="2"/>
  <c r="BO247" i="2"/>
  <c r="BG227" i="2"/>
  <c r="BV227" i="2"/>
  <c r="BO227" i="2"/>
  <c r="BG233" i="2"/>
  <c r="BV233" i="2"/>
  <c r="BO233" i="2"/>
  <c r="BI216" i="2"/>
  <c r="BX216" i="2"/>
  <c r="BQ216" i="2"/>
  <c r="BI237" i="2"/>
  <c r="BX237" i="2"/>
  <c r="BQ237" i="2"/>
  <c r="BI180" i="2"/>
  <c r="BX180" i="2"/>
  <c r="BQ180" i="2"/>
  <c r="BI202" i="2"/>
  <c r="BQ202" i="2"/>
  <c r="BX202" i="2"/>
  <c r="BI189" i="2"/>
  <c r="BX189" i="2"/>
  <c r="BQ189" i="2"/>
  <c r="BI229" i="2"/>
  <c r="BX229" i="2"/>
  <c r="BQ229" i="2"/>
  <c r="BI197" i="2"/>
  <c r="BQ197" i="2"/>
  <c r="BX197" i="2"/>
  <c r="BI178" i="2"/>
  <c r="BQ178" i="2"/>
  <c r="BX178" i="2"/>
  <c r="BI192" i="2"/>
  <c r="BX192" i="2"/>
  <c r="BQ192" i="2"/>
  <c r="BI191" i="2"/>
  <c r="BQ191" i="2"/>
  <c r="BX191" i="2"/>
  <c r="BI212" i="2"/>
  <c r="BQ212" i="2"/>
  <c r="BX212" i="2"/>
  <c r="BI227" i="2"/>
  <c r="BX227" i="2"/>
  <c r="BQ227" i="2"/>
  <c r="BI190" i="2"/>
  <c r="BX190" i="2"/>
  <c r="BQ190" i="2"/>
  <c r="BI196" i="2"/>
  <c r="BX196" i="2"/>
  <c r="BQ196" i="2"/>
  <c r="BI198" i="2"/>
  <c r="BQ198" i="2"/>
  <c r="BX198" i="2"/>
  <c r="BI184" i="2"/>
  <c r="BX184" i="2"/>
  <c r="BQ184" i="2"/>
  <c r="BI171" i="2"/>
  <c r="BQ171" i="2"/>
  <c r="BX171" i="2"/>
  <c r="BI201" i="2"/>
  <c r="BQ201" i="2"/>
  <c r="BX201" i="2"/>
  <c r="BI179" i="2"/>
  <c r="BQ179" i="2"/>
  <c r="BX179" i="2"/>
  <c r="BI175" i="2"/>
  <c r="BQ175" i="2"/>
  <c r="BX175" i="2"/>
  <c r="BI220" i="2"/>
  <c r="BX220" i="2"/>
  <c r="BQ220" i="2"/>
  <c r="BL246" i="2"/>
  <c r="CA246" i="2"/>
  <c r="BT246" i="2"/>
  <c r="BL199" i="2"/>
  <c r="CA199" i="2"/>
  <c r="BT199" i="2"/>
  <c r="BL198" i="2"/>
  <c r="CA198" i="2"/>
  <c r="BT198" i="2"/>
  <c r="BX109" i="2"/>
  <c r="BQ109" i="2"/>
  <c r="BJ233" i="2"/>
  <c r="BY233" i="2"/>
  <c r="BR233" i="2"/>
  <c r="BJ195" i="2"/>
  <c r="BR195" i="2"/>
  <c r="BY195" i="2"/>
  <c r="BJ221" i="2"/>
  <c r="BR221" i="2"/>
  <c r="BY221" i="2"/>
  <c r="BJ168" i="2"/>
  <c r="BR168" i="2"/>
  <c r="BY168" i="2"/>
  <c r="BJ225" i="2"/>
  <c r="BY225" i="2"/>
  <c r="BR225" i="2"/>
  <c r="BJ247" i="2"/>
  <c r="BY247" i="2"/>
  <c r="BR247" i="2"/>
  <c r="BJ194" i="2"/>
  <c r="BY194" i="2"/>
  <c r="BR194" i="2"/>
  <c r="BJ173" i="2"/>
  <c r="BR173" i="2"/>
  <c r="BY173" i="2"/>
  <c r="BJ180" i="2"/>
  <c r="BR180" i="2"/>
  <c r="BY180" i="2"/>
  <c r="BJ213" i="2"/>
  <c r="BY213" i="2"/>
  <c r="BR213" i="2"/>
  <c r="BJ163" i="2"/>
  <c r="BR163" i="2"/>
  <c r="BY163" i="2"/>
  <c r="BJ175" i="2"/>
  <c r="BR175" i="2"/>
  <c r="BY175" i="2"/>
  <c r="BJ181" i="2"/>
  <c r="BR181" i="2"/>
  <c r="BY181" i="2"/>
  <c r="BJ170" i="2"/>
  <c r="BY170" i="2"/>
  <c r="BR170" i="2"/>
  <c r="BJ246" i="2"/>
  <c r="BY246" i="2"/>
  <c r="BR246" i="2"/>
  <c r="BJ211" i="2"/>
  <c r="BY211" i="2"/>
  <c r="BR211" i="2"/>
  <c r="BJ179" i="2"/>
  <c r="BR179" i="2"/>
  <c r="BY179" i="2"/>
  <c r="BJ193" i="2"/>
  <c r="BY193" i="2"/>
  <c r="BR193" i="2"/>
  <c r="BJ172" i="2"/>
  <c r="BR172" i="2"/>
  <c r="BY172" i="2"/>
  <c r="BH214" i="2"/>
  <c r="BW214" i="2"/>
  <c r="BP214" i="2"/>
  <c r="BH172" i="2"/>
  <c r="BW172" i="2"/>
  <c r="BP172" i="2"/>
  <c r="BH183" i="2"/>
  <c r="BW183" i="2"/>
  <c r="BP183" i="2"/>
  <c r="BP158" i="2"/>
  <c r="BW158" i="2"/>
  <c r="BH238" i="2"/>
  <c r="BW238" i="2"/>
  <c r="BP238" i="2"/>
  <c r="BH160" i="2"/>
  <c r="BW160" i="2"/>
  <c r="BP160" i="2"/>
  <c r="BH236" i="2"/>
  <c r="BW236" i="2"/>
  <c r="BP236" i="2"/>
  <c r="BH239" i="2"/>
  <c r="BP239" i="2"/>
  <c r="BW239" i="2"/>
  <c r="BH167" i="2"/>
  <c r="BW167" i="2"/>
  <c r="BP167" i="2"/>
  <c r="BH229" i="2"/>
  <c r="BW229" i="2"/>
  <c r="BP229" i="2"/>
  <c r="BH188" i="2"/>
  <c r="BW188" i="2"/>
  <c r="BP188" i="2"/>
  <c r="BH213" i="2"/>
  <c r="BP213" i="2"/>
  <c r="BW213" i="2"/>
  <c r="BH204" i="2"/>
  <c r="BP204" i="2"/>
  <c r="BW204" i="2"/>
  <c r="BH171" i="2"/>
  <c r="BP171" i="2"/>
  <c r="BW171" i="2"/>
  <c r="BH168" i="2"/>
  <c r="BP168" i="2"/>
  <c r="BW168" i="2"/>
  <c r="BH209" i="2"/>
  <c r="BP209" i="2"/>
  <c r="BW209" i="2"/>
  <c r="BH190" i="2"/>
  <c r="BW190" i="2"/>
  <c r="BP190" i="2"/>
  <c r="BH215" i="2"/>
  <c r="BW215" i="2"/>
  <c r="BP215" i="2"/>
  <c r="BH206" i="2"/>
  <c r="BW206" i="2"/>
  <c r="BP206" i="2"/>
  <c r="BH247" i="2"/>
  <c r="BW247" i="2"/>
  <c r="BP247" i="2"/>
  <c r="BG222" i="2"/>
  <c r="BV222" i="2"/>
  <c r="BO222" i="2"/>
  <c r="BG231" i="2"/>
  <c r="BV231" i="2"/>
  <c r="BO231" i="2"/>
  <c r="BG240" i="2"/>
  <c r="BV240" i="2"/>
  <c r="BO240" i="2"/>
  <c r="BG221" i="2"/>
  <c r="BV221" i="2"/>
  <c r="BO221" i="2"/>
  <c r="BG232" i="2"/>
  <c r="BV232" i="2"/>
  <c r="BO232" i="2"/>
  <c r="BG173" i="2"/>
  <c r="BO173" i="2"/>
  <c r="BV173" i="2"/>
  <c r="BG164" i="2"/>
  <c r="BO164" i="2"/>
  <c r="BV164" i="2"/>
  <c r="BG162" i="2"/>
  <c r="BO162" i="2"/>
  <c r="BV162" i="2"/>
  <c r="BG215" i="2"/>
  <c r="BO215" i="2"/>
  <c r="BV215" i="2"/>
  <c r="BG201" i="2"/>
  <c r="BO201" i="2"/>
  <c r="BV201" i="2"/>
  <c r="BG195" i="2"/>
  <c r="BV195" i="2"/>
  <c r="BO195" i="2"/>
  <c r="BG166" i="2"/>
  <c r="BV166" i="2"/>
  <c r="BO166" i="2"/>
  <c r="BG175" i="2"/>
  <c r="BV175" i="2"/>
  <c r="BO175" i="2"/>
  <c r="BG212" i="2"/>
  <c r="BO212" i="2"/>
  <c r="BV212" i="2"/>
  <c r="BG171" i="2"/>
  <c r="BO171" i="2"/>
  <c r="BV171" i="2"/>
  <c r="BG203" i="2"/>
  <c r="BO203" i="2"/>
  <c r="BV203" i="2"/>
  <c r="BG168" i="2"/>
  <c r="BV168" i="2"/>
  <c r="BO168" i="2"/>
  <c r="BG204" i="2"/>
  <c r="BV204" i="2"/>
  <c r="BO204" i="2"/>
  <c r="BG246" i="2"/>
  <c r="BV246" i="2"/>
  <c r="BO246" i="2"/>
  <c r="BG197" i="2"/>
  <c r="BV197" i="2"/>
  <c r="BO197" i="2"/>
  <c r="BG237" i="2"/>
  <c r="BV237" i="2"/>
  <c r="BO237" i="2"/>
  <c r="BG239" i="2"/>
  <c r="BV239" i="2"/>
  <c r="BO239" i="2"/>
  <c r="BI222" i="2"/>
  <c r="BQ222" i="2"/>
  <c r="BX222" i="2"/>
  <c r="BI170" i="2"/>
  <c r="BQ170" i="2"/>
  <c r="BX170" i="2"/>
  <c r="BI234" i="2"/>
  <c r="BQ234" i="2"/>
  <c r="BX234" i="2"/>
  <c r="BI205" i="2"/>
  <c r="BX205" i="2"/>
  <c r="BQ205" i="2"/>
  <c r="BI245" i="2"/>
  <c r="BQ245" i="2"/>
  <c r="BX245" i="2"/>
  <c r="BI172" i="2"/>
  <c r="BX172" i="2"/>
  <c r="BQ172" i="2"/>
  <c r="BI168" i="2"/>
  <c r="BX168" i="2"/>
  <c r="BQ168" i="2"/>
  <c r="BX158" i="2"/>
  <c r="BQ158" i="2"/>
  <c r="BI231" i="2"/>
  <c r="BX231" i="2"/>
  <c r="BQ231" i="2"/>
  <c r="BI238" i="2"/>
  <c r="BQ238" i="2"/>
  <c r="BX238" i="2"/>
  <c r="BI162" i="2"/>
  <c r="BX162" i="2"/>
  <c r="BQ162" i="2"/>
  <c r="BI246" i="2"/>
  <c r="BX246" i="2"/>
  <c r="BQ246" i="2"/>
  <c r="BI174" i="2"/>
  <c r="BX174" i="2"/>
  <c r="BQ174" i="2"/>
  <c r="BI187" i="2"/>
  <c r="BQ187" i="2"/>
  <c r="BX187" i="2"/>
  <c r="BI177" i="2"/>
  <c r="BQ177" i="2"/>
  <c r="BX177" i="2"/>
  <c r="BI211" i="2"/>
  <c r="BX211" i="2"/>
  <c r="BQ211" i="2"/>
  <c r="BI213" i="2"/>
  <c r="BQ213" i="2"/>
  <c r="BX213" i="2"/>
  <c r="BI226" i="2"/>
  <c r="BQ226" i="2"/>
  <c r="BX226" i="2"/>
  <c r="BL245" i="2"/>
  <c r="BT245" i="2"/>
  <c r="CA245" i="2"/>
  <c r="BL169" i="2"/>
  <c r="CA169" i="2"/>
  <c r="BT169" i="2"/>
  <c r="BL239" i="2"/>
  <c r="CA239" i="2"/>
  <c r="BT239" i="2"/>
  <c r="BK198" i="2"/>
  <c r="BS198" i="2"/>
  <c r="BZ198" i="2"/>
  <c r="BK246" i="2"/>
  <c r="BZ246" i="2"/>
  <c r="BS246" i="2"/>
  <c r="BO109" i="2"/>
  <c r="BV109" i="2"/>
  <c r="BJ192" i="2"/>
  <c r="BR192" i="2"/>
  <c r="BY192" i="2"/>
  <c r="BJ182" i="2"/>
  <c r="BR182" i="2"/>
  <c r="BY182" i="2"/>
  <c r="BJ208" i="2"/>
  <c r="BR208" i="2"/>
  <c r="BY208" i="2"/>
  <c r="BJ198" i="2"/>
  <c r="BY198" i="2"/>
  <c r="BR198" i="2"/>
  <c r="BJ209" i="2"/>
  <c r="BY209" i="2"/>
  <c r="BR209" i="2"/>
  <c r="BJ176" i="2"/>
  <c r="BR176" i="2"/>
  <c r="BY176" i="2"/>
  <c r="BJ220" i="2"/>
  <c r="BY220" i="2"/>
  <c r="BR220" i="2"/>
  <c r="BJ164" i="2"/>
  <c r="BR164" i="2"/>
  <c r="BY164" i="2"/>
  <c r="BJ236" i="2"/>
  <c r="BR236" i="2"/>
  <c r="BY236" i="2"/>
  <c r="BJ237" i="2"/>
  <c r="BY237" i="2"/>
  <c r="BR237" i="2"/>
  <c r="BJ223" i="2"/>
  <c r="BR223" i="2"/>
  <c r="BY223" i="2"/>
  <c r="BJ235" i="2"/>
  <c r="BR235" i="2"/>
  <c r="BY235" i="2"/>
  <c r="BJ191" i="2"/>
  <c r="BR191" i="2"/>
  <c r="BY191" i="2"/>
  <c r="BJ177" i="2"/>
  <c r="BY177" i="2"/>
  <c r="BR177" i="2"/>
  <c r="BJ215" i="2"/>
  <c r="BR215" i="2"/>
  <c r="BY215" i="2"/>
  <c r="BJ169" i="2"/>
  <c r="BY169" i="2"/>
  <c r="BR169" i="2"/>
  <c r="BJ186" i="2"/>
  <c r="BY186" i="2"/>
  <c r="BR186" i="2"/>
  <c r="BJ230" i="2"/>
  <c r="BR230" i="2"/>
  <c r="BY230" i="2"/>
  <c r="BJ190" i="2"/>
  <c r="BR190" i="2"/>
  <c r="BY190" i="2"/>
  <c r="BJ161" i="2"/>
  <c r="BY161" i="2"/>
  <c r="BR161" i="2"/>
  <c r="BJ174" i="2"/>
  <c r="BR174" i="2"/>
  <c r="BY174" i="2"/>
  <c r="BJ231" i="2"/>
  <c r="BY231" i="2"/>
  <c r="BR231" i="2"/>
  <c r="BJ219" i="2"/>
  <c r="BR219" i="2"/>
  <c r="BY219" i="2"/>
  <c r="BJ210" i="2"/>
  <c r="BR210" i="2"/>
  <c r="BY210" i="2"/>
  <c r="BJ200" i="2"/>
  <c r="BR200" i="2"/>
  <c r="BY200" i="2"/>
  <c r="BJ184" i="2"/>
  <c r="BR184" i="2"/>
  <c r="BY184" i="2"/>
  <c r="BJ159" i="2"/>
  <c r="BR159" i="2"/>
  <c r="BY159" i="2"/>
  <c r="BJ199" i="2"/>
  <c r="BY199" i="2"/>
  <c r="BR199" i="2"/>
  <c r="BJ178" i="2"/>
  <c r="BY178" i="2"/>
  <c r="BR178" i="2"/>
  <c r="BJ228" i="2"/>
  <c r="BR228" i="2"/>
  <c r="BY228" i="2"/>
  <c r="BJ216" i="2"/>
  <c r="BY216" i="2"/>
  <c r="BR216" i="2"/>
  <c r="BH222" i="2"/>
  <c r="BP222" i="2"/>
  <c r="BW222" i="2"/>
  <c r="BH201" i="2"/>
  <c r="BP201" i="2"/>
  <c r="BW201" i="2"/>
  <c r="BH210" i="2"/>
  <c r="BW210" i="2"/>
  <c r="BP210" i="2"/>
  <c r="BH165" i="2"/>
  <c r="BP165" i="2"/>
  <c r="BW165" i="2"/>
  <c r="BH170" i="2"/>
  <c r="BW170" i="2"/>
  <c r="BP170" i="2"/>
  <c r="BH202" i="2"/>
  <c r="BW202" i="2"/>
  <c r="BP202" i="2"/>
  <c r="BH227" i="2"/>
  <c r="BP227" i="2"/>
  <c r="BW227" i="2"/>
  <c r="BH245" i="2"/>
  <c r="BW245" i="2"/>
  <c r="BP245" i="2"/>
  <c r="BH220" i="2"/>
  <c r="BP220" i="2"/>
  <c r="BW220" i="2"/>
  <c r="BH197" i="2"/>
  <c r="BP197" i="2"/>
  <c r="BW197" i="2"/>
  <c r="BH200" i="2"/>
  <c r="BW200" i="2"/>
  <c r="BP200" i="2"/>
  <c r="BH218" i="2"/>
  <c r="BP218" i="2"/>
  <c r="BW218" i="2"/>
  <c r="BH182" i="2"/>
  <c r="BW182" i="2"/>
  <c r="BP182" i="2"/>
  <c r="BH184" i="2"/>
  <c r="BP184" i="2"/>
  <c r="BW184" i="2"/>
  <c r="BH199" i="2"/>
  <c r="BW199" i="2"/>
  <c r="BP199" i="2"/>
  <c r="BH164" i="2"/>
  <c r="BP164" i="2"/>
  <c r="BW164" i="2"/>
  <c r="BH216" i="2"/>
  <c r="BP216" i="2"/>
  <c r="BW216" i="2"/>
  <c r="BH175" i="2"/>
  <c r="BW175" i="2"/>
  <c r="BP175" i="2"/>
  <c r="BH211" i="2"/>
  <c r="BP211" i="2"/>
  <c r="BW211" i="2"/>
  <c r="BH223" i="2"/>
  <c r="BP223" i="2"/>
  <c r="BW223" i="2"/>
  <c r="BH192" i="2"/>
  <c r="BP192" i="2"/>
  <c r="BW192" i="2"/>
  <c r="BH233" i="2"/>
  <c r="BW233" i="2"/>
  <c r="BP233" i="2"/>
  <c r="BH246" i="2"/>
  <c r="BW246" i="2"/>
  <c r="BP246" i="2"/>
  <c r="BG226" i="2"/>
  <c r="BV226" i="2"/>
  <c r="BO226" i="2"/>
  <c r="BG165" i="2"/>
  <c r="BO165" i="2"/>
  <c r="BV165" i="2"/>
  <c r="BG241" i="2"/>
  <c r="BV241" i="2"/>
  <c r="BO241" i="2"/>
  <c r="BG207" i="2"/>
  <c r="BO207" i="2"/>
  <c r="BV207" i="2"/>
  <c r="BG245" i="2"/>
  <c r="BO245" i="2"/>
  <c r="BV245" i="2"/>
  <c r="BG210" i="2"/>
  <c r="BV210" i="2"/>
  <c r="BO210" i="2"/>
  <c r="BG214" i="2"/>
  <c r="BV214" i="2"/>
  <c r="BO214" i="2"/>
  <c r="BG191" i="2"/>
  <c r="BV191" i="2"/>
  <c r="BO191" i="2"/>
  <c r="BG176" i="2"/>
  <c r="BV176" i="2"/>
  <c r="BO176" i="2"/>
  <c r="BG169" i="2"/>
  <c r="BO169" i="2"/>
  <c r="BV169" i="2"/>
  <c r="BG186" i="2"/>
  <c r="BV186" i="2"/>
  <c r="BO186" i="2"/>
  <c r="BG178" i="2"/>
  <c r="BV178" i="2"/>
  <c r="BO178" i="2"/>
  <c r="BG159" i="2"/>
  <c r="BV159" i="2"/>
  <c r="BO159" i="2"/>
  <c r="BG202" i="2"/>
  <c r="BO202" i="2"/>
  <c r="BV202" i="2"/>
  <c r="BG190" i="2"/>
  <c r="BV190" i="2"/>
  <c r="BO190" i="2"/>
  <c r="BG192" i="2"/>
  <c r="BV192" i="2"/>
  <c r="BO192" i="2"/>
  <c r="BG158" i="2"/>
  <c r="BO158" i="2"/>
  <c r="BV158" i="2"/>
  <c r="BG182" i="2"/>
  <c r="BV182" i="2"/>
  <c r="BO182" i="2"/>
  <c r="BG208" i="2"/>
  <c r="BV208" i="2"/>
  <c r="BO208" i="2"/>
  <c r="BG199" i="2"/>
  <c r="BO199" i="2"/>
  <c r="BV199" i="2"/>
  <c r="CB199" i="2" s="1"/>
  <c r="BG211" i="2"/>
  <c r="BV211" i="2"/>
  <c r="BO211" i="2"/>
  <c r="BI247" i="2"/>
  <c r="BX247" i="2"/>
  <c r="BQ247" i="2"/>
  <c r="BI200" i="2"/>
  <c r="BQ200" i="2"/>
  <c r="BX200" i="2"/>
  <c r="BI182" i="2"/>
  <c r="BX182" i="2"/>
  <c r="BQ182" i="2"/>
  <c r="BI221" i="2"/>
  <c r="BQ221" i="2"/>
  <c r="BX221" i="2"/>
  <c r="BI208" i="2"/>
  <c r="BQ208" i="2"/>
  <c r="BX208" i="2"/>
  <c r="BI164" i="2"/>
  <c r="BQ164" i="2"/>
  <c r="BX164" i="2"/>
  <c r="BI206" i="2"/>
  <c r="BQ206" i="2"/>
  <c r="BX206" i="2"/>
  <c r="BI176" i="2"/>
  <c r="BX176" i="2"/>
  <c r="BQ176" i="2"/>
  <c r="BI204" i="2"/>
  <c r="BX204" i="2"/>
  <c r="BQ204" i="2"/>
  <c r="BI215" i="2"/>
  <c r="BQ215" i="2"/>
  <c r="BX215" i="2"/>
  <c r="BI223" i="2"/>
  <c r="BX223" i="2"/>
  <c r="BQ223" i="2"/>
  <c r="BI225" i="2"/>
  <c r="BX225" i="2"/>
  <c r="BQ225" i="2"/>
  <c r="BI240" i="2"/>
  <c r="BQ240" i="2"/>
  <c r="BX240" i="2"/>
  <c r="BI188" i="2"/>
  <c r="BQ188" i="2"/>
  <c r="BX188" i="2"/>
  <c r="BI160" i="2"/>
  <c r="BQ160" i="2"/>
  <c r="BX160" i="2"/>
  <c r="BI159" i="2"/>
  <c r="BQ159" i="2"/>
  <c r="BX159" i="2"/>
  <c r="BI181" i="2"/>
  <c r="BQ181" i="2"/>
  <c r="BX181" i="2"/>
  <c r="BI163" i="2"/>
  <c r="BQ163" i="2"/>
  <c r="BX163" i="2"/>
  <c r="BI169" i="2"/>
  <c r="BQ169" i="2"/>
  <c r="BX169" i="2"/>
  <c r="BI161" i="2"/>
  <c r="BX161" i="2"/>
  <c r="BQ161" i="2"/>
  <c r="BI210" i="2"/>
  <c r="BQ210" i="2"/>
  <c r="BX210" i="2"/>
  <c r="BL197" i="2"/>
  <c r="BT197" i="2"/>
  <c r="CA197" i="2"/>
  <c r="BL247" i="2"/>
  <c r="CA247" i="2"/>
  <c r="BT247" i="2"/>
  <c r="BK245" i="2"/>
  <c r="BS245" i="2"/>
  <c r="BZ245" i="2"/>
  <c r="BK199" i="2"/>
  <c r="BS199" i="2"/>
  <c r="BZ199" i="2"/>
  <c r="BK247" i="2"/>
  <c r="BZ247" i="2"/>
  <c r="BS247" i="2"/>
  <c r="BP109" i="2"/>
  <c r="BW109" i="2"/>
  <c r="BJ218" i="2"/>
  <c r="BY218" i="2"/>
  <c r="BR218" i="2"/>
  <c r="BJ188" i="2"/>
  <c r="BR188" i="2"/>
  <c r="BY188" i="2"/>
  <c r="BJ189" i="2"/>
  <c r="BR189" i="2"/>
  <c r="BY189" i="2"/>
  <c r="BJ171" i="2"/>
  <c r="BY171" i="2"/>
  <c r="BR171" i="2"/>
  <c r="BJ217" i="2"/>
  <c r="BR217" i="2"/>
  <c r="BY217" i="2"/>
  <c r="BJ201" i="2"/>
  <c r="BY201" i="2"/>
  <c r="BR201" i="2"/>
  <c r="BJ167" i="2"/>
  <c r="BY167" i="2"/>
  <c r="BR167" i="2"/>
  <c r="BJ206" i="2"/>
  <c r="BR206" i="2"/>
  <c r="BY206" i="2"/>
  <c r="BJ197" i="2"/>
  <c r="BY197" i="2"/>
  <c r="BR197" i="2"/>
  <c r="BJ245" i="2"/>
  <c r="BR245" i="2"/>
  <c r="BY245" i="2"/>
  <c r="BJ160" i="2"/>
  <c r="BR160" i="2"/>
  <c r="BY160" i="2"/>
  <c r="BJ227" i="2"/>
  <c r="BR227" i="2"/>
  <c r="BY227" i="2"/>
  <c r="BJ212" i="2"/>
  <c r="BR212" i="2"/>
  <c r="BY212" i="2"/>
  <c r="BJ183" i="2"/>
  <c r="BR183" i="2"/>
  <c r="BY183" i="2"/>
  <c r="BJ165" i="2"/>
  <c r="BR165" i="2"/>
  <c r="BY165" i="2"/>
  <c r="BY158" i="2"/>
  <c r="BR158" i="2"/>
  <c r="BJ203" i="2"/>
  <c r="BY203" i="2"/>
  <c r="BR203" i="2"/>
  <c r="BJ222" i="2"/>
  <c r="BR222" i="2"/>
  <c r="BY222" i="2"/>
  <c r="BJ234" i="2"/>
  <c r="BY234" i="2"/>
  <c r="BR234" i="2"/>
  <c r="BJ240" i="2"/>
  <c r="BR240" i="2"/>
  <c r="BY240" i="2"/>
  <c r="BH230" i="2"/>
  <c r="BP230" i="2"/>
  <c r="BW230" i="2"/>
  <c r="BH187" i="2"/>
  <c r="BP187" i="2"/>
  <c r="BW187" i="2"/>
  <c r="BH176" i="2"/>
  <c r="BP176" i="2"/>
  <c r="BW176" i="2"/>
  <c r="BH193" i="2"/>
  <c r="BW193" i="2"/>
  <c r="BP193" i="2"/>
  <c r="BH163" i="2"/>
  <c r="BW163" i="2"/>
  <c r="BP163" i="2"/>
  <c r="BH186" i="2"/>
  <c r="BW186" i="2"/>
  <c r="BP186" i="2"/>
  <c r="BH225" i="2"/>
  <c r="BW225" i="2"/>
  <c r="BP225" i="2"/>
  <c r="BH191" i="2"/>
  <c r="BW191" i="2"/>
  <c r="BP191" i="2"/>
  <c r="BH205" i="2"/>
  <c r="BP205" i="2"/>
  <c r="BW205" i="2"/>
  <c r="BH185" i="2"/>
  <c r="BW185" i="2"/>
  <c r="BP185" i="2"/>
  <c r="BH180" i="2"/>
  <c r="BW180" i="2"/>
  <c r="BP180" i="2"/>
  <c r="BH228" i="2"/>
  <c r="BW228" i="2"/>
  <c r="BP228" i="2"/>
  <c r="BH166" i="2"/>
  <c r="BP166" i="2"/>
  <c r="BW166" i="2"/>
  <c r="BH159" i="2"/>
  <c r="BP159" i="2"/>
  <c r="BW159" i="2"/>
  <c r="BH169" i="2"/>
  <c r="BW169" i="2"/>
  <c r="BP169" i="2"/>
  <c r="BH194" i="2"/>
  <c r="BW194" i="2"/>
  <c r="BP194" i="2"/>
  <c r="BH203" i="2"/>
  <c r="BP203" i="2"/>
  <c r="BW203" i="2"/>
  <c r="BH161" i="2"/>
  <c r="BW161" i="2"/>
  <c r="BP161" i="2"/>
  <c r="BH179" i="2"/>
  <c r="BW179" i="2"/>
  <c r="BP179" i="2"/>
  <c r="BH198" i="2"/>
  <c r="BW198" i="2"/>
  <c r="BP198" i="2"/>
  <c r="BH237" i="2"/>
  <c r="BP237" i="2"/>
  <c r="BW237" i="2"/>
  <c r="BH219" i="2"/>
  <c r="BW219" i="2"/>
  <c r="BP219" i="2"/>
  <c r="BH217" i="2"/>
  <c r="BW217" i="2"/>
  <c r="BP217" i="2"/>
  <c r="BG209" i="2"/>
  <c r="BO209" i="2"/>
  <c r="BV209" i="2"/>
  <c r="BG161" i="2"/>
  <c r="BV161" i="2"/>
  <c r="BO161" i="2"/>
  <c r="BG229" i="2"/>
  <c r="BV229" i="2"/>
  <c r="BO229" i="2"/>
  <c r="BG216" i="2"/>
  <c r="BV216" i="2"/>
  <c r="BO216" i="2"/>
  <c r="BG236" i="2"/>
  <c r="BO236" i="2"/>
  <c r="BV236" i="2"/>
  <c r="BG183" i="2"/>
  <c r="BV183" i="2"/>
  <c r="BO183" i="2"/>
  <c r="BG185" i="2"/>
  <c r="BO185" i="2"/>
  <c r="BV185" i="2"/>
  <c r="BG219" i="2"/>
  <c r="BV219" i="2"/>
  <c r="BO219" i="2"/>
  <c r="BG217" i="2"/>
  <c r="BV217" i="2"/>
  <c r="BO217" i="2"/>
  <c r="BG188" i="2"/>
  <c r="BO188" i="2"/>
  <c r="BV188" i="2"/>
  <c r="BG163" i="2"/>
  <c r="BV163" i="2"/>
  <c r="BO163" i="2"/>
  <c r="BG234" i="2"/>
  <c r="BV234" i="2"/>
  <c r="BO234" i="2"/>
  <c r="BG193" i="2"/>
  <c r="BO193" i="2"/>
  <c r="BV193" i="2"/>
  <c r="BG205" i="2"/>
  <c r="BO205" i="2"/>
  <c r="BV205" i="2"/>
  <c r="BG238" i="2"/>
  <c r="BO238" i="2"/>
  <c r="BV238" i="2"/>
  <c r="BG181" i="2"/>
  <c r="BO181" i="2"/>
  <c r="BV181" i="2"/>
  <c r="BG172" i="2"/>
  <c r="BV172" i="2"/>
  <c r="BO172" i="2"/>
  <c r="BG200" i="2"/>
  <c r="BV200" i="2"/>
  <c r="BO200" i="2"/>
  <c r="BG160" i="2"/>
  <c r="BO160" i="2"/>
  <c r="BV160" i="2"/>
  <c r="BG196" i="2"/>
  <c r="BO196" i="2"/>
  <c r="BV196" i="2"/>
  <c r="BG189" i="2"/>
  <c r="BV189" i="2"/>
  <c r="BO189" i="2"/>
  <c r="BG235" i="2"/>
  <c r="BV235" i="2"/>
  <c r="BO235" i="2"/>
  <c r="BG218" i="2"/>
  <c r="BV218" i="2"/>
  <c r="BO218" i="2"/>
  <c r="BI207" i="2"/>
  <c r="BQ207" i="2"/>
  <c r="BX207" i="2"/>
  <c r="BI209" i="2"/>
  <c r="BX209" i="2"/>
  <c r="BQ209" i="2"/>
  <c r="BI186" i="2"/>
  <c r="BQ186" i="2"/>
  <c r="BX186" i="2"/>
  <c r="BI166" i="2"/>
  <c r="BX166" i="2"/>
  <c r="BQ166" i="2"/>
  <c r="BI203" i="2"/>
  <c r="BX203" i="2"/>
  <c r="BQ203" i="2"/>
  <c r="BI199" i="2"/>
  <c r="BX199" i="2"/>
  <c r="BQ199" i="2"/>
  <c r="BI233" i="2"/>
  <c r="BX233" i="2"/>
  <c r="BQ233" i="2"/>
  <c r="BI241" i="2"/>
  <c r="BX241" i="2"/>
  <c r="BQ241" i="2"/>
  <c r="BI236" i="2"/>
  <c r="BQ236" i="2"/>
  <c r="BX236" i="2"/>
  <c r="BI193" i="2"/>
  <c r="BQ193" i="2"/>
  <c r="BX193" i="2"/>
  <c r="BI217" i="2"/>
  <c r="BQ217" i="2"/>
  <c r="BX217" i="2"/>
  <c r="BI195" i="2"/>
  <c r="BQ195" i="2"/>
  <c r="BX195" i="2"/>
  <c r="BI219" i="2"/>
  <c r="BQ219" i="2"/>
  <c r="BX219" i="2"/>
  <c r="BI235" i="2"/>
  <c r="BX235" i="2"/>
  <c r="BQ235" i="2"/>
  <c r="BI194" i="2"/>
  <c r="BQ194" i="2"/>
  <c r="BX194" i="2"/>
  <c r="BI228" i="2"/>
  <c r="BQ228" i="2"/>
  <c r="BX228" i="2"/>
  <c r="BI218" i="2"/>
  <c r="BQ218" i="2"/>
  <c r="BX218" i="2"/>
  <c r="BI167" i="2"/>
  <c r="BQ167" i="2"/>
  <c r="BX167" i="2"/>
  <c r="BI183" i="2"/>
  <c r="BQ183" i="2"/>
  <c r="BX183" i="2"/>
  <c r="BI173" i="2"/>
  <c r="BQ173" i="2"/>
  <c r="BX173" i="2"/>
  <c r="BI165" i="2"/>
  <c r="BQ165" i="2"/>
  <c r="BX165" i="2"/>
  <c r="BI230" i="2"/>
  <c r="BQ230" i="2"/>
  <c r="BX230" i="2"/>
  <c r="BK239" i="2"/>
  <c r="BZ239" i="2"/>
  <c r="BS239" i="2"/>
  <c r="BK169" i="2"/>
  <c r="BZ169" i="2"/>
  <c r="BS169" i="2"/>
  <c r="BK197" i="2"/>
  <c r="BZ197" i="2"/>
  <c r="BS197" i="2"/>
  <c r="BJ256" i="2"/>
  <c r="BB262" i="2"/>
  <c r="BH256" i="2"/>
  <c r="BH262" i="2" s="1"/>
  <c r="AZ262" i="2"/>
  <c r="AZ249" i="2"/>
  <c r="BI158" i="2"/>
  <c r="BI256" i="2"/>
  <c r="BA262" i="2"/>
  <c r="BK256" i="2"/>
  <c r="BC262" i="2"/>
  <c r="BJ158" i="2"/>
  <c r="BG256" i="2"/>
  <c r="AY262" i="2"/>
  <c r="BH158" i="2"/>
  <c r="AY249" i="2"/>
  <c r="BL256" i="2"/>
  <c r="BD262" i="2"/>
  <c r="BL121" i="2"/>
  <c r="BK121" i="2"/>
  <c r="BJ121" i="2"/>
  <c r="BI121" i="2"/>
  <c r="BH121" i="2"/>
  <c r="BG121" i="2"/>
  <c r="BL137" i="2"/>
  <c r="BK137" i="2"/>
  <c r="BK147" i="2" s="1"/>
  <c r="BJ137" i="2"/>
  <c r="BI137" i="2"/>
  <c r="BH137" i="2"/>
  <c r="BG137" i="2"/>
  <c r="BG147" i="2" s="1"/>
  <c r="BD137" i="2"/>
  <c r="BD147" i="2" s="1"/>
  <c r="BC137" i="2"/>
  <c r="BC147" i="2" s="1"/>
  <c r="BB137" i="2"/>
  <c r="BB147" i="2" s="1"/>
  <c r="BA137" i="2"/>
  <c r="BA147" i="2" s="1"/>
  <c r="AZ137" i="2"/>
  <c r="AZ147" i="2" s="1"/>
  <c r="AY137" i="2"/>
  <c r="AY147" i="2" s="1"/>
  <c r="BD121" i="2"/>
  <c r="BC121" i="2"/>
  <c r="BB121" i="2"/>
  <c r="BA121" i="2"/>
  <c r="AZ121" i="2"/>
  <c r="AY121" i="2"/>
  <c r="BL105" i="2"/>
  <c r="BK105" i="2"/>
  <c r="BJ105" i="2"/>
  <c r="BI105" i="2"/>
  <c r="BH105" i="2"/>
  <c r="BG105" i="2"/>
  <c r="BD105" i="2"/>
  <c r="BC105" i="2"/>
  <c r="BB105" i="2"/>
  <c r="BA105" i="2"/>
  <c r="AZ105" i="2"/>
  <c r="AY105" i="2"/>
  <c r="BL85" i="2"/>
  <c r="BK85" i="2"/>
  <c r="BJ85" i="2"/>
  <c r="BI85" i="2"/>
  <c r="BH85" i="2"/>
  <c r="BG85" i="2"/>
  <c r="BD85" i="2"/>
  <c r="BD89" i="2" s="1"/>
  <c r="BC85" i="2"/>
  <c r="BC89" i="2" s="1"/>
  <c r="BB85" i="2"/>
  <c r="BB89" i="2" s="1"/>
  <c r="BA85" i="2"/>
  <c r="BA89" i="2" s="1"/>
  <c r="AZ85" i="2"/>
  <c r="AZ89" i="2" s="1"/>
  <c r="AY85" i="2"/>
  <c r="AY89" i="2" s="1"/>
  <c r="BC7" i="2"/>
  <c r="BB7" i="2"/>
  <c r="BA7" i="2"/>
  <c r="AZ7" i="2"/>
  <c r="AY7" i="2"/>
  <c r="BH147" i="2" l="1"/>
  <c r="BL147" i="2"/>
  <c r="BI147" i="2"/>
  <c r="BJ147" i="2"/>
  <c r="BF263" i="2"/>
  <c r="BE263" i="2"/>
  <c r="BF250" i="2"/>
  <c r="BE250" i="2"/>
  <c r="BI262" i="2"/>
  <c r="BK262" i="2"/>
  <c r="BL262" i="2"/>
  <c r="BJ262" i="2"/>
  <c r="BG262" i="2"/>
  <c r="BD7" i="2"/>
  <c r="CA7" i="2" s="1"/>
  <c r="BD34" i="2"/>
  <c r="BL34" i="2" s="1"/>
  <c r="CB246" i="2"/>
  <c r="C8" i="15"/>
  <c r="AZ152" i="2"/>
  <c r="AZ151" i="2"/>
  <c r="AZ150" i="2"/>
  <c r="BD151" i="2"/>
  <c r="BD150" i="2"/>
  <c r="BD152" i="2"/>
  <c r="BA150" i="2"/>
  <c r="BA151" i="2"/>
  <c r="BA152" i="2"/>
  <c r="BB152" i="2"/>
  <c r="BB151" i="2"/>
  <c r="BB150" i="2"/>
  <c r="AY152" i="2"/>
  <c r="AY151" i="2"/>
  <c r="AY150" i="2"/>
  <c r="BC152" i="2"/>
  <c r="BC150" i="2"/>
  <c r="BC151" i="2"/>
  <c r="CB197" i="2"/>
  <c r="CB169" i="2"/>
  <c r="CB239" i="2"/>
  <c r="CB247" i="2"/>
  <c r="CB198" i="2"/>
  <c r="B8" i="15"/>
  <c r="C11" i="13" s="1"/>
  <c r="H11" i="13" s="1"/>
  <c r="BJ89" i="2"/>
  <c r="BD263" i="2"/>
  <c r="AZ263" i="2"/>
  <c r="BC263" i="2"/>
  <c r="AY263" i="2"/>
  <c r="BB263" i="2"/>
  <c r="BA263" i="2"/>
  <c r="AZ250" i="2"/>
  <c r="BP250" i="2" s="1"/>
  <c r="AY250" i="2"/>
  <c r="BO250" i="2" s="1"/>
  <c r="CB245" i="2"/>
  <c r="BI7" i="2"/>
  <c r="BO7" i="2"/>
  <c r="BV7" i="2"/>
  <c r="BX7" i="2"/>
  <c r="BQ7" i="2"/>
  <c r="BG7" i="2"/>
  <c r="BK7" i="2"/>
  <c r="BR7" i="2"/>
  <c r="BY7" i="2"/>
  <c r="BH7" i="2"/>
  <c r="BL7" i="2"/>
  <c r="BS7" i="2"/>
  <c r="BZ7" i="2"/>
  <c r="BP7" i="2"/>
  <c r="BW7" i="2"/>
  <c r="BJ7" i="2"/>
  <c r="BG249" i="2"/>
  <c r="BW249" i="2"/>
  <c r="BP249" i="2"/>
  <c r="BH249" i="2"/>
  <c r="L8" i="15" s="1"/>
  <c r="BV249" i="2"/>
  <c r="BO249" i="2"/>
  <c r="BG89" i="2"/>
  <c r="BK89" i="2"/>
  <c r="BH89" i="2"/>
  <c r="BL89" i="2"/>
  <c r="BI89" i="2"/>
  <c r="AY20" i="2"/>
  <c r="AY80" i="2"/>
  <c r="BA20" i="2"/>
  <c r="BA80" i="2"/>
  <c r="BB20" i="2"/>
  <c r="BB80" i="2"/>
  <c r="BC20" i="2"/>
  <c r="BC80" i="2"/>
  <c r="AZ20" i="2"/>
  <c r="AZ80" i="2"/>
  <c r="BD20" i="2"/>
  <c r="BD80" i="2"/>
  <c r="AY110" i="2"/>
  <c r="BA110" i="2"/>
  <c r="AZ110" i="2"/>
  <c r="BA138" i="2"/>
  <c r="BA149" i="2"/>
  <c r="BA141" i="2"/>
  <c r="BA148" i="2"/>
  <c r="BA143" i="2"/>
  <c r="BA142" i="2"/>
  <c r="BA139" i="2"/>
  <c r="BB148" i="2"/>
  <c r="BB141" i="2"/>
  <c r="BB139" i="2"/>
  <c r="BB149" i="2"/>
  <c r="BB138" i="2"/>
  <c r="BB142" i="2"/>
  <c r="BB143" i="2"/>
  <c r="AY142" i="2"/>
  <c r="AY143" i="2"/>
  <c r="AY141" i="2"/>
  <c r="AY139" i="2"/>
  <c r="AY149" i="2"/>
  <c r="AY138" i="2"/>
  <c r="AY148" i="2"/>
  <c r="BC142" i="2"/>
  <c r="BC143" i="2"/>
  <c r="BC139" i="2"/>
  <c r="BC141" i="2"/>
  <c r="BC138" i="2"/>
  <c r="BC148" i="2"/>
  <c r="BC149" i="2"/>
  <c r="AZ149" i="2"/>
  <c r="AZ148" i="2"/>
  <c r="AZ143" i="2"/>
  <c r="AZ141" i="2"/>
  <c r="AZ142" i="2"/>
  <c r="AZ139" i="2"/>
  <c r="AZ138" i="2"/>
  <c r="BD138" i="2"/>
  <c r="BD149" i="2"/>
  <c r="BD142" i="2"/>
  <c r="BD148" i="2"/>
  <c r="BD139" i="2"/>
  <c r="BD143" i="2"/>
  <c r="BD141" i="2"/>
  <c r="AY122" i="2"/>
  <c r="BG122" i="2" s="1"/>
  <c r="AY131" i="2"/>
  <c r="AY128" i="2"/>
  <c r="AY129" i="2"/>
  <c r="AY126" i="2"/>
  <c r="AY127" i="2"/>
  <c r="AY124" i="2"/>
  <c r="AY132" i="2"/>
  <c r="AY123" i="2"/>
  <c r="AY125" i="2"/>
  <c r="AY130" i="2"/>
  <c r="BC122" i="2"/>
  <c r="BC125" i="2"/>
  <c r="BC130" i="2"/>
  <c r="BC123" i="2"/>
  <c r="BC131" i="2"/>
  <c r="BC128" i="2"/>
  <c r="BC129" i="2"/>
  <c r="BC126" i="2"/>
  <c r="BC127" i="2"/>
  <c r="BC124" i="2"/>
  <c r="BC132" i="2"/>
  <c r="AZ122" i="2"/>
  <c r="AZ123" i="2"/>
  <c r="AZ125" i="2"/>
  <c r="AZ128" i="2"/>
  <c r="AZ131" i="2"/>
  <c r="AZ126" i="2"/>
  <c r="AZ129" i="2"/>
  <c r="AZ124" i="2"/>
  <c r="AZ132" i="2"/>
  <c r="AZ127" i="2"/>
  <c r="AZ130" i="2"/>
  <c r="BD122" i="2"/>
  <c r="BD127" i="2"/>
  <c r="BD130" i="2"/>
  <c r="BD125" i="2"/>
  <c r="BD128" i="2"/>
  <c r="BD123" i="2"/>
  <c r="BD131" i="2"/>
  <c r="BD126" i="2"/>
  <c r="BD129" i="2"/>
  <c r="BD124" i="2"/>
  <c r="BD132" i="2"/>
  <c r="BA122" i="2"/>
  <c r="BA128" i="2"/>
  <c r="BA125" i="2"/>
  <c r="BA126" i="2"/>
  <c r="BA123" i="2"/>
  <c r="BA131" i="2"/>
  <c r="BA124" i="2"/>
  <c r="BA132" i="2"/>
  <c r="BA129" i="2"/>
  <c r="BA130" i="2"/>
  <c r="BA127" i="2"/>
  <c r="BB122" i="2"/>
  <c r="BB130" i="2"/>
  <c r="BB125" i="2"/>
  <c r="BB128" i="2"/>
  <c r="BB123" i="2"/>
  <c r="BB131" i="2"/>
  <c r="BB126" i="2"/>
  <c r="BB129" i="2"/>
  <c r="BB124" i="2"/>
  <c r="BB132" i="2"/>
  <c r="BB127" i="2"/>
  <c r="AY73" i="2"/>
  <c r="AY71" i="2"/>
  <c r="AY69" i="2"/>
  <c r="AY67" i="2"/>
  <c r="AY65" i="2"/>
  <c r="AY63" i="2"/>
  <c r="AY61" i="2"/>
  <c r="AY59" i="2"/>
  <c r="AY57" i="2"/>
  <c r="AY54" i="2"/>
  <c r="AY56" i="2"/>
  <c r="BG56" i="2" s="1"/>
  <c r="AY51" i="2"/>
  <c r="AY49" i="2"/>
  <c r="AY47" i="2"/>
  <c r="AY45" i="2"/>
  <c r="AY43" i="2"/>
  <c r="AY40" i="2"/>
  <c r="AY37" i="2"/>
  <c r="AY35" i="2"/>
  <c r="AY32" i="2"/>
  <c r="AY30" i="2"/>
  <c r="AY28" i="2"/>
  <c r="AY26" i="2"/>
  <c r="AY24" i="2"/>
  <c r="AY22" i="2"/>
  <c r="AY19" i="2"/>
  <c r="AY17" i="2"/>
  <c r="AY15" i="2"/>
  <c r="BG15" i="2" s="1"/>
  <c r="AY13" i="2"/>
  <c r="AY10" i="2"/>
  <c r="AY8" i="2"/>
  <c r="AY74" i="2"/>
  <c r="AY53" i="2"/>
  <c r="AY50" i="2"/>
  <c r="AY72" i="2"/>
  <c r="AY68" i="2"/>
  <c r="AY64" i="2"/>
  <c r="AY60" i="2"/>
  <c r="AY55" i="2"/>
  <c r="AY52" i="2"/>
  <c r="AY48" i="2"/>
  <c r="AY44" i="2"/>
  <c r="AY39" i="2"/>
  <c r="AY36" i="2"/>
  <c r="AY31" i="2"/>
  <c r="AY27" i="2"/>
  <c r="AY23" i="2"/>
  <c r="AY18" i="2"/>
  <c r="AY16" i="2"/>
  <c r="AY14" i="2"/>
  <c r="AY12" i="2"/>
  <c r="AY9" i="2"/>
  <c r="AY6" i="2"/>
  <c r="AY5" i="2"/>
  <c r="AY70" i="2"/>
  <c r="AY66" i="2"/>
  <c r="AY62" i="2"/>
  <c r="AY58" i="2"/>
  <c r="AY46" i="2"/>
  <c r="AY41" i="2"/>
  <c r="AY38" i="2"/>
  <c r="AY33" i="2"/>
  <c r="AY29" i="2"/>
  <c r="AY25" i="2"/>
  <c r="AY21" i="2"/>
  <c r="AY75" i="2"/>
  <c r="BC73" i="2"/>
  <c r="BC71" i="2"/>
  <c r="BC69" i="2"/>
  <c r="BC67" i="2"/>
  <c r="BC65" i="2"/>
  <c r="BC63" i="2"/>
  <c r="BC61" i="2"/>
  <c r="BC59" i="2"/>
  <c r="BC57" i="2"/>
  <c r="BC54" i="2"/>
  <c r="BC56" i="2"/>
  <c r="BC51" i="2"/>
  <c r="BC49" i="2"/>
  <c r="BC47" i="2"/>
  <c r="BC45" i="2"/>
  <c r="BC43" i="2"/>
  <c r="BC40" i="2"/>
  <c r="BC37" i="2"/>
  <c r="BC35" i="2"/>
  <c r="BC32" i="2"/>
  <c r="BC30" i="2"/>
  <c r="BC28" i="2"/>
  <c r="BC26" i="2"/>
  <c r="BC24" i="2"/>
  <c r="BC22" i="2"/>
  <c r="BC19" i="2"/>
  <c r="BC17" i="2"/>
  <c r="BC15" i="2"/>
  <c r="BC13" i="2"/>
  <c r="BC10" i="2"/>
  <c r="BC8" i="2"/>
  <c r="BC18" i="2"/>
  <c r="BC16" i="2"/>
  <c r="BC14" i="2"/>
  <c r="BC12" i="2"/>
  <c r="BC64" i="2"/>
  <c r="BC60" i="2"/>
  <c r="BC55" i="2"/>
  <c r="BC36" i="2"/>
  <c r="BC31" i="2"/>
  <c r="BC27" i="2"/>
  <c r="BC23" i="2"/>
  <c r="BC70" i="2"/>
  <c r="BC66" i="2"/>
  <c r="BC62" i="2"/>
  <c r="BC58" i="2"/>
  <c r="BC53" i="2"/>
  <c r="BC50" i="2"/>
  <c r="BC46" i="2"/>
  <c r="BC41" i="2"/>
  <c r="BC38" i="2"/>
  <c r="BC33" i="2"/>
  <c r="BC29" i="2"/>
  <c r="BC25" i="2"/>
  <c r="BC21" i="2"/>
  <c r="BC5" i="2"/>
  <c r="BC9" i="2"/>
  <c r="BC6" i="2"/>
  <c r="BC72" i="2"/>
  <c r="BC68" i="2"/>
  <c r="BC52" i="2"/>
  <c r="BC48" i="2"/>
  <c r="BC44" i="2"/>
  <c r="BC39" i="2"/>
  <c r="BC75" i="2"/>
  <c r="BC74" i="2"/>
  <c r="AY100" i="2"/>
  <c r="AY98" i="2"/>
  <c r="AY97" i="2"/>
  <c r="AY96" i="2"/>
  <c r="AY95" i="2"/>
  <c r="AY94" i="2"/>
  <c r="AY93" i="2"/>
  <c r="AY92" i="2"/>
  <c r="AY91" i="2"/>
  <c r="AY86" i="2"/>
  <c r="BC100" i="2"/>
  <c r="BC99" i="2"/>
  <c r="BC98" i="2"/>
  <c r="BC97" i="2"/>
  <c r="BC96" i="2"/>
  <c r="BC95" i="2"/>
  <c r="BC94" i="2"/>
  <c r="BC93" i="2"/>
  <c r="BC92" i="2"/>
  <c r="BC91" i="2"/>
  <c r="BC90" i="2"/>
  <c r="BC88" i="2"/>
  <c r="BC87" i="2"/>
  <c r="BC86" i="2"/>
  <c r="AY116" i="2"/>
  <c r="AY115" i="2"/>
  <c r="AY114" i="2"/>
  <c r="AY113" i="2"/>
  <c r="AY112" i="2"/>
  <c r="AY111" i="2"/>
  <c r="BG109" i="2"/>
  <c r="AY108" i="2"/>
  <c r="AY107" i="2"/>
  <c r="AY106" i="2"/>
  <c r="BC116" i="2"/>
  <c r="BC115" i="2"/>
  <c r="BC114" i="2"/>
  <c r="BC113" i="2"/>
  <c r="BC112" i="2"/>
  <c r="BC111" i="2"/>
  <c r="BC110" i="2"/>
  <c r="BC109" i="2"/>
  <c r="BC108" i="2"/>
  <c r="BC107" i="2"/>
  <c r="BC106" i="2"/>
  <c r="AZ72" i="2"/>
  <c r="AZ70" i="2"/>
  <c r="AZ68" i="2"/>
  <c r="AZ66" i="2"/>
  <c r="AZ64" i="2"/>
  <c r="AZ62" i="2"/>
  <c r="AZ60" i="2"/>
  <c r="AZ58" i="2"/>
  <c r="AZ55" i="2"/>
  <c r="AZ53" i="2"/>
  <c r="AZ52" i="2"/>
  <c r="AZ50" i="2"/>
  <c r="AZ48" i="2"/>
  <c r="AZ46" i="2"/>
  <c r="AZ44" i="2"/>
  <c r="AZ41" i="2"/>
  <c r="AZ39" i="2"/>
  <c r="AZ38" i="2"/>
  <c r="AZ36" i="2"/>
  <c r="AZ33" i="2"/>
  <c r="AZ31" i="2"/>
  <c r="AZ29" i="2"/>
  <c r="AZ27" i="2"/>
  <c r="AZ25" i="2"/>
  <c r="AZ23" i="2"/>
  <c r="AZ21" i="2"/>
  <c r="AZ71" i="2"/>
  <c r="AZ67" i="2"/>
  <c r="AZ63" i="2"/>
  <c r="AZ59" i="2"/>
  <c r="AZ54" i="2"/>
  <c r="AZ51" i="2"/>
  <c r="AZ47" i="2"/>
  <c r="AZ43" i="2"/>
  <c r="AZ35" i="2"/>
  <c r="AZ30" i="2"/>
  <c r="AZ26" i="2"/>
  <c r="AZ22" i="2"/>
  <c r="AZ65" i="2"/>
  <c r="AZ61" i="2"/>
  <c r="AZ57" i="2"/>
  <c r="AZ56" i="2"/>
  <c r="AZ19" i="2"/>
  <c r="AZ17" i="2"/>
  <c r="AZ5" i="2"/>
  <c r="AZ18" i="2"/>
  <c r="AZ16" i="2"/>
  <c r="AZ14" i="2"/>
  <c r="AZ12" i="2"/>
  <c r="AZ9" i="2"/>
  <c r="AZ6" i="2"/>
  <c r="AZ73" i="2"/>
  <c r="AZ69" i="2"/>
  <c r="AZ49" i="2"/>
  <c r="AZ45" i="2"/>
  <c r="AZ40" i="2"/>
  <c r="AZ37" i="2"/>
  <c r="AZ32" i="2"/>
  <c r="AZ28" i="2"/>
  <c r="AZ24" i="2"/>
  <c r="AZ15" i="2"/>
  <c r="AZ13" i="2"/>
  <c r="AZ10" i="2"/>
  <c r="AZ8" i="2"/>
  <c r="AZ75" i="2"/>
  <c r="AZ74" i="2"/>
  <c r="BD72" i="2"/>
  <c r="BD70" i="2"/>
  <c r="BD68" i="2"/>
  <c r="BD66" i="2"/>
  <c r="BD64" i="2"/>
  <c r="BD62" i="2"/>
  <c r="BD60" i="2"/>
  <c r="BD58" i="2"/>
  <c r="BD55" i="2"/>
  <c r="BD53" i="2"/>
  <c r="BD52" i="2"/>
  <c r="BD50" i="2"/>
  <c r="BD48" i="2"/>
  <c r="BD46" i="2"/>
  <c r="BD44" i="2"/>
  <c r="BD41" i="2"/>
  <c r="BD39" i="2"/>
  <c r="BD38" i="2"/>
  <c r="BD36" i="2"/>
  <c r="BD33" i="2"/>
  <c r="BD31" i="2"/>
  <c r="BD29" i="2"/>
  <c r="BD27" i="2"/>
  <c r="BD25" i="2"/>
  <c r="BD23" i="2"/>
  <c r="BD21" i="2"/>
  <c r="BD73" i="2"/>
  <c r="BD69" i="2"/>
  <c r="BD65" i="2"/>
  <c r="BD61" i="2"/>
  <c r="BD57" i="2"/>
  <c r="BD56" i="2"/>
  <c r="BD49" i="2"/>
  <c r="BD45" i="2"/>
  <c r="BD40" i="2"/>
  <c r="BD37" i="2"/>
  <c r="BD32" i="2"/>
  <c r="BD28" i="2"/>
  <c r="BD24" i="2"/>
  <c r="BD19" i="2"/>
  <c r="BD71" i="2"/>
  <c r="BD67" i="2"/>
  <c r="BD26" i="2"/>
  <c r="BD22" i="2"/>
  <c r="BD5" i="2"/>
  <c r="BD15" i="2"/>
  <c r="BD13" i="2"/>
  <c r="BD10" i="2"/>
  <c r="BD18" i="2"/>
  <c r="BD16" i="2"/>
  <c r="BD14" i="2"/>
  <c r="BD12" i="2"/>
  <c r="BD9" i="2"/>
  <c r="BD6" i="2"/>
  <c r="BD63" i="2"/>
  <c r="BD59" i="2"/>
  <c r="BD54" i="2"/>
  <c r="BD51" i="2"/>
  <c r="BD47" i="2"/>
  <c r="BD43" i="2"/>
  <c r="BD35" i="2"/>
  <c r="BD30" i="2"/>
  <c r="BD17" i="2"/>
  <c r="BD8" i="2"/>
  <c r="BD75" i="2"/>
  <c r="BD74" i="2"/>
  <c r="AZ100" i="2"/>
  <c r="AZ98" i="2"/>
  <c r="AZ97" i="2"/>
  <c r="AZ96" i="2"/>
  <c r="AZ95" i="2"/>
  <c r="AZ94" i="2"/>
  <c r="AZ93" i="2"/>
  <c r="AZ92" i="2"/>
  <c r="AZ91" i="2"/>
  <c r="AZ86" i="2"/>
  <c r="BD100" i="2"/>
  <c r="BD99" i="2"/>
  <c r="BD98" i="2"/>
  <c r="BD97" i="2"/>
  <c r="BD96" i="2"/>
  <c r="BD95" i="2"/>
  <c r="BD94" i="2"/>
  <c r="BD93" i="2"/>
  <c r="BD92" i="2"/>
  <c r="BD91" i="2"/>
  <c r="BD90" i="2"/>
  <c r="BD88" i="2"/>
  <c r="BD87" i="2"/>
  <c r="BD86" i="2"/>
  <c r="AZ116" i="2"/>
  <c r="AZ115" i="2"/>
  <c r="AZ114" i="2"/>
  <c r="AZ113" i="2"/>
  <c r="AZ112" i="2"/>
  <c r="AZ111" i="2"/>
  <c r="BH109" i="2"/>
  <c r="AZ108" i="2"/>
  <c r="AZ107" i="2"/>
  <c r="AZ106" i="2"/>
  <c r="BD116" i="2"/>
  <c r="BD115" i="2"/>
  <c r="BD114" i="2"/>
  <c r="BD113" i="2"/>
  <c r="BD112" i="2"/>
  <c r="BD111" i="2"/>
  <c r="BD110" i="2"/>
  <c r="BD109" i="2"/>
  <c r="BD108" i="2"/>
  <c r="BD107" i="2"/>
  <c r="BD106" i="2"/>
  <c r="BA72" i="2"/>
  <c r="BA70" i="2"/>
  <c r="BA68" i="2"/>
  <c r="BA66" i="2"/>
  <c r="BA64" i="2"/>
  <c r="BA62" i="2"/>
  <c r="BA60" i="2"/>
  <c r="BA58" i="2"/>
  <c r="BA55" i="2"/>
  <c r="BA53" i="2"/>
  <c r="BA52" i="2"/>
  <c r="BA50" i="2"/>
  <c r="BA48" i="2"/>
  <c r="BA46" i="2"/>
  <c r="BA44" i="2"/>
  <c r="BA41" i="2"/>
  <c r="BA39" i="2"/>
  <c r="BA38" i="2"/>
  <c r="BA36" i="2"/>
  <c r="BA33" i="2"/>
  <c r="BA31" i="2"/>
  <c r="BA29" i="2"/>
  <c r="BA27" i="2"/>
  <c r="BA25" i="2"/>
  <c r="BA23" i="2"/>
  <c r="BA21" i="2"/>
  <c r="BA18" i="2"/>
  <c r="BA16" i="2"/>
  <c r="BA14" i="2"/>
  <c r="BA12" i="2"/>
  <c r="BA9" i="2"/>
  <c r="BA6" i="2"/>
  <c r="BA10" i="2"/>
  <c r="BA8" i="2"/>
  <c r="BA47" i="2"/>
  <c r="BA43" i="2"/>
  <c r="BA73" i="2"/>
  <c r="BA69" i="2"/>
  <c r="BA65" i="2"/>
  <c r="BA61" i="2"/>
  <c r="BA57" i="2"/>
  <c r="BA56" i="2"/>
  <c r="BA49" i="2"/>
  <c r="BA45" i="2"/>
  <c r="BA40" i="2"/>
  <c r="BA37" i="2"/>
  <c r="BA32" i="2"/>
  <c r="BA28" i="2"/>
  <c r="BA24" i="2"/>
  <c r="BA19" i="2"/>
  <c r="BA17" i="2"/>
  <c r="BA15" i="2"/>
  <c r="BA13" i="2"/>
  <c r="BA75" i="2"/>
  <c r="BA71" i="2"/>
  <c r="BA67" i="2"/>
  <c r="BA63" i="2"/>
  <c r="BA59" i="2"/>
  <c r="BA54" i="2"/>
  <c r="BA51" i="2"/>
  <c r="BA35" i="2"/>
  <c r="BA30" i="2"/>
  <c r="BA26" i="2"/>
  <c r="BA22" i="2"/>
  <c r="BA5" i="2"/>
  <c r="BA74" i="2"/>
  <c r="BA100" i="2"/>
  <c r="BA98" i="2"/>
  <c r="BA97" i="2"/>
  <c r="BA96" i="2"/>
  <c r="BA95" i="2"/>
  <c r="BA94" i="2"/>
  <c r="BA93" i="2"/>
  <c r="BA92" i="2"/>
  <c r="BA91" i="2"/>
  <c r="BA86" i="2"/>
  <c r="BA106" i="2"/>
  <c r="BA116" i="2"/>
  <c r="BA114" i="2"/>
  <c r="BA111" i="2"/>
  <c r="BI109" i="2"/>
  <c r="BA107" i="2"/>
  <c r="BA115" i="2"/>
  <c r="BA113" i="2"/>
  <c r="BA112" i="2"/>
  <c r="BA108" i="2"/>
  <c r="BB73" i="2"/>
  <c r="BB71" i="2"/>
  <c r="BB69" i="2"/>
  <c r="BB67" i="2"/>
  <c r="BB65" i="2"/>
  <c r="BB63" i="2"/>
  <c r="BB61" i="2"/>
  <c r="BB59" i="2"/>
  <c r="BB57" i="2"/>
  <c r="BB54" i="2"/>
  <c r="BB56" i="2"/>
  <c r="BB51" i="2"/>
  <c r="BB49" i="2"/>
  <c r="BB47" i="2"/>
  <c r="BB45" i="2"/>
  <c r="BB43" i="2"/>
  <c r="BB40" i="2"/>
  <c r="BB37" i="2"/>
  <c r="BB35" i="2"/>
  <c r="BB32" i="2"/>
  <c r="BB30" i="2"/>
  <c r="BB28" i="2"/>
  <c r="BB26" i="2"/>
  <c r="BB24" i="2"/>
  <c r="BB22" i="2"/>
  <c r="BB72" i="2"/>
  <c r="BB68" i="2"/>
  <c r="BB64" i="2"/>
  <c r="BB60" i="2"/>
  <c r="BB55" i="2"/>
  <c r="BB52" i="2"/>
  <c r="BB48" i="2"/>
  <c r="BB44" i="2"/>
  <c r="BB39" i="2"/>
  <c r="BB36" i="2"/>
  <c r="BB31" i="2"/>
  <c r="BB27" i="2"/>
  <c r="BB23" i="2"/>
  <c r="BB5" i="2"/>
  <c r="BB50" i="2"/>
  <c r="BB46" i="2"/>
  <c r="BB41" i="2"/>
  <c r="BB38" i="2"/>
  <c r="BB33" i="2"/>
  <c r="BB29" i="2"/>
  <c r="BB9" i="2"/>
  <c r="BB6" i="2"/>
  <c r="BB19" i="2"/>
  <c r="BB17" i="2"/>
  <c r="BB15" i="2"/>
  <c r="BB13" i="2"/>
  <c r="BB10" i="2"/>
  <c r="BB8" i="2"/>
  <c r="BB70" i="2"/>
  <c r="BB66" i="2"/>
  <c r="BB62" i="2"/>
  <c r="BB58" i="2"/>
  <c r="BB53" i="2"/>
  <c r="BB25" i="2"/>
  <c r="BB21" i="2"/>
  <c r="BB18" i="2"/>
  <c r="BB16" i="2"/>
  <c r="BB14" i="2"/>
  <c r="BB12" i="2"/>
  <c r="BB74" i="2"/>
  <c r="BB75" i="2"/>
  <c r="BB86" i="2"/>
  <c r="BB99" i="2"/>
  <c r="BB97" i="2"/>
  <c r="BB95" i="2"/>
  <c r="BB93" i="2"/>
  <c r="BB90" i="2"/>
  <c r="BB87" i="2"/>
  <c r="BB100" i="2"/>
  <c r="BB96" i="2"/>
  <c r="BB92" i="2"/>
  <c r="BB88" i="2"/>
  <c r="BB98" i="2"/>
  <c r="BB94" i="2"/>
  <c r="BB91" i="2"/>
  <c r="BB106" i="2"/>
  <c r="BB116" i="2"/>
  <c r="BB114" i="2"/>
  <c r="BB111" i="2"/>
  <c r="BB109" i="2"/>
  <c r="BB107" i="2"/>
  <c r="BB113" i="2"/>
  <c r="BB110" i="2"/>
  <c r="BB115" i="2"/>
  <c r="BB112" i="2"/>
  <c r="BB108" i="2"/>
  <c r="K8" i="15" l="1"/>
  <c r="CA34" i="2"/>
  <c r="BT34" i="2"/>
  <c r="BT7" i="2"/>
  <c r="BS150" i="2"/>
  <c r="BK150" i="2"/>
  <c r="BZ150" i="2"/>
  <c r="BV152" i="2"/>
  <c r="BO152" i="2"/>
  <c r="BG152" i="2"/>
  <c r="BX152" i="2"/>
  <c r="BI152" i="2"/>
  <c r="BQ152" i="2"/>
  <c r="BT150" i="2"/>
  <c r="CA150" i="2"/>
  <c r="BL150" i="2"/>
  <c r="BW152" i="2"/>
  <c r="BP152" i="2"/>
  <c r="BH152" i="2"/>
  <c r="BS152" i="2"/>
  <c r="BK152" i="2"/>
  <c r="BZ152" i="2"/>
  <c r="BJ150" i="2"/>
  <c r="BY150" i="2"/>
  <c r="BR150" i="2"/>
  <c r="BI151" i="2"/>
  <c r="BX151" i="2"/>
  <c r="BQ151" i="2"/>
  <c r="BL151" i="2"/>
  <c r="BT151" i="2"/>
  <c r="CA151" i="2"/>
  <c r="BG150" i="2"/>
  <c r="BO150" i="2"/>
  <c r="BV150" i="2"/>
  <c r="BJ151" i="2"/>
  <c r="BY151" i="2"/>
  <c r="BR151" i="2"/>
  <c r="BX150" i="2"/>
  <c r="BI150" i="2"/>
  <c r="BQ150" i="2"/>
  <c r="BW150" i="2"/>
  <c r="BH150" i="2"/>
  <c r="BP150" i="2"/>
  <c r="BZ151" i="2"/>
  <c r="BS151" i="2"/>
  <c r="BK151" i="2"/>
  <c r="BO151" i="2"/>
  <c r="BV151" i="2"/>
  <c r="BG151" i="2"/>
  <c r="BJ152" i="2"/>
  <c r="BR152" i="2"/>
  <c r="BY152" i="2"/>
  <c r="BL152" i="2"/>
  <c r="BT152" i="2"/>
  <c r="CA152" i="2"/>
  <c r="BH151" i="2"/>
  <c r="BW151" i="2"/>
  <c r="BP151" i="2"/>
  <c r="CB7" i="2"/>
  <c r="BO263" i="2"/>
  <c r="BS263" i="2"/>
  <c r="BQ263" i="2"/>
  <c r="BP263" i="2"/>
  <c r="BR263" i="2"/>
  <c r="BT263" i="2"/>
  <c r="BJ107" i="2"/>
  <c r="BR107" i="2"/>
  <c r="BY107" i="2"/>
  <c r="BJ98" i="2"/>
  <c r="BY98" i="2"/>
  <c r="BR98" i="2"/>
  <c r="BJ93" i="2"/>
  <c r="BY93" i="2"/>
  <c r="BR93" i="2"/>
  <c r="BJ14" i="2"/>
  <c r="BR14" i="2"/>
  <c r="BY14" i="2"/>
  <c r="BJ66" i="2"/>
  <c r="BY66" i="2"/>
  <c r="BR66" i="2"/>
  <c r="BR6" i="2"/>
  <c r="BY6" i="2"/>
  <c r="BJ38" i="2"/>
  <c r="BY38" i="2"/>
  <c r="BR38" i="2"/>
  <c r="BY5" i="2"/>
  <c r="BR5" i="2"/>
  <c r="BJ36" i="2"/>
  <c r="BY36" i="2"/>
  <c r="BR36" i="2"/>
  <c r="BJ52" i="2"/>
  <c r="BY52" i="2"/>
  <c r="BR52" i="2"/>
  <c r="BJ68" i="2"/>
  <c r="BR68" i="2"/>
  <c r="BY68" i="2"/>
  <c r="BJ26" i="2"/>
  <c r="BR26" i="2"/>
  <c r="BY26" i="2"/>
  <c r="BJ35" i="2"/>
  <c r="BY35" i="2"/>
  <c r="BR35" i="2"/>
  <c r="BJ45" i="2"/>
  <c r="BR45" i="2"/>
  <c r="BY45" i="2"/>
  <c r="BJ56" i="2"/>
  <c r="BR56" i="2"/>
  <c r="BY56" i="2"/>
  <c r="BJ61" i="2"/>
  <c r="BR61" i="2"/>
  <c r="BY61" i="2"/>
  <c r="BJ69" i="2"/>
  <c r="BY69" i="2"/>
  <c r="BR69" i="2"/>
  <c r="BI112" i="2"/>
  <c r="BX112" i="2"/>
  <c r="BQ112" i="2"/>
  <c r="BQ106" i="2"/>
  <c r="BX106" i="2"/>
  <c r="BI93" i="2"/>
  <c r="BQ93" i="2"/>
  <c r="BX93" i="2"/>
  <c r="BI97" i="2"/>
  <c r="BQ97" i="2"/>
  <c r="BX97" i="2"/>
  <c r="BI26" i="2"/>
  <c r="BQ26" i="2"/>
  <c r="BX26" i="2"/>
  <c r="BI54" i="2"/>
  <c r="BX54" i="2"/>
  <c r="BQ54" i="2"/>
  <c r="BI71" i="2"/>
  <c r="BX71" i="2"/>
  <c r="BQ71" i="2"/>
  <c r="BI17" i="2"/>
  <c r="BQ17" i="2"/>
  <c r="BX17" i="2"/>
  <c r="BI32" i="2"/>
  <c r="BQ32" i="2"/>
  <c r="BX32" i="2"/>
  <c r="BI49" i="2"/>
  <c r="BQ49" i="2"/>
  <c r="BX49" i="2"/>
  <c r="BI65" i="2"/>
  <c r="BX65" i="2"/>
  <c r="BQ65" i="2"/>
  <c r="BI47" i="2"/>
  <c r="BX47" i="2"/>
  <c r="BQ47" i="2"/>
  <c r="BI9" i="2"/>
  <c r="BQ9" i="2"/>
  <c r="BX9" i="2"/>
  <c r="BI18" i="2"/>
  <c r="BQ18" i="2"/>
  <c r="BX18" i="2"/>
  <c r="BI27" i="2"/>
  <c r="BX27" i="2"/>
  <c r="BQ27" i="2"/>
  <c r="BI36" i="2"/>
  <c r="BQ36" i="2"/>
  <c r="BX36" i="2"/>
  <c r="BI44" i="2"/>
  <c r="BX44" i="2"/>
  <c r="BQ44" i="2"/>
  <c r="BI52" i="2"/>
  <c r="BQ52" i="2"/>
  <c r="BX52" i="2"/>
  <c r="BI60" i="2"/>
  <c r="BQ60" i="2"/>
  <c r="BX60" i="2"/>
  <c r="BI68" i="2"/>
  <c r="BQ68" i="2"/>
  <c r="BX68" i="2"/>
  <c r="BL107" i="2"/>
  <c r="CA107" i="2"/>
  <c r="BT107" i="2"/>
  <c r="BL111" i="2"/>
  <c r="BT111" i="2"/>
  <c r="CA111" i="2"/>
  <c r="BL115" i="2"/>
  <c r="CA115" i="2"/>
  <c r="BT115" i="2"/>
  <c r="BH108" i="2"/>
  <c r="BW108" i="2"/>
  <c r="BP108" i="2"/>
  <c r="BH113" i="2"/>
  <c r="BW113" i="2"/>
  <c r="BP113" i="2"/>
  <c r="BL86" i="2"/>
  <c r="CA86" i="2"/>
  <c r="BT86" i="2"/>
  <c r="BL91" i="2"/>
  <c r="CA91" i="2"/>
  <c r="BT91" i="2"/>
  <c r="BL94" i="2"/>
  <c r="CA94" i="2"/>
  <c r="BT94" i="2"/>
  <c r="BL98" i="2"/>
  <c r="BT98" i="2"/>
  <c r="CA98" i="2"/>
  <c r="BH91" i="2"/>
  <c r="BW91" i="2"/>
  <c r="BP91" i="2"/>
  <c r="BH95" i="2"/>
  <c r="BP95" i="2"/>
  <c r="BW95" i="2"/>
  <c r="BH100" i="2"/>
  <c r="BW100" i="2"/>
  <c r="BP100" i="2"/>
  <c r="BL17" i="2"/>
  <c r="BT17" i="2"/>
  <c r="CA17" i="2"/>
  <c r="BL47" i="2"/>
  <c r="BT47" i="2"/>
  <c r="CA47" i="2"/>
  <c r="BL63" i="2"/>
  <c r="BT63" i="2"/>
  <c r="CA63" i="2"/>
  <c r="BL14" i="2"/>
  <c r="CA14" i="2"/>
  <c r="BT14" i="2"/>
  <c r="BL13" i="2"/>
  <c r="BT13" i="2"/>
  <c r="CA13" i="2"/>
  <c r="BL26" i="2"/>
  <c r="CA26" i="2"/>
  <c r="BT26" i="2"/>
  <c r="BL24" i="2"/>
  <c r="CA24" i="2"/>
  <c r="BT24" i="2"/>
  <c r="BL40" i="2"/>
  <c r="BT40" i="2"/>
  <c r="CA40" i="2"/>
  <c r="BL57" i="2"/>
  <c r="BT57" i="2"/>
  <c r="CA57" i="2"/>
  <c r="BL73" i="2"/>
  <c r="BT73" i="2"/>
  <c r="CA73" i="2"/>
  <c r="BL27" i="2"/>
  <c r="BT27" i="2"/>
  <c r="CA27" i="2"/>
  <c r="BL36" i="2"/>
  <c r="BT36" i="2"/>
  <c r="CA36" i="2"/>
  <c r="BL44" i="2"/>
  <c r="CA44" i="2"/>
  <c r="BT44" i="2"/>
  <c r="BL52" i="2"/>
  <c r="BT52" i="2"/>
  <c r="CA52" i="2"/>
  <c r="BL60" i="2"/>
  <c r="CA60" i="2"/>
  <c r="BT60" i="2"/>
  <c r="BL68" i="2"/>
  <c r="BT68" i="2"/>
  <c r="CA68" i="2"/>
  <c r="BH75" i="2"/>
  <c r="BW75" i="2"/>
  <c r="BP75" i="2"/>
  <c r="BH15" i="2"/>
  <c r="BP15" i="2"/>
  <c r="BW15" i="2"/>
  <c r="BH37" i="2"/>
  <c r="BP37" i="2"/>
  <c r="BW37" i="2"/>
  <c r="BH69" i="2"/>
  <c r="BP69" i="2"/>
  <c r="BW69" i="2"/>
  <c r="BH12" i="2"/>
  <c r="BP12" i="2"/>
  <c r="BW12" i="2"/>
  <c r="BP5" i="2"/>
  <c r="BW5" i="2"/>
  <c r="BH57" i="2"/>
  <c r="BP57" i="2"/>
  <c r="BW57" i="2"/>
  <c r="BH26" i="2"/>
  <c r="BW26" i="2"/>
  <c r="BP26" i="2"/>
  <c r="BH47" i="2"/>
  <c r="BP47" i="2"/>
  <c r="BW47" i="2"/>
  <c r="BH63" i="2"/>
  <c r="BP63" i="2"/>
  <c r="BW63" i="2"/>
  <c r="BH23" i="2"/>
  <c r="BP23" i="2"/>
  <c r="BW23" i="2"/>
  <c r="BH31" i="2"/>
  <c r="BP31" i="2"/>
  <c r="BW31" i="2"/>
  <c r="BH39" i="2"/>
  <c r="BW39" i="2"/>
  <c r="BP39" i="2"/>
  <c r="BH48" i="2"/>
  <c r="BP48" i="2"/>
  <c r="BW48" i="2"/>
  <c r="BH55" i="2"/>
  <c r="BW55" i="2"/>
  <c r="BP55" i="2"/>
  <c r="BH64" i="2"/>
  <c r="BP64" i="2"/>
  <c r="BW64" i="2"/>
  <c r="BH72" i="2"/>
  <c r="BW72" i="2"/>
  <c r="BP72" i="2"/>
  <c r="BK109" i="2"/>
  <c r="BS109" i="2"/>
  <c r="BZ109" i="2"/>
  <c r="BK113" i="2"/>
  <c r="BZ113" i="2"/>
  <c r="BS113" i="2"/>
  <c r="BG106" i="2"/>
  <c r="BO106" i="2"/>
  <c r="BV106" i="2"/>
  <c r="BG111" i="2"/>
  <c r="BO111" i="2"/>
  <c r="BV111" i="2"/>
  <c r="CB111" i="2" s="1"/>
  <c r="BG115" i="2"/>
  <c r="BO115" i="2"/>
  <c r="BV115" i="2"/>
  <c r="BK88" i="2"/>
  <c r="BZ88" i="2"/>
  <c r="BS88" i="2"/>
  <c r="BK92" i="2"/>
  <c r="BS92" i="2"/>
  <c r="BZ92" i="2"/>
  <c r="BK96" i="2"/>
  <c r="BS96" i="2"/>
  <c r="BZ96" i="2"/>
  <c r="BK100" i="2"/>
  <c r="BS100" i="2"/>
  <c r="BZ100" i="2"/>
  <c r="BG93" i="2"/>
  <c r="BV93" i="2"/>
  <c r="BO93" i="2"/>
  <c r="BG97" i="2"/>
  <c r="BO97" i="2"/>
  <c r="BV97" i="2"/>
  <c r="BK75" i="2"/>
  <c r="BS75" i="2"/>
  <c r="BZ75" i="2"/>
  <c r="BK52" i="2"/>
  <c r="BS52" i="2"/>
  <c r="BZ52" i="2"/>
  <c r="BK9" i="2"/>
  <c r="BZ9" i="2"/>
  <c r="BS9" i="2"/>
  <c r="BK29" i="2"/>
  <c r="BS29" i="2"/>
  <c r="BZ29" i="2"/>
  <c r="BK46" i="2"/>
  <c r="BS46" i="2"/>
  <c r="BZ46" i="2"/>
  <c r="BK62" i="2"/>
  <c r="BS62" i="2"/>
  <c r="BZ62" i="2"/>
  <c r="BK27" i="2"/>
  <c r="BZ27" i="2"/>
  <c r="BS27" i="2"/>
  <c r="BK60" i="2"/>
  <c r="BS60" i="2"/>
  <c r="BZ60" i="2"/>
  <c r="BK16" i="2"/>
  <c r="BS16" i="2"/>
  <c r="BZ16" i="2"/>
  <c r="BK13" i="2"/>
  <c r="BS13" i="2"/>
  <c r="BZ13" i="2"/>
  <c r="BK22" i="2"/>
  <c r="BS22" i="2"/>
  <c r="BZ22" i="2"/>
  <c r="BK30" i="2"/>
  <c r="BZ30" i="2"/>
  <c r="BS30" i="2"/>
  <c r="BK40" i="2"/>
  <c r="BZ40" i="2"/>
  <c r="BS40" i="2"/>
  <c r="BK49" i="2"/>
  <c r="BZ49" i="2"/>
  <c r="BS49" i="2"/>
  <c r="BK57" i="2"/>
  <c r="BZ57" i="2"/>
  <c r="BS57" i="2"/>
  <c r="BK65" i="2"/>
  <c r="BZ65" i="2"/>
  <c r="BS65" i="2"/>
  <c r="BK73" i="2"/>
  <c r="BS73" i="2"/>
  <c r="BZ73" i="2"/>
  <c r="BG29" i="2"/>
  <c r="BV29" i="2"/>
  <c r="BO29" i="2"/>
  <c r="BG46" i="2"/>
  <c r="BV46" i="2"/>
  <c r="BO46" i="2"/>
  <c r="BG70" i="2"/>
  <c r="BO70" i="2"/>
  <c r="BV70" i="2"/>
  <c r="BG12" i="2"/>
  <c r="BO12" i="2"/>
  <c r="BV12" i="2"/>
  <c r="BG23" i="2"/>
  <c r="BO23" i="2"/>
  <c r="BV23" i="2"/>
  <c r="BG39" i="2"/>
  <c r="BO39" i="2"/>
  <c r="BV39" i="2"/>
  <c r="BG55" i="2"/>
  <c r="BV55" i="2"/>
  <c r="BO55" i="2"/>
  <c r="BG72" i="2"/>
  <c r="BV72" i="2"/>
  <c r="BO72" i="2"/>
  <c r="BG8" i="2"/>
  <c r="BV8" i="2"/>
  <c r="BO8" i="2"/>
  <c r="BG17" i="2"/>
  <c r="BV17" i="2"/>
  <c r="CB17" i="2" s="1"/>
  <c r="BO17" i="2"/>
  <c r="BG26" i="2"/>
  <c r="BV26" i="2"/>
  <c r="BO26" i="2"/>
  <c r="BG35" i="2"/>
  <c r="BO35" i="2"/>
  <c r="BV35" i="2"/>
  <c r="BG45" i="2"/>
  <c r="BO45" i="2"/>
  <c r="BV45" i="2"/>
  <c r="BV56" i="2"/>
  <c r="BO56" i="2"/>
  <c r="BG61" i="2"/>
  <c r="BO61" i="2"/>
  <c r="BV61" i="2"/>
  <c r="BG69" i="2"/>
  <c r="BO69" i="2"/>
  <c r="BV69" i="2"/>
  <c r="BJ132" i="2"/>
  <c r="BY132" i="2"/>
  <c r="BR132" i="2"/>
  <c r="BJ131" i="2"/>
  <c r="BR131" i="2"/>
  <c r="BY131" i="2"/>
  <c r="BJ130" i="2"/>
  <c r="BR130" i="2"/>
  <c r="BY130" i="2"/>
  <c r="BI130" i="2"/>
  <c r="BX130" i="2"/>
  <c r="BQ130" i="2"/>
  <c r="BI131" i="2"/>
  <c r="BX131" i="2"/>
  <c r="BQ131" i="2"/>
  <c r="BI128" i="2"/>
  <c r="BQ128" i="2"/>
  <c r="BX128" i="2"/>
  <c r="BL129" i="2"/>
  <c r="CA129" i="2"/>
  <c r="BT129" i="2"/>
  <c r="BL128" i="2"/>
  <c r="BT128" i="2"/>
  <c r="CA128" i="2"/>
  <c r="CA122" i="2"/>
  <c r="BT122" i="2"/>
  <c r="BH124" i="2"/>
  <c r="BW124" i="2"/>
  <c r="BP124" i="2"/>
  <c r="BH128" i="2"/>
  <c r="BP128" i="2"/>
  <c r="BW128" i="2"/>
  <c r="BK132" i="2"/>
  <c r="BZ132" i="2"/>
  <c r="BS132" i="2"/>
  <c r="BK129" i="2"/>
  <c r="BS129" i="2"/>
  <c r="BZ129" i="2"/>
  <c r="BK130" i="2"/>
  <c r="BS130" i="2"/>
  <c r="BZ130" i="2"/>
  <c r="BG125" i="2"/>
  <c r="BO125" i="2"/>
  <c r="BV125" i="2"/>
  <c r="BG127" i="2"/>
  <c r="BO127" i="2"/>
  <c r="BV127" i="2"/>
  <c r="BG131" i="2"/>
  <c r="BO131" i="2"/>
  <c r="BV131" i="2"/>
  <c r="BL139" i="2"/>
  <c r="CA139" i="2"/>
  <c r="BT139" i="2"/>
  <c r="BL149" i="2"/>
  <c r="CA149" i="2"/>
  <c r="BT149" i="2"/>
  <c r="BH139" i="2"/>
  <c r="BW139" i="2"/>
  <c r="BP139" i="2"/>
  <c r="BH148" i="2"/>
  <c r="BW148" i="2"/>
  <c r="BP148" i="2"/>
  <c r="BK149" i="2"/>
  <c r="BS149" i="2"/>
  <c r="BZ149" i="2"/>
  <c r="BK138" i="2"/>
  <c r="BS138" i="2"/>
  <c r="BZ138" i="2"/>
  <c r="BK142" i="2"/>
  <c r="BS142" i="2"/>
  <c r="BZ142" i="2"/>
  <c r="BG143" i="2"/>
  <c r="BO143" i="2"/>
  <c r="BV143" i="2"/>
  <c r="BJ138" i="2"/>
  <c r="BR138" i="2"/>
  <c r="BY138" i="2"/>
  <c r="BJ141" i="2"/>
  <c r="BY141" i="2"/>
  <c r="BR141" i="2"/>
  <c r="BI141" i="2"/>
  <c r="BX141" i="2"/>
  <c r="BQ141" i="2"/>
  <c r="BH110" i="2"/>
  <c r="BP110" i="2"/>
  <c r="BW110" i="2"/>
  <c r="BL20" i="2"/>
  <c r="CA20" i="2"/>
  <c r="BT20" i="2"/>
  <c r="BK20" i="2"/>
  <c r="BS20" i="2"/>
  <c r="BZ20" i="2"/>
  <c r="BI20" i="2"/>
  <c r="BQ20" i="2"/>
  <c r="BX20" i="2"/>
  <c r="BJ115" i="2"/>
  <c r="BR115" i="2"/>
  <c r="BY115" i="2"/>
  <c r="BJ109" i="2"/>
  <c r="BY109" i="2"/>
  <c r="BR109" i="2"/>
  <c r="BY106" i="2"/>
  <c r="BR106" i="2"/>
  <c r="BJ88" i="2"/>
  <c r="BR88" i="2"/>
  <c r="BY88" i="2"/>
  <c r="BJ87" i="2"/>
  <c r="BR87" i="2"/>
  <c r="BY87" i="2"/>
  <c r="BJ95" i="2"/>
  <c r="BR95" i="2"/>
  <c r="BY95" i="2"/>
  <c r="BJ75" i="2"/>
  <c r="BR75" i="2"/>
  <c r="BY75" i="2"/>
  <c r="BJ16" i="2"/>
  <c r="BR16" i="2"/>
  <c r="BY16" i="2"/>
  <c r="BJ53" i="2"/>
  <c r="BY53" i="2"/>
  <c r="BR53" i="2"/>
  <c r="BJ70" i="2"/>
  <c r="BR70" i="2"/>
  <c r="BY70" i="2"/>
  <c r="BJ15" i="2"/>
  <c r="BY15" i="2"/>
  <c r="BR15" i="2"/>
  <c r="BJ9" i="2"/>
  <c r="BY9" i="2"/>
  <c r="BR9" i="2"/>
  <c r="BJ41" i="2"/>
  <c r="BR41" i="2"/>
  <c r="BY41" i="2"/>
  <c r="BJ23" i="2"/>
  <c r="BR23" i="2"/>
  <c r="BY23" i="2"/>
  <c r="BJ39" i="2"/>
  <c r="BR39" i="2"/>
  <c r="BY39" i="2"/>
  <c r="BJ55" i="2"/>
  <c r="BR55" i="2"/>
  <c r="BY55" i="2"/>
  <c r="BJ72" i="2"/>
  <c r="BR72" i="2"/>
  <c r="BY72" i="2"/>
  <c r="BJ28" i="2"/>
  <c r="BR28" i="2"/>
  <c r="BY28" i="2"/>
  <c r="BJ37" i="2"/>
  <c r="BY37" i="2"/>
  <c r="BR37" i="2"/>
  <c r="BJ47" i="2"/>
  <c r="BY47" i="2"/>
  <c r="BR47" i="2"/>
  <c r="BJ54" i="2"/>
  <c r="BR54" i="2"/>
  <c r="BY54" i="2"/>
  <c r="BJ63" i="2"/>
  <c r="BY63" i="2"/>
  <c r="BR63" i="2"/>
  <c r="BJ71" i="2"/>
  <c r="BR71" i="2"/>
  <c r="BY71" i="2"/>
  <c r="BI113" i="2"/>
  <c r="BX113" i="2"/>
  <c r="BQ113" i="2"/>
  <c r="BI111" i="2"/>
  <c r="BX111" i="2"/>
  <c r="BQ111" i="2"/>
  <c r="BQ86" i="2"/>
  <c r="BX86" i="2"/>
  <c r="BI94" i="2"/>
  <c r="BQ94" i="2"/>
  <c r="BX94" i="2"/>
  <c r="BI98" i="2"/>
  <c r="BX98" i="2"/>
  <c r="BQ98" i="2"/>
  <c r="BI74" i="2"/>
  <c r="BQ74" i="2"/>
  <c r="BX74" i="2"/>
  <c r="BI30" i="2"/>
  <c r="BQ30" i="2"/>
  <c r="BX30" i="2"/>
  <c r="BI59" i="2"/>
  <c r="BX59" i="2"/>
  <c r="BQ59" i="2"/>
  <c r="BI75" i="2"/>
  <c r="BQ75" i="2"/>
  <c r="BX75" i="2"/>
  <c r="BI19" i="2"/>
  <c r="BQ19" i="2"/>
  <c r="BX19" i="2"/>
  <c r="BI37" i="2"/>
  <c r="BX37" i="2"/>
  <c r="BQ37" i="2"/>
  <c r="BI56" i="2"/>
  <c r="BQ56" i="2"/>
  <c r="BX56" i="2"/>
  <c r="BI69" i="2"/>
  <c r="BQ69" i="2"/>
  <c r="BX69" i="2"/>
  <c r="BI8" i="2"/>
  <c r="BX8" i="2"/>
  <c r="BQ8" i="2"/>
  <c r="BI12" i="2"/>
  <c r="BQ12" i="2"/>
  <c r="BX12" i="2"/>
  <c r="BI21" i="2"/>
  <c r="BX21" i="2"/>
  <c r="BQ21" i="2"/>
  <c r="BI29" i="2"/>
  <c r="BX29" i="2"/>
  <c r="BQ29" i="2"/>
  <c r="BI38" i="2"/>
  <c r="BQ38" i="2"/>
  <c r="BX38" i="2"/>
  <c r="BI46" i="2"/>
  <c r="BQ46" i="2"/>
  <c r="BX46" i="2"/>
  <c r="BI53" i="2"/>
  <c r="BX53" i="2"/>
  <c r="BQ53" i="2"/>
  <c r="BI62" i="2"/>
  <c r="BQ62" i="2"/>
  <c r="BX62" i="2"/>
  <c r="BI70" i="2"/>
  <c r="BQ70" i="2"/>
  <c r="BX70" i="2"/>
  <c r="BL108" i="2"/>
  <c r="CA108" i="2"/>
  <c r="BT108" i="2"/>
  <c r="BL112" i="2"/>
  <c r="BT112" i="2"/>
  <c r="CA112" i="2"/>
  <c r="BL116" i="2"/>
  <c r="BT116" i="2"/>
  <c r="CA116" i="2"/>
  <c r="BH114" i="2"/>
  <c r="BW114" i="2"/>
  <c r="BP114" i="2"/>
  <c r="BL87" i="2"/>
  <c r="CA87" i="2"/>
  <c r="BT87" i="2"/>
  <c r="BL95" i="2"/>
  <c r="CA95" i="2"/>
  <c r="BT95" i="2"/>
  <c r="BL99" i="2"/>
  <c r="CA99" i="2"/>
  <c r="BT99" i="2"/>
  <c r="BH92" i="2"/>
  <c r="BW92" i="2"/>
  <c r="BP92" i="2"/>
  <c r="BH96" i="2"/>
  <c r="BW96" i="2"/>
  <c r="BP96" i="2"/>
  <c r="BL74" i="2"/>
  <c r="BT74" i="2"/>
  <c r="CA74" i="2"/>
  <c r="BL30" i="2"/>
  <c r="CA30" i="2"/>
  <c r="BT30" i="2"/>
  <c r="BL51" i="2"/>
  <c r="BT51" i="2"/>
  <c r="CA51" i="2"/>
  <c r="BL6" i="2"/>
  <c r="BT6" i="2"/>
  <c r="CA6" i="2"/>
  <c r="BL16" i="2"/>
  <c r="CA16" i="2"/>
  <c r="BT16" i="2"/>
  <c r="BL15" i="2"/>
  <c r="BT15" i="2"/>
  <c r="CA15" i="2"/>
  <c r="BL67" i="2"/>
  <c r="BT67" i="2"/>
  <c r="CA67" i="2"/>
  <c r="BL28" i="2"/>
  <c r="BT28" i="2"/>
  <c r="CA28" i="2"/>
  <c r="BL45" i="2"/>
  <c r="BT45" i="2"/>
  <c r="CA45" i="2"/>
  <c r="BL61" i="2"/>
  <c r="BT61" i="2"/>
  <c r="CA61" i="2"/>
  <c r="BL21" i="2"/>
  <c r="CA21" i="2"/>
  <c r="BT21" i="2"/>
  <c r="BL29" i="2"/>
  <c r="BT29" i="2"/>
  <c r="CA29" i="2"/>
  <c r="BL38" i="2"/>
  <c r="CA38" i="2"/>
  <c r="BT38" i="2"/>
  <c r="BL46" i="2"/>
  <c r="BT46" i="2"/>
  <c r="CA46" i="2"/>
  <c r="BL53" i="2"/>
  <c r="CA53" i="2"/>
  <c r="BT53" i="2"/>
  <c r="BL62" i="2"/>
  <c r="BT62" i="2"/>
  <c r="CA62" i="2"/>
  <c r="BL70" i="2"/>
  <c r="CA70" i="2"/>
  <c r="BT70" i="2"/>
  <c r="BH8" i="2"/>
  <c r="BW8" i="2"/>
  <c r="BP8" i="2"/>
  <c r="BH24" i="2"/>
  <c r="BW24" i="2"/>
  <c r="BP24" i="2"/>
  <c r="BH40" i="2"/>
  <c r="BP40" i="2"/>
  <c r="BW40" i="2"/>
  <c r="BH73" i="2"/>
  <c r="BP73" i="2"/>
  <c r="BW73" i="2"/>
  <c r="BH14" i="2"/>
  <c r="BW14" i="2"/>
  <c r="BP14" i="2"/>
  <c r="BH17" i="2"/>
  <c r="BP17" i="2"/>
  <c r="BW17" i="2"/>
  <c r="BH61" i="2"/>
  <c r="BP61" i="2"/>
  <c r="BW61" i="2"/>
  <c r="BH30" i="2"/>
  <c r="BW30" i="2"/>
  <c r="BP30" i="2"/>
  <c r="BH51" i="2"/>
  <c r="BP51" i="2"/>
  <c r="BW51" i="2"/>
  <c r="BH67" i="2"/>
  <c r="BP67" i="2"/>
  <c r="BW67" i="2"/>
  <c r="BH25" i="2"/>
  <c r="BW25" i="2"/>
  <c r="BP25" i="2"/>
  <c r="BH33" i="2"/>
  <c r="BP33" i="2"/>
  <c r="BW33" i="2"/>
  <c r="BH41" i="2"/>
  <c r="BW41" i="2"/>
  <c r="BP41" i="2"/>
  <c r="BH50" i="2"/>
  <c r="BW50" i="2"/>
  <c r="BP50" i="2"/>
  <c r="BH58" i="2"/>
  <c r="BW58" i="2"/>
  <c r="BP58" i="2"/>
  <c r="BH66" i="2"/>
  <c r="BP66" i="2"/>
  <c r="BW66" i="2"/>
  <c r="BK106" i="2"/>
  <c r="BS106" i="2"/>
  <c r="BZ106" i="2"/>
  <c r="BK110" i="2"/>
  <c r="BS110" i="2"/>
  <c r="BZ110" i="2"/>
  <c r="BK114" i="2"/>
  <c r="BS114" i="2"/>
  <c r="BZ114" i="2"/>
  <c r="BG107" i="2"/>
  <c r="BV107" i="2"/>
  <c r="BO107" i="2"/>
  <c r="BG112" i="2"/>
  <c r="BV112" i="2"/>
  <c r="BO112" i="2"/>
  <c r="BG116" i="2"/>
  <c r="BV116" i="2"/>
  <c r="BO116" i="2"/>
  <c r="BK90" i="2"/>
  <c r="BZ90" i="2"/>
  <c r="BS90" i="2"/>
  <c r="BK93" i="2"/>
  <c r="BS93" i="2"/>
  <c r="BZ93" i="2"/>
  <c r="BK97" i="2"/>
  <c r="BS97" i="2"/>
  <c r="BZ97" i="2"/>
  <c r="BV86" i="2"/>
  <c r="BO86" i="2"/>
  <c r="BG94" i="2"/>
  <c r="BV94" i="2"/>
  <c r="BO94" i="2"/>
  <c r="BG98" i="2"/>
  <c r="BO98" i="2"/>
  <c r="BV98" i="2"/>
  <c r="BK39" i="2"/>
  <c r="BZ39" i="2"/>
  <c r="BS39" i="2"/>
  <c r="BK68" i="2"/>
  <c r="BZ68" i="2"/>
  <c r="BS68" i="2"/>
  <c r="BS5" i="2"/>
  <c r="BZ5" i="2"/>
  <c r="BK33" i="2"/>
  <c r="BZ33" i="2"/>
  <c r="BS33" i="2"/>
  <c r="BK50" i="2"/>
  <c r="BZ50" i="2"/>
  <c r="BS50" i="2"/>
  <c r="BK66" i="2"/>
  <c r="BS66" i="2"/>
  <c r="BZ66" i="2"/>
  <c r="BK31" i="2"/>
  <c r="BZ31" i="2"/>
  <c r="BS31" i="2"/>
  <c r="BK64" i="2"/>
  <c r="BZ64" i="2"/>
  <c r="BS64" i="2"/>
  <c r="BK18" i="2"/>
  <c r="BZ18" i="2"/>
  <c r="BS18" i="2"/>
  <c r="BK15" i="2"/>
  <c r="BZ15" i="2"/>
  <c r="BS15" i="2"/>
  <c r="BK24" i="2"/>
  <c r="BS24" i="2"/>
  <c r="BZ24" i="2"/>
  <c r="BK32" i="2"/>
  <c r="BZ32" i="2"/>
  <c r="BS32" i="2"/>
  <c r="BK43" i="2"/>
  <c r="BS43" i="2"/>
  <c r="BZ43" i="2"/>
  <c r="BK51" i="2"/>
  <c r="BZ51" i="2"/>
  <c r="BS51" i="2"/>
  <c r="BK59" i="2"/>
  <c r="BS59" i="2"/>
  <c r="BZ59" i="2"/>
  <c r="BK67" i="2"/>
  <c r="BZ67" i="2"/>
  <c r="BS67" i="2"/>
  <c r="BG75" i="2"/>
  <c r="BV75" i="2"/>
  <c r="BO75" i="2"/>
  <c r="BG33" i="2"/>
  <c r="BO33" i="2"/>
  <c r="BV33" i="2"/>
  <c r="BG58" i="2"/>
  <c r="BO58" i="2"/>
  <c r="BV58" i="2"/>
  <c r="BV5" i="2"/>
  <c r="BO5" i="2"/>
  <c r="BG14" i="2"/>
  <c r="BO14" i="2"/>
  <c r="BV14" i="2"/>
  <c r="BG27" i="2"/>
  <c r="BO27" i="2"/>
  <c r="BV27" i="2"/>
  <c r="BG44" i="2"/>
  <c r="BO44" i="2"/>
  <c r="BV44" i="2"/>
  <c r="BG60" i="2"/>
  <c r="BO60" i="2"/>
  <c r="BV60" i="2"/>
  <c r="BG50" i="2"/>
  <c r="BV50" i="2"/>
  <c r="BO50" i="2"/>
  <c r="BG10" i="2"/>
  <c r="BV10" i="2"/>
  <c r="BO10" i="2"/>
  <c r="BG19" i="2"/>
  <c r="BO19" i="2"/>
  <c r="BV19" i="2"/>
  <c r="BG28" i="2"/>
  <c r="BV28" i="2"/>
  <c r="BO28" i="2"/>
  <c r="BG37" i="2"/>
  <c r="BO37" i="2"/>
  <c r="BV37" i="2"/>
  <c r="BG47" i="2"/>
  <c r="BO47" i="2"/>
  <c r="BV47" i="2"/>
  <c r="BG54" i="2"/>
  <c r="BV54" i="2"/>
  <c r="BO54" i="2"/>
  <c r="BG63" i="2"/>
  <c r="BV63" i="2"/>
  <c r="BO63" i="2"/>
  <c r="BG71" i="2"/>
  <c r="BO71" i="2"/>
  <c r="BV71" i="2"/>
  <c r="BJ124" i="2"/>
  <c r="BR124" i="2"/>
  <c r="BY124" i="2"/>
  <c r="BJ123" i="2"/>
  <c r="BR123" i="2"/>
  <c r="BY123" i="2"/>
  <c r="BY122" i="2"/>
  <c r="BR122" i="2"/>
  <c r="BI129" i="2"/>
  <c r="BX129" i="2"/>
  <c r="BQ129" i="2"/>
  <c r="BI123" i="2"/>
  <c r="BX123" i="2"/>
  <c r="BQ123" i="2"/>
  <c r="BQ122" i="2"/>
  <c r="BX122" i="2"/>
  <c r="BL126" i="2"/>
  <c r="CA126" i="2"/>
  <c r="BT126" i="2"/>
  <c r="BL125" i="2"/>
  <c r="BT125" i="2"/>
  <c r="CA125" i="2"/>
  <c r="BH130" i="2"/>
  <c r="BW130" i="2"/>
  <c r="BP130" i="2"/>
  <c r="BH129" i="2"/>
  <c r="BP129" i="2"/>
  <c r="BW129" i="2"/>
  <c r="BH125" i="2"/>
  <c r="BW125" i="2"/>
  <c r="BP125" i="2"/>
  <c r="BK124" i="2"/>
  <c r="BS124" i="2"/>
  <c r="BZ124" i="2"/>
  <c r="BK128" i="2"/>
  <c r="BS128" i="2"/>
  <c r="BZ128" i="2"/>
  <c r="BK125" i="2"/>
  <c r="BS125" i="2"/>
  <c r="BZ125" i="2"/>
  <c r="BG123" i="2"/>
  <c r="BO123" i="2"/>
  <c r="BV123" i="2"/>
  <c r="BG126" i="2"/>
  <c r="BO126" i="2"/>
  <c r="BV126" i="2"/>
  <c r="CB126" i="2" s="1"/>
  <c r="BO122" i="2"/>
  <c r="BV122" i="2"/>
  <c r="BL148" i="2"/>
  <c r="CA148" i="2"/>
  <c r="BT148" i="2"/>
  <c r="BH142" i="2"/>
  <c r="BP142" i="2"/>
  <c r="BW142" i="2"/>
  <c r="BH149" i="2"/>
  <c r="BW149" i="2"/>
  <c r="BP149" i="2"/>
  <c r="BK141" i="2"/>
  <c r="BS141" i="2"/>
  <c r="BZ141" i="2"/>
  <c r="BG148" i="2"/>
  <c r="BO148" i="2"/>
  <c r="BV148" i="2"/>
  <c r="BG139" i="2"/>
  <c r="BO139" i="2"/>
  <c r="BV139" i="2"/>
  <c r="BG142" i="2"/>
  <c r="BO142" i="2"/>
  <c r="BV142" i="2"/>
  <c r="BJ148" i="2"/>
  <c r="BY148" i="2"/>
  <c r="BR148" i="2"/>
  <c r="BI142" i="2"/>
  <c r="BX142" i="2"/>
  <c r="BQ142" i="2"/>
  <c r="BI149" i="2"/>
  <c r="BX149" i="2"/>
  <c r="BQ149" i="2"/>
  <c r="BI110" i="2"/>
  <c r="BX110" i="2"/>
  <c r="BQ110" i="2"/>
  <c r="BH80" i="2"/>
  <c r="BP80" i="2"/>
  <c r="BW80" i="2"/>
  <c r="BJ80" i="2"/>
  <c r="BR80" i="2"/>
  <c r="BY80" i="2"/>
  <c r="BG80" i="2"/>
  <c r="BO80" i="2"/>
  <c r="BV80" i="2"/>
  <c r="BJ112" i="2"/>
  <c r="BR112" i="2"/>
  <c r="BY112" i="2"/>
  <c r="BJ116" i="2"/>
  <c r="BR116" i="2"/>
  <c r="BY116" i="2"/>
  <c r="BJ100" i="2"/>
  <c r="BY100" i="2"/>
  <c r="BR100" i="2"/>
  <c r="BR86" i="2"/>
  <c r="BY86" i="2"/>
  <c r="BJ25" i="2"/>
  <c r="BR25" i="2"/>
  <c r="BY25" i="2"/>
  <c r="BJ13" i="2"/>
  <c r="BY13" i="2"/>
  <c r="BR13" i="2"/>
  <c r="BJ110" i="2"/>
  <c r="BY110" i="2"/>
  <c r="BR110" i="2"/>
  <c r="BJ111" i="2"/>
  <c r="BY111" i="2"/>
  <c r="BR111" i="2"/>
  <c r="BJ91" i="2"/>
  <c r="BY91" i="2"/>
  <c r="BR91" i="2"/>
  <c r="BJ92" i="2"/>
  <c r="BR92" i="2"/>
  <c r="BY92" i="2"/>
  <c r="BJ90" i="2"/>
  <c r="BR90" i="2"/>
  <c r="BY90" i="2"/>
  <c r="BJ97" i="2"/>
  <c r="BY97" i="2"/>
  <c r="BR97" i="2"/>
  <c r="BJ74" i="2"/>
  <c r="BR74" i="2"/>
  <c r="BY74" i="2"/>
  <c r="BJ18" i="2"/>
  <c r="BR18" i="2"/>
  <c r="BY18" i="2"/>
  <c r="BJ58" i="2"/>
  <c r="BR58" i="2"/>
  <c r="BY58" i="2"/>
  <c r="BJ8" i="2"/>
  <c r="BY8" i="2"/>
  <c r="BR8" i="2"/>
  <c r="BJ17" i="2"/>
  <c r="BY17" i="2"/>
  <c r="BR17" i="2"/>
  <c r="BJ29" i="2"/>
  <c r="BY29" i="2"/>
  <c r="BR29" i="2"/>
  <c r="BJ46" i="2"/>
  <c r="BY46" i="2"/>
  <c r="BR46" i="2"/>
  <c r="BJ27" i="2"/>
  <c r="BR27" i="2"/>
  <c r="BY27" i="2"/>
  <c r="BJ44" i="2"/>
  <c r="BY44" i="2"/>
  <c r="BR44" i="2"/>
  <c r="BJ60" i="2"/>
  <c r="BR60" i="2"/>
  <c r="BY60" i="2"/>
  <c r="BJ22" i="2"/>
  <c r="BY22" i="2"/>
  <c r="BR22" i="2"/>
  <c r="BJ30" i="2"/>
  <c r="BR30" i="2"/>
  <c r="BY30" i="2"/>
  <c r="BJ40" i="2"/>
  <c r="BY40" i="2"/>
  <c r="BR40" i="2"/>
  <c r="BJ49" i="2"/>
  <c r="BY49" i="2"/>
  <c r="BR49" i="2"/>
  <c r="BJ57" i="2"/>
  <c r="BY57" i="2"/>
  <c r="BR57" i="2"/>
  <c r="BJ65" i="2"/>
  <c r="BY65" i="2"/>
  <c r="BR65" i="2"/>
  <c r="BJ73" i="2"/>
  <c r="BY73" i="2"/>
  <c r="BR73" i="2"/>
  <c r="BI115" i="2"/>
  <c r="BX115" i="2"/>
  <c r="BQ115" i="2"/>
  <c r="BI114" i="2"/>
  <c r="BQ114" i="2"/>
  <c r="BX114" i="2"/>
  <c r="BI91" i="2"/>
  <c r="BX91" i="2"/>
  <c r="BQ91" i="2"/>
  <c r="BI95" i="2"/>
  <c r="BX95" i="2"/>
  <c r="BQ95" i="2"/>
  <c r="BI100" i="2"/>
  <c r="BX100" i="2"/>
  <c r="BQ100" i="2"/>
  <c r="BQ5" i="2"/>
  <c r="BX5" i="2"/>
  <c r="BI35" i="2"/>
  <c r="BQ35" i="2"/>
  <c r="BX35" i="2"/>
  <c r="BI63" i="2"/>
  <c r="BQ63" i="2"/>
  <c r="BX63" i="2"/>
  <c r="BI13" i="2"/>
  <c r="BX13" i="2"/>
  <c r="BQ13" i="2"/>
  <c r="BI24" i="2"/>
  <c r="BQ24" i="2"/>
  <c r="BX24" i="2"/>
  <c r="BI40" i="2"/>
  <c r="BX40" i="2"/>
  <c r="BQ40" i="2"/>
  <c r="BI57" i="2"/>
  <c r="BX57" i="2"/>
  <c r="BQ57" i="2"/>
  <c r="BI73" i="2"/>
  <c r="BX73" i="2"/>
  <c r="BQ73" i="2"/>
  <c r="BI10" i="2"/>
  <c r="BQ10" i="2"/>
  <c r="BX10" i="2"/>
  <c r="BI14" i="2"/>
  <c r="BQ14" i="2"/>
  <c r="BX14" i="2"/>
  <c r="BI23" i="2"/>
  <c r="BX23" i="2"/>
  <c r="BQ23" i="2"/>
  <c r="BI31" i="2"/>
  <c r="BQ31" i="2"/>
  <c r="BX31" i="2"/>
  <c r="BI39" i="2"/>
  <c r="BQ39" i="2"/>
  <c r="BX39" i="2"/>
  <c r="BI48" i="2"/>
  <c r="BQ48" i="2"/>
  <c r="BX48" i="2"/>
  <c r="BI55" i="2"/>
  <c r="BX55" i="2"/>
  <c r="BQ55" i="2"/>
  <c r="BI64" i="2"/>
  <c r="BQ64" i="2"/>
  <c r="BX64" i="2"/>
  <c r="BI72" i="2"/>
  <c r="BQ72" i="2"/>
  <c r="BX72" i="2"/>
  <c r="BL109" i="2"/>
  <c r="BT109" i="2"/>
  <c r="CA109" i="2"/>
  <c r="CB109" i="2" s="1"/>
  <c r="BL113" i="2"/>
  <c r="CA113" i="2"/>
  <c r="BT113" i="2"/>
  <c r="BH106" i="2"/>
  <c r="BP106" i="2"/>
  <c r="BW106" i="2"/>
  <c r="BH111" i="2"/>
  <c r="BW111" i="2"/>
  <c r="BP111" i="2"/>
  <c r="BH115" i="2"/>
  <c r="BP115" i="2"/>
  <c r="BW115" i="2"/>
  <c r="BL88" i="2"/>
  <c r="CA88" i="2"/>
  <c r="BT88" i="2"/>
  <c r="BL92" i="2"/>
  <c r="BT92" i="2"/>
  <c r="CA92" i="2"/>
  <c r="BL96" i="2"/>
  <c r="BT96" i="2"/>
  <c r="CA96" i="2"/>
  <c r="BL100" i="2"/>
  <c r="CA100" i="2"/>
  <c r="BT100" i="2"/>
  <c r="BH93" i="2"/>
  <c r="BW93" i="2"/>
  <c r="BP93" i="2"/>
  <c r="BH97" i="2"/>
  <c r="BW97" i="2"/>
  <c r="BP97" i="2"/>
  <c r="BL75" i="2"/>
  <c r="BT75" i="2"/>
  <c r="CA75" i="2"/>
  <c r="BL35" i="2"/>
  <c r="BT35" i="2"/>
  <c r="CA35" i="2"/>
  <c r="BL54" i="2"/>
  <c r="CA54" i="2"/>
  <c r="BT54" i="2"/>
  <c r="BL9" i="2"/>
  <c r="CA9" i="2"/>
  <c r="BT9" i="2"/>
  <c r="BL18" i="2"/>
  <c r="CA18" i="2"/>
  <c r="BT18" i="2"/>
  <c r="CA5" i="2"/>
  <c r="BT5" i="2"/>
  <c r="BL71" i="2"/>
  <c r="CA71" i="2"/>
  <c r="BT71" i="2"/>
  <c r="BL32" i="2"/>
  <c r="BT32" i="2"/>
  <c r="CA32" i="2"/>
  <c r="BL49" i="2"/>
  <c r="BT49" i="2"/>
  <c r="CA49" i="2"/>
  <c r="BL65" i="2"/>
  <c r="CA65" i="2"/>
  <c r="BT65" i="2"/>
  <c r="BL23" i="2"/>
  <c r="BT23" i="2"/>
  <c r="CA23" i="2"/>
  <c r="BL31" i="2"/>
  <c r="CA31" i="2"/>
  <c r="BT31" i="2"/>
  <c r="BL39" i="2"/>
  <c r="BT39" i="2"/>
  <c r="CA39" i="2"/>
  <c r="BL48" i="2"/>
  <c r="CA48" i="2"/>
  <c r="BT48" i="2"/>
  <c r="BL55" i="2"/>
  <c r="BT55" i="2"/>
  <c r="CA55" i="2"/>
  <c r="BL64" i="2"/>
  <c r="CA64" i="2"/>
  <c r="BT64" i="2"/>
  <c r="BL72" i="2"/>
  <c r="BT72" i="2"/>
  <c r="CA72" i="2"/>
  <c r="BH10" i="2"/>
  <c r="BW10" i="2"/>
  <c r="BP10" i="2"/>
  <c r="BH28" i="2"/>
  <c r="BP28" i="2"/>
  <c r="BW28" i="2"/>
  <c r="BH45" i="2"/>
  <c r="BP45" i="2"/>
  <c r="BW45" i="2"/>
  <c r="BH6" i="2"/>
  <c r="BW6" i="2"/>
  <c r="BP6" i="2"/>
  <c r="BH16" i="2"/>
  <c r="BW16" i="2"/>
  <c r="BP16" i="2"/>
  <c r="BH19" i="2"/>
  <c r="BW19" i="2"/>
  <c r="BP19" i="2"/>
  <c r="BH65" i="2"/>
  <c r="BW65" i="2"/>
  <c r="BP65" i="2"/>
  <c r="BH35" i="2"/>
  <c r="BP35" i="2"/>
  <c r="BW35" i="2"/>
  <c r="BH54" i="2"/>
  <c r="BP54" i="2"/>
  <c r="BW54" i="2"/>
  <c r="BH71" i="2"/>
  <c r="BP71" i="2"/>
  <c r="BW71" i="2"/>
  <c r="BH27" i="2"/>
  <c r="BP27" i="2"/>
  <c r="BW27" i="2"/>
  <c r="BH36" i="2"/>
  <c r="BP36" i="2"/>
  <c r="BW36" i="2"/>
  <c r="BH44" i="2"/>
  <c r="BP44" i="2"/>
  <c r="BW44" i="2"/>
  <c r="BH52" i="2"/>
  <c r="BP52" i="2"/>
  <c r="BW52" i="2"/>
  <c r="BH60" i="2"/>
  <c r="BP60" i="2"/>
  <c r="BW60" i="2"/>
  <c r="BH68" i="2"/>
  <c r="BP68" i="2"/>
  <c r="BW68" i="2"/>
  <c r="BK107" i="2"/>
  <c r="BS107" i="2"/>
  <c r="BZ107" i="2"/>
  <c r="BK111" i="2"/>
  <c r="BS111" i="2"/>
  <c r="BZ111" i="2"/>
  <c r="BK115" i="2"/>
  <c r="BS115" i="2"/>
  <c r="BZ115" i="2"/>
  <c r="BG108" i="2"/>
  <c r="BO108" i="2"/>
  <c r="BV108" i="2"/>
  <c r="BG113" i="2"/>
  <c r="BO113" i="2"/>
  <c r="BV113" i="2"/>
  <c r="BS86" i="2"/>
  <c r="BZ86" i="2"/>
  <c r="BK91" i="2"/>
  <c r="BZ91" i="2"/>
  <c r="BS91" i="2"/>
  <c r="BK94" i="2"/>
  <c r="BZ94" i="2"/>
  <c r="BS94" i="2"/>
  <c r="BK98" i="2"/>
  <c r="BS98" i="2"/>
  <c r="BZ98" i="2"/>
  <c r="BG91" i="2"/>
  <c r="BO91" i="2"/>
  <c r="BV91" i="2"/>
  <c r="BG95" i="2"/>
  <c r="BO95" i="2"/>
  <c r="BV95" i="2"/>
  <c r="BG100" i="2"/>
  <c r="BO100" i="2"/>
  <c r="BV100" i="2"/>
  <c r="BK44" i="2"/>
  <c r="BZ44" i="2"/>
  <c r="BS44" i="2"/>
  <c r="BK72" i="2"/>
  <c r="BZ72" i="2"/>
  <c r="BS72" i="2"/>
  <c r="BK21" i="2"/>
  <c r="BZ21" i="2"/>
  <c r="BS21" i="2"/>
  <c r="BK38" i="2"/>
  <c r="BZ38" i="2"/>
  <c r="BS38" i="2"/>
  <c r="BK53" i="2"/>
  <c r="BZ53" i="2"/>
  <c r="BS53" i="2"/>
  <c r="BK70" i="2"/>
  <c r="BS70" i="2"/>
  <c r="BZ70" i="2"/>
  <c r="BK36" i="2"/>
  <c r="BS36" i="2"/>
  <c r="BZ36" i="2"/>
  <c r="BK12" i="2"/>
  <c r="BS12" i="2"/>
  <c r="BZ12" i="2"/>
  <c r="BK8" i="2"/>
  <c r="BZ8" i="2"/>
  <c r="BS8" i="2"/>
  <c r="BK17" i="2"/>
  <c r="BZ17" i="2"/>
  <c r="BS17" i="2"/>
  <c r="BK26" i="2"/>
  <c r="BS26" i="2"/>
  <c r="BZ26" i="2"/>
  <c r="BK35" i="2"/>
  <c r="BS35" i="2"/>
  <c r="BZ35" i="2"/>
  <c r="BK45" i="2"/>
  <c r="BS45" i="2"/>
  <c r="BZ45" i="2"/>
  <c r="BK56" i="2"/>
  <c r="BZ56" i="2"/>
  <c r="BS56" i="2"/>
  <c r="BK61" i="2"/>
  <c r="BS61" i="2"/>
  <c r="BZ61" i="2"/>
  <c r="BK69" i="2"/>
  <c r="BS69" i="2"/>
  <c r="BZ69" i="2"/>
  <c r="BG21" i="2"/>
  <c r="BO21" i="2"/>
  <c r="BV21" i="2"/>
  <c r="BG38" i="2"/>
  <c r="BV38" i="2"/>
  <c r="BO38" i="2"/>
  <c r="BG62" i="2"/>
  <c r="BV62" i="2"/>
  <c r="BO62" i="2"/>
  <c r="BG6" i="2"/>
  <c r="BV6" i="2"/>
  <c r="BO6" i="2"/>
  <c r="BG16" i="2"/>
  <c r="BV16" i="2"/>
  <c r="BO16" i="2"/>
  <c r="BG31" i="2"/>
  <c r="BV31" i="2"/>
  <c r="CB31" i="2" s="1"/>
  <c r="BO31" i="2"/>
  <c r="BG48" i="2"/>
  <c r="BO48" i="2"/>
  <c r="BV48" i="2"/>
  <c r="BG64" i="2"/>
  <c r="BO64" i="2"/>
  <c r="BV64" i="2"/>
  <c r="BG53" i="2"/>
  <c r="BO53" i="2"/>
  <c r="BV53" i="2"/>
  <c r="BG13" i="2"/>
  <c r="BO13" i="2"/>
  <c r="BV13" i="2"/>
  <c r="BG22" i="2"/>
  <c r="BO22" i="2"/>
  <c r="BV22" i="2"/>
  <c r="BG30" i="2"/>
  <c r="BO30" i="2"/>
  <c r="BV30" i="2"/>
  <c r="BG40" i="2"/>
  <c r="BO40" i="2"/>
  <c r="BV40" i="2"/>
  <c r="BG49" i="2"/>
  <c r="BV49" i="2"/>
  <c r="CB49" i="2" s="1"/>
  <c r="BO49" i="2"/>
  <c r="BG57" i="2"/>
  <c r="BV57" i="2"/>
  <c r="BO57" i="2"/>
  <c r="BG65" i="2"/>
  <c r="BO65" i="2"/>
  <c r="BV65" i="2"/>
  <c r="BG73" i="2"/>
  <c r="BO73" i="2"/>
  <c r="BV73" i="2"/>
  <c r="BJ129" i="2"/>
  <c r="BR129" i="2"/>
  <c r="BY129" i="2"/>
  <c r="BJ128" i="2"/>
  <c r="BR128" i="2"/>
  <c r="BY128" i="2"/>
  <c r="BI132" i="2"/>
  <c r="BQ132" i="2"/>
  <c r="BX132" i="2"/>
  <c r="BI126" i="2"/>
  <c r="BX126" i="2"/>
  <c r="BQ126" i="2"/>
  <c r="BL132" i="2"/>
  <c r="BT132" i="2"/>
  <c r="CA132" i="2"/>
  <c r="BL131" i="2"/>
  <c r="BT131" i="2"/>
  <c r="CA131" i="2"/>
  <c r="BL130" i="2"/>
  <c r="BT130" i="2"/>
  <c r="CA130" i="2"/>
  <c r="BH127" i="2"/>
  <c r="BP127" i="2"/>
  <c r="BW127" i="2"/>
  <c r="BH126" i="2"/>
  <c r="BP126" i="2"/>
  <c r="BW126" i="2"/>
  <c r="BH123" i="2"/>
  <c r="BW123" i="2"/>
  <c r="BP123" i="2"/>
  <c r="BK127" i="2"/>
  <c r="BS127" i="2"/>
  <c r="BZ127" i="2"/>
  <c r="BK131" i="2"/>
  <c r="BS131" i="2"/>
  <c r="BZ131" i="2"/>
  <c r="BS122" i="2"/>
  <c r="BZ122" i="2"/>
  <c r="BG132" i="2"/>
  <c r="BV132" i="2"/>
  <c r="BO132" i="2"/>
  <c r="BG129" i="2"/>
  <c r="BV129" i="2"/>
  <c r="BO129" i="2"/>
  <c r="BL141" i="2"/>
  <c r="BT141" i="2"/>
  <c r="CA141" i="2"/>
  <c r="BL142" i="2"/>
  <c r="CA142" i="2"/>
  <c r="BT142" i="2"/>
  <c r="CA138" i="2"/>
  <c r="BT138" i="2"/>
  <c r="BH141" i="2"/>
  <c r="BW141" i="2"/>
  <c r="BP141" i="2"/>
  <c r="BK148" i="2"/>
  <c r="BS148" i="2"/>
  <c r="BZ148" i="2"/>
  <c r="BK139" i="2"/>
  <c r="BS139" i="2"/>
  <c r="BZ139" i="2"/>
  <c r="BG138" i="2"/>
  <c r="BO138" i="2"/>
  <c r="BV138" i="2"/>
  <c r="BG141" i="2"/>
  <c r="BO141" i="2"/>
  <c r="BV141" i="2"/>
  <c r="BJ143" i="2"/>
  <c r="BR143" i="2"/>
  <c r="BY143" i="2"/>
  <c r="BJ149" i="2"/>
  <c r="BR149" i="2"/>
  <c r="BY149" i="2"/>
  <c r="BI143" i="2"/>
  <c r="BX143" i="2"/>
  <c r="BQ143" i="2"/>
  <c r="BI138" i="2"/>
  <c r="BX138" i="2"/>
  <c r="BQ138" i="2"/>
  <c r="BG110" i="2"/>
  <c r="BO110" i="2"/>
  <c r="BV110" i="2"/>
  <c r="BH20" i="2"/>
  <c r="BP20" i="2"/>
  <c r="BW20" i="2"/>
  <c r="BJ20" i="2"/>
  <c r="BR20" i="2"/>
  <c r="BY20" i="2"/>
  <c r="BG20" i="2"/>
  <c r="BO20" i="2"/>
  <c r="BV20" i="2"/>
  <c r="BJ108" i="2"/>
  <c r="BY108" i="2"/>
  <c r="BR108" i="2"/>
  <c r="BJ113" i="2"/>
  <c r="BY113" i="2"/>
  <c r="BR113" i="2"/>
  <c r="BJ114" i="2"/>
  <c r="BR114" i="2"/>
  <c r="BY114" i="2"/>
  <c r="BJ94" i="2"/>
  <c r="BY94" i="2"/>
  <c r="BR94" i="2"/>
  <c r="BJ96" i="2"/>
  <c r="BR96" i="2"/>
  <c r="BY96" i="2"/>
  <c r="BJ99" i="2"/>
  <c r="BY99" i="2"/>
  <c r="BR99" i="2"/>
  <c r="BJ12" i="2"/>
  <c r="BR12" i="2"/>
  <c r="BY12" i="2"/>
  <c r="BJ21" i="2"/>
  <c r="BY21" i="2"/>
  <c r="BR21" i="2"/>
  <c r="BJ62" i="2"/>
  <c r="BY62" i="2"/>
  <c r="BR62" i="2"/>
  <c r="BJ10" i="2"/>
  <c r="BR10" i="2"/>
  <c r="BY10" i="2"/>
  <c r="BJ19" i="2"/>
  <c r="BR19" i="2"/>
  <c r="BY19" i="2"/>
  <c r="BJ33" i="2"/>
  <c r="BR33" i="2"/>
  <c r="BY33" i="2"/>
  <c r="BJ50" i="2"/>
  <c r="BY50" i="2"/>
  <c r="BR50" i="2"/>
  <c r="BJ31" i="2"/>
  <c r="BY31" i="2"/>
  <c r="BR31" i="2"/>
  <c r="BJ48" i="2"/>
  <c r="BR48" i="2"/>
  <c r="BY48" i="2"/>
  <c r="BJ64" i="2"/>
  <c r="BR64" i="2"/>
  <c r="BY64" i="2"/>
  <c r="BJ24" i="2"/>
  <c r="BR24" i="2"/>
  <c r="BY24" i="2"/>
  <c r="BJ32" i="2"/>
  <c r="BY32" i="2"/>
  <c r="BR32" i="2"/>
  <c r="BJ43" i="2"/>
  <c r="BR43" i="2"/>
  <c r="BY43" i="2"/>
  <c r="BJ51" i="2"/>
  <c r="BR51" i="2"/>
  <c r="BY51" i="2"/>
  <c r="BJ59" i="2"/>
  <c r="BR59" i="2"/>
  <c r="BY59" i="2"/>
  <c r="BJ67" i="2"/>
  <c r="BR67" i="2"/>
  <c r="BY67" i="2"/>
  <c r="BI108" i="2"/>
  <c r="BQ108" i="2"/>
  <c r="BX108" i="2"/>
  <c r="BI107" i="2"/>
  <c r="BX107" i="2"/>
  <c r="BQ107" i="2"/>
  <c r="BI116" i="2"/>
  <c r="BQ116" i="2"/>
  <c r="BX116" i="2"/>
  <c r="BI92" i="2"/>
  <c r="BX92" i="2"/>
  <c r="BQ92" i="2"/>
  <c r="BI96" i="2"/>
  <c r="BQ96" i="2"/>
  <c r="BX96" i="2"/>
  <c r="BI22" i="2"/>
  <c r="BQ22" i="2"/>
  <c r="BX22" i="2"/>
  <c r="BI51" i="2"/>
  <c r="BX51" i="2"/>
  <c r="BQ51" i="2"/>
  <c r="BI67" i="2"/>
  <c r="BQ67" i="2"/>
  <c r="BX67" i="2"/>
  <c r="BI15" i="2"/>
  <c r="BQ15" i="2"/>
  <c r="BX15" i="2"/>
  <c r="BI28" i="2"/>
  <c r="BQ28" i="2"/>
  <c r="BX28" i="2"/>
  <c r="BI45" i="2"/>
  <c r="BQ45" i="2"/>
  <c r="BX45" i="2"/>
  <c r="BI61" i="2"/>
  <c r="BQ61" i="2"/>
  <c r="BX61" i="2"/>
  <c r="BI43" i="2"/>
  <c r="BX43" i="2"/>
  <c r="BQ43" i="2"/>
  <c r="BI6" i="2"/>
  <c r="BQ6" i="2"/>
  <c r="BX6" i="2"/>
  <c r="BI16" i="2"/>
  <c r="BQ16" i="2"/>
  <c r="BX16" i="2"/>
  <c r="BI25" i="2"/>
  <c r="BX25" i="2"/>
  <c r="BQ25" i="2"/>
  <c r="BI33" i="2"/>
  <c r="BQ33" i="2"/>
  <c r="BX33" i="2"/>
  <c r="BI41" i="2"/>
  <c r="BQ41" i="2"/>
  <c r="BX41" i="2"/>
  <c r="BI50" i="2"/>
  <c r="BQ50" i="2"/>
  <c r="BX50" i="2"/>
  <c r="BI58" i="2"/>
  <c r="BX58" i="2"/>
  <c r="BQ58" i="2"/>
  <c r="BI66" i="2"/>
  <c r="BX66" i="2"/>
  <c r="BQ66" i="2"/>
  <c r="BL106" i="2"/>
  <c r="CA106" i="2"/>
  <c r="BT106" i="2"/>
  <c r="BL110" i="2"/>
  <c r="CA110" i="2"/>
  <c r="BT110" i="2"/>
  <c r="BL114" i="2"/>
  <c r="CA114" i="2"/>
  <c r="BT114" i="2"/>
  <c r="BH107" i="2"/>
  <c r="BP107" i="2"/>
  <c r="BW107" i="2"/>
  <c r="BH112" i="2"/>
  <c r="BP112" i="2"/>
  <c r="BW112" i="2"/>
  <c r="BH116" i="2"/>
  <c r="BP116" i="2"/>
  <c r="BW116" i="2"/>
  <c r="BL90" i="2"/>
  <c r="CA90" i="2"/>
  <c r="BT90" i="2"/>
  <c r="BL93" i="2"/>
  <c r="CA93" i="2"/>
  <c r="BT93" i="2"/>
  <c r="BL97" i="2"/>
  <c r="CA97" i="2"/>
  <c r="BT97" i="2"/>
  <c r="BW86" i="2"/>
  <c r="BP86" i="2"/>
  <c r="BH94" i="2"/>
  <c r="BW94" i="2"/>
  <c r="BP94" i="2"/>
  <c r="BH98" i="2"/>
  <c r="BW98" i="2"/>
  <c r="BP98" i="2"/>
  <c r="BL8" i="2"/>
  <c r="BT8" i="2"/>
  <c r="CA8" i="2"/>
  <c r="BL43" i="2"/>
  <c r="CA43" i="2"/>
  <c r="BT43" i="2"/>
  <c r="BL59" i="2"/>
  <c r="BT59" i="2"/>
  <c r="CA59" i="2"/>
  <c r="BL12" i="2"/>
  <c r="BT12" i="2"/>
  <c r="CA12" i="2"/>
  <c r="BL10" i="2"/>
  <c r="BT10" i="2"/>
  <c r="CA10" i="2"/>
  <c r="BL22" i="2"/>
  <c r="BT22" i="2"/>
  <c r="CA22" i="2"/>
  <c r="BL19" i="2"/>
  <c r="BT19" i="2"/>
  <c r="CA19" i="2"/>
  <c r="BL37" i="2"/>
  <c r="CA37" i="2"/>
  <c r="BT37" i="2"/>
  <c r="BL56" i="2"/>
  <c r="BT56" i="2"/>
  <c r="CA56" i="2"/>
  <c r="BL69" i="2"/>
  <c r="BT69" i="2"/>
  <c r="CA69" i="2"/>
  <c r="BL25" i="2"/>
  <c r="BT25" i="2"/>
  <c r="CA25" i="2"/>
  <c r="BL33" i="2"/>
  <c r="BT33" i="2"/>
  <c r="CA33" i="2"/>
  <c r="BL41" i="2"/>
  <c r="BT41" i="2"/>
  <c r="CA41" i="2"/>
  <c r="BL50" i="2"/>
  <c r="BT50" i="2"/>
  <c r="CA50" i="2"/>
  <c r="BL58" i="2"/>
  <c r="BT58" i="2"/>
  <c r="CA58" i="2"/>
  <c r="BL66" i="2"/>
  <c r="BT66" i="2"/>
  <c r="CA66" i="2"/>
  <c r="BH74" i="2"/>
  <c r="BW74" i="2"/>
  <c r="BP74" i="2"/>
  <c r="BH13" i="2"/>
  <c r="BP13" i="2"/>
  <c r="BW13" i="2"/>
  <c r="BH32" i="2"/>
  <c r="BP32" i="2"/>
  <c r="BW32" i="2"/>
  <c r="BH49" i="2"/>
  <c r="BP49" i="2"/>
  <c r="BW49" i="2"/>
  <c r="BH9" i="2"/>
  <c r="BW9" i="2"/>
  <c r="BP9" i="2"/>
  <c r="BH18" i="2"/>
  <c r="BW18" i="2"/>
  <c r="BP18" i="2"/>
  <c r="BH56" i="2"/>
  <c r="BP56" i="2"/>
  <c r="BW56" i="2"/>
  <c r="BH22" i="2"/>
  <c r="BW22" i="2"/>
  <c r="BP22" i="2"/>
  <c r="BH43" i="2"/>
  <c r="BW43" i="2"/>
  <c r="BP43" i="2"/>
  <c r="BH59" i="2"/>
  <c r="BP59" i="2"/>
  <c r="BW59" i="2"/>
  <c r="BH21" i="2"/>
  <c r="BP21" i="2"/>
  <c r="BW21" i="2"/>
  <c r="BH29" i="2"/>
  <c r="BP29" i="2"/>
  <c r="BW29" i="2"/>
  <c r="BH38" i="2"/>
  <c r="BP38" i="2"/>
  <c r="BW38" i="2"/>
  <c r="BH46" i="2"/>
  <c r="BP46" i="2"/>
  <c r="BW46" i="2"/>
  <c r="BH53" i="2"/>
  <c r="BW53" i="2"/>
  <c r="BP53" i="2"/>
  <c r="BH62" i="2"/>
  <c r="BP62" i="2"/>
  <c r="BW62" i="2"/>
  <c r="BH70" i="2"/>
  <c r="BP70" i="2"/>
  <c r="BW70" i="2"/>
  <c r="BK108" i="2"/>
  <c r="BZ108" i="2"/>
  <c r="BS108" i="2"/>
  <c r="BK112" i="2"/>
  <c r="BS112" i="2"/>
  <c r="BZ112" i="2"/>
  <c r="BK116" i="2"/>
  <c r="BS116" i="2"/>
  <c r="BZ116" i="2"/>
  <c r="BG114" i="2"/>
  <c r="BO114" i="2"/>
  <c r="BV114" i="2"/>
  <c r="BK87" i="2"/>
  <c r="BS87" i="2"/>
  <c r="BZ87" i="2"/>
  <c r="BK95" i="2"/>
  <c r="BZ95" i="2"/>
  <c r="BS95" i="2"/>
  <c r="BK99" i="2"/>
  <c r="BS99" i="2"/>
  <c r="BZ99" i="2"/>
  <c r="BG92" i="2"/>
  <c r="BV92" i="2"/>
  <c r="BO92" i="2"/>
  <c r="BG96" i="2"/>
  <c r="BO96" i="2"/>
  <c r="BV96" i="2"/>
  <c r="BK74" i="2"/>
  <c r="BZ74" i="2"/>
  <c r="BS74" i="2"/>
  <c r="BK48" i="2"/>
  <c r="BZ48" i="2"/>
  <c r="BS48" i="2"/>
  <c r="BK6" i="2"/>
  <c r="BS6" i="2"/>
  <c r="BZ6" i="2"/>
  <c r="BK25" i="2"/>
  <c r="BZ25" i="2"/>
  <c r="BS25" i="2"/>
  <c r="BK41" i="2"/>
  <c r="BS41" i="2"/>
  <c r="BZ41" i="2"/>
  <c r="BK58" i="2"/>
  <c r="BZ58" i="2"/>
  <c r="BS58" i="2"/>
  <c r="BK23" i="2"/>
  <c r="BS23" i="2"/>
  <c r="BZ23" i="2"/>
  <c r="BK55" i="2"/>
  <c r="BS55" i="2"/>
  <c r="BZ55" i="2"/>
  <c r="BK14" i="2"/>
  <c r="BS14" i="2"/>
  <c r="BZ14" i="2"/>
  <c r="BK10" i="2"/>
  <c r="BZ10" i="2"/>
  <c r="BS10" i="2"/>
  <c r="BK19" i="2"/>
  <c r="BZ19" i="2"/>
  <c r="BS19" i="2"/>
  <c r="BK28" i="2"/>
  <c r="BS28" i="2"/>
  <c r="BZ28" i="2"/>
  <c r="BK37" i="2"/>
  <c r="BS37" i="2"/>
  <c r="BZ37" i="2"/>
  <c r="BK47" i="2"/>
  <c r="BS47" i="2"/>
  <c r="BZ47" i="2"/>
  <c r="BK54" i="2"/>
  <c r="BZ54" i="2"/>
  <c r="BS54" i="2"/>
  <c r="BK63" i="2"/>
  <c r="BZ63" i="2"/>
  <c r="BS63" i="2"/>
  <c r="BK71" i="2"/>
  <c r="BZ71" i="2"/>
  <c r="BS71" i="2"/>
  <c r="BG25" i="2"/>
  <c r="BV25" i="2"/>
  <c r="BO25" i="2"/>
  <c r="BG41" i="2"/>
  <c r="BO41" i="2"/>
  <c r="BV41" i="2"/>
  <c r="BG66" i="2"/>
  <c r="BO66" i="2"/>
  <c r="BV66" i="2"/>
  <c r="BG9" i="2"/>
  <c r="BV9" i="2"/>
  <c r="BO9" i="2"/>
  <c r="BG18" i="2"/>
  <c r="BO18" i="2"/>
  <c r="BV18" i="2"/>
  <c r="BG36" i="2"/>
  <c r="BV36" i="2"/>
  <c r="BO36" i="2"/>
  <c r="BG52" i="2"/>
  <c r="BO52" i="2"/>
  <c r="BV52" i="2"/>
  <c r="BG68" i="2"/>
  <c r="BV68" i="2"/>
  <c r="BO68" i="2"/>
  <c r="BG74" i="2"/>
  <c r="BO74" i="2"/>
  <c r="BV74" i="2"/>
  <c r="BV15" i="2"/>
  <c r="BO15" i="2"/>
  <c r="BG24" i="2"/>
  <c r="BV24" i="2"/>
  <c r="BO24" i="2"/>
  <c r="BG32" i="2"/>
  <c r="BV32" i="2"/>
  <c r="BO32" i="2"/>
  <c r="BG43" i="2"/>
  <c r="BV43" i="2"/>
  <c r="BO43" i="2"/>
  <c r="BG51" i="2"/>
  <c r="BV51" i="2"/>
  <c r="BO51" i="2"/>
  <c r="BG59" i="2"/>
  <c r="BO59" i="2"/>
  <c r="BV59" i="2"/>
  <c r="BG67" i="2"/>
  <c r="BV67" i="2"/>
  <c r="BO67" i="2"/>
  <c r="BJ127" i="2"/>
  <c r="BY127" i="2"/>
  <c r="BR127" i="2"/>
  <c r="BJ126" i="2"/>
  <c r="BY126" i="2"/>
  <c r="BR126" i="2"/>
  <c r="BJ125" i="2"/>
  <c r="BY125" i="2"/>
  <c r="BR125" i="2"/>
  <c r="BI127" i="2"/>
  <c r="BX127" i="2"/>
  <c r="BQ127" i="2"/>
  <c r="BI124" i="2"/>
  <c r="BQ124" i="2"/>
  <c r="BX124" i="2"/>
  <c r="BI125" i="2"/>
  <c r="BX125" i="2"/>
  <c r="BQ125" i="2"/>
  <c r="BL124" i="2"/>
  <c r="CA124" i="2"/>
  <c r="BT124" i="2"/>
  <c r="BL123" i="2"/>
  <c r="BT123" i="2"/>
  <c r="CA123" i="2"/>
  <c r="BL127" i="2"/>
  <c r="BT127" i="2"/>
  <c r="CA127" i="2"/>
  <c r="BH132" i="2"/>
  <c r="BP132" i="2"/>
  <c r="BW132" i="2"/>
  <c r="BH131" i="2"/>
  <c r="BP131" i="2"/>
  <c r="BW131" i="2"/>
  <c r="BH122" i="2"/>
  <c r="BW122" i="2"/>
  <c r="BP122" i="2"/>
  <c r="BK126" i="2"/>
  <c r="BZ126" i="2"/>
  <c r="BS126" i="2"/>
  <c r="BK123" i="2"/>
  <c r="BS123" i="2"/>
  <c r="BZ123" i="2"/>
  <c r="BG130" i="2"/>
  <c r="BO130" i="2"/>
  <c r="BV130" i="2"/>
  <c r="BG124" i="2"/>
  <c r="BO124" i="2"/>
  <c r="BV124" i="2"/>
  <c r="CB124" i="2" s="1"/>
  <c r="BG128" i="2"/>
  <c r="BO128" i="2"/>
  <c r="BV128" i="2"/>
  <c r="BL143" i="2"/>
  <c r="CA143" i="2"/>
  <c r="BT143" i="2"/>
  <c r="BH138" i="2"/>
  <c r="BW138" i="2"/>
  <c r="BP138" i="2"/>
  <c r="BH143" i="2"/>
  <c r="BW143" i="2"/>
  <c r="BP143" i="2"/>
  <c r="BK143" i="2"/>
  <c r="BS143" i="2"/>
  <c r="BZ143" i="2"/>
  <c r="BG149" i="2"/>
  <c r="BO149" i="2"/>
  <c r="BV149" i="2"/>
  <c r="BJ142" i="2"/>
  <c r="BR142" i="2"/>
  <c r="BY142" i="2"/>
  <c r="BJ139" i="2"/>
  <c r="BY139" i="2"/>
  <c r="BR139" i="2"/>
  <c r="BI139" i="2"/>
  <c r="BX139" i="2"/>
  <c r="BQ139" i="2"/>
  <c r="BI148" i="2"/>
  <c r="BX148" i="2"/>
  <c r="BQ148" i="2"/>
  <c r="BL80" i="2"/>
  <c r="CA80" i="2"/>
  <c r="BT80" i="2"/>
  <c r="BK80" i="2"/>
  <c r="BZ80" i="2"/>
  <c r="BS80" i="2"/>
  <c r="BI80" i="2"/>
  <c r="BX80" i="2"/>
  <c r="BQ80" i="2"/>
  <c r="BA81" i="2"/>
  <c r="D3" i="15" s="1"/>
  <c r="BJ5" i="2"/>
  <c r="BB81" i="2"/>
  <c r="E3" i="15" s="1"/>
  <c r="AZ81" i="2"/>
  <c r="C3" i="15" s="1"/>
  <c r="BL5" i="2"/>
  <c r="BD81" i="2"/>
  <c r="G3" i="15" s="1"/>
  <c r="BC81" i="2"/>
  <c r="F3" i="15" s="1"/>
  <c r="AY81" i="2"/>
  <c r="BD153" i="2"/>
  <c r="G7" i="15" s="1"/>
  <c r="AZ153" i="2"/>
  <c r="C7" i="15" s="1"/>
  <c r="BC153" i="2"/>
  <c r="F7" i="15" s="1"/>
  <c r="AY153" i="2"/>
  <c r="BL138" i="2"/>
  <c r="BB153" i="2"/>
  <c r="E7" i="15" s="1"/>
  <c r="BA153" i="2"/>
  <c r="D7" i="15" s="1"/>
  <c r="BD133" i="2"/>
  <c r="G6" i="15" s="1"/>
  <c r="BJ122" i="2"/>
  <c r="BB133" i="2"/>
  <c r="E6" i="15" s="1"/>
  <c r="BL122" i="2"/>
  <c r="BC133" i="2"/>
  <c r="F6" i="15" s="1"/>
  <c r="BK122" i="2"/>
  <c r="BI122" i="2"/>
  <c r="BA133" i="2"/>
  <c r="D6" i="15" s="1"/>
  <c r="AZ133" i="2"/>
  <c r="C6" i="15" s="1"/>
  <c r="AY133" i="2"/>
  <c r="BB117" i="2"/>
  <c r="E5" i="15" s="1"/>
  <c r="BJ106" i="2"/>
  <c r="BB101" i="2"/>
  <c r="E4" i="15" s="1"/>
  <c r="BJ86" i="2"/>
  <c r="BA117" i="2"/>
  <c r="D5" i="15" s="1"/>
  <c r="BJ6" i="2"/>
  <c r="BI106" i="2"/>
  <c r="BI86" i="2"/>
  <c r="BG86" i="2"/>
  <c r="BK5" i="2"/>
  <c r="BC101" i="2"/>
  <c r="F4" i="15" s="1"/>
  <c r="BK86" i="2"/>
  <c r="BG5" i="2"/>
  <c r="BD117" i="2"/>
  <c r="G5" i="15" s="1"/>
  <c r="AZ117" i="2"/>
  <c r="C5" i="15" s="1"/>
  <c r="BH5" i="2"/>
  <c r="BC117" i="2"/>
  <c r="F5" i="15" s="1"/>
  <c r="AY117" i="2"/>
  <c r="BI5" i="2"/>
  <c r="BH86" i="2"/>
  <c r="BD101" i="2"/>
  <c r="G4" i="15" s="1"/>
  <c r="BE134" i="2" l="1"/>
  <c r="BF134" i="2"/>
  <c r="BF154" i="2"/>
  <c r="BE154" i="2"/>
  <c r="BE82" i="2"/>
  <c r="BF82" i="2"/>
  <c r="BF118" i="2"/>
  <c r="BE118" i="2"/>
  <c r="CB74" i="2"/>
  <c r="CB96" i="2"/>
  <c r="CB151" i="2"/>
  <c r="CB152" i="2"/>
  <c r="CB138" i="2"/>
  <c r="CB150" i="2"/>
  <c r="CB100" i="2"/>
  <c r="B6" i="15"/>
  <c r="B7" i="15"/>
  <c r="B3" i="15"/>
  <c r="B5" i="15"/>
  <c r="CB24" i="2"/>
  <c r="CB68" i="2"/>
  <c r="CB122" i="2"/>
  <c r="CB53" i="2"/>
  <c r="CB6" i="2"/>
  <c r="CB21" i="2"/>
  <c r="CB52" i="2"/>
  <c r="CB44" i="2"/>
  <c r="CB36" i="2"/>
  <c r="CB91" i="2"/>
  <c r="CB15" i="2"/>
  <c r="CB38" i="2"/>
  <c r="CB9" i="2"/>
  <c r="CB30" i="2"/>
  <c r="CB43" i="2"/>
  <c r="CB95" i="2"/>
  <c r="CB128" i="2"/>
  <c r="CB27" i="2"/>
  <c r="CB98" i="2"/>
  <c r="CB94" i="2"/>
  <c r="CB108" i="2"/>
  <c r="G11" i="15"/>
  <c r="D10" i="13" s="1"/>
  <c r="F11" i="15"/>
  <c r="E11" i="15"/>
  <c r="CB48" i="2"/>
  <c r="CB66" i="2"/>
  <c r="CB92" i="2"/>
  <c r="CB20" i="2"/>
  <c r="CB65" i="2"/>
  <c r="CB57" i="2"/>
  <c r="CB64" i="2"/>
  <c r="CB62" i="2"/>
  <c r="CB113" i="2"/>
  <c r="CB139" i="2"/>
  <c r="CB63" i="2"/>
  <c r="CB28" i="2"/>
  <c r="CB14" i="2"/>
  <c r="CB5" i="2"/>
  <c r="CB33" i="2"/>
  <c r="CB86" i="2"/>
  <c r="CB127" i="2"/>
  <c r="CB39" i="2"/>
  <c r="CB29" i="2"/>
  <c r="CB18" i="2"/>
  <c r="CB129" i="2"/>
  <c r="CB13" i="2"/>
  <c r="CB16" i="2"/>
  <c r="CB112" i="2"/>
  <c r="CB143" i="2"/>
  <c r="CB61" i="2"/>
  <c r="CB35" i="2"/>
  <c r="CB26" i="2"/>
  <c r="CB55" i="2"/>
  <c r="CB12" i="2"/>
  <c r="BA82" i="2"/>
  <c r="BQ82" i="2" s="1"/>
  <c r="AZ82" i="2"/>
  <c r="BP82" i="2" s="1"/>
  <c r="BC82" i="2"/>
  <c r="BS82" i="2" s="1"/>
  <c r="AY82" i="2"/>
  <c r="BB82" i="2"/>
  <c r="BR82" i="2" s="1"/>
  <c r="BD82" i="2"/>
  <c r="BT82" i="2" s="1"/>
  <c r="CB114" i="2"/>
  <c r="CB19" i="2"/>
  <c r="CB10" i="2"/>
  <c r="CB56" i="2"/>
  <c r="BB134" i="2"/>
  <c r="BR134" i="2" s="1"/>
  <c r="BA134" i="2"/>
  <c r="BQ134" i="2" s="1"/>
  <c r="BD134" i="2"/>
  <c r="BT134" i="2" s="1"/>
  <c r="AZ134" i="2"/>
  <c r="BP134" i="2" s="1"/>
  <c r="BC134" i="2"/>
  <c r="BS134" i="2" s="1"/>
  <c r="AY134" i="2"/>
  <c r="BO134" i="2" s="1"/>
  <c r="CB149" i="2"/>
  <c r="CB67" i="2"/>
  <c r="CB32" i="2"/>
  <c r="CB41" i="2"/>
  <c r="CB25" i="2"/>
  <c r="CB141" i="2"/>
  <c r="CB22" i="2"/>
  <c r="CB148" i="2"/>
  <c r="CB54" i="2"/>
  <c r="CB60" i="2"/>
  <c r="CB116" i="2"/>
  <c r="CB125" i="2"/>
  <c r="CB69" i="2"/>
  <c r="CB45" i="2"/>
  <c r="CB72" i="2"/>
  <c r="CB23" i="2"/>
  <c r="CB115" i="2"/>
  <c r="BD154" i="2"/>
  <c r="BT154" i="2" s="1"/>
  <c r="AZ154" i="2"/>
  <c r="BC154" i="2"/>
  <c r="BS154" i="2" s="1"/>
  <c r="AY154" i="2"/>
  <c r="BB154" i="2"/>
  <c r="BR154" i="2" s="1"/>
  <c r="BA154" i="2"/>
  <c r="BQ154" i="2" s="1"/>
  <c r="CB71" i="2"/>
  <c r="CB37" i="2"/>
  <c r="CB75" i="2"/>
  <c r="CB8" i="2"/>
  <c r="BD118" i="2"/>
  <c r="AZ118" i="2"/>
  <c r="BC118" i="2"/>
  <c r="AY118" i="2"/>
  <c r="BB118" i="2"/>
  <c r="BA118" i="2"/>
  <c r="CB130" i="2"/>
  <c r="CB59" i="2"/>
  <c r="CB51" i="2"/>
  <c r="CB110" i="2"/>
  <c r="CB132" i="2"/>
  <c r="CB73" i="2"/>
  <c r="CB40" i="2"/>
  <c r="CB80" i="2"/>
  <c r="CB142" i="2"/>
  <c r="CB123" i="2"/>
  <c r="CB47" i="2"/>
  <c r="CB50" i="2"/>
  <c r="CB58" i="2"/>
  <c r="CB107" i="2"/>
  <c r="CB131" i="2"/>
  <c r="CB70" i="2"/>
  <c r="CB46" i="2"/>
  <c r="CB97" i="2"/>
  <c r="CB93" i="2"/>
  <c r="CB106" i="2"/>
  <c r="BH153" i="2"/>
  <c r="L7" i="15" s="1"/>
  <c r="BK117" i="2"/>
  <c r="O5" i="15" s="1"/>
  <c r="BI133" i="2"/>
  <c r="M6" i="15" s="1"/>
  <c r="BG133" i="2"/>
  <c r="K6" i="15" s="1"/>
  <c r="BG117" i="2"/>
  <c r="K5" i="15" s="1"/>
  <c r="BK81" i="2"/>
  <c r="O3" i="15" s="1"/>
  <c r="BI153" i="2"/>
  <c r="M7" i="15" s="1"/>
  <c r="BL101" i="2"/>
  <c r="P4" i="15" s="1"/>
  <c r="BJ153" i="2"/>
  <c r="N7" i="15" s="1"/>
  <c r="BK153" i="2"/>
  <c r="O7" i="15" s="1"/>
  <c r="BH81" i="2"/>
  <c r="L3" i="15" s="1"/>
  <c r="BK101" i="2"/>
  <c r="O4" i="15" s="1"/>
  <c r="BL81" i="2"/>
  <c r="P3" i="15" s="1"/>
  <c r="BH133" i="2"/>
  <c r="L6" i="15" s="1"/>
  <c r="BL117" i="2"/>
  <c r="P5" i="15" s="1"/>
  <c r="BH117" i="2"/>
  <c r="L5" i="15" s="1"/>
  <c r="BG153" i="2"/>
  <c r="K7" i="15" s="1"/>
  <c r="BS117" i="2"/>
  <c r="BZ133" i="2"/>
  <c r="BS101" i="2"/>
  <c r="BO81" i="2"/>
  <c r="CA117" i="2"/>
  <c r="BY117" i="2"/>
  <c r="BW81" i="2"/>
  <c r="CA101" i="2"/>
  <c r="BQ117" i="2"/>
  <c r="BY81" i="2"/>
  <c r="BI81" i="2"/>
  <c r="M3" i="15" s="1"/>
  <c r="BI117" i="2"/>
  <c r="M5" i="15" s="1"/>
  <c r="BJ101" i="2"/>
  <c r="N4" i="15" s="1"/>
  <c r="BK133" i="2"/>
  <c r="O6" i="15" s="1"/>
  <c r="BJ133" i="2"/>
  <c r="N6" i="15" s="1"/>
  <c r="BL153" i="2"/>
  <c r="P7" i="15" s="1"/>
  <c r="BS133" i="2"/>
  <c r="BW133" i="2"/>
  <c r="BR81" i="2"/>
  <c r="BV133" i="2"/>
  <c r="BX133" i="2"/>
  <c r="BR133" i="2"/>
  <c r="BP81" i="2"/>
  <c r="BP117" i="2"/>
  <c r="BT117" i="2"/>
  <c r="CA81" i="2"/>
  <c r="BT81" i="2"/>
  <c r="BW117" i="2"/>
  <c r="BQ81" i="2"/>
  <c r="BO133" i="2"/>
  <c r="BQ133" i="2"/>
  <c r="BY133" i="2"/>
  <c r="BZ81" i="2"/>
  <c r="BZ117" i="2"/>
  <c r="BR101" i="2"/>
  <c r="BT133" i="2"/>
  <c r="BV117" i="2"/>
  <c r="CB117" i="2" s="1"/>
  <c r="BG81" i="2"/>
  <c r="K3" i="15" s="1"/>
  <c r="BJ117" i="2"/>
  <c r="N5" i="15" s="1"/>
  <c r="BL133" i="2"/>
  <c r="P6" i="15" s="1"/>
  <c r="BP133" i="2"/>
  <c r="BZ101" i="2"/>
  <c r="BX81" i="2"/>
  <c r="BY101" i="2"/>
  <c r="BV81" i="2"/>
  <c r="BS81" i="2"/>
  <c r="BR117" i="2"/>
  <c r="CA133" i="2"/>
  <c r="BO117" i="2"/>
  <c r="BT101" i="2"/>
  <c r="BX117" i="2"/>
  <c r="BJ81" i="2"/>
  <c r="N3" i="15" s="1"/>
  <c r="P167" i="2"/>
  <c r="AV167" i="2" s="1"/>
  <c r="BD167" i="2" s="1"/>
  <c r="O167" i="2"/>
  <c r="AU167" i="2" s="1"/>
  <c r="BC167" i="2" s="1"/>
  <c r="P166" i="2"/>
  <c r="AV166" i="2" s="1"/>
  <c r="BD166" i="2" s="1"/>
  <c r="O166" i="2"/>
  <c r="AU166" i="2" s="1"/>
  <c r="BC166" i="2" s="1"/>
  <c r="P187" i="2"/>
  <c r="AV187" i="2" s="1"/>
  <c r="BD187" i="2" s="1"/>
  <c r="O187" i="2"/>
  <c r="AU187" i="2" s="1"/>
  <c r="BC187" i="2" s="1"/>
  <c r="P164" i="2"/>
  <c r="AV164" i="2" s="1"/>
  <c r="BD164" i="2" s="1"/>
  <c r="O164" i="2"/>
  <c r="AU164" i="2" s="1"/>
  <c r="BC164" i="2" s="1"/>
  <c r="P163" i="2"/>
  <c r="AV163" i="2" s="1"/>
  <c r="BD163" i="2" s="1"/>
  <c r="O163" i="2"/>
  <c r="AU163" i="2" s="1"/>
  <c r="BC163" i="2" s="1"/>
  <c r="P162" i="2"/>
  <c r="AV162" i="2" s="1"/>
  <c r="BD162" i="2" s="1"/>
  <c r="O162" i="2"/>
  <c r="AU162" i="2" s="1"/>
  <c r="BC162" i="2" s="1"/>
  <c r="M239" i="2"/>
  <c r="AS239" i="2" s="1"/>
  <c r="BA239" i="2" s="1"/>
  <c r="N239" i="2"/>
  <c r="AT239" i="2" s="1"/>
  <c r="BB239" i="2" s="1"/>
  <c r="O240" i="2"/>
  <c r="AU240" i="2" s="1"/>
  <c r="BC240" i="2" s="1"/>
  <c r="P240" i="2"/>
  <c r="AV240" i="2" s="1"/>
  <c r="BD240" i="2" s="1"/>
  <c r="P196" i="2"/>
  <c r="AV196" i="2" s="1"/>
  <c r="BD196" i="2" s="1"/>
  <c r="O196" i="2"/>
  <c r="AU196" i="2" s="1"/>
  <c r="BC196" i="2" s="1"/>
  <c r="N185" i="2"/>
  <c r="M185" i="2"/>
  <c r="M88" i="2"/>
  <c r="AS88" i="2" s="1"/>
  <c r="BA88" i="2" s="1"/>
  <c r="L88" i="2"/>
  <c r="AR88" i="2" s="1"/>
  <c r="AZ88" i="2" s="1"/>
  <c r="K88" i="2"/>
  <c r="AQ88" i="2" s="1"/>
  <c r="AY88" i="2" s="1"/>
  <c r="M87" i="2"/>
  <c r="AS87" i="2" s="1"/>
  <c r="L87" i="2"/>
  <c r="AR87" i="2" s="1"/>
  <c r="K87" i="2"/>
  <c r="AQ87" i="2" s="1"/>
  <c r="AT232" i="2"/>
  <c r="BB232" i="2" s="1"/>
  <c r="AS232" i="2"/>
  <c r="BA232" i="2" s="1"/>
  <c r="AU202" i="2"/>
  <c r="BC202" i="2" s="1"/>
  <c r="AV202" i="2"/>
  <c r="BD202" i="2" s="1"/>
  <c r="M90" i="2"/>
  <c r="AS90" i="2" s="1"/>
  <c r="BA90" i="2" s="1"/>
  <c r="L90" i="2"/>
  <c r="AR90" i="2" s="1"/>
  <c r="AZ90" i="2" s="1"/>
  <c r="K90" i="2"/>
  <c r="AQ90" i="2" s="1"/>
  <c r="AY90" i="2" s="1"/>
  <c r="N214" i="2"/>
  <c r="AT214" i="2" s="1"/>
  <c r="BB214" i="2" s="1"/>
  <c r="M214" i="2"/>
  <c r="AS214" i="2" s="1"/>
  <c r="BA214" i="2" s="1"/>
  <c r="AS99" i="2"/>
  <c r="BA99" i="2" s="1"/>
  <c r="L99" i="2"/>
  <c r="AR99" i="2" s="1"/>
  <c r="AZ99" i="2" s="1"/>
  <c r="K99" i="2"/>
  <c r="AQ99" i="2" s="1"/>
  <c r="AY99" i="2" s="1"/>
  <c r="N11" i="15" l="1"/>
  <c r="E15" i="15" s="1"/>
  <c r="P11" i="15"/>
  <c r="G15" i="15" s="1"/>
  <c r="D16" i="13" s="1"/>
  <c r="O11" i="15"/>
  <c r="F15" i="15" s="1"/>
  <c r="BQ118" i="2"/>
  <c r="BR118" i="2"/>
  <c r="BT118" i="2"/>
  <c r="BS118" i="2"/>
  <c r="BP118" i="2"/>
  <c r="BO118" i="2"/>
  <c r="CB153" i="2"/>
  <c r="CB81" i="2"/>
  <c r="BP154" i="2"/>
  <c r="CB133" i="2"/>
  <c r="BO154" i="2"/>
  <c r="BG99" i="2"/>
  <c r="BO99" i="2"/>
  <c r="BV99" i="2"/>
  <c r="CB99" i="2" s="1"/>
  <c r="BI88" i="2"/>
  <c r="BQ88" i="2"/>
  <c r="BX88" i="2"/>
  <c r="BI239" i="2"/>
  <c r="BX239" i="2"/>
  <c r="BQ239" i="2"/>
  <c r="BI99" i="2"/>
  <c r="BX99" i="2"/>
  <c r="BQ99" i="2"/>
  <c r="BH90" i="2"/>
  <c r="BW90" i="2"/>
  <c r="BP90" i="2"/>
  <c r="BJ232" i="2"/>
  <c r="BR232" i="2"/>
  <c r="BY232" i="2"/>
  <c r="BG88" i="2"/>
  <c r="BV88" i="2"/>
  <c r="CB88" i="2" s="1"/>
  <c r="BO88" i="2"/>
  <c r="BK240" i="2"/>
  <c r="BS240" i="2"/>
  <c r="BZ240" i="2"/>
  <c r="BL162" i="2"/>
  <c r="CA162" i="2"/>
  <c r="CB162" i="2" s="1"/>
  <c r="BT162" i="2"/>
  <c r="BL164" i="2"/>
  <c r="BT164" i="2"/>
  <c r="CA164" i="2"/>
  <c r="CB164" i="2" s="1"/>
  <c r="BL166" i="2"/>
  <c r="CA166" i="2"/>
  <c r="CB166" i="2" s="1"/>
  <c r="BT166" i="2"/>
  <c r="BI214" i="2"/>
  <c r="BQ214" i="2"/>
  <c r="BX214" i="2"/>
  <c r="BI90" i="2"/>
  <c r="BQ90" i="2"/>
  <c r="BX90" i="2"/>
  <c r="BL202" i="2"/>
  <c r="BT202" i="2"/>
  <c r="CA202" i="2"/>
  <c r="CB202" i="2" s="1"/>
  <c r="BH88" i="2"/>
  <c r="BP88" i="2"/>
  <c r="BW88" i="2"/>
  <c r="BK196" i="2"/>
  <c r="BZ196" i="2"/>
  <c r="BS196" i="2"/>
  <c r="BJ239" i="2"/>
  <c r="BR239" i="2"/>
  <c r="BY239" i="2"/>
  <c r="BK163" i="2"/>
  <c r="BS163" i="2"/>
  <c r="BZ163" i="2"/>
  <c r="BK187" i="2"/>
  <c r="BZ187" i="2"/>
  <c r="BS187" i="2"/>
  <c r="BK167" i="2"/>
  <c r="BZ167" i="2"/>
  <c r="BS167" i="2"/>
  <c r="BJ214" i="2"/>
  <c r="BR214" i="2"/>
  <c r="BY214" i="2"/>
  <c r="BK202" i="2"/>
  <c r="BS202" i="2"/>
  <c r="BZ202" i="2"/>
  <c r="BL196" i="2"/>
  <c r="BT196" i="2"/>
  <c r="CA196" i="2"/>
  <c r="CB196" i="2" s="1"/>
  <c r="BL163" i="2"/>
  <c r="BT163" i="2"/>
  <c r="CA163" i="2"/>
  <c r="CB163" i="2" s="1"/>
  <c r="BL187" i="2"/>
  <c r="BT187" i="2"/>
  <c r="CA187" i="2"/>
  <c r="CB187" i="2" s="1"/>
  <c r="BL167" i="2"/>
  <c r="CA167" i="2"/>
  <c r="CB167" i="2" s="1"/>
  <c r="BT167" i="2"/>
  <c r="BH99" i="2"/>
  <c r="BW99" i="2"/>
  <c r="BP99" i="2"/>
  <c r="BG90" i="2"/>
  <c r="BV90" i="2"/>
  <c r="CB90" i="2" s="1"/>
  <c r="BO90" i="2"/>
  <c r="BI232" i="2"/>
  <c r="BQ232" i="2"/>
  <c r="BX232" i="2"/>
  <c r="BL240" i="2"/>
  <c r="BT240" i="2"/>
  <c r="CA240" i="2"/>
  <c r="CB240" i="2" s="1"/>
  <c r="BK162" i="2"/>
  <c r="BZ162" i="2"/>
  <c r="BS162" i="2"/>
  <c r="BK164" i="2"/>
  <c r="BZ164" i="2"/>
  <c r="BS164" i="2"/>
  <c r="BK166" i="2"/>
  <c r="BZ166" i="2"/>
  <c r="BS166" i="2"/>
  <c r="AS185" i="2"/>
  <c r="M249" i="2"/>
  <c r="AT185" i="2"/>
  <c r="N249" i="2"/>
  <c r="AS101" i="2"/>
  <c r="BA87" i="2"/>
  <c r="AR101" i="2"/>
  <c r="AZ87" i="2"/>
  <c r="AQ101" i="2"/>
  <c r="AY87" i="2"/>
  <c r="BW87" i="2" l="1"/>
  <c r="BW101" i="2" s="1"/>
  <c r="BP87" i="2"/>
  <c r="BP101" i="2" s="1"/>
  <c r="BP267" i="2" s="1"/>
  <c r="BV87" i="2"/>
  <c r="CB87" i="2" s="1"/>
  <c r="BO87" i="2"/>
  <c r="BO101" i="2" s="1"/>
  <c r="BO267" i="2" s="1"/>
  <c r="BX87" i="2"/>
  <c r="BX101" i="2" s="1"/>
  <c r="BQ87" i="2"/>
  <c r="BQ101" i="2" s="1"/>
  <c r="AR267" i="2"/>
  <c r="AR265" i="2"/>
  <c r="AQ267" i="2"/>
  <c r="AQ265" i="2"/>
  <c r="BB185" i="2"/>
  <c r="AT249" i="2"/>
  <c r="BA185" i="2"/>
  <c r="AS249" i="2"/>
  <c r="BH87" i="2"/>
  <c r="BH101" i="2" s="1"/>
  <c r="L4" i="15" s="1"/>
  <c r="AZ101" i="2"/>
  <c r="C4" i="15" s="1"/>
  <c r="BG87" i="2"/>
  <c r="BG101" i="2" s="1"/>
  <c r="K4" i="15" s="1"/>
  <c r="AY101" i="2"/>
  <c r="BI87" i="2"/>
  <c r="BI101" i="2" s="1"/>
  <c r="M4" i="15" s="1"/>
  <c r="BA101" i="2"/>
  <c r="D4" i="15" s="1"/>
  <c r="D11" i="15" s="1"/>
  <c r="O16" i="5"/>
  <c r="O19" i="5" s="1"/>
  <c r="N16" i="5"/>
  <c r="R16" i="5"/>
  <c r="R19" i="5" s="1"/>
  <c r="Q16" i="5"/>
  <c r="O158" i="2"/>
  <c r="P158" i="2"/>
  <c r="O159" i="2"/>
  <c r="AU159" i="2" s="1"/>
  <c r="BC159" i="2" s="1"/>
  <c r="P159" i="2"/>
  <c r="AV159" i="2" s="1"/>
  <c r="BD159" i="2" s="1"/>
  <c r="O160" i="2"/>
  <c r="AU160" i="2" s="1"/>
  <c r="BC160" i="2" s="1"/>
  <c r="P160" i="2"/>
  <c r="AV160" i="2" s="1"/>
  <c r="BD160" i="2" s="1"/>
  <c r="O161" i="2"/>
  <c r="AU161" i="2" s="1"/>
  <c r="BC161" i="2" s="1"/>
  <c r="P161" i="2"/>
  <c r="AV161" i="2" s="1"/>
  <c r="BD161" i="2" s="1"/>
  <c r="O165" i="2"/>
  <c r="AU165" i="2" s="1"/>
  <c r="BC165" i="2" s="1"/>
  <c r="P165" i="2"/>
  <c r="AV165" i="2" s="1"/>
  <c r="BD165" i="2" s="1"/>
  <c r="O168" i="2"/>
  <c r="AU168" i="2" s="1"/>
  <c r="BC168" i="2" s="1"/>
  <c r="P168" i="2"/>
  <c r="AV168" i="2" s="1"/>
  <c r="BD168" i="2" s="1"/>
  <c r="O170" i="2"/>
  <c r="AU170" i="2" s="1"/>
  <c r="BC170" i="2" s="1"/>
  <c r="P170" i="2"/>
  <c r="AV170" i="2" s="1"/>
  <c r="BD170" i="2" s="1"/>
  <c r="O171" i="2"/>
  <c r="AU171" i="2" s="1"/>
  <c r="BC171" i="2" s="1"/>
  <c r="P171" i="2"/>
  <c r="AV171" i="2" s="1"/>
  <c r="BD171" i="2" s="1"/>
  <c r="O172" i="2"/>
  <c r="AU172" i="2" s="1"/>
  <c r="BC172" i="2" s="1"/>
  <c r="P172" i="2"/>
  <c r="AV172" i="2" s="1"/>
  <c r="BD172" i="2" s="1"/>
  <c r="O173" i="2"/>
  <c r="AU173" i="2" s="1"/>
  <c r="BC173" i="2" s="1"/>
  <c r="P173" i="2"/>
  <c r="AV173" i="2" s="1"/>
  <c r="BD173" i="2" s="1"/>
  <c r="P189" i="2"/>
  <c r="AV189" i="2" s="1"/>
  <c r="BD189" i="2" s="1"/>
  <c r="O189" i="2"/>
  <c r="AU189" i="2" s="1"/>
  <c r="BC189" i="2" s="1"/>
  <c r="P241" i="2"/>
  <c r="AV241" i="2" s="1"/>
  <c r="BD241" i="2" s="1"/>
  <c r="O241" i="2"/>
  <c r="AU241" i="2" s="1"/>
  <c r="BC241" i="2" s="1"/>
  <c r="P238" i="2"/>
  <c r="AV238" i="2" s="1"/>
  <c r="BD238" i="2" s="1"/>
  <c r="O238" i="2"/>
  <c r="AU238" i="2" s="1"/>
  <c r="BC238" i="2" s="1"/>
  <c r="P237" i="2"/>
  <c r="AV237" i="2" s="1"/>
  <c r="BD237" i="2" s="1"/>
  <c r="O237" i="2"/>
  <c r="AU237" i="2" s="1"/>
  <c r="BC237" i="2" s="1"/>
  <c r="P236" i="2"/>
  <c r="AV236" i="2" s="1"/>
  <c r="BD236" i="2" s="1"/>
  <c r="O236" i="2"/>
  <c r="AU236" i="2" s="1"/>
  <c r="BC236" i="2" s="1"/>
  <c r="P235" i="2"/>
  <c r="AV235" i="2" s="1"/>
  <c r="BD235" i="2" s="1"/>
  <c r="O235" i="2"/>
  <c r="AU235" i="2" s="1"/>
  <c r="BC235" i="2" s="1"/>
  <c r="P234" i="2"/>
  <c r="AV234" i="2" s="1"/>
  <c r="BD234" i="2" s="1"/>
  <c r="O234" i="2"/>
  <c r="AU234" i="2" s="1"/>
  <c r="BC234" i="2" s="1"/>
  <c r="AV233" i="2"/>
  <c r="BD233" i="2" s="1"/>
  <c r="AU233" i="2"/>
  <c r="BC233" i="2" s="1"/>
  <c r="P232" i="2"/>
  <c r="AV232" i="2" s="1"/>
  <c r="BD232" i="2" s="1"/>
  <c r="AU232" i="2"/>
  <c r="BC232" i="2" s="1"/>
  <c r="P231" i="2"/>
  <c r="AV231" i="2" s="1"/>
  <c r="BD231" i="2" s="1"/>
  <c r="O231" i="2"/>
  <c r="AU231" i="2" s="1"/>
  <c r="BC231" i="2" s="1"/>
  <c r="P230" i="2"/>
  <c r="AV230" i="2" s="1"/>
  <c r="BD230" i="2" s="1"/>
  <c r="O230" i="2"/>
  <c r="AU230" i="2" s="1"/>
  <c r="BC230" i="2" s="1"/>
  <c r="P229" i="2"/>
  <c r="AV229" i="2" s="1"/>
  <c r="BD229" i="2" s="1"/>
  <c r="O229" i="2"/>
  <c r="AU229" i="2" s="1"/>
  <c r="BC229" i="2" s="1"/>
  <c r="P228" i="2"/>
  <c r="AV228" i="2" s="1"/>
  <c r="BD228" i="2" s="1"/>
  <c r="O228" i="2"/>
  <c r="AU228" i="2" s="1"/>
  <c r="BC228" i="2" s="1"/>
  <c r="P227" i="2"/>
  <c r="AV227" i="2" s="1"/>
  <c r="BD227" i="2" s="1"/>
  <c r="O227" i="2"/>
  <c r="AU227" i="2" s="1"/>
  <c r="BC227" i="2" s="1"/>
  <c r="P226" i="2"/>
  <c r="AV226" i="2" s="1"/>
  <c r="BD226" i="2" s="1"/>
  <c r="O226" i="2"/>
  <c r="AU226" i="2" s="1"/>
  <c r="BC226" i="2" s="1"/>
  <c r="P225" i="2"/>
  <c r="AV225" i="2" s="1"/>
  <c r="BD225" i="2" s="1"/>
  <c r="O225" i="2"/>
  <c r="AU225" i="2" s="1"/>
  <c r="BC225" i="2" s="1"/>
  <c r="P223" i="2"/>
  <c r="AV223" i="2" s="1"/>
  <c r="BD223" i="2" s="1"/>
  <c r="O223" i="2"/>
  <c r="AU223" i="2" s="1"/>
  <c r="BC223" i="2" s="1"/>
  <c r="P222" i="2"/>
  <c r="AV222" i="2" s="1"/>
  <c r="BD222" i="2" s="1"/>
  <c r="O222" i="2"/>
  <c r="AU222" i="2" s="1"/>
  <c r="BC222" i="2" s="1"/>
  <c r="P221" i="2"/>
  <c r="AV221" i="2" s="1"/>
  <c r="BD221" i="2" s="1"/>
  <c r="O221" i="2"/>
  <c r="AU221" i="2" s="1"/>
  <c r="BC221" i="2" s="1"/>
  <c r="P220" i="2"/>
  <c r="AV220" i="2" s="1"/>
  <c r="BD220" i="2" s="1"/>
  <c r="O220" i="2"/>
  <c r="AU220" i="2" s="1"/>
  <c r="BC220" i="2" s="1"/>
  <c r="P219" i="2"/>
  <c r="AV219" i="2" s="1"/>
  <c r="BD219" i="2" s="1"/>
  <c r="O219" i="2"/>
  <c r="AU219" i="2" s="1"/>
  <c r="BC219" i="2" s="1"/>
  <c r="P218" i="2"/>
  <c r="AV218" i="2" s="1"/>
  <c r="BD218" i="2" s="1"/>
  <c r="O218" i="2"/>
  <c r="AU218" i="2" s="1"/>
  <c r="BC218" i="2" s="1"/>
  <c r="P217" i="2"/>
  <c r="AV217" i="2" s="1"/>
  <c r="BD217" i="2" s="1"/>
  <c r="O217" i="2"/>
  <c r="AU217" i="2" s="1"/>
  <c r="BC217" i="2" s="1"/>
  <c r="P216" i="2"/>
  <c r="AV216" i="2" s="1"/>
  <c r="BD216" i="2" s="1"/>
  <c r="O216" i="2"/>
  <c r="AU216" i="2" s="1"/>
  <c r="BC216" i="2" s="1"/>
  <c r="P215" i="2"/>
  <c r="AV215" i="2" s="1"/>
  <c r="BD215" i="2" s="1"/>
  <c r="O215" i="2"/>
  <c r="AU215" i="2" s="1"/>
  <c r="BC215" i="2" s="1"/>
  <c r="P253" i="2"/>
  <c r="AV253" i="2" s="1"/>
  <c r="BD253" i="2" s="1"/>
  <c r="BL253" i="2" s="1"/>
  <c r="O253" i="2"/>
  <c r="AU253" i="2" s="1"/>
  <c r="BC253" i="2" s="1"/>
  <c r="BK253" i="2" s="1"/>
  <c r="P214" i="2"/>
  <c r="AV214" i="2" s="1"/>
  <c r="BD214" i="2" s="1"/>
  <c r="O214" i="2"/>
  <c r="AU214" i="2" s="1"/>
  <c r="BC214" i="2" s="1"/>
  <c r="P213" i="2"/>
  <c r="AV213" i="2" s="1"/>
  <c r="BD213" i="2" s="1"/>
  <c r="O213" i="2"/>
  <c r="AU213" i="2" s="1"/>
  <c r="BC213" i="2" s="1"/>
  <c r="P212" i="2"/>
  <c r="AV212" i="2" s="1"/>
  <c r="BD212" i="2" s="1"/>
  <c r="O212" i="2"/>
  <c r="AU212" i="2" s="1"/>
  <c r="BC212" i="2" s="1"/>
  <c r="P211" i="2"/>
  <c r="AV211" i="2" s="1"/>
  <c r="BD211" i="2" s="1"/>
  <c r="O211" i="2"/>
  <c r="AU211" i="2" s="1"/>
  <c r="BC211" i="2" s="1"/>
  <c r="P210" i="2"/>
  <c r="AV210" i="2" s="1"/>
  <c r="BD210" i="2" s="1"/>
  <c r="O210" i="2"/>
  <c r="AU210" i="2" s="1"/>
  <c r="BC210" i="2" s="1"/>
  <c r="P209" i="2"/>
  <c r="AV209" i="2" s="1"/>
  <c r="BD209" i="2" s="1"/>
  <c r="O209" i="2"/>
  <c r="AU209" i="2" s="1"/>
  <c r="BC209" i="2" s="1"/>
  <c r="P208" i="2"/>
  <c r="AV208" i="2" s="1"/>
  <c r="BD208" i="2" s="1"/>
  <c r="O208" i="2"/>
  <c r="AU208" i="2" s="1"/>
  <c r="BC208" i="2" s="1"/>
  <c r="P207" i="2"/>
  <c r="AV207" i="2" s="1"/>
  <c r="BD207" i="2" s="1"/>
  <c r="AU207" i="2"/>
  <c r="BC207" i="2" s="1"/>
  <c r="P206" i="2"/>
  <c r="AV206" i="2" s="1"/>
  <c r="BD206" i="2" s="1"/>
  <c r="O206" i="2"/>
  <c r="AU206" i="2" s="1"/>
  <c r="BC206" i="2" s="1"/>
  <c r="P205" i="2"/>
  <c r="AV205" i="2" s="1"/>
  <c r="BD205" i="2" s="1"/>
  <c r="O205" i="2"/>
  <c r="AU205" i="2" s="1"/>
  <c r="BC205" i="2" s="1"/>
  <c r="AV204" i="2"/>
  <c r="BD204" i="2" s="1"/>
  <c r="AU204" i="2"/>
  <c r="BC204" i="2" s="1"/>
  <c r="P203" i="2"/>
  <c r="AV203" i="2" s="1"/>
  <c r="BD203" i="2" s="1"/>
  <c r="O203" i="2"/>
  <c r="AU203" i="2" s="1"/>
  <c r="BC203" i="2" s="1"/>
  <c r="P201" i="2"/>
  <c r="AV201" i="2" s="1"/>
  <c r="BD201" i="2" s="1"/>
  <c r="O201" i="2"/>
  <c r="AU201" i="2" s="1"/>
  <c r="BC201" i="2" s="1"/>
  <c r="P200" i="2"/>
  <c r="AV200" i="2" s="1"/>
  <c r="BD200" i="2" s="1"/>
  <c r="O200" i="2"/>
  <c r="AU200" i="2" s="1"/>
  <c r="BC200" i="2" s="1"/>
  <c r="P195" i="2"/>
  <c r="AV195" i="2" s="1"/>
  <c r="BD195" i="2" s="1"/>
  <c r="O195" i="2"/>
  <c r="AU195" i="2" s="1"/>
  <c r="BC195" i="2" s="1"/>
  <c r="P255" i="2"/>
  <c r="AV255" i="2" s="1"/>
  <c r="BD255" i="2" s="1"/>
  <c r="BL255" i="2" s="1"/>
  <c r="O255" i="2"/>
  <c r="AU255" i="2" s="1"/>
  <c r="BC255" i="2" s="1"/>
  <c r="BK255" i="2" s="1"/>
  <c r="P194" i="2"/>
  <c r="AV194" i="2" s="1"/>
  <c r="BD194" i="2" s="1"/>
  <c r="O194" i="2"/>
  <c r="AU194" i="2" s="1"/>
  <c r="BC194" i="2" s="1"/>
  <c r="P193" i="2"/>
  <c r="AV193" i="2" s="1"/>
  <c r="BD193" i="2" s="1"/>
  <c r="O193" i="2"/>
  <c r="AU193" i="2" s="1"/>
  <c r="BC193" i="2" s="1"/>
  <c r="P192" i="2"/>
  <c r="AV192" i="2" s="1"/>
  <c r="BD192" i="2" s="1"/>
  <c r="O192" i="2"/>
  <c r="AU192" i="2" s="1"/>
  <c r="BC192" i="2" s="1"/>
  <c r="P191" i="2"/>
  <c r="AV191" i="2" s="1"/>
  <c r="BD191" i="2" s="1"/>
  <c r="O191" i="2"/>
  <c r="AU191" i="2" s="1"/>
  <c r="BC191" i="2" s="1"/>
  <c r="P190" i="2"/>
  <c r="AV190" i="2" s="1"/>
  <c r="BD190" i="2" s="1"/>
  <c r="O190" i="2"/>
  <c r="AU190" i="2" s="1"/>
  <c r="BC190" i="2" s="1"/>
  <c r="P188" i="2"/>
  <c r="AV188" i="2" s="1"/>
  <c r="BD188" i="2" s="1"/>
  <c r="O188" i="2"/>
  <c r="AU188" i="2" s="1"/>
  <c r="BC188" i="2" s="1"/>
  <c r="P244" i="2"/>
  <c r="AV244" i="2" s="1"/>
  <c r="BD244" i="2" s="1"/>
  <c r="BL244" i="2" s="1"/>
  <c r="O244" i="2"/>
  <c r="AU244" i="2" s="1"/>
  <c r="BC244" i="2" s="1"/>
  <c r="BK244" i="2" s="1"/>
  <c r="AV186" i="2"/>
  <c r="BD186" i="2" s="1"/>
  <c r="AU186" i="2"/>
  <c r="BC186" i="2" s="1"/>
  <c r="P185" i="2"/>
  <c r="AV185" i="2" s="1"/>
  <c r="BD185" i="2" s="1"/>
  <c r="AU185" i="2"/>
  <c r="BC185" i="2" s="1"/>
  <c r="P184" i="2"/>
  <c r="AV184" i="2" s="1"/>
  <c r="BD184" i="2" s="1"/>
  <c r="O184" i="2"/>
  <c r="AU184" i="2" s="1"/>
  <c r="BC184" i="2" s="1"/>
  <c r="P183" i="2"/>
  <c r="AV183" i="2" s="1"/>
  <c r="BD183" i="2" s="1"/>
  <c r="O183" i="2"/>
  <c r="AU183" i="2" s="1"/>
  <c r="BC183" i="2" s="1"/>
  <c r="P182" i="2"/>
  <c r="AV182" i="2" s="1"/>
  <c r="BD182" i="2" s="1"/>
  <c r="O182" i="2"/>
  <c r="AU182" i="2" s="1"/>
  <c r="BC182" i="2" s="1"/>
  <c r="P181" i="2"/>
  <c r="AV181" i="2" s="1"/>
  <c r="BD181" i="2" s="1"/>
  <c r="O181" i="2"/>
  <c r="AU181" i="2" s="1"/>
  <c r="BC181" i="2" s="1"/>
  <c r="P180" i="2"/>
  <c r="AV180" i="2" s="1"/>
  <c r="BD180" i="2" s="1"/>
  <c r="O180" i="2"/>
  <c r="AU180" i="2" s="1"/>
  <c r="BC180" i="2" s="1"/>
  <c r="P179" i="2"/>
  <c r="AV179" i="2" s="1"/>
  <c r="BD179" i="2" s="1"/>
  <c r="O179" i="2"/>
  <c r="AU179" i="2" s="1"/>
  <c r="BC179" i="2" s="1"/>
  <c r="P178" i="2"/>
  <c r="AV178" i="2" s="1"/>
  <c r="BD178" i="2" s="1"/>
  <c r="O178" i="2"/>
  <c r="AU178" i="2" s="1"/>
  <c r="BC178" i="2" s="1"/>
  <c r="P177" i="2"/>
  <c r="AV177" i="2" s="1"/>
  <c r="BD177" i="2" s="1"/>
  <c r="O177" i="2"/>
  <c r="AU177" i="2" s="1"/>
  <c r="BC177" i="2" s="1"/>
  <c r="P176" i="2"/>
  <c r="AV176" i="2" s="1"/>
  <c r="BD176" i="2" s="1"/>
  <c r="O176" i="2"/>
  <c r="AU176" i="2" s="1"/>
  <c r="BC176" i="2" s="1"/>
  <c r="P175" i="2"/>
  <c r="AV175" i="2" s="1"/>
  <c r="BD175" i="2" s="1"/>
  <c r="O175" i="2"/>
  <c r="AU175" i="2" s="1"/>
  <c r="BC175" i="2" s="1"/>
  <c r="P174" i="2"/>
  <c r="AV174" i="2" s="1"/>
  <c r="BD174" i="2" s="1"/>
  <c r="O174" i="2"/>
  <c r="AU174" i="2" s="1"/>
  <c r="BC174" i="2" s="1"/>
  <c r="BF102" i="2" l="1"/>
  <c r="BF270" i="2" s="1"/>
  <c r="BE102" i="2"/>
  <c r="BE270" i="2" s="1"/>
  <c r="B4" i="15"/>
  <c r="B9" i="15" s="1"/>
  <c r="BV101" i="2"/>
  <c r="CB101" i="2" s="1"/>
  <c r="K9" i="15"/>
  <c r="K11" i="15"/>
  <c r="C9" i="15"/>
  <c r="C11" i="15"/>
  <c r="M11" i="15"/>
  <c r="D15" i="15" s="1"/>
  <c r="L11" i="15"/>
  <c r="L9" i="15"/>
  <c r="BP274" i="2"/>
  <c r="BO274" i="2"/>
  <c r="BB102" i="2"/>
  <c r="BR102" i="2" s="1"/>
  <c r="BA102" i="2"/>
  <c r="BQ102" i="2" s="1"/>
  <c r="BD102" i="2"/>
  <c r="BT102" i="2" s="1"/>
  <c r="AZ102" i="2"/>
  <c r="AZ270" i="2" s="1"/>
  <c r="BC102" i="2"/>
  <c r="BS102" i="2" s="1"/>
  <c r="AY102" i="2"/>
  <c r="AY270" i="2" s="1"/>
  <c r="AY271" i="2" s="1"/>
  <c r="P16" i="5"/>
  <c r="N19" i="5"/>
  <c r="P19" i="5" s="1"/>
  <c r="S16" i="5"/>
  <c r="Q19" i="5"/>
  <c r="S19" i="5" s="1"/>
  <c r="BL176" i="2"/>
  <c r="BT176" i="2"/>
  <c r="CA176" i="2"/>
  <c r="CB176" i="2" s="1"/>
  <c r="BL180" i="2"/>
  <c r="CA180" i="2"/>
  <c r="CB180" i="2" s="1"/>
  <c r="BT180" i="2"/>
  <c r="BL184" i="2"/>
  <c r="CA184" i="2"/>
  <c r="CB184" i="2" s="1"/>
  <c r="BT184" i="2"/>
  <c r="BL188" i="2"/>
  <c r="BT188" i="2"/>
  <c r="CA188" i="2"/>
  <c r="CB188" i="2" s="1"/>
  <c r="BL193" i="2"/>
  <c r="CA193" i="2"/>
  <c r="CB193" i="2" s="1"/>
  <c r="BT193" i="2"/>
  <c r="BL200" i="2"/>
  <c r="BT200" i="2"/>
  <c r="CA200" i="2"/>
  <c r="CB200" i="2" s="1"/>
  <c r="BL203" i="2"/>
  <c r="CA203" i="2"/>
  <c r="CB203" i="2" s="1"/>
  <c r="BT203" i="2"/>
  <c r="BL205" i="2"/>
  <c r="CA205" i="2"/>
  <c r="CB205" i="2" s="1"/>
  <c r="BT205" i="2"/>
  <c r="BL207" i="2"/>
  <c r="CA207" i="2"/>
  <c r="CB207" i="2" s="1"/>
  <c r="BT207" i="2"/>
  <c r="BL209" i="2"/>
  <c r="CA209" i="2"/>
  <c r="CB209" i="2" s="1"/>
  <c r="BT209" i="2"/>
  <c r="BL211" i="2"/>
  <c r="CA211" i="2"/>
  <c r="CB211" i="2" s="1"/>
  <c r="BT211" i="2"/>
  <c r="BL213" i="2"/>
  <c r="CA213" i="2"/>
  <c r="CB213" i="2" s="1"/>
  <c r="BT213" i="2"/>
  <c r="BL216" i="2"/>
  <c r="CA216" i="2"/>
  <c r="CB216" i="2" s="1"/>
  <c r="BT216" i="2"/>
  <c r="BL218" i="2"/>
  <c r="CA218" i="2"/>
  <c r="CB218" i="2" s="1"/>
  <c r="BT218" i="2"/>
  <c r="BL220" i="2"/>
  <c r="CA220" i="2"/>
  <c r="CB220" i="2" s="1"/>
  <c r="BT220" i="2"/>
  <c r="BL222" i="2"/>
  <c r="BT222" i="2"/>
  <c r="CA222" i="2"/>
  <c r="CB222" i="2" s="1"/>
  <c r="BL226" i="2"/>
  <c r="BT226" i="2"/>
  <c r="CA226" i="2"/>
  <c r="CB226" i="2" s="1"/>
  <c r="BL228" i="2"/>
  <c r="BT228" i="2"/>
  <c r="CA228" i="2"/>
  <c r="CB228" i="2" s="1"/>
  <c r="BL230" i="2"/>
  <c r="CA230" i="2"/>
  <c r="CB230" i="2" s="1"/>
  <c r="BT230" i="2"/>
  <c r="BL232" i="2"/>
  <c r="BT232" i="2"/>
  <c r="CA232" i="2"/>
  <c r="CB232" i="2" s="1"/>
  <c r="BL234" i="2"/>
  <c r="CA234" i="2"/>
  <c r="CB234" i="2" s="1"/>
  <c r="BT234" i="2"/>
  <c r="BL236" i="2"/>
  <c r="BT236" i="2"/>
  <c r="CA236" i="2"/>
  <c r="CB236" i="2" s="1"/>
  <c r="BL238" i="2"/>
  <c r="BT238" i="2"/>
  <c r="CA238" i="2"/>
  <c r="CB238" i="2" s="1"/>
  <c r="BK173" i="2"/>
  <c r="BZ173" i="2"/>
  <c r="BS173" i="2"/>
  <c r="BK171" i="2"/>
  <c r="BZ171" i="2"/>
  <c r="BS171" i="2"/>
  <c r="BK168" i="2"/>
  <c r="BS168" i="2"/>
  <c r="BZ168" i="2"/>
  <c r="BK161" i="2"/>
  <c r="BS161" i="2"/>
  <c r="BZ161" i="2"/>
  <c r="BK159" i="2"/>
  <c r="BS159" i="2"/>
  <c r="BZ159" i="2"/>
  <c r="BY185" i="2"/>
  <c r="BY249" i="2" s="1"/>
  <c r="BR185" i="2"/>
  <c r="BR249" i="2" s="1"/>
  <c r="BR267" i="2" s="1"/>
  <c r="BK175" i="2"/>
  <c r="BZ175" i="2"/>
  <c r="BS175" i="2"/>
  <c r="BK177" i="2"/>
  <c r="BZ177" i="2"/>
  <c r="BS177" i="2"/>
  <c r="BK179" i="2"/>
  <c r="BZ179" i="2"/>
  <c r="BS179" i="2"/>
  <c r="BK181" i="2"/>
  <c r="BZ181" i="2"/>
  <c r="BS181" i="2"/>
  <c r="BK183" i="2"/>
  <c r="BZ183" i="2"/>
  <c r="BS183" i="2"/>
  <c r="BK185" i="2"/>
  <c r="BZ185" i="2"/>
  <c r="BS185" i="2"/>
  <c r="BK190" i="2"/>
  <c r="BS190" i="2"/>
  <c r="BZ190" i="2"/>
  <c r="BK192" i="2"/>
  <c r="BS192" i="2"/>
  <c r="BZ192" i="2"/>
  <c r="BK194" i="2"/>
  <c r="BZ194" i="2"/>
  <c r="BS194" i="2"/>
  <c r="BK195" i="2"/>
  <c r="BS195" i="2"/>
  <c r="BZ195" i="2"/>
  <c r="BK201" i="2"/>
  <c r="BZ201" i="2"/>
  <c r="BS201" i="2"/>
  <c r="BK204" i="2"/>
  <c r="BS204" i="2"/>
  <c r="BZ204" i="2"/>
  <c r="BK206" i="2"/>
  <c r="BS206" i="2"/>
  <c r="BZ206" i="2"/>
  <c r="BK208" i="2"/>
  <c r="BZ208" i="2"/>
  <c r="BS208" i="2"/>
  <c r="BK210" i="2"/>
  <c r="BZ210" i="2"/>
  <c r="BS210" i="2"/>
  <c r="BK212" i="2"/>
  <c r="BZ212" i="2"/>
  <c r="BS212" i="2"/>
  <c r="BK214" i="2"/>
  <c r="BZ214" i="2"/>
  <c r="BS214" i="2"/>
  <c r="BK215" i="2"/>
  <c r="BZ215" i="2"/>
  <c r="BS215" i="2"/>
  <c r="BK217" i="2"/>
  <c r="BZ217" i="2"/>
  <c r="BS217" i="2"/>
  <c r="BK219" i="2"/>
  <c r="BZ219" i="2"/>
  <c r="BS219" i="2"/>
  <c r="BK221" i="2"/>
  <c r="BZ221" i="2"/>
  <c r="BS221" i="2"/>
  <c r="BK223" i="2"/>
  <c r="BZ223" i="2"/>
  <c r="BS223" i="2"/>
  <c r="BK225" i="2"/>
  <c r="BZ225" i="2"/>
  <c r="BS225" i="2"/>
  <c r="BK227" i="2"/>
  <c r="BZ227" i="2"/>
  <c r="BS227" i="2"/>
  <c r="BK229" i="2"/>
  <c r="BZ229" i="2"/>
  <c r="BS229" i="2"/>
  <c r="BK231" i="2"/>
  <c r="BZ231" i="2"/>
  <c r="BS231" i="2"/>
  <c r="BK233" i="2"/>
  <c r="BZ233" i="2"/>
  <c r="BS233" i="2"/>
  <c r="BK235" i="2"/>
  <c r="BZ235" i="2"/>
  <c r="BS235" i="2"/>
  <c r="BK237" i="2"/>
  <c r="BZ237" i="2"/>
  <c r="BS237" i="2"/>
  <c r="BK241" i="2"/>
  <c r="BZ241" i="2"/>
  <c r="BS241" i="2"/>
  <c r="BK189" i="2"/>
  <c r="BZ189" i="2"/>
  <c r="BS189" i="2"/>
  <c r="BL172" i="2"/>
  <c r="CA172" i="2"/>
  <c r="CB172" i="2" s="1"/>
  <c r="BT172" i="2"/>
  <c r="BL170" i="2"/>
  <c r="CA170" i="2"/>
  <c r="CB170" i="2" s="1"/>
  <c r="BT170" i="2"/>
  <c r="BL165" i="2"/>
  <c r="BT165" i="2"/>
  <c r="CA165" i="2"/>
  <c r="CB165" i="2" s="1"/>
  <c r="BL160" i="2"/>
  <c r="CA160" i="2"/>
  <c r="CB160" i="2" s="1"/>
  <c r="BT160" i="2"/>
  <c r="BL174" i="2"/>
  <c r="CA174" i="2"/>
  <c r="CB174" i="2" s="1"/>
  <c r="BT174" i="2"/>
  <c r="BL178" i="2"/>
  <c r="CA178" i="2"/>
  <c r="CB178" i="2" s="1"/>
  <c r="BT178" i="2"/>
  <c r="BL182" i="2"/>
  <c r="CA182" i="2"/>
  <c r="CB182" i="2" s="1"/>
  <c r="BT182" i="2"/>
  <c r="BL186" i="2"/>
  <c r="CA186" i="2"/>
  <c r="CB186" i="2" s="1"/>
  <c r="BT186" i="2"/>
  <c r="BL191" i="2"/>
  <c r="CA191" i="2"/>
  <c r="CB191" i="2" s="1"/>
  <c r="BT191" i="2"/>
  <c r="BL175" i="2"/>
  <c r="CA175" i="2"/>
  <c r="CB175" i="2" s="1"/>
  <c r="BT175" i="2"/>
  <c r="BL177" i="2"/>
  <c r="CA177" i="2"/>
  <c r="CB177" i="2" s="1"/>
  <c r="BT177" i="2"/>
  <c r="BL179" i="2"/>
  <c r="BT179" i="2"/>
  <c r="CA179" i="2"/>
  <c r="CB179" i="2" s="1"/>
  <c r="BL181" i="2"/>
  <c r="BT181" i="2"/>
  <c r="CA181" i="2"/>
  <c r="CB181" i="2" s="1"/>
  <c r="BL183" i="2"/>
  <c r="CA183" i="2"/>
  <c r="CB183" i="2" s="1"/>
  <c r="BT183" i="2"/>
  <c r="BL185" i="2"/>
  <c r="CA185" i="2"/>
  <c r="CB185" i="2" s="1"/>
  <c r="BT185" i="2"/>
  <c r="BL190" i="2"/>
  <c r="CA190" i="2"/>
  <c r="CB190" i="2" s="1"/>
  <c r="BT190" i="2"/>
  <c r="BL192" i="2"/>
  <c r="BT192" i="2"/>
  <c r="CA192" i="2"/>
  <c r="CB192" i="2" s="1"/>
  <c r="BL194" i="2"/>
  <c r="BT194" i="2"/>
  <c r="CA194" i="2"/>
  <c r="CB194" i="2" s="1"/>
  <c r="BL195" i="2"/>
  <c r="CA195" i="2"/>
  <c r="CB195" i="2" s="1"/>
  <c r="BT195" i="2"/>
  <c r="BL201" i="2"/>
  <c r="BT201" i="2"/>
  <c r="CA201" i="2"/>
  <c r="CB201" i="2" s="1"/>
  <c r="BL204" i="2"/>
  <c r="BT204" i="2"/>
  <c r="CA204" i="2"/>
  <c r="CB204" i="2" s="1"/>
  <c r="BL206" i="2"/>
  <c r="BT206" i="2"/>
  <c r="CA206" i="2"/>
  <c r="CB206" i="2" s="1"/>
  <c r="BL208" i="2"/>
  <c r="CA208" i="2"/>
  <c r="CB208" i="2" s="1"/>
  <c r="BT208" i="2"/>
  <c r="BL210" i="2"/>
  <c r="CA210" i="2"/>
  <c r="CB210" i="2" s="1"/>
  <c r="BT210" i="2"/>
  <c r="BL212" i="2"/>
  <c r="CA212" i="2"/>
  <c r="CB212" i="2" s="1"/>
  <c r="BT212" i="2"/>
  <c r="BL214" i="2"/>
  <c r="BT214" i="2"/>
  <c r="CA214" i="2"/>
  <c r="CB214" i="2" s="1"/>
  <c r="BL215" i="2"/>
  <c r="CA215" i="2"/>
  <c r="CB215" i="2" s="1"/>
  <c r="BT215" i="2"/>
  <c r="BL217" i="2"/>
  <c r="CA217" i="2"/>
  <c r="CB217" i="2" s="1"/>
  <c r="BT217" i="2"/>
  <c r="BL219" i="2"/>
  <c r="BT219" i="2"/>
  <c r="CA219" i="2"/>
  <c r="CB219" i="2" s="1"/>
  <c r="BL221" i="2"/>
  <c r="CA221" i="2"/>
  <c r="CB221" i="2" s="1"/>
  <c r="BT221" i="2"/>
  <c r="BL223" i="2"/>
  <c r="CA223" i="2"/>
  <c r="CB223" i="2" s="1"/>
  <c r="BT223" i="2"/>
  <c r="BL225" i="2"/>
  <c r="BT225" i="2"/>
  <c r="CA225" i="2"/>
  <c r="CB225" i="2" s="1"/>
  <c r="BL227" i="2"/>
  <c r="CA227" i="2"/>
  <c r="CB227" i="2" s="1"/>
  <c r="BT227" i="2"/>
  <c r="BL229" i="2"/>
  <c r="CA229" i="2"/>
  <c r="CB229" i="2" s="1"/>
  <c r="BT229" i="2"/>
  <c r="BL231" i="2"/>
  <c r="CA231" i="2"/>
  <c r="CB231" i="2" s="1"/>
  <c r="BT231" i="2"/>
  <c r="BL233" i="2"/>
  <c r="BT233" i="2"/>
  <c r="CA233" i="2"/>
  <c r="CB233" i="2" s="1"/>
  <c r="BL235" i="2"/>
  <c r="CA235" i="2"/>
  <c r="CB235" i="2" s="1"/>
  <c r="BT235" i="2"/>
  <c r="BL237" i="2"/>
  <c r="BT237" i="2"/>
  <c r="CA237" i="2"/>
  <c r="CB237" i="2" s="1"/>
  <c r="BL241" i="2"/>
  <c r="BT241" i="2"/>
  <c r="CA241" i="2"/>
  <c r="CB241" i="2" s="1"/>
  <c r="BL189" i="2"/>
  <c r="CA189" i="2"/>
  <c r="CB189" i="2" s="1"/>
  <c r="BT189" i="2"/>
  <c r="BK172" i="2"/>
  <c r="BZ172" i="2"/>
  <c r="BS172" i="2"/>
  <c r="BK170" i="2"/>
  <c r="BS170" i="2"/>
  <c r="BZ170" i="2"/>
  <c r="BK165" i="2"/>
  <c r="BZ165" i="2"/>
  <c r="BS165" i="2"/>
  <c r="BK160" i="2"/>
  <c r="BZ160" i="2"/>
  <c r="BS160" i="2"/>
  <c r="BQ185" i="2"/>
  <c r="BQ249" i="2" s="1"/>
  <c r="BQ267" i="2" s="1"/>
  <c r="BX185" i="2"/>
  <c r="BX249" i="2" s="1"/>
  <c r="BK174" i="2"/>
  <c r="BS174" i="2"/>
  <c r="BZ174" i="2"/>
  <c r="BK176" i="2"/>
  <c r="BS176" i="2"/>
  <c r="BZ176" i="2"/>
  <c r="BK178" i="2"/>
  <c r="BS178" i="2"/>
  <c r="BZ178" i="2"/>
  <c r="BK180" i="2"/>
  <c r="BS180" i="2"/>
  <c r="BZ180" i="2"/>
  <c r="BK182" i="2"/>
  <c r="BZ182" i="2"/>
  <c r="BS182" i="2"/>
  <c r="BK184" i="2"/>
  <c r="BS184" i="2"/>
  <c r="BZ184" i="2"/>
  <c r="BK186" i="2"/>
  <c r="BS186" i="2"/>
  <c r="BZ186" i="2"/>
  <c r="BK188" i="2"/>
  <c r="BZ188" i="2"/>
  <c r="BS188" i="2"/>
  <c r="BK191" i="2"/>
  <c r="BZ191" i="2"/>
  <c r="BS191" i="2"/>
  <c r="BK193" i="2"/>
  <c r="BS193" i="2"/>
  <c r="BZ193" i="2"/>
  <c r="BK200" i="2"/>
  <c r="BS200" i="2"/>
  <c r="BZ200" i="2"/>
  <c r="BK203" i="2"/>
  <c r="BS203" i="2"/>
  <c r="BZ203" i="2"/>
  <c r="BK205" i="2"/>
  <c r="BZ205" i="2"/>
  <c r="BS205" i="2"/>
  <c r="BK207" i="2"/>
  <c r="BS207" i="2"/>
  <c r="BZ207" i="2"/>
  <c r="BK209" i="2"/>
  <c r="BZ209" i="2"/>
  <c r="BS209" i="2"/>
  <c r="BK211" i="2"/>
  <c r="BS211" i="2"/>
  <c r="BZ211" i="2"/>
  <c r="BK213" i="2"/>
  <c r="BZ213" i="2"/>
  <c r="BS213" i="2"/>
  <c r="BK216" i="2"/>
  <c r="BZ216" i="2"/>
  <c r="BS216" i="2"/>
  <c r="BK218" i="2"/>
  <c r="BS218" i="2"/>
  <c r="BZ218" i="2"/>
  <c r="BK220" i="2"/>
  <c r="BS220" i="2"/>
  <c r="BZ220" i="2"/>
  <c r="BK222" i="2"/>
  <c r="BS222" i="2"/>
  <c r="BZ222" i="2"/>
  <c r="BK226" i="2"/>
  <c r="BS226" i="2"/>
  <c r="BZ226" i="2"/>
  <c r="BK228" i="2"/>
  <c r="BS228" i="2"/>
  <c r="BZ228" i="2"/>
  <c r="BK230" i="2"/>
  <c r="BS230" i="2"/>
  <c r="BZ230" i="2"/>
  <c r="BK232" i="2"/>
  <c r="BS232" i="2"/>
  <c r="BZ232" i="2"/>
  <c r="BK234" i="2"/>
  <c r="BS234" i="2"/>
  <c r="BZ234" i="2"/>
  <c r="BK236" i="2"/>
  <c r="BS236" i="2"/>
  <c r="BZ236" i="2"/>
  <c r="BK238" i="2"/>
  <c r="BS238" i="2"/>
  <c r="BZ238" i="2"/>
  <c r="BL173" i="2"/>
  <c r="BT173" i="2"/>
  <c r="CA173" i="2"/>
  <c r="CB173" i="2" s="1"/>
  <c r="BL171" i="2"/>
  <c r="CA171" i="2"/>
  <c r="CB171" i="2" s="1"/>
  <c r="BT171" i="2"/>
  <c r="BL168" i="2"/>
  <c r="CA168" i="2"/>
  <c r="CB168" i="2" s="1"/>
  <c r="BT168" i="2"/>
  <c r="BL161" i="2"/>
  <c r="BT161" i="2"/>
  <c r="CA161" i="2"/>
  <c r="CB161" i="2" s="1"/>
  <c r="BL159" i="2"/>
  <c r="BT159" i="2"/>
  <c r="CA159" i="2"/>
  <c r="CB159" i="2" s="1"/>
  <c r="AY267" i="2"/>
  <c r="AY265" i="2"/>
  <c r="AS267" i="2"/>
  <c r="AS265" i="2"/>
  <c r="BG267" i="2"/>
  <c r="B19" i="10" s="1"/>
  <c r="BG265" i="2"/>
  <c r="AZ267" i="2"/>
  <c r="C3" i="10" s="1"/>
  <c r="AZ265" i="2"/>
  <c r="AT267" i="2"/>
  <c r="AT265" i="2"/>
  <c r="BH267" i="2"/>
  <c r="C19" i="10" s="1"/>
  <c r="BH265" i="2"/>
  <c r="AV158" i="2"/>
  <c r="P249" i="2"/>
  <c r="BI185" i="2"/>
  <c r="BI249" i="2" s="1"/>
  <c r="BA249" i="2"/>
  <c r="AU158" i="2"/>
  <c r="O249" i="2"/>
  <c r="BJ185" i="2"/>
  <c r="BJ249" i="2" s="1"/>
  <c r="N8" i="15" s="1"/>
  <c r="N9" i="15" s="1"/>
  <c r="BB249" i="2"/>
  <c r="O19" i="10" l="1"/>
  <c r="P19" i="10"/>
  <c r="B11" i="15"/>
  <c r="C10" i="13" s="1"/>
  <c r="B24" i="10"/>
  <c r="C24" i="10"/>
  <c r="C70" i="10" s="1"/>
  <c r="BA250" i="2"/>
  <c r="D8" i="15"/>
  <c r="D9" i="15" s="1"/>
  <c r="AZ271" i="2"/>
  <c r="C19" i="13"/>
  <c r="C12" i="13"/>
  <c r="H12" i="13" s="1"/>
  <c r="B3" i="10"/>
  <c r="O3" i="10" s="1"/>
  <c r="BB250" i="2"/>
  <c r="E8" i="15"/>
  <c r="E9" i="15" s="1"/>
  <c r="BI265" i="2"/>
  <c r="M8" i="15"/>
  <c r="M9" i="15" s="1"/>
  <c r="C15" i="15"/>
  <c r="BQ274" i="2"/>
  <c r="BP102" i="2"/>
  <c r="BP270" i="2" s="1"/>
  <c r="BR274" i="2"/>
  <c r="BO102" i="2"/>
  <c r="BO270" i="2" s="1"/>
  <c r="BO273" i="2" s="1"/>
  <c r="AG15" i="5"/>
  <c r="AG20" i="5" s="1"/>
  <c r="G21" i="10"/>
  <c r="H24" i="10" s="1"/>
  <c r="H70" i="10" s="1"/>
  <c r="AG7" i="5"/>
  <c r="AG12" i="5" s="1"/>
  <c r="G5" i="10"/>
  <c r="AF15" i="5"/>
  <c r="AF20" i="5" s="1"/>
  <c r="F21" i="10"/>
  <c r="AF7" i="5"/>
  <c r="AF12" i="5" s="1"/>
  <c r="F5" i="10"/>
  <c r="BJ267" i="2"/>
  <c r="E19" i="10" s="1"/>
  <c r="BJ265" i="2"/>
  <c r="BA267" i="2"/>
  <c r="D3" i="10" s="1"/>
  <c r="BA265" i="2"/>
  <c r="BI267" i="2"/>
  <c r="D19" i="10" s="1"/>
  <c r="BB267" i="2"/>
  <c r="E3" i="10" s="1"/>
  <c r="BB265" i="2"/>
  <c r="BC158" i="2"/>
  <c r="AU249" i="2"/>
  <c r="BD158" i="2"/>
  <c r="AV249" i="2"/>
  <c r="B70" i="10" l="1"/>
  <c r="P24" i="10"/>
  <c r="B15" i="15"/>
  <c r="C16" i="13" s="1"/>
  <c r="G10" i="13"/>
  <c r="H10" i="13"/>
  <c r="C21" i="13"/>
  <c r="H21" i="13" s="1"/>
  <c r="H19" i="13"/>
  <c r="J24" i="10"/>
  <c r="K71" i="10" s="1"/>
  <c r="K24" i="10"/>
  <c r="L71" i="10" s="1"/>
  <c r="O24" i="10"/>
  <c r="D24" i="10"/>
  <c r="D70" i="10" s="1"/>
  <c r="E24" i="10"/>
  <c r="E70" i="10" s="1"/>
  <c r="BR250" i="2"/>
  <c r="BR270" i="2" s="1"/>
  <c r="BR273" i="2" s="1"/>
  <c r="BB270" i="2"/>
  <c r="BQ250" i="2"/>
  <c r="BQ270" i="2" s="1"/>
  <c r="BQ273" i="2" s="1"/>
  <c r="BA270" i="2"/>
  <c r="BA271" i="2" s="1"/>
  <c r="BP271" i="2"/>
  <c r="BP273" i="2"/>
  <c r="BZ158" i="2"/>
  <c r="BZ249" i="2" s="1"/>
  <c r="BS158" i="2"/>
  <c r="BS249" i="2" s="1"/>
  <c r="BS267" i="2" s="1"/>
  <c r="CA158" i="2"/>
  <c r="BT158" i="2"/>
  <c r="BT249" i="2" s="1"/>
  <c r="BT267" i="2" s="1"/>
  <c r="AU267" i="2"/>
  <c r="AU265" i="2"/>
  <c r="AV267" i="2"/>
  <c r="AV265" i="2"/>
  <c r="BL158" i="2"/>
  <c r="BL249" i="2" s="1"/>
  <c r="P8" i="15" s="1"/>
  <c r="P9" i="15" s="1"/>
  <c r="BD249" i="2"/>
  <c r="BC249" i="2"/>
  <c r="BK158" i="2"/>
  <c r="BK249" i="2" s="1"/>
  <c r="O8" i="15" s="1"/>
  <c r="O9" i="15" s="1"/>
  <c r="G16" i="13" l="1"/>
  <c r="H16" i="13"/>
  <c r="BC250" i="2"/>
  <c r="BC270" i="2" s="1"/>
  <c r="F8" i="15"/>
  <c r="F9" i="15" s="1"/>
  <c r="BQ271" i="2"/>
  <c r="BR271" i="2" s="1"/>
  <c r="BD250" i="2"/>
  <c r="BD270" i="2" s="1"/>
  <c r="G8" i="15"/>
  <c r="D11" i="13" s="1"/>
  <c r="BB271" i="2"/>
  <c r="BT274" i="2"/>
  <c r="CA249" i="2"/>
  <c r="CB158" i="2"/>
  <c r="CB249" i="2" s="1"/>
  <c r="BS274" i="2"/>
  <c r="BD267" i="2"/>
  <c r="D12" i="13" s="1"/>
  <c r="BD265" i="2"/>
  <c r="BK267" i="2"/>
  <c r="F19" i="10" s="1"/>
  <c r="BK265" i="2"/>
  <c r="BC267" i="2"/>
  <c r="F3" i="10" s="1"/>
  <c r="BC265" i="2"/>
  <c r="BL267" i="2"/>
  <c r="G19" i="10" s="1"/>
  <c r="D19" i="13" s="1"/>
  <c r="D21" i="13" s="1"/>
  <c r="BL265" i="2"/>
  <c r="BS250" i="2" l="1"/>
  <c r="BS270" i="2" s="1"/>
  <c r="BS271" i="2" s="1"/>
  <c r="BC271" i="2"/>
  <c r="BD271" i="2" s="1"/>
  <c r="BE271" i="2" s="1"/>
  <c r="BF271" i="2" s="1"/>
  <c r="G24" i="10"/>
  <c r="F24" i="10"/>
  <c r="F70" i="10" s="1"/>
  <c r="N19" i="10"/>
  <c r="BT250" i="2"/>
  <c r="BT270" i="2" s="1"/>
  <c r="BT273" i="2" s="1"/>
  <c r="G3" i="10"/>
  <c r="N3" i="10" s="1"/>
  <c r="G12" i="13"/>
  <c r="G11" i="13"/>
  <c r="G9" i="15"/>
  <c r="N24" i="10" l="1"/>
  <c r="G70" i="10"/>
  <c r="BS273" i="2"/>
  <c r="BT271" i="2"/>
  <c r="G19" i="13"/>
  <c r="G21" i="13"/>
  <c r="F249" i="1"/>
  <c r="M251" i="1" s="1"/>
  <c r="B2" i="10" l="1"/>
  <c r="P2" i="10" s="1"/>
  <c r="C14" i="13" l="1"/>
  <c r="O2" i="10"/>
  <c r="N2" i="10"/>
  <c r="G14" i="13" l="1"/>
  <c r="H14" i="13"/>
</calcChain>
</file>

<file path=xl/comments1.xml><?xml version="1.0" encoding="utf-8"?>
<comments xmlns="http://schemas.openxmlformats.org/spreadsheetml/2006/main">
  <authors>
    <author>Grete Feldbech Kjeldsen</author>
    <author>dklstr</author>
  </authors>
  <commentList>
    <comment ref="M8" author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Bygningen er fraflyttet pga. vand-/stormskade. Skal sælges.</t>
        </r>
      </text>
    </comment>
    <comment ref="A23" authorId="1">
      <text>
        <r>
          <rPr>
            <b/>
            <sz val="9"/>
            <color indexed="81"/>
            <rFont val="Tahoma"/>
            <family val="2"/>
          </rPr>
          <t>dklstr: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8" author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Lene skaffer de "gamle" forbrugstal. Jobcentret har skiftet adresse.</t>
        </r>
      </text>
    </comment>
    <comment ref="M162" author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Lokale udlejet til PostDanmark. Har stor tøjtørrer!</t>
        </r>
      </text>
    </comment>
    <comment ref="M165" author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Hjemmeplejen er flyttet ind her.</t>
        </r>
      </text>
    </comment>
    <comment ref="M194" author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Står tom.</t>
        </r>
      </text>
    </comment>
    <comment ref="M239" author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Er blevet sundhedshus.</t>
        </r>
      </text>
    </comment>
  </commentList>
</comments>
</file>

<file path=xl/comments2.xml><?xml version="1.0" encoding="utf-8"?>
<comments xmlns="http://schemas.openxmlformats.org/spreadsheetml/2006/main">
  <authors>
    <author>dkmsic</author>
    <author>Grete Feldbech Kjeldsen</author>
  </authors>
  <commentList>
    <comment ref="K141" authorId="0">
      <text>
        <r>
          <rPr>
            <b/>
            <sz val="8"/>
            <color indexed="81"/>
            <rFont val="Tahoma"/>
            <family val="2"/>
          </rPr>
          <t>dkmsic:</t>
        </r>
        <r>
          <rPr>
            <sz val="8"/>
            <color indexed="81"/>
            <rFont val="Tahoma"/>
            <family val="2"/>
          </rPr>
          <t xml:space="preserve">
Måler nr2:
2007: 221
2008: 200</t>
        </r>
      </text>
    </comment>
    <comment ref="AP150" authorId="1">
      <text>
        <r>
          <rPr>
            <b/>
            <sz val="9"/>
            <color indexed="81"/>
            <rFont val="Tahoma"/>
            <charset val="1"/>
          </rPr>
          <t>Grete Feldbech Kjeldsen:</t>
        </r>
        <r>
          <rPr>
            <sz val="9"/>
            <color indexed="81"/>
            <rFont val="Tahoma"/>
            <charset val="1"/>
          </rPr>
          <t xml:space="preserve">
19.10.2015: Beboernes andel på 106 MWh fratrækkes.</t>
        </r>
      </text>
    </comment>
    <comment ref="BF171" authorId="1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Hjemmeplejen flyttet ind.</t>
        </r>
      </text>
    </comment>
  </commentList>
</comments>
</file>

<file path=xl/comments3.xml><?xml version="1.0" encoding="utf-8"?>
<comments xmlns="http://schemas.openxmlformats.org/spreadsheetml/2006/main">
  <authors>
    <author>Grete Feldbech Kjeldsen</author>
  </authors>
  <commentList>
    <comment ref="O194" authorId="0">
      <text>
        <r>
          <rPr>
            <b/>
            <sz val="9"/>
            <color indexed="81"/>
            <rFont val="Tahoma"/>
            <family val="2"/>
          </rPr>
          <t xml:space="preserve">Grete Feldbech Kjeldsen:
</t>
        </r>
        <r>
          <rPr>
            <sz val="9"/>
            <color indexed="81"/>
            <rFont val="Tahoma"/>
            <family val="2"/>
          </rPr>
          <t>Badebassin i sommeren 2014.</t>
        </r>
      </text>
    </comment>
    <comment ref="N205" author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Svømmebassin tømt/lukket i 3 måneder.</t>
        </r>
      </text>
    </comment>
    <comment ref="O205" author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Svømmehal: Bassin tømt i 2013 og fyldt i 2014.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I5" authorId="0">
      <text>
        <r>
          <rPr>
            <sz val="10"/>
            <rFont val="Arial"/>
            <family val="2"/>
          </rPr>
          <t>2.829,92
31-12-08 23:45 - 01-01-10 00:00</t>
        </r>
      </text>
    </comment>
    <comment ref="J5" authorId="0">
      <text>
        <r>
          <rPr>
            <sz val="10"/>
            <rFont val="Arial"/>
            <family val="2"/>
          </rPr>
          <t>2.936,40
31-12-09 23:45 - 01-01-11 00:00</t>
        </r>
      </text>
    </comment>
    <comment ref="K5" authorId="0">
      <text>
        <r>
          <rPr>
            <sz val="10"/>
            <rFont val="Arial"/>
            <family val="2"/>
          </rPr>
          <t>2.998,91
31-12-10 23:45 - 01-01-12 00:00</t>
        </r>
      </text>
    </comment>
    <comment ref="L5" authorId="0">
      <text>
        <r>
          <rPr>
            <sz val="10"/>
            <rFont val="Arial"/>
            <family val="2"/>
          </rPr>
          <t>2.949,73
31-12-11 23:45 - 01-01-13 00:00</t>
        </r>
      </text>
    </comment>
    <comment ref="I6" authorId="0">
      <text>
        <r>
          <rPr>
            <sz val="10"/>
            <rFont val="Arial"/>
            <family val="2"/>
          </rPr>
          <t>8.056,17
31-12-08 23:45 - 01-01-10 00:00</t>
        </r>
      </text>
    </comment>
    <comment ref="J6" authorId="0">
      <text>
        <r>
          <rPr>
            <sz val="10"/>
            <rFont val="Arial"/>
            <family val="2"/>
          </rPr>
          <t>8.050,99
31-12-09 23:45 - 01-01-11 00:00</t>
        </r>
      </text>
    </comment>
    <comment ref="K6" authorId="0">
      <text>
        <r>
          <rPr>
            <sz val="10"/>
            <rFont val="Arial"/>
            <family val="2"/>
          </rPr>
          <t>7.660,01
31-12-10 23:45 - 01-01-12 00:00</t>
        </r>
      </text>
    </comment>
    <comment ref="L6" authorId="0">
      <text>
        <r>
          <rPr>
            <sz val="10"/>
            <rFont val="Arial"/>
            <family val="2"/>
          </rPr>
          <t>8.127,62
31-12-11 23:45 - 01-01-13 00:00</t>
        </r>
      </text>
    </comment>
    <comment ref="I8" authorId="0">
      <text>
        <r>
          <rPr>
            <sz val="10"/>
            <rFont val="Arial"/>
            <family val="2"/>
          </rPr>
          <t>10.519,95
31-12-08 23:45 - 01-01-10 00:00</t>
        </r>
      </text>
    </comment>
    <comment ref="J8" authorId="0">
      <text>
        <r>
          <rPr>
            <sz val="10"/>
            <rFont val="Arial"/>
            <family val="2"/>
          </rPr>
          <t>11.209,88
31-12-09 23:45 - 01-01-11 00:00</t>
        </r>
      </text>
    </comment>
    <comment ref="K8" authorId="0">
      <text>
        <r>
          <rPr>
            <sz val="10"/>
            <rFont val="Arial"/>
            <family val="2"/>
          </rPr>
          <t>9.869,30
31-12-10 23:45 - 01-01-12 00:00</t>
        </r>
      </text>
    </comment>
    <comment ref="L8" authorId="0">
      <text>
        <r>
          <rPr>
            <sz val="10"/>
            <rFont val="Arial"/>
            <family val="2"/>
          </rPr>
          <t>10.787,68
31-12-11 23:45 - 01-01-13 00:00</t>
        </r>
      </text>
    </comment>
    <comment ref="I10" authorId="0">
      <text>
        <r>
          <rPr>
            <sz val="10"/>
            <rFont val="Arial"/>
            <family val="2"/>
          </rPr>
          <t>11.796,49
31-12-08 23:45 - 01-01-10 00:00</t>
        </r>
      </text>
    </comment>
    <comment ref="J10" authorId="0">
      <text>
        <r>
          <rPr>
            <sz val="10"/>
            <rFont val="Arial"/>
            <family val="2"/>
          </rPr>
          <t>11.989,19
31-12-09 23:45 - 01-01-11 00:00</t>
        </r>
      </text>
    </comment>
    <comment ref="K10" authorId="0">
      <text>
        <r>
          <rPr>
            <sz val="10"/>
            <rFont val="Arial"/>
            <family val="2"/>
          </rPr>
          <t>10.974,96
31-12-10 23:45 - 01-01-12 00:00</t>
        </r>
      </text>
    </comment>
    <comment ref="L10" authorId="0">
      <text>
        <r>
          <rPr>
            <sz val="10"/>
            <rFont val="Arial"/>
            <family val="2"/>
          </rPr>
          <t>12.008,50
31-12-11 23:45 - 01-01-13 00:00</t>
        </r>
      </text>
    </comment>
    <comment ref="I12" authorId="0">
      <text>
        <r>
          <rPr>
            <sz val="10"/>
            <rFont val="Arial"/>
            <family val="2"/>
          </rPr>
          <t>11.819,19
30-12-08 00:00 - 01-01-10 00:00</t>
        </r>
      </text>
    </comment>
    <comment ref="J12" authorId="0">
      <text>
        <r>
          <rPr>
            <sz val="10"/>
            <rFont val="Arial"/>
            <family val="2"/>
          </rPr>
          <t>16.134,70
31-12-09 23:45 - 01-01-11 00:00</t>
        </r>
      </text>
    </comment>
    <comment ref="K12" authorId="0">
      <text>
        <r>
          <rPr>
            <sz val="10"/>
            <rFont val="Arial"/>
            <family val="2"/>
          </rPr>
          <t>14.328,12
31-12-10 23:45 - 01-01-12 00:00</t>
        </r>
      </text>
    </comment>
    <comment ref="L12" authorId="0">
      <text>
        <r>
          <rPr>
            <sz val="10"/>
            <rFont val="Arial"/>
            <family val="2"/>
          </rPr>
          <t>15.838,69
31-12-11 23:45 - 01-01-13 00:00</t>
        </r>
      </text>
    </comment>
    <comment ref="I13" authorId="0">
      <text>
        <r>
          <rPr>
            <sz val="10"/>
            <rFont val="Arial"/>
            <family val="2"/>
          </rPr>
          <t>40.177,68
31-12-08 23:45 - 01-01-10 00:00</t>
        </r>
      </text>
    </comment>
    <comment ref="J13" authorId="0">
      <text>
        <r>
          <rPr>
            <sz val="10"/>
            <rFont val="Arial"/>
            <family val="2"/>
          </rPr>
          <t>38.805,65
31-12-09 23:45 - 01-01-11 00:00</t>
        </r>
      </text>
    </comment>
    <comment ref="K13" authorId="0">
      <text>
        <r>
          <rPr>
            <sz val="10"/>
            <rFont val="Arial"/>
            <family val="2"/>
          </rPr>
          <t>40.197,44
31-12-10 23:45 - 01-01-12 00:00</t>
        </r>
      </text>
    </comment>
    <comment ref="L13" authorId="0">
      <text>
        <r>
          <rPr>
            <sz val="10"/>
            <rFont val="Arial"/>
            <family val="2"/>
          </rPr>
          <t>38.246,00
31-12-11 23:45 - 01-01-13 00:00</t>
        </r>
      </text>
    </comment>
    <comment ref="I14" authorId="0">
      <text>
        <r>
          <rPr>
            <sz val="10"/>
            <rFont val="Arial"/>
            <family val="2"/>
          </rPr>
          <t>18.683,67
31-12-08 23:45 - 01-01-10 00:00</t>
        </r>
      </text>
    </comment>
    <comment ref="J14" authorId="0">
      <text>
        <r>
          <rPr>
            <sz val="10"/>
            <rFont val="Arial"/>
            <family val="2"/>
          </rPr>
          <t>14.873,26
31-12-09 23:45 - 01-01-11 00:00</t>
        </r>
      </text>
    </comment>
    <comment ref="K14" authorId="0">
      <text>
        <r>
          <rPr>
            <sz val="10"/>
            <rFont val="Arial"/>
            <family val="2"/>
          </rPr>
          <t>11.335,78
31-12-10 23:45 - 01-01-12 00:00</t>
        </r>
      </text>
    </comment>
    <comment ref="L14" authorId="0">
      <text>
        <r>
          <rPr>
            <sz val="10"/>
            <rFont val="Arial"/>
            <family val="2"/>
          </rPr>
          <t>10.292,62
31-12-11 23:45 - 01-01-13 00:00</t>
        </r>
      </text>
    </comment>
    <comment ref="I15" authorId="0">
      <text>
        <r>
          <rPr>
            <sz val="10"/>
            <rFont val="Arial"/>
            <family val="2"/>
          </rPr>
          <t>33.422,14
31-12-08 23:45 - 01-01-10 00:00</t>
        </r>
      </text>
    </comment>
    <comment ref="J15" authorId="0">
      <text>
        <r>
          <rPr>
            <sz val="10"/>
            <rFont val="Arial"/>
            <family val="2"/>
          </rPr>
          <t>35.829,70
31-12-09 23:45 - 01-01-11 00:00</t>
        </r>
      </text>
    </comment>
    <comment ref="K15" authorId="0">
      <text>
        <r>
          <rPr>
            <sz val="10"/>
            <rFont val="Arial"/>
            <family val="2"/>
          </rPr>
          <t>31.871,21
31-12-10 23:45 - 01-01-12 00:00</t>
        </r>
      </text>
    </comment>
    <comment ref="L15" authorId="0">
      <text>
        <r>
          <rPr>
            <sz val="10"/>
            <rFont val="Arial"/>
            <family val="2"/>
          </rPr>
          <t>34.017,97
31-12-11 23:45 - 01-01-13 00:00</t>
        </r>
      </text>
    </comment>
    <comment ref="I16" authorId="0">
      <text>
        <r>
          <rPr>
            <sz val="10"/>
            <rFont val="Arial"/>
            <family val="2"/>
          </rPr>
          <t>12.328,28
31-12-08 23:45 - 01-01-10 00:00</t>
        </r>
      </text>
    </comment>
    <comment ref="J16" authorId="0">
      <text>
        <r>
          <rPr>
            <sz val="10"/>
            <rFont val="Arial"/>
            <family val="2"/>
          </rPr>
          <t>12.888,18
31-12-09 23:45 - 01-01-11 00:00</t>
        </r>
      </text>
    </comment>
    <comment ref="K16" authorId="0">
      <text>
        <r>
          <rPr>
            <sz val="10"/>
            <rFont val="Arial"/>
            <family val="2"/>
          </rPr>
          <t>10.728,60
31-12-10 23:45 - 01-01-12 00:00</t>
        </r>
      </text>
    </comment>
    <comment ref="L16" authorId="0">
      <text>
        <r>
          <rPr>
            <sz val="10"/>
            <rFont val="Arial"/>
            <family val="2"/>
          </rPr>
          <t>10.703,54
31-12-11 23:45 - 01-01-13 00:00</t>
        </r>
      </text>
    </comment>
    <comment ref="I17" authorId="0">
      <text>
        <r>
          <rPr>
            <sz val="10"/>
            <rFont val="Arial"/>
            <family val="2"/>
          </rPr>
          <t>16.636,88
31-12-08 23:45 - 01-01-10 00:00</t>
        </r>
      </text>
    </comment>
    <comment ref="J17" authorId="0">
      <text>
        <r>
          <rPr>
            <sz val="10"/>
            <rFont val="Arial"/>
            <family val="2"/>
          </rPr>
          <t>17.914,61
31-12-09 23:45 - 01-01-11 00:00</t>
        </r>
      </text>
    </comment>
    <comment ref="K17" authorId="0">
      <text>
        <r>
          <rPr>
            <sz val="10"/>
            <rFont val="Arial"/>
            <family val="2"/>
          </rPr>
          <t>13.296,27
31-12-10 23:45 - 01-01-12 00:00</t>
        </r>
      </text>
    </comment>
    <comment ref="L17" authorId="0">
      <text>
        <r>
          <rPr>
            <sz val="10"/>
            <rFont val="Arial"/>
            <family val="2"/>
          </rPr>
          <t>12.256,56
31-12-11 23:45 - 01-01-13 00:00</t>
        </r>
      </text>
    </comment>
    <comment ref="I18" authorId="0">
      <text>
        <r>
          <rPr>
            <sz val="10"/>
            <rFont val="Arial"/>
            <family val="2"/>
          </rPr>
          <t>45.484,86
31-12-08 23:45 - 01-01-10 00:00</t>
        </r>
      </text>
    </comment>
    <comment ref="J18" authorId="0">
      <text>
        <r>
          <rPr>
            <sz val="10"/>
            <rFont val="Arial"/>
            <family val="2"/>
          </rPr>
          <t>46.081,16
31-12-09 23:45 - 01-01-11 00:00</t>
        </r>
      </text>
    </comment>
    <comment ref="K18" authorId="0">
      <text>
        <r>
          <rPr>
            <sz val="10"/>
            <rFont val="Arial"/>
            <family val="2"/>
          </rPr>
          <t>37.074,18
31-12-10 23:45 - 01-01-12 00:00</t>
        </r>
      </text>
    </comment>
    <comment ref="L18" authorId="0">
      <text>
        <r>
          <rPr>
            <sz val="10"/>
            <rFont val="Arial"/>
            <family val="2"/>
          </rPr>
          <t>36.779,03
31-12-11 23:45 - 01-01-13 00:00</t>
        </r>
      </text>
    </comment>
    <comment ref="I19" authorId="0">
      <text>
        <r>
          <rPr>
            <sz val="10"/>
            <rFont val="Arial"/>
            <family val="2"/>
          </rPr>
          <t>18.701,86
31-12-08 23:45 - 01-01-10 00:00</t>
        </r>
      </text>
    </comment>
    <comment ref="J19" authorId="0">
      <text>
        <r>
          <rPr>
            <sz val="10"/>
            <rFont val="Arial"/>
            <family val="2"/>
          </rPr>
          <t>18.891,94
31-12-09 23:45 - 01-01-11 00:00</t>
        </r>
      </text>
    </comment>
    <comment ref="K19" authorId="0">
      <text>
        <r>
          <rPr>
            <sz val="10"/>
            <rFont val="Arial"/>
            <family val="2"/>
          </rPr>
          <t>19.121,81
31-12-10 23:45 - 01-01-12 00:00</t>
        </r>
      </text>
    </comment>
    <comment ref="L19" authorId="0">
      <text>
        <r>
          <rPr>
            <sz val="10"/>
            <rFont val="Arial"/>
            <family val="2"/>
          </rPr>
          <t>18.690,84
31-12-11 23:45 - 01-01-13 00:00</t>
        </r>
      </text>
    </comment>
    <comment ref="I21" authorId="0">
      <text>
        <r>
          <rPr>
            <sz val="10"/>
            <rFont val="Arial"/>
            <family val="2"/>
          </rPr>
          <t>16.150,68
31-12-08 23:45 - 01-01-10 00:00</t>
        </r>
      </text>
    </comment>
    <comment ref="J21" authorId="0">
      <text>
        <r>
          <rPr>
            <sz val="10"/>
            <rFont val="Arial"/>
            <family val="2"/>
          </rPr>
          <t>15.286,52
31-12-09 23:45 - 01-01-11 00:00</t>
        </r>
      </text>
    </comment>
    <comment ref="K21" authorId="0">
      <text>
        <r>
          <rPr>
            <sz val="10"/>
            <rFont val="Arial"/>
            <family val="2"/>
          </rPr>
          <t>13.962,53
31-12-10 23:45 - 01-01-12 00:00</t>
        </r>
      </text>
    </comment>
    <comment ref="L21" authorId="0">
      <text>
        <r>
          <rPr>
            <sz val="10"/>
            <rFont val="Arial"/>
            <family val="2"/>
          </rPr>
          <t>16.168,96
31-12-11 23:45 - 01-01-13 00:00</t>
        </r>
      </text>
    </comment>
    <comment ref="I22" authorId="0">
      <text>
        <r>
          <rPr>
            <sz val="10"/>
            <rFont val="Arial"/>
            <family val="2"/>
          </rPr>
          <t>2.686,77
31-12-08 23:45 - 01-01-10 00:00</t>
        </r>
      </text>
    </comment>
    <comment ref="J22" authorId="0">
      <text>
        <r>
          <rPr>
            <sz val="10"/>
            <rFont val="Arial"/>
            <family val="2"/>
          </rPr>
          <t>2.598,98
31-12-09 23:45 - 01-01-11 00:00</t>
        </r>
      </text>
    </comment>
    <comment ref="K22" authorId="0">
      <text>
        <r>
          <rPr>
            <sz val="10"/>
            <rFont val="Arial"/>
            <family val="2"/>
          </rPr>
          <t>1.795,48
31-12-10 23:45 - 01-01-12 00:00</t>
        </r>
      </text>
    </comment>
    <comment ref="L22" authorId="0">
      <text>
        <r>
          <rPr>
            <sz val="10"/>
            <rFont val="Arial"/>
            <family val="2"/>
          </rPr>
          <t>2.596,83
31-12-11 23:45 - 01-01-13 00:00</t>
        </r>
      </text>
    </comment>
    <comment ref="I23" authorId="0">
      <text>
        <r>
          <rPr>
            <sz val="10"/>
            <rFont val="Arial"/>
            <family val="2"/>
          </rPr>
          <t>26.925,98
31-12-08 23:45 - 01-01-10 00:00</t>
        </r>
      </text>
    </comment>
    <comment ref="J23" authorId="0">
      <text>
        <r>
          <rPr>
            <sz val="10"/>
            <rFont val="Arial"/>
            <family val="2"/>
          </rPr>
          <t>28.841,44
31-12-09 23:45 - 01-01-11 00:00</t>
        </r>
      </text>
    </comment>
    <comment ref="K23" authorId="0">
      <text>
        <r>
          <rPr>
            <sz val="10"/>
            <rFont val="Arial"/>
            <family val="2"/>
          </rPr>
          <t>24.069,55
31-12-10 23:45 - 01-01-12 00:00</t>
        </r>
      </text>
    </comment>
    <comment ref="L23" authorId="0">
      <text>
        <r>
          <rPr>
            <sz val="10"/>
            <rFont val="Arial"/>
            <family val="2"/>
          </rPr>
          <t>20.345,15
31-12-11 23:45 - 01-01-13 00:00</t>
        </r>
      </text>
    </comment>
    <comment ref="I24" authorId="0">
      <text>
        <r>
          <rPr>
            <sz val="10"/>
            <rFont val="Arial"/>
            <family val="2"/>
          </rPr>
          <t>15.061,83
31-12-08 23:45 - 01-01-10 00:00</t>
        </r>
      </text>
    </comment>
    <comment ref="J24" authorId="0">
      <text>
        <r>
          <rPr>
            <sz val="10"/>
            <rFont val="Arial"/>
            <family val="2"/>
          </rPr>
          <t>15.653,85
31-12-09 23:45 - 01-01-11 00:00</t>
        </r>
      </text>
    </comment>
    <comment ref="K24" authorId="0">
      <text>
        <r>
          <rPr>
            <sz val="10"/>
            <rFont val="Arial"/>
            <family val="2"/>
          </rPr>
          <t>13.790,00
31-12-10 23:45 - 01-01-12 00:00</t>
        </r>
      </text>
    </comment>
    <comment ref="L24" authorId="0">
      <text>
        <r>
          <rPr>
            <sz val="10"/>
            <rFont val="Arial"/>
            <family val="2"/>
          </rPr>
          <t>14.652,27
31-12-11 23:45 - 01-01-13 00:00</t>
        </r>
      </text>
    </comment>
    <comment ref="I25" authorId="0">
      <text>
        <r>
          <rPr>
            <sz val="10"/>
            <rFont val="Arial"/>
            <family val="2"/>
          </rPr>
          <t>55.177,78
31-12-08 23:45 - 01-01-10 00:00</t>
        </r>
      </text>
    </comment>
    <comment ref="J25" authorId="0">
      <text>
        <r>
          <rPr>
            <sz val="10"/>
            <rFont val="Arial"/>
            <family val="2"/>
          </rPr>
          <t>52.257,68
31-12-09 23:45 - 01-01-11 00:00</t>
        </r>
      </text>
    </comment>
    <comment ref="K25" authorId="0">
      <text>
        <r>
          <rPr>
            <sz val="10"/>
            <rFont val="Arial"/>
            <family val="2"/>
          </rPr>
          <t>47.524,81
31-12-10 23:45 - 01-01-12 00:00</t>
        </r>
      </text>
    </comment>
    <comment ref="L25" authorId="0">
      <text>
        <r>
          <rPr>
            <sz val="10"/>
            <rFont val="Arial"/>
            <family val="2"/>
          </rPr>
          <t>46.233,68
31-12-11 23:45 - 01-01-13 00:00</t>
        </r>
      </text>
    </comment>
    <comment ref="I26" authorId="0">
      <text>
        <r>
          <rPr>
            <sz val="10"/>
            <rFont val="Arial"/>
            <family val="2"/>
          </rPr>
          <t>17.767,18
31-12-08 23:45 - 01-01-10 00:00</t>
        </r>
      </text>
    </comment>
    <comment ref="J26" authorId="0">
      <text>
        <r>
          <rPr>
            <sz val="10"/>
            <rFont val="Arial"/>
            <family val="2"/>
          </rPr>
          <t>17.443,86
31-12-09 23:45 - 01-01-11 00:00</t>
        </r>
      </text>
    </comment>
    <comment ref="K26" authorId="0">
      <text>
        <r>
          <rPr>
            <sz val="10"/>
            <rFont val="Arial"/>
            <family val="2"/>
          </rPr>
          <t>15.609,32
31-12-10 23:45 - 01-01-12 00:00</t>
        </r>
      </text>
    </comment>
    <comment ref="L26" authorId="0">
      <text>
        <r>
          <rPr>
            <sz val="10"/>
            <rFont val="Arial"/>
            <family val="2"/>
          </rPr>
          <t>14.869,53
31-12-11 23:45 - 01-01-13 00:00</t>
        </r>
      </text>
    </comment>
    <comment ref="I27" authorId="0">
      <text>
        <r>
          <rPr>
            <sz val="10"/>
            <rFont val="Arial"/>
            <family val="2"/>
          </rPr>
          <t>22.959,25
31-12-08 23:45 - 01-01-10 00:00</t>
        </r>
      </text>
    </comment>
    <comment ref="J27" authorId="0">
      <text>
        <r>
          <rPr>
            <sz val="10"/>
            <rFont val="Arial"/>
            <family val="2"/>
          </rPr>
          <t>22.429,60
31-12-09 23:45 - 01-01-11 00:00</t>
        </r>
      </text>
    </comment>
    <comment ref="K27" authorId="0">
      <text>
        <r>
          <rPr>
            <sz val="10"/>
            <rFont val="Arial"/>
            <family val="2"/>
          </rPr>
          <t>11.551,04
31-12-10 23:45 - 01-01-12 00:00</t>
        </r>
      </text>
    </comment>
    <comment ref="L27" authorId="0">
      <text>
        <r>
          <rPr>
            <sz val="10"/>
            <rFont val="Arial"/>
            <family val="2"/>
          </rPr>
          <t>10.257,18
31-12-11 23:45 - 01-01-13 00:00</t>
        </r>
      </text>
    </comment>
    <comment ref="I28" authorId="0">
      <text>
        <r>
          <rPr>
            <sz val="10"/>
            <rFont val="Arial"/>
            <family val="2"/>
          </rPr>
          <t>36.182,89
31-12-08 23:45 - 01-01-10 00:00</t>
        </r>
      </text>
    </comment>
    <comment ref="J28" authorId="0">
      <text>
        <r>
          <rPr>
            <sz val="10"/>
            <rFont val="Arial"/>
            <family val="2"/>
          </rPr>
          <t>34.065,02
31-12-09 23:45 - 01-01-11 00:00</t>
        </r>
      </text>
    </comment>
    <comment ref="K28" authorId="0">
      <text>
        <r>
          <rPr>
            <sz val="10"/>
            <rFont val="Arial"/>
            <family val="2"/>
          </rPr>
          <t>30.756,44
31-12-10 23:45 - 01-01-12 00:00</t>
        </r>
      </text>
    </comment>
    <comment ref="L28" authorId="0">
      <text>
        <r>
          <rPr>
            <sz val="10"/>
            <rFont val="Arial"/>
            <family val="2"/>
          </rPr>
          <t>26.382,12
31-12-11 23:45 - 01-01-13 00:00</t>
        </r>
      </text>
    </comment>
    <comment ref="I29" authorId="0">
      <text>
        <r>
          <rPr>
            <sz val="10"/>
            <rFont val="Arial"/>
            <family val="2"/>
          </rPr>
          <t>33.235,80
31-12-08 23:45 - 01-01-10 00:00</t>
        </r>
      </text>
    </comment>
    <comment ref="J29" authorId="0">
      <text>
        <r>
          <rPr>
            <sz val="10"/>
            <rFont val="Arial"/>
            <family val="2"/>
          </rPr>
          <t>35.014,54
31-12-09 23:45 - 01-01-11 00:00</t>
        </r>
      </text>
    </comment>
    <comment ref="K29" authorId="0">
      <text>
        <r>
          <rPr>
            <sz val="10"/>
            <rFont val="Arial"/>
            <family val="2"/>
          </rPr>
          <t>40.664,50
31-12-10 23:45 - 01-01-12 00:00</t>
        </r>
      </text>
    </comment>
    <comment ref="L29" authorId="0">
      <text>
        <r>
          <rPr>
            <sz val="10"/>
            <rFont val="Arial"/>
            <family val="2"/>
          </rPr>
          <t>35.646,47
31-12-11 23:45 - 01-01-13 00:00</t>
        </r>
      </text>
    </comment>
    <comment ref="I30" authorId="0">
      <text>
        <r>
          <rPr>
            <sz val="10"/>
            <rFont val="Arial"/>
            <family val="2"/>
          </rPr>
          <t>19.882,46
31-12-08 23:45 - 01-01-10 00:00</t>
        </r>
      </text>
    </comment>
    <comment ref="J30" authorId="0">
      <text>
        <r>
          <rPr>
            <sz val="10"/>
            <rFont val="Arial"/>
            <family val="2"/>
          </rPr>
          <t>19.914,06
31-12-09 23:45 - 01-01-11 00:00</t>
        </r>
      </text>
    </comment>
    <comment ref="K30" authorId="0">
      <text>
        <r>
          <rPr>
            <sz val="10"/>
            <rFont val="Arial"/>
            <family val="2"/>
          </rPr>
          <t>18.253,31
31-12-10 23:45 - 01-01-12 00:00</t>
        </r>
      </text>
    </comment>
    <comment ref="L30" authorId="0">
      <text>
        <r>
          <rPr>
            <sz val="10"/>
            <rFont val="Arial"/>
            <family val="2"/>
          </rPr>
          <t>19.498,88
31-12-11 23:45 - 01-01-13 00:00</t>
        </r>
      </text>
    </comment>
    <comment ref="I31" authorId="0">
      <text>
        <r>
          <rPr>
            <sz val="10"/>
            <rFont val="Arial"/>
            <family val="2"/>
          </rPr>
          <t>27.654,51
31-12-08 23:45 - 01-01-10 00:00</t>
        </r>
      </text>
    </comment>
    <comment ref="J31" authorId="0">
      <text>
        <r>
          <rPr>
            <sz val="10"/>
            <rFont val="Arial"/>
            <family val="2"/>
          </rPr>
          <t>27.433,29
31-12-09 23:45 - 01-01-11 00:00</t>
        </r>
      </text>
    </comment>
    <comment ref="K31" authorId="0">
      <text>
        <r>
          <rPr>
            <sz val="10"/>
            <rFont val="Arial"/>
            <family val="2"/>
          </rPr>
          <t>25.609,77
31-12-10 23:45 - 01-01-12 00:00</t>
        </r>
      </text>
    </comment>
    <comment ref="L31" authorId="0">
      <text>
        <r>
          <rPr>
            <sz val="10"/>
            <rFont val="Arial"/>
            <family val="2"/>
          </rPr>
          <t>23.872,74
31-12-11 23:45 - 01-01-13 00:00</t>
        </r>
      </text>
    </comment>
    <comment ref="I32" authorId="0">
      <text>
        <r>
          <rPr>
            <sz val="10"/>
            <rFont val="Arial"/>
            <family val="2"/>
          </rPr>
          <t>5.329,53
31-12-08 23:45 - 01-01-10 00:00</t>
        </r>
      </text>
    </comment>
    <comment ref="J32" authorId="0">
      <text>
        <r>
          <rPr>
            <sz val="10"/>
            <rFont val="Arial"/>
            <family val="2"/>
          </rPr>
          <t>5.443,30
31-12-09 23:45 - 01-01-11 00:00</t>
        </r>
      </text>
    </comment>
    <comment ref="K32" authorId="0">
      <text>
        <r>
          <rPr>
            <sz val="10"/>
            <rFont val="Arial"/>
            <family val="2"/>
          </rPr>
          <t>4.883,50
31-12-10 23:45 - 01-01-12 00:00</t>
        </r>
      </text>
    </comment>
    <comment ref="L32" authorId="0">
      <text>
        <r>
          <rPr>
            <sz val="10"/>
            <rFont val="Arial"/>
            <family val="2"/>
          </rPr>
          <t>5.637,60
31-12-11 23:45 - 01-01-13 00:00</t>
        </r>
      </text>
    </comment>
    <comment ref="I33" authorId="0">
      <text>
        <r>
          <rPr>
            <sz val="10"/>
            <rFont val="Arial"/>
            <family val="2"/>
          </rPr>
          <t>3.230,58
31-12-08 23:45 - 01-01-10 00:00</t>
        </r>
      </text>
    </comment>
    <comment ref="J33" authorId="0">
      <text>
        <r>
          <rPr>
            <sz val="10"/>
            <rFont val="Arial"/>
            <family val="2"/>
          </rPr>
          <t>3.258,06
31-12-09 23:45 - 01-01-11 00:00</t>
        </r>
      </text>
    </comment>
    <comment ref="K33" authorId="0">
      <text>
        <r>
          <rPr>
            <sz val="10"/>
            <rFont val="Arial"/>
            <family val="2"/>
          </rPr>
          <t>3.072,34
31-12-10 23:45 - 01-01-12 00:00</t>
        </r>
      </text>
    </comment>
    <comment ref="L33" authorId="0">
      <text>
        <r>
          <rPr>
            <sz val="10"/>
            <rFont val="Arial"/>
            <family val="2"/>
          </rPr>
          <t>3.061,96
31-12-11 23:45 - 01-01-13 00:00</t>
        </r>
      </text>
    </comment>
    <comment ref="I35" authorId="0">
      <text>
        <r>
          <rPr>
            <sz val="10"/>
            <rFont val="Arial"/>
            <family val="2"/>
          </rPr>
          <t>5.843,27
31-12-08 23:45 - 01-01-10 00:00</t>
        </r>
      </text>
    </comment>
    <comment ref="J35" authorId="0">
      <text>
        <r>
          <rPr>
            <sz val="10"/>
            <rFont val="Arial"/>
            <family val="2"/>
          </rPr>
          <t>6.135,35
31-12-09 23:45 - 01-01-11 00:00</t>
        </r>
      </text>
    </comment>
    <comment ref="K35" authorId="0">
      <text>
        <r>
          <rPr>
            <sz val="10"/>
            <rFont val="Arial"/>
            <family val="2"/>
          </rPr>
          <t>6.182,50
31-12-10 23:45 - 01-01-12 00:00</t>
        </r>
      </text>
    </comment>
    <comment ref="L35" authorId="0">
      <text>
        <r>
          <rPr>
            <sz val="10"/>
            <rFont val="Arial"/>
            <family val="2"/>
          </rPr>
          <t>6.132,13
31-12-11 23:45 - 01-01-13 00:00</t>
        </r>
      </text>
    </comment>
    <comment ref="I36" authorId="0">
      <text>
        <r>
          <rPr>
            <sz val="10"/>
            <rFont val="Arial"/>
            <family val="2"/>
          </rPr>
          <t>11.804,23
13-12-08 15:00 - 01-01-10 00:00</t>
        </r>
      </text>
    </comment>
    <comment ref="J36" authorId="0">
      <text>
        <r>
          <rPr>
            <sz val="10"/>
            <rFont val="Arial"/>
            <family val="2"/>
          </rPr>
          <t>12.246,08
31-12-09 23:45 - 01-01-11 00:00</t>
        </r>
      </text>
    </comment>
    <comment ref="K36" authorId="0">
      <text>
        <r>
          <rPr>
            <sz val="10"/>
            <rFont val="Arial"/>
            <family val="2"/>
          </rPr>
          <t>12.013,11
31-12-10 23:45 - 01-01-12 00:00</t>
        </r>
      </text>
    </comment>
    <comment ref="L36" authorId="0">
      <text>
        <r>
          <rPr>
            <sz val="10"/>
            <rFont val="Arial"/>
            <family val="2"/>
          </rPr>
          <t>12.733,90
31-12-11 23:45 - 01-01-13 00:00</t>
        </r>
      </text>
    </comment>
    <comment ref="I37" authorId="0">
      <text>
        <r>
          <rPr>
            <sz val="10"/>
            <rFont val="Arial"/>
            <family val="2"/>
          </rPr>
          <t>19.440,43
31-12-08 23:45 - 01-01-10 00:00</t>
        </r>
      </text>
    </comment>
    <comment ref="J37" authorId="0">
      <text>
        <r>
          <rPr>
            <sz val="10"/>
            <rFont val="Arial"/>
            <family val="2"/>
          </rPr>
          <t>19.893,93
31-12-09 23:45 - 01-01-11 00:00</t>
        </r>
      </text>
    </comment>
    <comment ref="K37" authorId="0">
      <text>
        <r>
          <rPr>
            <sz val="10"/>
            <rFont val="Arial"/>
            <family val="2"/>
          </rPr>
          <t>18.955,14
31-12-10 23:45 - 01-01-12 00:00</t>
        </r>
      </text>
    </comment>
    <comment ref="L37" authorId="0">
      <text>
        <r>
          <rPr>
            <sz val="10"/>
            <rFont val="Arial"/>
            <family val="2"/>
          </rPr>
          <t>19.997,64
31-12-11 23:45 - 01-01-13 00:00</t>
        </r>
      </text>
    </comment>
    <comment ref="I38" authorId="0">
      <text>
        <r>
          <rPr>
            <sz val="10"/>
            <rFont val="Arial"/>
            <family val="2"/>
          </rPr>
          <t>2.185,55
31-12-08 23:45 - 01-01-10 00:00</t>
        </r>
      </text>
    </comment>
    <comment ref="J38" authorId="0">
      <text>
        <r>
          <rPr>
            <sz val="10"/>
            <rFont val="Arial"/>
            <family val="2"/>
          </rPr>
          <t>2.484,52
31-12-09 23:45 - 01-01-11 00:00</t>
        </r>
      </text>
    </comment>
    <comment ref="K38" authorId="0">
      <text>
        <r>
          <rPr>
            <sz val="10"/>
            <rFont val="Arial"/>
            <family val="2"/>
          </rPr>
          <t>2.367,84
31-12-10 23:45 - 01-01-12 00:00</t>
        </r>
      </text>
    </comment>
    <comment ref="L38" authorId="0">
      <text>
        <r>
          <rPr>
            <sz val="10"/>
            <rFont val="Arial"/>
            <family val="2"/>
          </rPr>
          <t>2.282,18
31-12-11 23:45 - 01-01-13 00:00</t>
        </r>
      </text>
    </comment>
    <comment ref="J39" authorId="0">
      <text>
        <r>
          <rPr>
            <sz val="10"/>
            <rFont val="Arial"/>
            <family val="2"/>
          </rPr>
          <t>2.493,78
31-12-09 23:45 - 01-01-11 00:00</t>
        </r>
      </text>
    </comment>
    <comment ref="K39" authorId="0">
      <text>
        <r>
          <rPr>
            <sz val="10"/>
            <rFont val="Arial"/>
            <family val="2"/>
          </rPr>
          <t>2.359,11
31-12-10 23:45 - 01-01-12 00:00</t>
        </r>
      </text>
    </comment>
    <comment ref="L39" authorId="0">
      <text>
        <r>
          <rPr>
            <sz val="10"/>
            <rFont val="Arial"/>
            <family val="2"/>
          </rPr>
          <t>2.495,20
31-12-11 23:45 - 01-01-13 00:00</t>
        </r>
      </text>
    </comment>
    <comment ref="I40" authorId="0">
      <text>
        <r>
          <rPr>
            <sz val="10"/>
            <rFont val="Arial"/>
            <family val="2"/>
          </rPr>
          <t>13.735,11
31-12-08 23:45 - 01-01-10 00:00</t>
        </r>
      </text>
    </comment>
    <comment ref="J40" authorId="0">
      <text>
        <r>
          <rPr>
            <sz val="10"/>
            <rFont val="Arial"/>
            <family val="2"/>
          </rPr>
          <t>12.655,31
31-12-09 23:45 - 01-01-11 00:00</t>
        </r>
      </text>
    </comment>
    <comment ref="K40" authorId="0">
      <text>
        <r>
          <rPr>
            <sz val="10"/>
            <rFont val="Arial"/>
            <family val="2"/>
          </rPr>
          <t>10.151,16
31-12-10 23:45 - 01-01-12 00:00</t>
        </r>
      </text>
    </comment>
    <comment ref="L40" authorId="0">
      <text>
        <r>
          <rPr>
            <sz val="10"/>
            <rFont val="Arial"/>
            <family val="2"/>
          </rPr>
          <t>9.837,86
31-12-11 23:45 - 01-01-13 00:00</t>
        </r>
      </text>
    </comment>
    <comment ref="I41" authorId="0">
      <text>
        <r>
          <rPr>
            <sz val="10"/>
            <rFont val="Arial"/>
            <family val="2"/>
          </rPr>
          <t>8.048,88
31-12-08 23:45 - 01-01-10 00:00</t>
        </r>
      </text>
    </comment>
    <comment ref="J41" authorId="0">
      <text>
        <r>
          <rPr>
            <sz val="10"/>
            <rFont val="Arial"/>
            <family val="2"/>
          </rPr>
          <t>7.271,94
31-12-09 23:45 - 01-01-11 00:00</t>
        </r>
      </text>
    </comment>
    <comment ref="K41" authorId="0">
      <text>
        <r>
          <rPr>
            <sz val="10"/>
            <rFont val="Arial"/>
            <family val="2"/>
          </rPr>
          <t>5.286,97
31-12-10 23:45 - 01-01-12 00:00</t>
        </r>
      </text>
    </comment>
    <comment ref="L41" authorId="0">
      <text>
        <r>
          <rPr>
            <sz val="10"/>
            <rFont val="Arial"/>
            <family val="2"/>
          </rPr>
          <t>4.071,13
31-12-11 23:45 - 01-01-13 00:00</t>
        </r>
      </text>
    </comment>
    <comment ref="I42" authorId="0">
      <text>
        <r>
          <rPr>
            <sz val="10"/>
            <rFont val="Arial"/>
            <family val="2"/>
          </rPr>
          <t>27.621,12
31-12-08 23:45 - 01-01-10 00:00</t>
        </r>
      </text>
    </comment>
    <comment ref="J42" authorId="0">
      <text>
        <r>
          <rPr>
            <sz val="10"/>
            <rFont val="Arial"/>
            <family val="2"/>
          </rPr>
          <t>28.853,65
31-12-09 23:45 - 01-01-11 00:00</t>
        </r>
      </text>
    </comment>
    <comment ref="K42" authorId="0">
      <text>
        <r>
          <rPr>
            <sz val="10"/>
            <rFont val="Arial"/>
            <family val="2"/>
          </rPr>
          <t>22.521,33
31-12-10 23:45 - 01-01-12 00:00</t>
        </r>
      </text>
    </comment>
    <comment ref="L42" authorId="0">
      <text>
        <r>
          <rPr>
            <sz val="10"/>
            <rFont val="Arial"/>
            <family val="2"/>
          </rPr>
          <t>19.360,95
31-12-11 23:45 - 01-01-13 00:00</t>
        </r>
      </text>
    </comment>
    <comment ref="I43" authorId="0">
      <text>
        <r>
          <rPr>
            <sz val="10"/>
            <rFont val="Arial"/>
            <family val="2"/>
          </rPr>
          <t>6.381,96
31-12-08 23:45 - 01-01-10 00:00</t>
        </r>
      </text>
    </comment>
    <comment ref="J43" authorId="0">
      <text>
        <r>
          <rPr>
            <sz val="10"/>
            <rFont val="Arial"/>
            <family val="2"/>
          </rPr>
          <t>7.235,83
31-12-09 23:45 - 01-01-11 00:00</t>
        </r>
      </text>
    </comment>
    <comment ref="K43" authorId="0">
      <text>
        <r>
          <rPr>
            <sz val="10"/>
            <rFont val="Arial"/>
            <family val="2"/>
          </rPr>
          <t>5.464,24
31-12-10 23:45 - 01-01-12 00:00</t>
        </r>
      </text>
    </comment>
    <comment ref="L43" authorId="0">
      <text>
        <r>
          <rPr>
            <sz val="10"/>
            <rFont val="Arial"/>
            <family val="2"/>
          </rPr>
          <t>4.782,03
31-12-11 23:45 - 01-01-13 00:00</t>
        </r>
      </text>
    </comment>
    <comment ref="J45" authorId="0">
      <text>
        <r>
          <rPr>
            <sz val="10"/>
            <rFont val="Arial"/>
            <family val="2"/>
          </rPr>
          <t>24.864,60
31-12-09 23:45 - 01-01-11 00:00</t>
        </r>
      </text>
    </comment>
    <comment ref="I46" authorId="0">
      <text>
        <r>
          <rPr>
            <sz val="10"/>
            <rFont val="Arial"/>
            <family val="2"/>
          </rPr>
          <t>26.230,53
31-12-08 23:45 - 01-01-10 00:00</t>
        </r>
      </text>
    </comment>
    <comment ref="J46" authorId="0">
      <text>
        <r>
          <rPr>
            <sz val="10"/>
            <rFont val="Arial"/>
            <family val="2"/>
          </rPr>
          <t>29.183,89
31-12-09 23:45 - 01-01-11 00:00</t>
        </r>
      </text>
    </comment>
    <comment ref="K46" authorId="0">
      <text>
        <r>
          <rPr>
            <sz val="10"/>
            <rFont val="Arial"/>
            <family val="2"/>
          </rPr>
          <t>25.957,79
31-12-10 23:45 - 01-01-12 00:00</t>
        </r>
      </text>
    </comment>
    <comment ref="L46" authorId="0">
      <text>
        <r>
          <rPr>
            <sz val="10"/>
            <rFont val="Arial"/>
            <family val="2"/>
          </rPr>
          <t>23.149,99
31-12-11 23:45 - 01-01-13 00:00</t>
        </r>
      </text>
    </comment>
    <comment ref="K47" authorId="0">
      <text>
        <r>
          <rPr>
            <sz val="10"/>
            <rFont val="Arial"/>
            <family val="2"/>
          </rPr>
          <t>2.927,92 !
03-05-11 00:00 - 01-01-12 00:00</t>
        </r>
      </text>
    </comment>
    <comment ref="L47" authorId="0">
      <text>
        <r>
          <rPr>
            <sz val="10"/>
            <rFont val="Arial"/>
            <family val="2"/>
          </rPr>
          <t>5.012,23
31-12-11 23:45 - 01-01-13 00:00</t>
        </r>
      </text>
    </comment>
    <comment ref="I48" authorId="0">
      <text>
        <r>
          <rPr>
            <sz val="10"/>
            <rFont val="Arial"/>
            <family val="2"/>
          </rPr>
          <t>8.304,60
31-12-08 23:45 - 01-01-10 00:00</t>
        </r>
      </text>
    </comment>
    <comment ref="J48" authorId="0">
      <text>
        <r>
          <rPr>
            <sz val="10"/>
            <rFont val="Arial"/>
            <family val="2"/>
          </rPr>
          <t>8.488,93
31-12-09 23:45 - 01-01-11 00:00</t>
        </r>
      </text>
    </comment>
    <comment ref="K48" authorId="0">
      <text>
        <r>
          <rPr>
            <sz val="10"/>
            <rFont val="Arial"/>
            <family val="2"/>
          </rPr>
          <t>6.185,16
31-12-10 23:45 - 01-01-12 00:00</t>
        </r>
      </text>
    </comment>
    <comment ref="L48" authorId="0">
      <text>
        <r>
          <rPr>
            <sz val="10"/>
            <rFont val="Arial"/>
            <family val="2"/>
          </rPr>
          <t>5.094,16
31-12-11 23:45 - 01-01-13 00:00</t>
        </r>
      </text>
    </comment>
    <comment ref="I49" authorId="0">
      <text>
        <r>
          <rPr>
            <sz val="10"/>
            <rFont val="Arial"/>
            <family val="2"/>
          </rPr>
          <t>5.872,74
31-12-08 23:45 - 01-01-10 00:00</t>
        </r>
      </text>
    </comment>
    <comment ref="J49" authorId="0">
      <text>
        <r>
          <rPr>
            <sz val="10"/>
            <rFont val="Arial"/>
            <family val="2"/>
          </rPr>
          <t>6.093,69
31-12-09 23:45 - 01-01-11 00:00</t>
        </r>
      </text>
    </comment>
    <comment ref="K49" authorId="0">
      <text>
        <r>
          <rPr>
            <sz val="10"/>
            <rFont val="Arial"/>
            <family val="2"/>
          </rPr>
          <t>5.669,31
31-12-10 23:45 - 01-01-12 00:00</t>
        </r>
      </text>
    </comment>
    <comment ref="L49" authorId="0">
      <text>
        <r>
          <rPr>
            <sz val="10"/>
            <rFont val="Arial"/>
            <family val="2"/>
          </rPr>
          <t>6.216,21
31-12-11 23:45 - 01-01-13 00:00</t>
        </r>
      </text>
    </comment>
    <comment ref="I50" authorId="0">
      <text>
        <r>
          <rPr>
            <sz val="10"/>
            <rFont val="Arial"/>
            <family val="2"/>
          </rPr>
          <t>25.772,51
31-12-08 23:45 - 01-01-10 00:00</t>
        </r>
      </text>
    </comment>
    <comment ref="J50" authorId="0">
      <text>
        <r>
          <rPr>
            <sz val="10"/>
            <rFont val="Arial"/>
            <family val="2"/>
          </rPr>
          <t>24.085,92
31-12-09 23:45 - 01-01-11 00:00</t>
        </r>
      </text>
    </comment>
    <comment ref="K50" authorId="0">
      <text>
        <r>
          <rPr>
            <sz val="10"/>
            <rFont val="Arial"/>
            <family val="2"/>
          </rPr>
          <t>21.435,00
31-12-10 23:45 - 01-01-12 00:00</t>
        </r>
      </text>
    </comment>
    <comment ref="L50" authorId="0">
      <text>
        <r>
          <rPr>
            <sz val="10"/>
            <rFont val="Arial"/>
            <family val="2"/>
          </rPr>
          <t>20.064,58
31-12-11 23:45 - 01-01-13 00:00</t>
        </r>
      </text>
    </comment>
    <comment ref="I51" authorId="0">
      <text>
        <r>
          <rPr>
            <sz val="10"/>
            <rFont val="Arial"/>
            <family val="2"/>
          </rPr>
          <t>29.381,18
31-12-08 23:45 - 01-01-10 00:00</t>
        </r>
      </text>
    </comment>
    <comment ref="J51" authorId="0">
      <text>
        <r>
          <rPr>
            <sz val="10"/>
            <rFont val="Arial"/>
            <family val="2"/>
          </rPr>
          <t>27.605,39
31-12-09 23:45 - 01-01-11 00:00</t>
        </r>
      </text>
    </comment>
    <comment ref="K51" authorId="0">
      <text>
        <r>
          <rPr>
            <sz val="10"/>
            <rFont val="Arial"/>
            <family val="2"/>
          </rPr>
          <t>21.779,94
31-12-10 23:45 - 01-01-12 00:00</t>
        </r>
      </text>
    </comment>
    <comment ref="L51" authorId="0">
      <text>
        <r>
          <rPr>
            <sz val="10"/>
            <rFont val="Arial"/>
            <family val="2"/>
          </rPr>
          <t>23.662,32
31-12-11 23:45 - 01-01-13 00:00</t>
        </r>
      </text>
    </comment>
    <comment ref="I52" authorId="0">
      <text>
        <r>
          <rPr>
            <sz val="10"/>
            <rFont val="Arial"/>
            <family val="2"/>
          </rPr>
          <t>8.595,08
31-12-08 23:45 - 01-01-10 00:00</t>
        </r>
      </text>
    </comment>
    <comment ref="J52" authorId="0">
      <text>
        <r>
          <rPr>
            <sz val="10"/>
            <rFont val="Arial"/>
            <family val="2"/>
          </rPr>
          <t>7.503,78
31-12-09 23:45 - 01-01-11 00:00</t>
        </r>
      </text>
    </comment>
    <comment ref="K52" authorId="0">
      <text>
        <r>
          <rPr>
            <sz val="10"/>
            <rFont val="Arial"/>
            <family val="2"/>
          </rPr>
          <t>6.453,22
31-12-10 23:45 - 01-01-12 00:00</t>
        </r>
      </text>
    </comment>
    <comment ref="L52" authorId="0">
      <text>
        <r>
          <rPr>
            <sz val="10"/>
            <rFont val="Arial"/>
            <family val="2"/>
          </rPr>
          <t>5.801,85
31-12-11 23:45 - 01-01-13 00:00</t>
        </r>
      </text>
    </comment>
    <comment ref="I53" authorId="0">
      <text>
        <r>
          <rPr>
            <sz val="10"/>
            <rFont val="Arial"/>
            <family val="2"/>
          </rPr>
          <t>17.733,21
31-12-08 23:45 - 01-01-10 00:00</t>
        </r>
      </text>
    </comment>
    <comment ref="J53" authorId="0">
      <text>
        <r>
          <rPr>
            <sz val="10"/>
            <rFont val="Arial"/>
            <family val="2"/>
          </rPr>
          <t>18.459,35
31-12-09 23:45 - 01-01-11 00:00</t>
        </r>
      </text>
    </comment>
    <comment ref="K53" authorId="0">
      <text>
        <r>
          <rPr>
            <sz val="10"/>
            <rFont val="Arial"/>
            <family val="2"/>
          </rPr>
          <t>16.267,08
31-12-10 23:45 - 01-01-12 00:00</t>
        </r>
      </text>
    </comment>
    <comment ref="L53" authorId="0">
      <text>
        <r>
          <rPr>
            <sz val="10"/>
            <rFont val="Arial"/>
            <family val="2"/>
          </rPr>
          <t>17.498,34
31-12-11 23:45 - 01-01-13 00:00</t>
        </r>
      </text>
    </comment>
    <comment ref="I54" authorId="0">
      <text>
        <r>
          <rPr>
            <sz val="10"/>
            <rFont val="Arial"/>
            <family val="2"/>
          </rPr>
          <t>7.029,47
31-12-08 23:45 - 01-01-10 00:00</t>
        </r>
      </text>
    </comment>
    <comment ref="J54" authorId="0">
      <text>
        <r>
          <rPr>
            <sz val="10"/>
            <rFont val="Arial"/>
            <family val="2"/>
          </rPr>
          <t>6.854,82
31-12-09 23:45 - 01-01-11 00:00</t>
        </r>
      </text>
    </comment>
    <comment ref="K54" authorId="0">
      <text>
        <r>
          <rPr>
            <sz val="10"/>
            <rFont val="Arial"/>
            <family val="2"/>
          </rPr>
          <t>5.909,30
31-12-10 23:45 - 01-01-12 00:00</t>
        </r>
      </text>
    </comment>
    <comment ref="L54" authorId="0">
      <text>
        <r>
          <rPr>
            <sz val="10"/>
            <rFont val="Arial"/>
            <family val="2"/>
          </rPr>
          <t>6.707,38
31-12-11 23:45 - 01-01-13 00:00</t>
        </r>
      </text>
    </comment>
    <comment ref="I55" authorId="0">
      <text>
        <r>
          <rPr>
            <sz val="10"/>
            <rFont val="Arial"/>
            <family val="2"/>
          </rPr>
          <t>14.456,94
31-12-08 23:45 - 01-01-10 00:00</t>
        </r>
      </text>
    </comment>
    <comment ref="J55" authorId="0">
      <text>
        <r>
          <rPr>
            <sz val="10"/>
            <rFont val="Arial"/>
            <family val="2"/>
          </rPr>
          <t>14.801,84
31-12-09 23:45 - 01-01-11 00:00</t>
        </r>
      </text>
    </comment>
    <comment ref="K55" authorId="0">
      <text>
        <r>
          <rPr>
            <sz val="10"/>
            <rFont val="Arial"/>
            <family val="2"/>
          </rPr>
          <t>13.837,52
31-12-10 23:45 - 01-01-12 00:00</t>
        </r>
      </text>
    </comment>
    <comment ref="L55" authorId="0">
      <text>
        <r>
          <rPr>
            <sz val="10"/>
            <rFont val="Arial"/>
            <family val="2"/>
          </rPr>
          <t>16.934,56
31-12-11 23:45 - 01-01-13 00:00</t>
        </r>
      </text>
    </comment>
    <comment ref="I56" authorId="0">
      <text>
        <r>
          <rPr>
            <sz val="10"/>
            <rFont val="Arial"/>
            <family val="2"/>
          </rPr>
          <t>33.780,46
31-12-08 23:45 - 01-01-10 00:00</t>
        </r>
      </text>
    </comment>
    <comment ref="J56" authorId="0">
      <text>
        <r>
          <rPr>
            <sz val="10"/>
            <rFont val="Arial"/>
            <family val="2"/>
          </rPr>
          <t>35.618,58
31-12-09 23:45 - 01-01-11 00:00</t>
        </r>
      </text>
    </comment>
    <comment ref="K56" authorId="0">
      <text>
        <r>
          <rPr>
            <sz val="10"/>
            <rFont val="Arial"/>
            <family val="2"/>
          </rPr>
          <t>34.242,38
31-12-10 23:45 - 01-01-12 00:00</t>
        </r>
      </text>
    </comment>
    <comment ref="L56" authorId="0">
      <text>
        <r>
          <rPr>
            <sz val="10"/>
            <rFont val="Arial"/>
            <family val="2"/>
          </rPr>
          <t>34.110,44
31-12-11 23:45 - 01-01-13 00:00</t>
        </r>
      </text>
    </comment>
    <comment ref="I57" authorId="0">
      <text>
        <r>
          <rPr>
            <sz val="10"/>
            <rFont val="Arial"/>
            <family val="2"/>
          </rPr>
          <t>11.060,88
31-12-08 23:45 - 01-01-10 00:00</t>
        </r>
      </text>
    </comment>
    <comment ref="J57" authorId="0">
      <text>
        <r>
          <rPr>
            <sz val="10"/>
            <rFont val="Arial"/>
            <family val="2"/>
          </rPr>
          <t>8.947,04
31-12-09 23:45 - 01-01-11 00:00</t>
        </r>
      </text>
    </comment>
    <comment ref="K57" authorId="0">
      <text>
        <r>
          <rPr>
            <sz val="10"/>
            <rFont val="Arial"/>
            <family val="2"/>
          </rPr>
          <t>8.812,40
31-12-10 23:45 - 01-01-12 00:00</t>
        </r>
      </text>
    </comment>
    <comment ref="L57" authorId="0">
      <text>
        <r>
          <rPr>
            <sz val="10"/>
            <rFont val="Arial"/>
            <family val="2"/>
          </rPr>
          <t>9.859,45
31-12-11 23:45 - 01-01-13 00:00</t>
        </r>
      </text>
    </comment>
    <comment ref="I58" authorId="0">
      <text>
        <r>
          <rPr>
            <sz val="10"/>
            <rFont val="Arial"/>
            <family val="2"/>
          </rPr>
          <t>32.565,21
31-12-08 23:45 - 01-01-10 00:00</t>
        </r>
      </text>
    </comment>
    <comment ref="J58" authorId="0">
      <text>
        <r>
          <rPr>
            <sz val="10"/>
            <rFont val="Arial"/>
            <family val="2"/>
          </rPr>
          <t>32.333,12
31-12-09 23:45 - 01-01-11 00:00</t>
        </r>
      </text>
    </comment>
    <comment ref="K58" authorId="0">
      <text>
        <r>
          <rPr>
            <sz val="10"/>
            <rFont val="Arial"/>
            <family val="2"/>
          </rPr>
          <t>27.648,55
31-12-10 23:45 - 01-01-12 00:00</t>
        </r>
      </text>
    </comment>
    <comment ref="L58" authorId="0">
      <text>
        <r>
          <rPr>
            <sz val="10"/>
            <rFont val="Arial"/>
            <family val="2"/>
          </rPr>
          <t>28.982,89
31-12-11 23:45 - 01-01-13 00:00</t>
        </r>
      </text>
    </comment>
    <comment ref="I59" authorId="0">
      <text>
        <r>
          <rPr>
            <sz val="10"/>
            <rFont val="Arial"/>
            <family val="2"/>
          </rPr>
          <t>6.846,14 !
23-08-09 00:00 - 01-01-10 00:00</t>
        </r>
      </text>
    </comment>
    <comment ref="J59" authorId="0">
      <text>
        <r>
          <rPr>
            <sz val="10"/>
            <rFont val="Arial"/>
            <family val="2"/>
          </rPr>
          <t>16.586,64
31-12-09 23:45 - 01-01-11 00:00</t>
        </r>
      </text>
    </comment>
    <comment ref="K59" authorId="0">
      <text>
        <r>
          <rPr>
            <sz val="10"/>
            <rFont val="Arial"/>
            <family val="2"/>
          </rPr>
          <t>13.007,74
31-12-10 23:45 - 01-01-12 00:00</t>
        </r>
      </text>
    </comment>
    <comment ref="L59" authorId="0">
      <text>
        <r>
          <rPr>
            <sz val="10"/>
            <rFont val="Arial"/>
            <family val="2"/>
          </rPr>
          <t>11.895,08
31-12-11 23:45 - 01-01-13 00:00</t>
        </r>
      </text>
    </comment>
    <comment ref="J60" authorId="0">
      <text>
        <r>
          <rPr>
            <sz val="10"/>
            <rFont val="Arial"/>
            <family val="2"/>
          </rPr>
          <t>41.868,02
31-12-09 23:45 - 01-01-11 00:00</t>
        </r>
      </text>
    </comment>
    <comment ref="K60" authorId="0">
      <text>
        <r>
          <rPr>
            <sz val="10"/>
            <rFont val="Arial"/>
            <family val="2"/>
          </rPr>
          <t>36.156,33
31-12-10 23:45 - 01-01-12 00:00</t>
        </r>
      </text>
    </comment>
    <comment ref="L60" authorId="0">
      <text>
        <r>
          <rPr>
            <sz val="10"/>
            <rFont val="Arial"/>
            <family val="2"/>
          </rPr>
          <t>34.733,45
31-12-11 23:45 - 01-01-13 00:00</t>
        </r>
      </text>
    </comment>
    <comment ref="I61" authorId="0">
      <text>
        <r>
          <rPr>
            <sz val="10"/>
            <rFont val="Arial"/>
            <family val="2"/>
          </rPr>
          <t>17.556,15
31-12-08 23:45 - 01-01-10 00:00</t>
        </r>
      </text>
    </comment>
    <comment ref="J61" authorId="0">
      <text>
        <r>
          <rPr>
            <sz val="10"/>
            <rFont val="Arial"/>
            <family val="2"/>
          </rPr>
          <t>17.532,20
31-12-09 23:45 - 01-01-11 00:00</t>
        </r>
      </text>
    </comment>
    <comment ref="K61" authorId="0">
      <text>
        <r>
          <rPr>
            <sz val="10"/>
            <rFont val="Arial"/>
            <family val="2"/>
          </rPr>
          <t>14.640,53
31-12-10 23:45 - 01-01-12 00:00</t>
        </r>
      </text>
    </comment>
    <comment ref="L61" authorId="0">
      <text>
        <r>
          <rPr>
            <sz val="10"/>
            <rFont val="Arial"/>
            <family val="2"/>
          </rPr>
          <t>14.159,18
31-12-11 23:45 - 01-01-13 00:00</t>
        </r>
      </text>
    </comment>
    <comment ref="I62" authorId="0">
      <text>
        <r>
          <rPr>
            <sz val="10"/>
            <rFont val="Arial"/>
            <family val="2"/>
          </rPr>
          <t>3.259,15
31-12-08 23:45 - 01-01-10 00:00</t>
        </r>
      </text>
    </comment>
    <comment ref="J62" authorId="0">
      <text>
        <r>
          <rPr>
            <sz val="10"/>
            <rFont val="Arial"/>
            <family val="2"/>
          </rPr>
          <t>3.094,43
31-12-09 23:45 - 01-01-11 00:00</t>
        </r>
      </text>
    </comment>
    <comment ref="K62" authorId="0">
      <text>
        <r>
          <rPr>
            <sz val="10"/>
            <rFont val="Arial"/>
            <family val="2"/>
          </rPr>
          <t>2.751,51
31-12-10 23:45 - 01-01-12 00:00</t>
        </r>
      </text>
    </comment>
    <comment ref="L62" authorId="0">
      <text>
        <r>
          <rPr>
            <sz val="10"/>
            <rFont val="Arial"/>
            <family val="2"/>
          </rPr>
          <t>3.071,22
31-12-11 23:45 - 01-01-13 00:00</t>
        </r>
      </text>
    </comment>
    <comment ref="I63" authorId="0">
      <text>
        <r>
          <rPr>
            <sz val="10"/>
            <rFont val="Arial"/>
            <family val="2"/>
          </rPr>
          <t>44.185,49
31-12-08 23:45 - 01-01-10 00:00</t>
        </r>
      </text>
    </comment>
    <comment ref="J63" authorId="0">
      <text>
        <r>
          <rPr>
            <sz val="10"/>
            <rFont val="Arial"/>
            <family val="2"/>
          </rPr>
          <t>50.081,89
31-12-09 23:45 - 01-01-11 00:00</t>
        </r>
      </text>
    </comment>
    <comment ref="K63" authorId="0">
      <text>
        <r>
          <rPr>
            <sz val="10"/>
            <rFont val="Arial"/>
            <family val="2"/>
          </rPr>
          <t>41.444,26
31-12-10 23:45 - 01-01-12 00:00</t>
        </r>
      </text>
    </comment>
    <comment ref="L63" authorId="0">
      <text>
        <r>
          <rPr>
            <sz val="10"/>
            <rFont val="Arial"/>
            <family val="2"/>
          </rPr>
          <t>33.602,13
31-12-11 23:45 - 01-01-13 00:00</t>
        </r>
      </text>
    </comment>
    <comment ref="J64" authorId="0">
      <text>
        <r>
          <rPr>
            <sz val="10"/>
            <rFont val="Arial"/>
            <family val="2"/>
          </rPr>
          <t>11.619,72
31-12-09 23:45 - 01-01-11 00:00</t>
        </r>
      </text>
    </comment>
    <comment ref="K64" authorId="0">
      <text>
        <r>
          <rPr>
            <sz val="10"/>
            <rFont val="Arial"/>
            <family val="2"/>
          </rPr>
          <t>10.734,25
31-12-10 23:45 - 01-01-12 00:00</t>
        </r>
      </text>
    </comment>
    <comment ref="L64" authorId="0">
      <text>
        <r>
          <rPr>
            <sz val="10"/>
            <rFont val="Arial"/>
            <family val="2"/>
          </rPr>
          <t>9.794,75
31-12-11 23:45 - 01-01-13 00:00</t>
        </r>
      </text>
    </comment>
    <comment ref="I65" authorId="0">
      <text>
        <r>
          <rPr>
            <sz val="10"/>
            <rFont val="Arial"/>
            <family val="2"/>
          </rPr>
          <t>12.278,87
31-12-08 23:45 - 01-01-10 00:00</t>
        </r>
      </text>
    </comment>
    <comment ref="J65" authorId="0">
      <text>
        <r>
          <rPr>
            <sz val="10"/>
            <rFont val="Arial"/>
            <family val="2"/>
          </rPr>
          <t>11.797,24
31-12-09 23:45 - 01-01-11 00:00</t>
        </r>
      </text>
    </comment>
    <comment ref="K65" authorId="0">
      <text>
        <r>
          <rPr>
            <sz val="10"/>
            <rFont val="Arial"/>
            <family val="2"/>
          </rPr>
          <t>9.721,63
31-12-10 23:45 - 01-01-12 00:00</t>
        </r>
      </text>
    </comment>
    <comment ref="L65" authorId="0">
      <text>
        <r>
          <rPr>
            <sz val="10"/>
            <rFont val="Arial"/>
            <family val="2"/>
          </rPr>
          <t>8.667,17
31-12-11 23:45 - 01-01-13 00:00</t>
        </r>
      </text>
    </comment>
    <comment ref="I66" authorId="0">
      <text>
        <r>
          <rPr>
            <sz val="10"/>
            <rFont val="Arial"/>
            <family val="2"/>
          </rPr>
          <t>5.896,16
31-12-08 23:45 - 01-01-10 00:00</t>
        </r>
      </text>
    </comment>
    <comment ref="J66" authorId="0">
      <text>
        <r>
          <rPr>
            <sz val="10"/>
            <rFont val="Arial"/>
            <family val="2"/>
          </rPr>
          <t>6.144,23
31-12-09 23:45 - 01-01-11 00:00</t>
        </r>
      </text>
    </comment>
    <comment ref="K66" authorId="0">
      <text>
        <r>
          <rPr>
            <sz val="10"/>
            <rFont val="Arial"/>
            <family val="2"/>
          </rPr>
          <t>5.888,12
31-12-10 23:45 - 01-01-12 00:00</t>
        </r>
      </text>
    </comment>
    <comment ref="L66" authorId="0">
      <text>
        <r>
          <rPr>
            <sz val="10"/>
            <rFont val="Arial"/>
            <family val="2"/>
          </rPr>
          <t>5.423,53
31-12-11 23:45 - 01-01-13 00:00</t>
        </r>
      </text>
    </comment>
    <comment ref="I67" authorId="0">
      <text>
        <r>
          <rPr>
            <sz val="10"/>
            <rFont val="Arial"/>
            <family val="2"/>
          </rPr>
          <t>4.497,44
30-12-08 00:00 - 01-01-10 00:00</t>
        </r>
      </text>
    </comment>
    <comment ref="J67" authorId="0">
      <text>
        <r>
          <rPr>
            <sz val="10"/>
            <rFont val="Arial"/>
            <family val="2"/>
          </rPr>
          <t>2.409,82
31-12-09 23:45 - 01-01-11 00:00</t>
        </r>
      </text>
    </comment>
    <comment ref="K67" authorId="0">
      <text>
        <r>
          <rPr>
            <sz val="10"/>
            <rFont val="Arial"/>
            <family val="2"/>
          </rPr>
          <t>2.898,94
31-12-10 23:45 - 01-01-12 00:00</t>
        </r>
      </text>
    </comment>
    <comment ref="L67" authorId="0">
      <text>
        <r>
          <rPr>
            <sz val="10"/>
            <rFont val="Arial"/>
            <family val="2"/>
          </rPr>
          <t>3.017,97
31-12-11 23:45 - 01-01-13 00:00</t>
        </r>
      </text>
    </comment>
    <comment ref="I68" authorId="0">
      <text>
        <r>
          <rPr>
            <sz val="10"/>
            <rFont val="Arial"/>
            <family val="2"/>
          </rPr>
          <t>20.621,10
31-12-08 23:45 - 01-01-10 00:00</t>
        </r>
      </text>
    </comment>
    <comment ref="J68" authorId="0">
      <text>
        <r>
          <rPr>
            <sz val="10"/>
            <rFont val="Arial"/>
            <family val="2"/>
          </rPr>
          <t>22.952,25
31-12-09 23:45 - 01-01-11 00:00</t>
        </r>
      </text>
    </comment>
    <comment ref="K68" authorId="0">
      <text>
        <r>
          <rPr>
            <sz val="10"/>
            <rFont val="Arial"/>
            <family val="2"/>
          </rPr>
          <t>20.067,86
31-12-10 23:45 - 01-01-12 00:00</t>
        </r>
      </text>
    </comment>
    <comment ref="L68" authorId="0">
      <text>
        <r>
          <rPr>
            <sz val="10"/>
            <rFont val="Arial"/>
            <family val="2"/>
          </rPr>
          <t>21.578,31
31-12-11 23:45 - 01-01-13 00:00</t>
        </r>
      </text>
    </comment>
    <comment ref="I69" authorId="0">
      <text>
        <r>
          <rPr>
            <sz val="10"/>
            <rFont val="Arial"/>
            <family val="2"/>
          </rPr>
          <t>21.589,20
31-12-08 23:45 - 01-01-10 00:00</t>
        </r>
      </text>
    </comment>
    <comment ref="J69" authorId="0">
      <text>
        <r>
          <rPr>
            <sz val="10"/>
            <rFont val="Arial"/>
            <family val="2"/>
          </rPr>
          <t>21.457,52
31-12-09 23:45 - 01-01-11 00:00</t>
        </r>
      </text>
    </comment>
    <comment ref="K69" authorId="0">
      <text>
        <r>
          <rPr>
            <sz val="10"/>
            <rFont val="Arial"/>
            <family val="2"/>
          </rPr>
          <t>17.031,33
31-12-10 23:45 - 01-01-12 00:00</t>
        </r>
      </text>
    </comment>
    <comment ref="L69" authorId="0">
      <text>
        <r>
          <rPr>
            <sz val="10"/>
            <rFont val="Arial"/>
            <family val="2"/>
          </rPr>
          <t>14.472,36
31-12-11 23:45 - 01-01-13 00:00</t>
        </r>
      </text>
    </comment>
    <comment ref="J70" authorId="0">
      <text>
        <r>
          <rPr>
            <sz val="10"/>
            <rFont val="Arial"/>
            <family val="2"/>
          </rPr>
          <t>9.779,91
31-12-09 23:45 - 01-01-11 00:00</t>
        </r>
      </text>
    </comment>
    <comment ref="K70" authorId="0">
      <text>
        <r>
          <rPr>
            <sz val="10"/>
            <rFont val="Arial"/>
            <family val="2"/>
          </rPr>
          <t>9.287,24
31-12-10 23:45 - 01-01-12 00:00</t>
        </r>
      </text>
    </comment>
    <comment ref="L70" authorId="0">
      <text>
        <r>
          <rPr>
            <sz val="10"/>
            <rFont val="Arial"/>
            <family val="2"/>
          </rPr>
          <t>10.545,29
31-12-11 23:45 - 01-01-13 00:00</t>
        </r>
      </text>
    </comment>
    <comment ref="I71" authorId="0">
      <text>
        <r>
          <rPr>
            <sz val="10"/>
            <rFont val="Arial"/>
            <family val="2"/>
          </rPr>
          <t>12.606,88
31-12-08 23:45 - 01-01-10 00:00</t>
        </r>
      </text>
    </comment>
    <comment ref="J71" authorId="0">
      <text>
        <r>
          <rPr>
            <sz val="10"/>
            <rFont val="Arial"/>
            <family val="2"/>
          </rPr>
          <t>19.753,19
31-12-09 23:45 - 01-01-11 00:00</t>
        </r>
      </text>
    </comment>
    <comment ref="K71" authorId="0">
      <text>
        <r>
          <rPr>
            <sz val="10"/>
            <rFont val="Arial"/>
            <family val="2"/>
          </rPr>
          <t>20.046,05
31-12-10 23:45 - 01-01-12 00:00</t>
        </r>
      </text>
    </comment>
    <comment ref="L71" authorId="0">
      <text>
        <r>
          <rPr>
            <sz val="10"/>
            <rFont val="Arial"/>
            <family val="2"/>
          </rPr>
          <t>21.582,01
31-12-11 23:45 - 01-01-13 00:00</t>
        </r>
      </text>
    </comment>
    <comment ref="I72" authorId="0">
      <text>
        <r>
          <rPr>
            <sz val="10"/>
            <rFont val="Arial"/>
            <family val="2"/>
          </rPr>
          <t>24.583,73
31-12-08 23:45 - 01-01-10 00:00</t>
        </r>
      </text>
    </comment>
    <comment ref="J72" authorId="0">
      <text>
        <r>
          <rPr>
            <sz val="10"/>
            <rFont val="Arial"/>
            <family val="2"/>
          </rPr>
          <t>23.403,48
31-12-09 23:45 - 01-01-11 00:00</t>
        </r>
      </text>
    </comment>
    <comment ref="K72" authorId="0">
      <text>
        <r>
          <rPr>
            <sz val="10"/>
            <rFont val="Arial"/>
            <family val="2"/>
          </rPr>
          <t>21.978,25
31-12-10 23:45 - 01-01-12 00:00</t>
        </r>
      </text>
    </comment>
    <comment ref="L72" authorId="0">
      <text>
        <r>
          <rPr>
            <sz val="10"/>
            <rFont val="Arial"/>
            <family val="2"/>
          </rPr>
          <t>23.624,37
31-12-11 23:45 - 01-01-13 00:00</t>
        </r>
      </text>
    </comment>
    <comment ref="J73" authorId="0">
      <text>
        <r>
          <rPr>
            <sz val="10"/>
            <rFont val="Arial"/>
            <family val="2"/>
          </rPr>
          <t>30.242,38
31-12-09 23:45 - 01-01-11 00:00</t>
        </r>
      </text>
    </comment>
    <comment ref="K73" authorId="0">
      <text>
        <r>
          <rPr>
            <sz val="10"/>
            <rFont val="Arial"/>
            <family val="2"/>
          </rPr>
          <t>30.250,07
31-12-10 23:45 - 01-01-12 00:00</t>
        </r>
      </text>
    </comment>
    <comment ref="L73" authorId="0">
      <text>
        <r>
          <rPr>
            <sz val="10"/>
            <rFont val="Arial"/>
            <family val="2"/>
          </rPr>
          <t>27.353,77
31-12-11 23:45 - 01-01-13 00:00</t>
        </r>
      </text>
    </comment>
    <comment ref="I74" authorId="0">
      <text>
        <r>
          <rPr>
            <sz val="10"/>
            <rFont val="Arial"/>
            <family val="2"/>
          </rPr>
          <t>26.444,88
31-12-08 23:45 - 01-01-10 00:00</t>
        </r>
      </text>
    </comment>
    <comment ref="J74" authorId="0">
      <text>
        <r>
          <rPr>
            <sz val="10"/>
            <rFont val="Arial"/>
            <family val="2"/>
          </rPr>
          <t>26.330,20
31-12-09 23:45 - 01-01-11 00:00</t>
        </r>
      </text>
    </comment>
    <comment ref="K74" authorId="0">
      <text>
        <r>
          <rPr>
            <sz val="10"/>
            <rFont val="Arial"/>
            <family val="2"/>
          </rPr>
          <t>19.971,36
31-12-10 23:45 - 01-01-12 00:00</t>
        </r>
      </text>
    </comment>
    <comment ref="L74" authorId="0">
      <text>
        <r>
          <rPr>
            <sz val="10"/>
            <rFont val="Arial"/>
            <family val="2"/>
          </rPr>
          <t>16.701,16
31-12-11 23:45 - 01-01-13 00:00</t>
        </r>
      </text>
    </comment>
    <comment ref="I75" authorId="0">
      <text>
        <r>
          <rPr>
            <sz val="10"/>
            <rFont val="Arial"/>
            <family val="2"/>
          </rPr>
          <t>6.126,66
31-12-08 23:45 - 01-01-10 00:00</t>
        </r>
      </text>
    </comment>
    <comment ref="J75" authorId="0">
      <text>
        <r>
          <rPr>
            <sz val="10"/>
            <rFont val="Arial"/>
            <family val="2"/>
          </rPr>
          <t>6.526,41
31-12-09 23:45 - 01-01-11 00:00</t>
        </r>
      </text>
    </comment>
    <comment ref="K75" authorId="0">
      <text>
        <r>
          <rPr>
            <sz val="10"/>
            <rFont val="Arial"/>
            <family val="2"/>
          </rPr>
          <t>6.093,71
31-12-10 23:45 - 01-01-12 00:00</t>
        </r>
      </text>
    </comment>
    <comment ref="L75" authorId="0">
      <text>
        <r>
          <rPr>
            <sz val="10"/>
            <rFont val="Arial"/>
            <family val="2"/>
          </rPr>
          <t>6.304,24
31-12-11 23:45 - 01-01-13 00:00</t>
        </r>
      </text>
    </comment>
    <comment ref="I76" authorId="0">
      <text>
        <r>
          <rPr>
            <sz val="10"/>
            <rFont val="Arial"/>
            <family val="2"/>
          </rPr>
          <t>8.195,31
31-12-08 23:45 - 01-01-10 00:00</t>
        </r>
      </text>
    </comment>
    <comment ref="J76" authorId="0">
      <text>
        <r>
          <rPr>
            <sz val="10"/>
            <rFont val="Arial"/>
            <family val="2"/>
          </rPr>
          <t>7.453,72
31-12-09 23:45 - 01-01-11 00:00</t>
        </r>
      </text>
    </comment>
    <comment ref="K76" authorId="0">
      <text>
        <r>
          <rPr>
            <sz val="10"/>
            <rFont val="Arial"/>
            <family val="2"/>
          </rPr>
          <t>7.604,05
31-12-10 23:45 - 01-01-12 00:00</t>
        </r>
      </text>
    </comment>
    <comment ref="L76" authorId="0">
      <text>
        <r>
          <rPr>
            <sz val="10"/>
            <rFont val="Arial"/>
            <family val="2"/>
          </rPr>
          <t>7.888,42
31-12-11 23:45 - 01-01-13 00:00</t>
        </r>
      </text>
    </comment>
    <comment ref="I77" authorId="0">
      <text>
        <r>
          <rPr>
            <sz val="10"/>
            <rFont val="Arial"/>
            <family val="2"/>
          </rPr>
          <t>27.029,77
31-12-08 23:45 - 01-01-10 00:00</t>
        </r>
      </text>
    </comment>
    <comment ref="J77" authorId="0">
      <text>
        <r>
          <rPr>
            <sz val="10"/>
            <rFont val="Arial"/>
            <family val="2"/>
          </rPr>
          <t>27.802,61
31-12-09 23:45 - 01-01-11 00:00</t>
        </r>
      </text>
    </comment>
    <comment ref="K77" authorId="0">
      <text>
        <r>
          <rPr>
            <sz val="10"/>
            <rFont val="Arial"/>
            <family val="2"/>
          </rPr>
          <t>26.153,10
31-12-10 23:45 - 01-01-12 00:00</t>
        </r>
      </text>
    </comment>
    <comment ref="L77" authorId="0">
      <text>
        <r>
          <rPr>
            <sz val="10"/>
            <rFont val="Arial"/>
            <family val="2"/>
          </rPr>
          <t>26.748,40
31-12-11 23:45 - 01-01-13 00:00</t>
        </r>
      </text>
    </comment>
    <comment ref="I78" authorId="0">
      <text>
        <r>
          <rPr>
            <sz val="10"/>
            <rFont val="Arial"/>
            <family val="2"/>
          </rPr>
          <t>619,49
31-12-08 23:45 - 01-01-10 00:00</t>
        </r>
      </text>
    </comment>
    <comment ref="J78" authorId="0">
      <text>
        <r>
          <rPr>
            <sz val="10"/>
            <rFont val="Arial"/>
            <family val="2"/>
          </rPr>
          <t>474,49
31-12-09 23:45 - 01-01-11 00:00</t>
        </r>
      </text>
    </comment>
    <comment ref="K78" authorId="0">
      <text>
        <r>
          <rPr>
            <sz val="10"/>
            <rFont val="Arial"/>
            <family val="2"/>
          </rPr>
          <t>398,09
31-12-10 23:45 - 01-01-12 00:00</t>
        </r>
      </text>
    </comment>
    <comment ref="L78" authorId="0">
      <text>
        <r>
          <rPr>
            <sz val="10"/>
            <rFont val="Arial"/>
            <family val="2"/>
          </rPr>
          <t>392,90
31-12-11 23:45 - 01-01-13 00:00</t>
        </r>
      </text>
    </comment>
    <comment ref="I79" authorId="0">
      <text>
        <r>
          <rPr>
            <sz val="10"/>
            <rFont val="Arial"/>
            <family val="2"/>
          </rPr>
          <t>5.409,54
31-12-08 23:45 - 01-01-10 00:00</t>
        </r>
      </text>
    </comment>
    <comment ref="J79" authorId="0">
      <text>
        <r>
          <rPr>
            <sz val="10"/>
            <rFont val="Arial"/>
            <family val="2"/>
          </rPr>
          <t>5.283,92
31-12-09 23:45 - 01-01-11 00:00</t>
        </r>
      </text>
    </comment>
    <comment ref="K79" authorId="0">
      <text>
        <r>
          <rPr>
            <sz val="10"/>
            <rFont val="Arial"/>
            <family val="2"/>
          </rPr>
          <t>5.096,98
31-12-10 23:45 - 01-01-12 00:00</t>
        </r>
      </text>
    </comment>
    <comment ref="L79" authorId="0">
      <text>
        <r>
          <rPr>
            <sz val="10"/>
            <rFont val="Arial"/>
            <family val="2"/>
          </rPr>
          <t>5.332,23
31-12-11 23:45 - 01-01-13 00:00</t>
        </r>
      </text>
    </comment>
    <comment ref="I80" authorId="0">
      <text>
        <r>
          <rPr>
            <sz val="10"/>
            <rFont val="Arial"/>
            <family val="2"/>
          </rPr>
          <t>23.439,79
31-12-08 23:45 - 01-01-10 00:00</t>
        </r>
      </text>
    </comment>
    <comment ref="J80" authorId="0">
      <text>
        <r>
          <rPr>
            <sz val="10"/>
            <rFont val="Arial"/>
            <family val="2"/>
          </rPr>
          <t>23.880,30
31-12-09 23:45 - 01-01-11 00:00</t>
        </r>
      </text>
    </comment>
    <comment ref="K80" authorId="0">
      <text>
        <r>
          <rPr>
            <sz val="10"/>
            <rFont val="Arial"/>
            <family val="2"/>
          </rPr>
          <t>22.911,91
31-12-10 23:45 - 01-01-12 00:00</t>
        </r>
      </text>
    </comment>
    <comment ref="L80" authorId="0">
      <text>
        <r>
          <rPr>
            <sz val="10"/>
            <rFont val="Arial"/>
            <family val="2"/>
          </rPr>
          <t>23.618,88
31-12-11 23:45 - 01-01-13 00:00</t>
        </r>
      </text>
    </comment>
    <comment ref="I81" authorId="0">
      <text>
        <r>
          <rPr>
            <sz val="10"/>
            <rFont val="Arial"/>
            <family val="2"/>
          </rPr>
          <t>32.738,21
31-12-08 23:45 - 01-01-10 00:00</t>
        </r>
      </text>
    </comment>
    <comment ref="J81" authorId="0">
      <text>
        <r>
          <rPr>
            <sz val="10"/>
            <rFont val="Arial"/>
            <family val="2"/>
          </rPr>
          <t>32.022,57
31-12-09 23:45 - 01-01-11 00:00</t>
        </r>
      </text>
    </comment>
    <comment ref="K81" authorId="0">
      <text>
        <r>
          <rPr>
            <sz val="10"/>
            <rFont val="Arial"/>
            <family val="2"/>
          </rPr>
          <t>31.121,22
31-12-10 23:45 - 01-01-12 00:00</t>
        </r>
      </text>
    </comment>
    <comment ref="L81" authorId="0">
      <text>
        <r>
          <rPr>
            <sz val="10"/>
            <rFont val="Arial"/>
            <family val="2"/>
          </rPr>
          <t>32.049,87
31-12-11 23:45 - 01-01-13 00:00</t>
        </r>
      </text>
    </comment>
    <comment ref="J82" authorId="0">
      <text>
        <r>
          <rPr>
            <sz val="10"/>
            <rFont val="Arial"/>
            <family val="2"/>
          </rPr>
          <t>25.183,13 !
10-01-10 00:00 - 01-01-11 00:00</t>
        </r>
      </text>
    </comment>
    <comment ref="K82" authorId="0">
      <text>
        <r>
          <rPr>
            <sz val="10"/>
            <rFont val="Arial"/>
            <family val="2"/>
          </rPr>
          <t>27.089,05
31-12-10 23:45 - 01-01-12 00:00</t>
        </r>
      </text>
    </comment>
    <comment ref="L82" authorId="0">
      <text>
        <r>
          <rPr>
            <sz val="10"/>
            <rFont val="Arial"/>
            <family val="2"/>
          </rPr>
          <t>28.124,59
31-12-11 23:45 - 01-01-13 00:00</t>
        </r>
      </text>
    </comment>
    <comment ref="I83" authorId="0">
      <text>
        <r>
          <rPr>
            <sz val="10"/>
            <rFont val="Arial"/>
            <family val="2"/>
          </rPr>
          <t>13.157,81
31-12-08 23:45 - 01-01-10 00:00</t>
        </r>
      </text>
    </comment>
    <comment ref="J83" authorId="0">
      <text>
        <r>
          <rPr>
            <sz val="10"/>
            <rFont val="Arial"/>
            <family val="2"/>
          </rPr>
          <t>14.479,08
31-12-09 23:45 - 01-01-11 00:00</t>
        </r>
      </text>
    </comment>
    <comment ref="K83" authorId="0">
      <text>
        <r>
          <rPr>
            <sz val="10"/>
            <rFont val="Arial"/>
            <family val="2"/>
          </rPr>
          <t>12.327,23
31-12-10 23:45 - 01-01-12 00:00</t>
        </r>
      </text>
    </comment>
    <comment ref="L83" authorId="0">
      <text>
        <r>
          <rPr>
            <sz val="10"/>
            <rFont val="Arial"/>
            <family val="2"/>
          </rPr>
          <t>13.329,64
31-12-11 23:45 - 01-01-13 00:00</t>
        </r>
      </text>
    </comment>
    <comment ref="I84" authorId="0">
      <text>
        <r>
          <rPr>
            <sz val="10"/>
            <rFont val="Arial"/>
            <family val="2"/>
          </rPr>
          <t>3.709,20
31-12-08 23:45 - 01-01-10 00:00</t>
        </r>
      </text>
    </comment>
    <comment ref="J84" authorId="0">
      <text>
        <r>
          <rPr>
            <sz val="10"/>
            <rFont val="Arial"/>
            <family val="2"/>
          </rPr>
          <t>3.697,30
31-12-09 23:45 - 01-01-11 00:00</t>
        </r>
      </text>
    </comment>
    <comment ref="K84" authorId="0">
      <text>
        <r>
          <rPr>
            <sz val="10"/>
            <rFont val="Arial"/>
            <family val="2"/>
          </rPr>
          <t>3.158,55
31-12-10 23:45 - 01-01-12 00:00</t>
        </r>
      </text>
    </comment>
    <comment ref="L84" authorId="0">
      <text>
        <r>
          <rPr>
            <sz val="10"/>
            <rFont val="Arial"/>
            <family val="2"/>
          </rPr>
          <t>3.471,88
31-12-11 23:45 - 01-01-13 00:00</t>
        </r>
      </text>
    </comment>
    <comment ref="I85" authorId="0">
      <text>
        <r>
          <rPr>
            <sz val="10"/>
            <rFont val="Arial"/>
            <family val="2"/>
          </rPr>
          <t>6.451,46
31-12-08 23:45 - 01-01-10 00:00</t>
        </r>
      </text>
    </comment>
    <comment ref="J85" authorId="0">
      <text>
        <r>
          <rPr>
            <sz val="10"/>
            <rFont val="Arial"/>
            <family val="2"/>
          </rPr>
          <t>5.146,83
31-12-09 23:45 - 01-01-11 00:00</t>
        </r>
      </text>
    </comment>
    <comment ref="K85" authorId="0">
      <text>
        <r>
          <rPr>
            <sz val="10"/>
            <rFont val="Arial"/>
            <family val="2"/>
          </rPr>
          <t>4.523,62
31-12-10 23:45 - 01-01-12 00:00</t>
        </r>
      </text>
    </comment>
    <comment ref="L85" authorId="0">
      <text>
        <r>
          <rPr>
            <sz val="10"/>
            <rFont val="Arial"/>
            <family val="2"/>
          </rPr>
          <t>4.663,85
31-12-11 23:45 - 01-01-13 00:00</t>
        </r>
      </text>
    </comment>
    <comment ref="I86" authorId="0">
      <text>
        <r>
          <rPr>
            <sz val="10"/>
            <rFont val="Arial"/>
            <family val="2"/>
          </rPr>
          <t>7.010,39
31-12-08 23:45 - 01-01-10 00:00</t>
        </r>
      </text>
    </comment>
    <comment ref="J86" authorId="0">
      <text>
        <r>
          <rPr>
            <sz val="10"/>
            <rFont val="Arial"/>
            <family val="2"/>
          </rPr>
          <t>6.521,96
31-12-09 23:45 - 01-01-11 00:00</t>
        </r>
      </text>
    </comment>
    <comment ref="K86" authorId="0">
      <text>
        <r>
          <rPr>
            <sz val="10"/>
            <rFont val="Arial"/>
            <family val="2"/>
          </rPr>
          <t>5.872,56
31-12-10 23:45 - 01-01-12 00:00</t>
        </r>
      </text>
    </comment>
    <comment ref="L86" authorId="0">
      <text>
        <r>
          <rPr>
            <sz val="10"/>
            <rFont val="Arial"/>
            <family val="2"/>
          </rPr>
          <t>6.739,40
31-12-11 23:45 - 01-01-13 00:00</t>
        </r>
      </text>
    </comment>
    <comment ref="I87" authorId="0">
      <text>
        <r>
          <rPr>
            <sz val="10"/>
            <rFont val="Arial"/>
            <family val="2"/>
          </rPr>
          <t>23.357,01
31-12-08 23:45 - 01-01-10 00:00</t>
        </r>
      </text>
    </comment>
    <comment ref="J87" authorId="0">
      <text>
        <r>
          <rPr>
            <sz val="10"/>
            <rFont val="Arial"/>
            <family val="2"/>
          </rPr>
          <t>25.087,35
31-12-09 23:45 - 01-01-11 00:00</t>
        </r>
      </text>
    </comment>
    <comment ref="K87" authorId="0">
      <text>
        <r>
          <rPr>
            <sz val="10"/>
            <rFont val="Arial"/>
            <family val="2"/>
          </rPr>
          <t>23.574,12
31-12-10 23:45 - 01-01-12 00:00</t>
        </r>
      </text>
    </comment>
    <comment ref="L87" authorId="0">
      <text>
        <r>
          <rPr>
            <sz val="10"/>
            <rFont val="Arial"/>
            <family val="2"/>
          </rPr>
          <t>23.248,99
31-12-11 23:45 - 01-01-13 00:00</t>
        </r>
      </text>
    </comment>
    <comment ref="I88" authorId="0">
      <text>
        <r>
          <rPr>
            <sz val="10"/>
            <rFont val="Arial"/>
            <family val="2"/>
          </rPr>
          <t>47.280,64
31-12-08 23:45 - 01-01-10 00:00</t>
        </r>
      </text>
    </comment>
    <comment ref="J88" authorId="0">
      <text>
        <r>
          <rPr>
            <sz val="10"/>
            <rFont val="Arial"/>
            <family val="2"/>
          </rPr>
          <t>48.133,14
31-12-09 23:45 - 01-01-11 00:00</t>
        </r>
      </text>
    </comment>
    <comment ref="K88" authorId="0">
      <text>
        <r>
          <rPr>
            <sz val="10"/>
            <rFont val="Arial"/>
            <family val="2"/>
          </rPr>
          <t>38.157,48
31-12-10 23:45 - 01-01-12 00:00</t>
        </r>
      </text>
    </comment>
    <comment ref="L88" authorId="0">
      <text>
        <r>
          <rPr>
            <sz val="10"/>
            <rFont val="Arial"/>
            <family val="2"/>
          </rPr>
          <t>37.197,67
31-12-11 23:45 - 01-01-13 00:00</t>
        </r>
      </text>
    </comment>
    <comment ref="I89" authorId="0">
      <text>
        <r>
          <rPr>
            <sz val="10"/>
            <rFont val="Arial"/>
            <family val="2"/>
          </rPr>
          <t>8.105,33
31-12-08 23:45 - 01-01-10 00:00</t>
        </r>
      </text>
    </comment>
    <comment ref="J89" authorId="0">
      <text>
        <r>
          <rPr>
            <sz val="10"/>
            <rFont val="Arial"/>
            <family val="2"/>
          </rPr>
          <t>8.515,89
31-12-09 23:45 - 01-01-11 00:00</t>
        </r>
      </text>
    </comment>
    <comment ref="K89" authorId="0">
      <text>
        <r>
          <rPr>
            <sz val="10"/>
            <rFont val="Arial"/>
            <family val="2"/>
          </rPr>
          <t>7.751,26
31-12-10 23:45 - 01-01-12 00:00</t>
        </r>
      </text>
    </comment>
    <comment ref="L89" authorId="0">
      <text>
        <r>
          <rPr>
            <sz val="10"/>
            <rFont val="Arial"/>
            <family val="2"/>
          </rPr>
          <t>8.282,44
31-12-11 23:45 - 01-01-13 00:00</t>
        </r>
      </text>
    </comment>
    <comment ref="I90" authorId="0">
      <text>
        <r>
          <rPr>
            <sz val="10"/>
            <rFont val="Arial"/>
            <family val="2"/>
          </rPr>
          <t>3.265,79
31-12-08 23:45 - 01-01-10 00:00</t>
        </r>
      </text>
    </comment>
    <comment ref="J90" authorId="0">
      <text>
        <r>
          <rPr>
            <sz val="10"/>
            <rFont val="Arial"/>
            <family val="2"/>
          </rPr>
          <t>3.434,36
31-12-09 23:45 - 01-01-11 00:00</t>
        </r>
      </text>
    </comment>
    <comment ref="K90" authorId="0">
      <text>
        <r>
          <rPr>
            <sz val="10"/>
            <rFont val="Arial"/>
            <family val="2"/>
          </rPr>
          <t>3.170,61
31-12-10 23:45 - 01-01-12 00:00</t>
        </r>
      </text>
    </comment>
    <comment ref="L90" authorId="0">
      <text>
        <r>
          <rPr>
            <sz val="10"/>
            <rFont val="Arial"/>
            <family val="2"/>
          </rPr>
          <t>3.280,56
31-12-11 23:45 - 01-01-13 00:00</t>
        </r>
      </text>
    </comment>
    <comment ref="I91" authorId="0">
      <text>
        <r>
          <rPr>
            <sz val="10"/>
            <rFont val="Arial"/>
            <family val="2"/>
          </rPr>
          <t>10.348,29
31-12-08 23:45 - 01-01-10 00:00</t>
        </r>
      </text>
    </comment>
    <comment ref="J91" authorId="0">
      <text>
        <r>
          <rPr>
            <sz val="10"/>
            <rFont val="Arial"/>
            <family val="2"/>
          </rPr>
          <t>10.606,49
31-12-09 23:45 - 01-01-11 00:00</t>
        </r>
      </text>
    </comment>
    <comment ref="K91" authorId="0">
      <text>
        <r>
          <rPr>
            <sz val="10"/>
            <rFont val="Arial"/>
            <family val="2"/>
          </rPr>
          <t>9.575,69
31-12-10 23:45 - 01-01-12 00:00</t>
        </r>
      </text>
    </comment>
    <comment ref="L91" authorId="0">
      <text>
        <r>
          <rPr>
            <sz val="10"/>
            <rFont val="Arial"/>
            <family val="2"/>
          </rPr>
          <t>10.837,33
31-12-11 23:45 - 01-01-13 00:00</t>
        </r>
      </text>
    </comment>
    <comment ref="I92" authorId="0">
      <text>
        <r>
          <rPr>
            <sz val="10"/>
            <rFont val="Arial"/>
            <family val="2"/>
          </rPr>
          <t>4.104,27
31-12-08 23:45 - 01-01-10 00:00</t>
        </r>
      </text>
    </comment>
    <comment ref="J92" authorId="0">
      <text>
        <r>
          <rPr>
            <sz val="10"/>
            <rFont val="Arial"/>
            <family val="2"/>
          </rPr>
          <t>4.127,53
31-12-09 23:45 - 01-01-11 00:00</t>
        </r>
      </text>
    </comment>
    <comment ref="K92" authorId="0">
      <text>
        <r>
          <rPr>
            <sz val="10"/>
            <rFont val="Arial"/>
            <family val="2"/>
          </rPr>
          <t>2.957,86
31-12-10 23:45 - 01-01-12 00:00</t>
        </r>
      </text>
    </comment>
    <comment ref="L92" authorId="0">
      <text>
        <r>
          <rPr>
            <sz val="10"/>
            <rFont val="Arial"/>
            <family val="2"/>
          </rPr>
          <t>3.877,55
31-12-11 23:45 - 01-01-13 00:00</t>
        </r>
      </text>
    </comment>
    <comment ref="I93" authorId="0">
      <text>
        <r>
          <rPr>
            <sz val="10"/>
            <rFont val="Arial"/>
            <family val="2"/>
          </rPr>
          <t>10.751,81
31-12-08 23:45 - 01-01-10 00:00</t>
        </r>
      </text>
    </comment>
    <comment ref="J93" authorId="0">
      <text>
        <r>
          <rPr>
            <sz val="10"/>
            <rFont val="Arial"/>
            <family val="2"/>
          </rPr>
          <t>5.238,63
31-12-09 23:45 - 01-01-11 00:00</t>
        </r>
      </text>
    </comment>
    <comment ref="K93" authorId="0">
      <text>
        <r>
          <rPr>
            <sz val="10"/>
            <rFont val="Arial"/>
            <family val="2"/>
          </rPr>
          <t>1.376,28
31-12-10 23:45 - 01-01-12 00:00</t>
        </r>
      </text>
    </comment>
    <comment ref="L93" authorId="0">
      <text>
        <r>
          <rPr>
            <sz val="10"/>
            <rFont val="Arial"/>
            <family val="2"/>
          </rPr>
          <t>1.472,74
31-12-11 23:45 - 01-01-13 00:00</t>
        </r>
      </text>
    </comment>
    <comment ref="I94" authorId="0">
      <text>
        <r>
          <rPr>
            <sz val="10"/>
            <rFont val="Arial"/>
            <family val="2"/>
          </rPr>
          <t>8.851,73
31-12-08 23:45 - 01-01-10 00:00</t>
        </r>
      </text>
    </comment>
    <comment ref="J94" authorId="0">
      <text>
        <r>
          <rPr>
            <sz val="10"/>
            <rFont val="Arial"/>
            <family val="2"/>
          </rPr>
          <t>9.488,66
31-12-09 23:45 - 01-01-11 00:00</t>
        </r>
      </text>
    </comment>
    <comment ref="K94" authorId="0">
      <text>
        <r>
          <rPr>
            <sz val="10"/>
            <rFont val="Arial"/>
            <family val="2"/>
          </rPr>
          <t>8.741,20
31-12-10 23:45 - 01-01-12 00:00</t>
        </r>
      </text>
    </comment>
    <comment ref="L94" authorId="0">
      <text>
        <r>
          <rPr>
            <sz val="10"/>
            <rFont val="Arial"/>
            <family val="2"/>
          </rPr>
          <t>9.120,81
31-12-11 23:45 - 01-01-13 00:00</t>
        </r>
      </text>
    </comment>
    <comment ref="I95" authorId="0">
      <text>
        <r>
          <rPr>
            <sz val="10"/>
            <rFont val="Arial"/>
            <family val="2"/>
          </rPr>
          <t>10.276,27
31-12-08 23:45 - 01-01-10 00:00</t>
        </r>
      </text>
    </comment>
    <comment ref="J95" authorId="0">
      <text>
        <r>
          <rPr>
            <sz val="10"/>
            <rFont val="Arial"/>
            <family val="2"/>
          </rPr>
          <t>10.991,35
31-12-09 23:45 - 01-01-11 00:00</t>
        </r>
      </text>
    </comment>
    <comment ref="K95" authorId="0">
      <text>
        <r>
          <rPr>
            <sz val="10"/>
            <rFont val="Arial"/>
            <family val="2"/>
          </rPr>
          <t>10.073,31
31-12-10 23:45 - 01-01-12 00:00</t>
        </r>
      </text>
    </comment>
    <comment ref="L95" authorId="0">
      <text>
        <r>
          <rPr>
            <sz val="10"/>
            <rFont val="Arial"/>
            <family val="2"/>
          </rPr>
          <t>10.083,62
31-12-11 23:45 - 01-01-13 00:00</t>
        </r>
      </text>
    </comment>
    <comment ref="J96" authorId="0">
      <text>
        <r>
          <rPr>
            <sz val="10"/>
            <rFont val="Arial"/>
            <family val="2"/>
          </rPr>
          <t>5.165,07
31-12-09 23:45 - 01-01-11 00:00</t>
        </r>
      </text>
    </comment>
    <comment ref="K96" authorId="0">
      <text>
        <r>
          <rPr>
            <sz val="10"/>
            <rFont val="Arial"/>
            <family val="2"/>
          </rPr>
          <t>4.251,55
31-12-10 23:45 - 01-01-12 00:00</t>
        </r>
      </text>
    </comment>
    <comment ref="L96" authorId="0">
      <text>
        <r>
          <rPr>
            <sz val="10"/>
            <rFont val="Arial"/>
            <family val="2"/>
          </rPr>
          <t>5.017,70
31-12-11 23:45 - 01-01-13 00:00</t>
        </r>
      </text>
    </comment>
    <comment ref="I97" authorId="0">
      <text>
        <r>
          <rPr>
            <sz val="10"/>
            <rFont val="Arial"/>
            <family val="2"/>
          </rPr>
          <t>8.006,16
31-12-08 23:45 - 01-01-10 00:00</t>
        </r>
      </text>
    </comment>
    <comment ref="J97" authorId="0">
      <text>
        <r>
          <rPr>
            <sz val="10"/>
            <rFont val="Arial"/>
            <family val="2"/>
          </rPr>
          <t>7.628,67
31-12-09 23:45 - 01-01-11 00:00</t>
        </r>
      </text>
    </comment>
    <comment ref="K97" authorId="0">
      <text>
        <r>
          <rPr>
            <sz val="10"/>
            <rFont val="Arial"/>
            <family val="2"/>
          </rPr>
          <t>7.051,87
31-12-10 23:45 - 01-01-12 00:00</t>
        </r>
      </text>
    </comment>
    <comment ref="L97" authorId="0">
      <text>
        <r>
          <rPr>
            <sz val="10"/>
            <rFont val="Arial"/>
            <family val="2"/>
          </rPr>
          <t>8.742,81
31-12-11 23:45 - 01-01-13 00:00</t>
        </r>
      </text>
    </comment>
    <comment ref="I98" authorId="0">
      <text>
        <r>
          <rPr>
            <sz val="10"/>
            <rFont val="Arial"/>
            <family val="2"/>
          </rPr>
          <t>19.883,40
31-12-08 23:45 - 01-01-10 00:00</t>
        </r>
      </text>
    </comment>
    <comment ref="J98" authorId="0">
      <text>
        <r>
          <rPr>
            <sz val="10"/>
            <rFont val="Arial"/>
            <family val="2"/>
          </rPr>
          <t>22.797,53
31-12-09 23:45 - 01-01-11 00:00</t>
        </r>
      </text>
    </comment>
    <comment ref="K98" authorId="0">
      <text>
        <r>
          <rPr>
            <sz val="10"/>
            <rFont val="Arial"/>
            <family val="2"/>
          </rPr>
          <t>18.776,60
31-12-10 23:45 - 01-01-12 00:00</t>
        </r>
      </text>
    </comment>
    <comment ref="L98" authorId="0">
      <text>
        <r>
          <rPr>
            <sz val="10"/>
            <rFont val="Arial"/>
            <family val="2"/>
          </rPr>
          <t>15.746,19
31-12-11 23:45 - 01-01-13 00:00</t>
        </r>
      </text>
    </comment>
    <comment ref="J99" authorId="0">
      <text>
        <r>
          <rPr>
            <sz val="10"/>
            <rFont val="Arial"/>
            <family val="2"/>
          </rPr>
          <t>7.583,85
31-12-09 23:45 - 01-01-11 00:00</t>
        </r>
      </text>
    </comment>
    <comment ref="K99" authorId="0">
      <text>
        <r>
          <rPr>
            <sz val="10"/>
            <rFont val="Arial"/>
            <family val="2"/>
          </rPr>
          <t>6.358,98
31-12-10 23:45 - 01-01-12 00:00</t>
        </r>
      </text>
    </comment>
    <comment ref="L99" authorId="0">
      <text>
        <r>
          <rPr>
            <sz val="10"/>
            <rFont val="Arial"/>
            <family val="2"/>
          </rPr>
          <t>6.827,89
31-12-11 23:45 - 01-01-13 00:00</t>
        </r>
      </text>
    </comment>
    <comment ref="I100" authorId="0">
      <text>
        <r>
          <rPr>
            <sz val="10"/>
            <rFont val="Arial"/>
            <family val="2"/>
          </rPr>
          <t>31.700,24
31-12-08 23:45 - 01-01-10 00:00</t>
        </r>
      </text>
    </comment>
    <comment ref="J100" authorId="0">
      <text>
        <r>
          <rPr>
            <sz val="10"/>
            <rFont val="Arial"/>
            <family val="2"/>
          </rPr>
          <t>26.577,07
31-12-09 23:45 - 01-01-11 00:00</t>
        </r>
      </text>
    </comment>
    <comment ref="K100" authorId="0">
      <text>
        <r>
          <rPr>
            <sz val="10"/>
            <rFont val="Arial"/>
            <family val="2"/>
          </rPr>
          <t>24.612,95
31-12-10 23:45 - 01-01-12 00:00</t>
        </r>
      </text>
    </comment>
    <comment ref="L100" authorId="0">
      <text>
        <r>
          <rPr>
            <sz val="10"/>
            <rFont val="Arial"/>
            <family val="2"/>
          </rPr>
          <t>22.959,87
31-12-11 23:45 - 01-01-13 00:00</t>
        </r>
      </text>
    </comment>
    <comment ref="J101" authorId="0">
      <text>
        <r>
          <rPr>
            <sz val="10"/>
            <rFont val="Arial"/>
            <family val="2"/>
          </rPr>
          <t>9.996,32
31-12-09 23:45 - 01-01-11 00:00</t>
        </r>
      </text>
    </comment>
    <comment ref="K101" authorId="0">
      <text>
        <r>
          <rPr>
            <sz val="10"/>
            <rFont val="Arial"/>
            <family val="2"/>
          </rPr>
          <t>8.083,76
31-12-10 23:45 - 01-01-12 00:00</t>
        </r>
      </text>
    </comment>
    <comment ref="L101" authorId="0">
      <text>
        <r>
          <rPr>
            <sz val="10"/>
            <rFont val="Arial"/>
            <family val="2"/>
          </rPr>
          <t>8.292,22
31-12-11 23:45 - 01-01-13 00:00</t>
        </r>
      </text>
    </comment>
    <comment ref="J102" authorId="0">
      <text>
        <r>
          <rPr>
            <sz val="10"/>
            <rFont val="Arial"/>
            <family val="2"/>
          </rPr>
          <t>7.725,31
31-12-09 23:45 - 01-01-11 00:00</t>
        </r>
      </text>
    </comment>
    <comment ref="K102" authorId="0">
      <text>
        <r>
          <rPr>
            <sz val="10"/>
            <rFont val="Arial"/>
            <family val="2"/>
          </rPr>
          <t>5.926,32
31-12-10 23:45 - 01-01-12 00:00</t>
        </r>
      </text>
    </comment>
    <comment ref="L102" authorId="0">
      <text>
        <r>
          <rPr>
            <sz val="10"/>
            <rFont val="Arial"/>
            <family val="2"/>
          </rPr>
          <t>5.811,71
31-12-11 23:45 - 01-01-13 00:00</t>
        </r>
      </text>
    </comment>
    <comment ref="I103" authorId="0">
      <text>
        <r>
          <rPr>
            <sz val="10"/>
            <rFont val="Arial"/>
            <family val="2"/>
          </rPr>
          <t>16.457,37
31-12-08 23:45 - 01-01-10 00:00</t>
        </r>
      </text>
    </comment>
    <comment ref="J103" authorId="0">
      <text>
        <r>
          <rPr>
            <sz val="10"/>
            <rFont val="Arial"/>
            <family val="2"/>
          </rPr>
          <t>15.992,26
31-12-09 23:45 - 01-01-11 00:00</t>
        </r>
      </text>
    </comment>
    <comment ref="K103" authorId="0">
      <text>
        <r>
          <rPr>
            <sz val="10"/>
            <rFont val="Arial"/>
            <family val="2"/>
          </rPr>
          <t>14.601,93
31-12-10 23:45 - 01-01-12 00:00</t>
        </r>
      </text>
    </comment>
    <comment ref="L103" authorId="0">
      <text>
        <r>
          <rPr>
            <sz val="10"/>
            <rFont val="Arial"/>
            <family val="2"/>
          </rPr>
          <t>15.717,84
31-12-11 23:45 - 01-01-13 00:00</t>
        </r>
      </text>
    </comment>
    <comment ref="I104" authorId="0">
      <text>
        <r>
          <rPr>
            <sz val="10"/>
            <rFont val="Arial"/>
            <family val="2"/>
          </rPr>
          <t>5.739,47
31-12-08 23:45 - 01-01-10 00:00</t>
        </r>
      </text>
    </comment>
    <comment ref="J104" authorId="0">
      <text>
        <r>
          <rPr>
            <sz val="10"/>
            <rFont val="Arial"/>
            <family val="2"/>
          </rPr>
          <t>6.107,50
31-12-09 23:45 - 01-01-11 00:00</t>
        </r>
      </text>
    </comment>
    <comment ref="K104" authorId="0">
      <text>
        <r>
          <rPr>
            <sz val="10"/>
            <rFont val="Arial"/>
            <family val="2"/>
          </rPr>
          <t>5.010,55
31-12-10 23:45 - 01-01-12 00:00</t>
        </r>
      </text>
    </comment>
    <comment ref="L104" authorId="0">
      <text>
        <r>
          <rPr>
            <sz val="10"/>
            <rFont val="Arial"/>
            <family val="2"/>
          </rPr>
          <t>6.032,73
31-12-11 23:45 - 01-01-13 00:00</t>
        </r>
      </text>
    </comment>
    <comment ref="I105" authorId="0">
      <text>
        <r>
          <rPr>
            <sz val="10"/>
            <rFont val="Arial"/>
            <family val="2"/>
          </rPr>
          <t>17.230,21
31-12-08 23:45 - 01-01-10 00:00</t>
        </r>
      </text>
    </comment>
    <comment ref="J105" authorId="0">
      <text>
        <r>
          <rPr>
            <sz val="10"/>
            <rFont val="Arial"/>
            <family val="2"/>
          </rPr>
          <t>18.698,39
31-12-09 23:45 - 01-01-11 00:00</t>
        </r>
      </text>
    </comment>
    <comment ref="K105" authorId="0">
      <text>
        <r>
          <rPr>
            <sz val="10"/>
            <rFont val="Arial"/>
            <family val="2"/>
          </rPr>
          <t>15.734,78
31-12-10 23:45 - 01-01-12 00:00</t>
        </r>
      </text>
    </comment>
    <comment ref="L105" authorId="0">
      <text>
        <r>
          <rPr>
            <sz val="10"/>
            <rFont val="Arial"/>
            <family val="2"/>
          </rPr>
          <t>15.521,59
31-12-11 23:45 - 01-01-13 00:00</t>
        </r>
      </text>
    </comment>
    <comment ref="J106" authorId="0">
      <text>
        <r>
          <rPr>
            <sz val="10"/>
            <rFont val="Arial"/>
            <family val="2"/>
          </rPr>
          <t>5.463,31
31-12-09 23:45 - 01-01-11 00:00</t>
        </r>
      </text>
    </comment>
    <comment ref="K106" authorId="0">
      <text>
        <r>
          <rPr>
            <sz val="10"/>
            <rFont val="Arial"/>
            <family val="2"/>
          </rPr>
          <t>3.574,13
31-12-10 23:45 - 01-01-12 00:00</t>
        </r>
      </text>
    </comment>
    <comment ref="L106" authorId="0">
      <text>
        <r>
          <rPr>
            <sz val="10"/>
            <rFont val="Arial"/>
            <family val="2"/>
          </rPr>
          <t>3.199,24
31-12-11 23:45 - 01-01-13 00:00</t>
        </r>
      </text>
    </comment>
    <comment ref="I107" authorId="0">
      <text>
        <r>
          <rPr>
            <sz val="10"/>
            <rFont val="Arial"/>
            <family val="2"/>
          </rPr>
          <t>18.807,46
31-12-08 23:45 - 01-01-10 00:00</t>
        </r>
      </text>
    </comment>
    <comment ref="J107" authorId="0">
      <text>
        <r>
          <rPr>
            <sz val="10"/>
            <rFont val="Arial"/>
            <family val="2"/>
          </rPr>
          <t>19.282,86
31-12-09 23:45 - 01-01-11 00:00</t>
        </r>
      </text>
    </comment>
    <comment ref="K107" authorId="0">
      <text>
        <r>
          <rPr>
            <sz val="10"/>
            <rFont val="Arial"/>
            <family val="2"/>
          </rPr>
          <t>17.013,74
31-12-10 23:45 - 01-01-12 00:00</t>
        </r>
      </text>
    </comment>
    <comment ref="L107" authorId="0">
      <text>
        <r>
          <rPr>
            <sz val="10"/>
            <rFont val="Arial"/>
            <family val="2"/>
          </rPr>
          <t>17.797,55
31-12-11 23:45 - 01-01-13 00:00</t>
        </r>
      </text>
    </comment>
    <comment ref="I108" authorId="0">
      <text>
        <r>
          <rPr>
            <sz val="10"/>
            <rFont val="Arial"/>
            <family val="2"/>
          </rPr>
          <t>12.652,82
31-12-08 23:45 - 01-01-10 00:00</t>
        </r>
      </text>
    </comment>
    <comment ref="J108" authorId="0">
      <text>
        <r>
          <rPr>
            <sz val="10"/>
            <rFont val="Arial"/>
            <family val="2"/>
          </rPr>
          <t>15.653,81
31-12-09 23:45 - 01-01-11 00:00</t>
        </r>
      </text>
    </comment>
    <comment ref="K108" authorId="0">
      <text>
        <r>
          <rPr>
            <sz val="10"/>
            <rFont val="Arial"/>
            <family val="2"/>
          </rPr>
          <t>12.030,50
31-12-10 23:45 - 01-01-12 00:00</t>
        </r>
      </text>
    </comment>
    <comment ref="L108" authorId="0">
      <text>
        <r>
          <rPr>
            <sz val="10"/>
            <rFont val="Arial"/>
            <family val="2"/>
          </rPr>
          <t>12.610,49
31-12-11 23:45 - 01-01-13 00:00</t>
        </r>
      </text>
    </comment>
    <comment ref="I109" authorId="0">
      <text>
        <r>
          <rPr>
            <sz val="10"/>
            <rFont val="Arial"/>
            <family val="2"/>
          </rPr>
          <t>17.956,86
31-12-08 23:45 - 01-01-10 00:00</t>
        </r>
      </text>
    </comment>
    <comment ref="J109" authorId="0">
      <text>
        <r>
          <rPr>
            <sz val="10"/>
            <rFont val="Arial"/>
            <family val="2"/>
          </rPr>
          <t>18.777,52
31-12-09 23:45 - 01-01-11 00:00</t>
        </r>
      </text>
    </comment>
    <comment ref="K109" authorId="0">
      <text>
        <r>
          <rPr>
            <sz val="10"/>
            <rFont val="Arial"/>
            <family val="2"/>
          </rPr>
          <t>14.782,73
31-12-10 23:45 - 01-01-12 00:00</t>
        </r>
      </text>
    </comment>
    <comment ref="L109" authorId="0">
      <text>
        <r>
          <rPr>
            <sz val="10"/>
            <rFont val="Arial"/>
            <family val="2"/>
          </rPr>
          <t>13.416,22
31-12-11 23:45 - 01-01-13 00:00</t>
        </r>
      </text>
    </comment>
    <comment ref="I110" authorId="0">
      <text>
        <r>
          <rPr>
            <sz val="10"/>
            <rFont val="Arial"/>
            <family val="2"/>
          </rPr>
          <t>2.914,42
17-12-08 04:00 - 01-01-10 00:00</t>
        </r>
      </text>
    </comment>
    <comment ref="J110" authorId="0">
      <text>
        <r>
          <rPr>
            <sz val="10"/>
            <rFont val="Arial"/>
            <family val="2"/>
          </rPr>
          <t>3.034,16
31-12-09 23:45 - 01-01-11 00:00</t>
        </r>
      </text>
    </comment>
    <comment ref="K110" authorId="0">
      <text>
        <r>
          <rPr>
            <sz val="10"/>
            <rFont val="Arial"/>
            <family val="2"/>
          </rPr>
          <t>2.817,39
31-12-10 23:45 - 01-01-12 00:00</t>
        </r>
      </text>
    </comment>
    <comment ref="L110" authorId="0">
      <text>
        <r>
          <rPr>
            <sz val="10"/>
            <rFont val="Arial"/>
            <family val="2"/>
          </rPr>
          <t>3.000,64
31-12-11 23:45 - 01-01-13 00:00</t>
        </r>
      </text>
    </comment>
    <comment ref="I111" authorId="0">
      <text>
        <r>
          <rPr>
            <sz val="10"/>
            <rFont val="Arial"/>
            <family val="2"/>
          </rPr>
          <t>385,90
31-12-08 23:45 - 01-01-10 00:00</t>
        </r>
      </text>
    </comment>
    <comment ref="J111" authorId="0">
      <text>
        <r>
          <rPr>
            <sz val="10"/>
            <rFont val="Arial"/>
            <family val="2"/>
          </rPr>
          <t>79,72
31-12-09 23:45 - 01-01-11 00:00</t>
        </r>
      </text>
    </comment>
    <comment ref="K111" authorId="0">
      <text>
        <r>
          <rPr>
            <sz val="10"/>
            <rFont val="Arial"/>
            <family val="2"/>
          </rPr>
          <t>130,65
31-12-10 23:45 - 01-01-12 00:00</t>
        </r>
      </text>
    </comment>
    <comment ref="L111" authorId="0">
      <text>
        <r>
          <rPr>
            <sz val="10"/>
            <rFont val="Arial"/>
            <family val="2"/>
          </rPr>
          <t>130,14
31-12-11 23:45 - 01-01-13 00:00</t>
        </r>
      </text>
    </comment>
    <comment ref="I112" authorId="0">
      <text>
        <r>
          <rPr>
            <sz val="10"/>
            <rFont val="Arial"/>
            <family val="2"/>
          </rPr>
          <t>70.368,58
31-12-08 23:45 - 01-01-10 00:00</t>
        </r>
      </text>
    </comment>
    <comment ref="J112" authorId="0">
      <text>
        <r>
          <rPr>
            <sz val="10"/>
            <rFont val="Arial"/>
            <family val="2"/>
          </rPr>
          <t>72.216,55
31-12-09 23:45 - 01-01-11 00:00</t>
        </r>
      </text>
    </comment>
    <comment ref="K112" authorId="0">
      <text>
        <r>
          <rPr>
            <sz val="10"/>
            <rFont val="Arial"/>
            <family val="2"/>
          </rPr>
          <t>66.990,76
31-12-10 23:45 - 01-01-12 00:00</t>
        </r>
      </text>
    </comment>
    <comment ref="L112" authorId="0">
      <text>
        <r>
          <rPr>
            <sz val="10"/>
            <rFont val="Arial"/>
            <family val="2"/>
          </rPr>
          <t>60.803,25
31-12-11 23:45 - 01-01-13 00:00</t>
        </r>
      </text>
    </comment>
    <comment ref="I113" authorId="0">
      <text>
        <r>
          <rPr>
            <sz val="10"/>
            <rFont val="Arial"/>
            <family val="2"/>
          </rPr>
          <t>33.167,63
31-12-08 23:45 - 01-01-10 00:00</t>
        </r>
      </text>
    </comment>
    <comment ref="J113" authorId="0">
      <text>
        <r>
          <rPr>
            <sz val="10"/>
            <rFont val="Arial"/>
            <family val="2"/>
          </rPr>
          <t>36.830,00
31-12-09 23:45 - 01-01-11 00:00</t>
        </r>
      </text>
    </comment>
    <comment ref="K113" authorId="0">
      <text>
        <r>
          <rPr>
            <sz val="10"/>
            <rFont val="Arial"/>
            <family val="2"/>
          </rPr>
          <t>38.321,37
31-12-10 23:45 - 01-01-12 00:00</t>
        </r>
      </text>
    </comment>
    <comment ref="L113" authorId="0">
      <text>
        <r>
          <rPr>
            <sz val="10"/>
            <rFont val="Arial"/>
            <family val="2"/>
          </rPr>
          <t>39.971,07
31-12-11 23:45 - 01-01-13 00:00</t>
        </r>
      </text>
    </comment>
    <comment ref="J114" authorId="0">
      <text>
        <r>
          <rPr>
            <sz val="10"/>
            <rFont val="Arial"/>
            <family val="2"/>
          </rPr>
          <t>21.437,70
31-12-09 23:45 - 01-01-11 00:00</t>
        </r>
      </text>
    </comment>
    <comment ref="K114" authorId="0">
      <text>
        <r>
          <rPr>
            <sz val="10"/>
            <rFont val="Arial"/>
            <family val="2"/>
          </rPr>
          <t>23.616,83
31-12-10 23:45 - 01-01-12 00:00</t>
        </r>
      </text>
    </comment>
    <comment ref="L114" authorId="0">
      <text>
        <r>
          <rPr>
            <sz val="10"/>
            <rFont val="Arial"/>
            <family val="2"/>
          </rPr>
          <t>19.260,18
31-12-11 23:45 - 01-01-13 00:00</t>
        </r>
      </text>
    </comment>
    <comment ref="K115" authorId="0">
      <text>
        <r>
          <rPr>
            <sz val="10"/>
            <rFont val="Arial"/>
            <family val="2"/>
          </rPr>
          <t>17.175,09
31-12-10 23:45 - 01-01-12 00:00</t>
        </r>
      </text>
    </comment>
    <comment ref="L115" authorId="0">
      <text>
        <r>
          <rPr>
            <sz val="10"/>
            <rFont val="Arial"/>
            <family val="2"/>
          </rPr>
          <t>16.323,40
31-12-11 23:45 - 01-01-13 00:00</t>
        </r>
      </text>
    </comment>
    <comment ref="I116" authorId="0">
      <text>
        <r>
          <rPr>
            <sz val="10"/>
            <rFont val="Arial"/>
            <family val="2"/>
          </rPr>
          <t>16.662,26
31-12-08 23:45 - 01-01-10 00:00</t>
        </r>
      </text>
    </comment>
    <comment ref="J116" authorId="0">
      <text>
        <r>
          <rPr>
            <sz val="10"/>
            <rFont val="Arial"/>
            <family val="2"/>
          </rPr>
          <t>16.631,08
31-12-09 23:45 - 01-01-11 00:00</t>
        </r>
      </text>
    </comment>
    <comment ref="K116" authorId="0">
      <text>
        <r>
          <rPr>
            <sz val="10"/>
            <rFont val="Arial"/>
            <family val="2"/>
          </rPr>
          <t>14.433,86
31-12-10 23:45 - 01-01-12 00:00</t>
        </r>
      </text>
    </comment>
    <comment ref="L116" authorId="0">
      <text>
        <r>
          <rPr>
            <sz val="10"/>
            <rFont val="Arial"/>
            <family val="2"/>
          </rPr>
          <t>10.629,89
31-12-11 23:45 - 01-01-13 00:00</t>
        </r>
      </text>
    </comment>
    <comment ref="J117" authorId="0">
      <text>
        <r>
          <rPr>
            <sz val="10"/>
            <rFont val="Arial"/>
            <family val="2"/>
          </rPr>
          <t>9.413,98
31-12-09 23:45 - 01-01-11 00:00</t>
        </r>
      </text>
    </comment>
    <comment ref="K117" authorId="0">
      <text>
        <r>
          <rPr>
            <sz val="10"/>
            <rFont val="Arial"/>
            <family val="2"/>
          </rPr>
          <t>7.902,15
31-12-10 23:45 - 01-01-12 00:00</t>
        </r>
      </text>
    </comment>
    <comment ref="L117" authorId="0">
      <text>
        <r>
          <rPr>
            <sz val="10"/>
            <rFont val="Arial"/>
            <family val="2"/>
          </rPr>
          <t>7.603,88
31-12-11 23:45 - 01-01-13 00:00</t>
        </r>
      </text>
    </comment>
    <comment ref="I118" authorId="0">
      <text>
        <r>
          <rPr>
            <sz val="10"/>
            <rFont val="Arial"/>
            <family val="2"/>
          </rPr>
          <t>8.179,01
31-12-08 23:45 - 01-01-10 00:00</t>
        </r>
      </text>
    </comment>
    <comment ref="J118" authorId="0">
      <text>
        <r>
          <rPr>
            <sz val="10"/>
            <rFont val="Arial"/>
            <family val="2"/>
          </rPr>
          <t>8.264,39
31-12-09 23:45 - 01-01-11 00:00</t>
        </r>
      </text>
    </comment>
    <comment ref="K118" authorId="0">
      <text>
        <r>
          <rPr>
            <sz val="10"/>
            <rFont val="Arial"/>
            <family val="2"/>
          </rPr>
          <t>7.632,45
31-12-10 23:45 - 01-01-12 00:00</t>
        </r>
      </text>
    </comment>
    <comment ref="L118" authorId="0">
      <text>
        <r>
          <rPr>
            <sz val="10"/>
            <rFont val="Arial"/>
            <family val="2"/>
          </rPr>
          <t>8.061,05
31-12-11 23:45 - 01-01-13 00:00</t>
        </r>
      </text>
    </comment>
    <comment ref="J119" authorId="0">
      <text>
        <r>
          <rPr>
            <sz val="10"/>
            <rFont val="Arial"/>
            <family val="2"/>
          </rPr>
          <t>7.520,01
31-12-09 23:45 - 01-01-11 00:00</t>
        </r>
      </text>
    </comment>
    <comment ref="K119" authorId="0">
      <text>
        <r>
          <rPr>
            <sz val="10"/>
            <rFont val="Arial"/>
            <family val="2"/>
          </rPr>
          <t>6.004,09
31-12-10 23:45 - 01-01-12 00:00</t>
        </r>
      </text>
    </comment>
    <comment ref="L119" authorId="0">
      <text>
        <r>
          <rPr>
            <sz val="10"/>
            <rFont val="Arial"/>
            <family val="2"/>
          </rPr>
          <t>7.936,43
31-12-11 23:45 - 01-01-13 00:00</t>
        </r>
      </text>
    </comment>
    <comment ref="I120" authorId="0">
      <text>
        <r>
          <rPr>
            <sz val="10"/>
            <rFont val="Arial"/>
            <family val="2"/>
          </rPr>
          <t>20.125,47
31-12-08 23:45 - 01-01-10 00:00</t>
        </r>
      </text>
    </comment>
    <comment ref="J120" authorId="0">
      <text>
        <r>
          <rPr>
            <sz val="10"/>
            <rFont val="Arial"/>
            <family val="2"/>
          </rPr>
          <t>20.238,58
31-12-09 23:45 - 01-01-11 00:00</t>
        </r>
      </text>
    </comment>
    <comment ref="K120" authorId="0">
      <text>
        <r>
          <rPr>
            <sz val="10"/>
            <rFont val="Arial"/>
            <family val="2"/>
          </rPr>
          <t>20.373,54
31-12-10 23:45 - 01-01-12 00:00</t>
        </r>
      </text>
    </comment>
    <comment ref="L120" authorId="0">
      <text>
        <r>
          <rPr>
            <sz val="10"/>
            <rFont val="Arial"/>
            <family val="2"/>
          </rPr>
          <t>21.024,37
31-12-11 23:45 - 01-01-13 00:00</t>
        </r>
      </text>
    </comment>
    <comment ref="I121" authorId="0">
      <text>
        <r>
          <rPr>
            <sz val="10"/>
            <rFont val="Arial"/>
            <family val="2"/>
          </rPr>
          <t>7.413,25
31-12-08 23:45 - 01-01-10 00:00</t>
        </r>
      </text>
    </comment>
    <comment ref="J121" authorId="0">
      <text>
        <r>
          <rPr>
            <sz val="10"/>
            <rFont val="Arial"/>
            <family val="2"/>
          </rPr>
          <t>8.070,47
31-12-09 23:45 - 01-01-11 00:00</t>
        </r>
      </text>
    </comment>
    <comment ref="K121" authorId="0">
      <text>
        <r>
          <rPr>
            <sz val="10"/>
            <rFont val="Arial"/>
            <family val="2"/>
          </rPr>
          <t>7.421,86
31-12-10 23:45 - 01-01-12 00:00</t>
        </r>
      </text>
    </comment>
    <comment ref="L121" authorId="0">
      <text>
        <r>
          <rPr>
            <sz val="10"/>
            <rFont val="Arial"/>
            <family val="2"/>
          </rPr>
          <t>7.536,93
31-12-11 23:45 - 01-01-13 00:00</t>
        </r>
      </text>
    </comment>
    <comment ref="I122" authorId="0">
      <text>
        <r>
          <rPr>
            <sz val="10"/>
            <rFont val="Arial"/>
            <family val="2"/>
          </rPr>
          <t>19.234,29
31-12-08 23:45 - 01-01-10 00:00</t>
        </r>
      </text>
    </comment>
    <comment ref="J122" authorId="0">
      <text>
        <r>
          <rPr>
            <sz val="10"/>
            <rFont val="Arial"/>
            <family val="2"/>
          </rPr>
          <t>19.587,91
31-12-09 23:45 - 01-01-11 00:00</t>
        </r>
      </text>
    </comment>
    <comment ref="K122" authorId="0">
      <text>
        <r>
          <rPr>
            <sz val="10"/>
            <rFont val="Arial"/>
            <family val="2"/>
          </rPr>
          <t>18.958,96
31-12-10 23:45 - 01-01-12 00:00</t>
        </r>
      </text>
    </comment>
    <comment ref="L122" authorId="0">
      <text>
        <r>
          <rPr>
            <sz val="10"/>
            <rFont val="Arial"/>
            <family val="2"/>
          </rPr>
          <t>19.595,99
31-12-11 23:45 - 01-01-13 00:00</t>
        </r>
      </text>
    </comment>
    <comment ref="I123" authorId="0">
      <text>
        <r>
          <rPr>
            <sz val="10"/>
            <rFont val="Arial"/>
            <family val="2"/>
          </rPr>
          <t>3.123,71
31-12-08 23:45 - 01-01-10 00:00</t>
        </r>
      </text>
    </comment>
    <comment ref="J123" authorId="0">
      <text>
        <r>
          <rPr>
            <sz val="10"/>
            <rFont val="Arial"/>
            <family val="2"/>
          </rPr>
          <t>2.987,54
31-12-09 23:45 - 01-01-11 00:00</t>
        </r>
      </text>
    </comment>
    <comment ref="K123" authorId="0">
      <text>
        <r>
          <rPr>
            <sz val="10"/>
            <rFont val="Arial"/>
            <family val="2"/>
          </rPr>
          <t>2.703,50
31-12-10 23:45 - 01-01-12 00:00</t>
        </r>
      </text>
    </comment>
    <comment ref="L123" authorId="0">
      <text>
        <r>
          <rPr>
            <sz val="10"/>
            <rFont val="Arial"/>
            <family val="2"/>
          </rPr>
          <t>2.784,95
31-12-11 23:45 - 01-01-13 00:00</t>
        </r>
      </text>
    </comment>
    <comment ref="I124" authorId="0">
      <text>
        <r>
          <rPr>
            <sz val="10"/>
            <rFont val="Arial"/>
            <family val="2"/>
          </rPr>
          <t>3.938,15
31-12-08 23:45 - 01-01-10 00:00</t>
        </r>
      </text>
    </comment>
    <comment ref="J124" authorId="0">
      <text>
        <r>
          <rPr>
            <sz val="10"/>
            <rFont val="Arial"/>
            <family val="2"/>
          </rPr>
          <t>3.614,13
31-12-09 23:45 - 01-01-11 00:00</t>
        </r>
      </text>
    </comment>
    <comment ref="K124" authorId="0">
      <text>
        <r>
          <rPr>
            <sz val="10"/>
            <rFont val="Arial"/>
            <family val="2"/>
          </rPr>
          <t>3.390,83
31-12-10 23:45 - 01-01-12 00:00</t>
        </r>
      </text>
    </comment>
    <comment ref="L124" authorId="0">
      <text>
        <r>
          <rPr>
            <sz val="10"/>
            <rFont val="Arial"/>
            <family val="2"/>
          </rPr>
          <t>3.792,75
31-12-11 23:45 - 01-01-13 00:00</t>
        </r>
      </text>
    </comment>
    <comment ref="I125" authorId="0">
      <text>
        <r>
          <rPr>
            <sz val="10"/>
            <rFont val="Arial"/>
            <family val="2"/>
          </rPr>
          <t>8.653,09
31-12-08 23:45 - 01-01-10 00:00</t>
        </r>
      </text>
    </comment>
    <comment ref="J125" authorId="0">
      <text>
        <r>
          <rPr>
            <sz val="10"/>
            <rFont val="Arial"/>
            <family val="2"/>
          </rPr>
          <t>9.041,25
31-12-09 23:45 - 01-01-11 00:00</t>
        </r>
      </text>
    </comment>
    <comment ref="K125" authorId="0">
      <text>
        <r>
          <rPr>
            <sz val="10"/>
            <rFont val="Arial"/>
            <family val="2"/>
          </rPr>
          <t>8.497,85
31-12-10 23:45 - 01-01-12 00:00</t>
        </r>
      </text>
    </comment>
    <comment ref="L125" authorId="0">
      <text>
        <r>
          <rPr>
            <sz val="10"/>
            <rFont val="Arial"/>
            <family val="2"/>
          </rPr>
          <t>8.779,27
31-12-11 23:45 - 01-01-13 00:00</t>
        </r>
      </text>
    </comment>
    <comment ref="I126" authorId="0">
      <text>
        <r>
          <rPr>
            <sz val="10"/>
            <rFont val="Arial"/>
            <family val="2"/>
          </rPr>
          <t>29.508,56
31-12-08 23:45 - 01-01-10 00:00</t>
        </r>
      </text>
    </comment>
    <comment ref="J126" authorId="0">
      <text>
        <r>
          <rPr>
            <sz val="10"/>
            <rFont val="Arial"/>
            <family val="2"/>
          </rPr>
          <t>29.875,58
31-12-09 23:45 - 01-01-11 00:00</t>
        </r>
      </text>
    </comment>
    <comment ref="K126" authorId="0">
      <text>
        <r>
          <rPr>
            <sz val="10"/>
            <rFont val="Arial"/>
            <family val="2"/>
          </rPr>
          <t>23.835,02
31-12-10 23:45 - 01-01-12 00:00</t>
        </r>
      </text>
    </comment>
    <comment ref="L126" authorId="0">
      <text>
        <r>
          <rPr>
            <sz val="10"/>
            <rFont val="Arial"/>
            <family val="2"/>
          </rPr>
          <t>24.354,93
31-12-11 23:45 - 01-01-13 00:00</t>
        </r>
      </text>
    </comment>
    <comment ref="I127" authorId="0">
      <text>
        <r>
          <rPr>
            <sz val="10"/>
            <rFont val="Arial"/>
            <family val="2"/>
          </rPr>
          <t>38.199,22
31-12-08 23:45 - 01-01-10 00:00</t>
        </r>
      </text>
    </comment>
    <comment ref="J127" authorId="0">
      <text>
        <r>
          <rPr>
            <sz val="10"/>
            <rFont val="Arial"/>
            <family val="2"/>
          </rPr>
          <t>37.815,13
31-12-09 23:45 - 01-01-11 00:00</t>
        </r>
      </text>
    </comment>
    <comment ref="K127" authorId="0">
      <text>
        <r>
          <rPr>
            <sz val="10"/>
            <rFont val="Arial"/>
            <family val="2"/>
          </rPr>
          <t>32.992,28
31-12-10 23:45 - 01-01-12 00:00</t>
        </r>
      </text>
    </comment>
    <comment ref="L127" authorId="0">
      <text>
        <r>
          <rPr>
            <sz val="10"/>
            <rFont val="Arial"/>
            <family val="2"/>
          </rPr>
          <t>27.309,66
31-12-11 23:45 - 01-01-13 00:00</t>
        </r>
      </text>
    </comment>
    <comment ref="I128" authorId="0">
      <text>
        <r>
          <rPr>
            <sz val="10"/>
            <rFont val="Arial"/>
            <family val="2"/>
          </rPr>
          <t>10.611,36
31-12-08 23:45 - 01-01-10 00:00</t>
        </r>
      </text>
    </comment>
    <comment ref="J128" authorId="0">
      <text>
        <r>
          <rPr>
            <sz val="10"/>
            <rFont val="Arial"/>
            <family val="2"/>
          </rPr>
          <t>11.811,94
31-12-09 23:45 - 01-01-11 00:00</t>
        </r>
      </text>
    </comment>
    <comment ref="K128" authorId="0">
      <text>
        <r>
          <rPr>
            <sz val="10"/>
            <rFont val="Arial"/>
            <family val="2"/>
          </rPr>
          <t>9.618,49
31-12-10 23:45 - 01-01-12 00:00</t>
        </r>
      </text>
    </comment>
    <comment ref="L128" authorId="0">
      <text>
        <r>
          <rPr>
            <sz val="10"/>
            <rFont val="Arial"/>
            <family val="2"/>
          </rPr>
          <t>8.013,27
31-12-11 23:45 - 01-01-13 00:00</t>
        </r>
      </text>
    </comment>
    <comment ref="I129" authorId="0">
      <text>
        <r>
          <rPr>
            <sz val="10"/>
            <rFont val="Arial"/>
            <family val="2"/>
          </rPr>
          <t>25.645,67
31-12-08 23:45 - 01-01-10 00:00</t>
        </r>
      </text>
    </comment>
    <comment ref="J129" authorId="0">
      <text>
        <r>
          <rPr>
            <sz val="10"/>
            <rFont val="Arial"/>
            <family val="2"/>
          </rPr>
          <t>28.653,47
31-12-09 23:45 - 01-01-11 00:00</t>
        </r>
      </text>
    </comment>
    <comment ref="K129" authorId="0">
      <text>
        <r>
          <rPr>
            <sz val="10"/>
            <rFont val="Arial"/>
            <family val="2"/>
          </rPr>
          <t>22.767,57
31-12-10 23:45 - 01-01-12 00:00</t>
        </r>
      </text>
    </comment>
    <comment ref="L129" authorId="0">
      <text>
        <r>
          <rPr>
            <sz val="10"/>
            <rFont val="Arial"/>
            <family val="2"/>
          </rPr>
          <t>21.105,33
31-12-11 23:45 - 01-01-13 00:00</t>
        </r>
      </text>
    </comment>
    <comment ref="J130" authorId="0">
      <text>
        <r>
          <rPr>
            <sz val="10"/>
            <rFont val="Arial"/>
            <family val="2"/>
          </rPr>
          <t>7.279,49
31-12-09 23:45 - 01-01-11 00:00</t>
        </r>
      </text>
    </comment>
    <comment ref="K130" authorId="0">
      <text>
        <r>
          <rPr>
            <sz val="10"/>
            <rFont val="Arial"/>
            <family val="2"/>
          </rPr>
          <t>6.809,84
31-12-10 23:45 - 01-01-12 00:00</t>
        </r>
      </text>
    </comment>
    <comment ref="L130" authorId="0">
      <text>
        <r>
          <rPr>
            <sz val="10"/>
            <rFont val="Arial"/>
            <family val="2"/>
          </rPr>
          <t>7.664,88
31-12-11 23:45 - 01-01-13 00:00</t>
        </r>
      </text>
    </comment>
    <comment ref="I131" authorId="0">
      <text>
        <r>
          <rPr>
            <sz val="10"/>
            <rFont val="Arial"/>
            <family val="2"/>
          </rPr>
          <t>5.901,86
31-12-08 23:45 - 01-01-10 00:00</t>
        </r>
      </text>
    </comment>
    <comment ref="J131" authorId="0">
      <text>
        <r>
          <rPr>
            <sz val="10"/>
            <rFont val="Arial"/>
            <family val="2"/>
          </rPr>
          <t>4.068,17
31-12-09 23:45 - 01-01-11 00:00</t>
        </r>
      </text>
    </comment>
    <comment ref="K131" authorId="0">
      <text>
        <r>
          <rPr>
            <sz val="10"/>
            <rFont val="Arial"/>
            <family val="2"/>
          </rPr>
          <t>4.402,42
31-12-10 23:45 - 01-01-12 00:00</t>
        </r>
      </text>
    </comment>
    <comment ref="L131" authorId="0">
      <text>
        <r>
          <rPr>
            <sz val="10"/>
            <rFont val="Arial"/>
            <family val="2"/>
          </rPr>
          <t>5.028,62
31-12-11 23:45 - 01-01-13 00:00</t>
        </r>
      </text>
    </comment>
    <comment ref="I132" authorId="0">
      <text>
        <r>
          <rPr>
            <sz val="10"/>
            <rFont val="Arial"/>
            <family val="2"/>
          </rPr>
          <t>14.567,99
31-12-08 23:45 - 01-01-10 00:00</t>
        </r>
      </text>
    </comment>
    <comment ref="J132" authorId="0">
      <text>
        <r>
          <rPr>
            <sz val="10"/>
            <rFont val="Arial"/>
            <family val="2"/>
          </rPr>
          <t>15.705,87
31-12-09 23:45 - 01-01-11 00:00</t>
        </r>
      </text>
    </comment>
    <comment ref="K132" authorId="0">
      <text>
        <r>
          <rPr>
            <sz val="10"/>
            <rFont val="Arial"/>
            <family val="2"/>
          </rPr>
          <t>14.610,58
31-12-10 23:45 - 01-01-12 00:00</t>
        </r>
      </text>
    </comment>
    <comment ref="L132" authorId="0">
      <text>
        <r>
          <rPr>
            <sz val="10"/>
            <rFont val="Arial"/>
            <family val="2"/>
          </rPr>
          <t>16.133,37
31-12-11 23:45 - 01-01-13 00:00</t>
        </r>
      </text>
    </comment>
    <comment ref="I133" authorId="0">
      <text>
        <r>
          <rPr>
            <sz val="10"/>
            <rFont val="Arial"/>
            <family val="2"/>
          </rPr>
          <t>14.273,62
23-08-08 01:00 - 01-01-10 00:00</t>
        </r>
      </text>
    </comment>
    <comment ref="J133" authorId="0">
      <text>
        <r>
          <rPr>
            <sz val="10"/>
            <rFont val="Arial"/>
            <family val="2"/>
          </rPr>
          <t>26.433,03
31-12-09 23:45 - 01-01-11 00:00</t>
        </r>
      </text>
    </comment>
    <comment ref="K133" authorId="0">
      <text>
        <r>
          <rPr>
            <sz val="10"/>
            <rFont val="Arial"/>
            <family val="2"/>
          </rPr>
          <t>27.091,21
31-12-10 23:45 - 01-01-12 00:00</t>
        </r>
      </text>
    </comment>
    <comment ref="L133" authorId="0">
      <text>
        <r>
          <rPr>
            <sz val="10"/>
            <rFont val="Arial"/>
            <family val="2"/>
          </rPr>
          <t>28.435,51
31-12-11 23:45 - 01-01-13 00:00</t>
        </r>
      </text>
    </comment>
    <comment ref="I134" authorId="0">
      <text>
        <r>
          <rPr>
            <sz val="10"/>
            <rFont val="Arial"/>
            <family val="2"/>
          </rPr>
          <t>21.577,00
31-12-08 23:45 - 01-01-10 00:00</t>
        </r>
      </text>
    </comment>
    <comment ref="J134" authorId="0">
      <text>
        <r>
          <rPr>
            <sz val="10"/>
            <rFont val="Arial"/>
            <family val="2"/>
          </rPr>
          <t>21.012,52
31-12-09 23:45 - 01-01-11 00:00</t>
        </r>
      </text>
    </comment>
    <comment ref="K134" authorId="0">
      <text>
        <r>
          <rPr>
            <sz val="10"/>
            <rFont val="Arial"/>
            <family val="2"/>
          </rPr>
          <t>17.706,30
31-12-10 23:45 - 01-01-12 00:00</t>
        </r>
      </text>
    </comment>
    <comment ref="L134" authorId="0">
      <text>
        <r>
          <rPr>
            <sz val="10"/>
            <rFont val="Arial"/>
            <family val="2"/>
          </rPr>
          <t>18.276,08
31-12-11 23:45 - 01-01-13 00:00</t>
        </r>
      </text>
    </comment>
    <comment ref="I135" authorId="0">
      <text>
        <r>
          <rPr>
            <sz val="10"/>
            <rFont val="Arial"/>
            <family val="2"/>
          </rPr>
          <t>19.009,10
31-12-08 23:45 - 01-01-10 00:00</t>
        </r>
      </text>
    </comment>
    <comment ref="J135" authorId="0">
      <text>
        <r>
          <rPr>
            <sz val="10"/>
            <rFont val="Arial"/>
            <family val="2"/>
          </rPr>
          <t>21.244,16
31-12-09 23:45 - 01-01-11 00:00</t>
        </r>
      </text>
    </comment>
    <comment ref="K135" authorId="0">
      <text>
        <r>
          <rPr>
            <sz val="10"/>
            <rFont val="Arial"/>
            <family val="2"/>
          </rPr>
          <t>17.963,45
31-12-10 23:45 - 01-01-12 00:00</t>
        </r>
      </text>
    </comment>
    <comment ref="L135" authorId="0">
      <text>
        <r>
          <rPr>
            <sz val="10"/>
            <rFont val="Arial"/>
            <family val="2"/>
          </rPr>
          <t>19.352,29
31-12-11 23:45 - 01-01-13 00:00</t>
        </r>
      </text>
    </comment>
    <comment ref="I136" authorId="0">
      <text>
        <r>
          <rPr>
            <sz val="10"/>
            <rFont val="Arial"/>
            <family val="2"/>
          </rPr>
          <t>14.994,43
31-12-08 23:45 - 01-01-10 00:00</t>
        </r>
      </text>
    </comment>
    <comment ref="J136" authorId="0">
      <text>
        <r>
          <rPr>
            <sz val="10"/>
            <rFont val="Arial"/>
            <family val="2"/>
          </rPr>
          <t>15.221,43
31-12-09 23:45 - 01-01-11 00:00</t>
        </r>
      </text>
    </comment>
    <comment ref="K136" authorId="0">
      <text>
        <r>
          <rPr>
            <sz val="10"/>
            <rFont val="Arial"/>
            <family val="2"/>
          </rPr>
          <t>14.848,40
31-12-10 23:45 - 01-01-12 00:00</t>
        </r>
      </text>
    </comment>
    <comment ref="L136" authorId="0">
      <text>
        <r>
          <rPr>
            <sz val="10"/>
            <rFont val="Arial"/>
            <family val="2"/>
          </rPr>
          <t>16.007,37
31-12-11 23:45 - 01-01-13 00:00</t>
        </r>
      </text>
    </comment>
    <comment ref="I137" authorId="0">
      <text>
        <r>
          <rPr>
            <sz val="10"/>
            <rFont val="Arial"/>
            <family val="2"/>
          </rPr>
          <t>21.252,60
31-12-08 23:45 - 01-01-10 00:00</t>
        </r>
      </text>
    </comment>
    <comment ref="J137" authorId="0">
      <text>
        <r>
          <rPr>
            <sz val="10"/>
            <rFont val="Arial"/>
            <family val="2"/>
          </rPr>
          <t>20.537,65
31-12-09 23:45 - 01-01-11 00:00</t>
        </r>
      </text>
    </comment>
    <comment ref="K137" authorId="0">
      <text>
        <r>
          <rPr>
            <sz val="10"/>
            <rFont val="Arial"/>
            <family val="2"/>
          </rPr>
          <t>17.377,84
31-12-10 23:45 - 01-01-12 00:00</t>
        </r>
      </text>
    </comment>
    <comment ref="L137" authorId="0">
      <text>
        <r>
          <rPr>
            <sz val="10"/>
            <rFont val="Arial"/>
            <family val="2"/>
          </rPr>
          <t>18.524,09
31-12-11 23:45 - 01-01-13 00:00</t>
        </r>
      </text>
    </comment>
    <comment ref="I138" authorId="0">
      <text>
        <r>
          <rPr>
            <sz val="10"/>
            <rFont val="Arial"/>
            <family val="2"/>
          </rPr>
          <t>16.494,07
31-12-08 23:45 - 01-01-10 00:00</t>
        </r>
      </text>
    </comment>
    <comment ref="J138" authorId="0">
      <text>
        <r>
          <rPr>
            <sz val="10"/>
            <rFont val="Arial"/>
            <family val="2"/>
          </rPr>
          <t>16.851,25
31-12-09 23:45 - 01-01-11 00:00</t>
        </r>
      </text>
    </comment>
    <comment ref="K138" authorId="0">
      <text>
        <r>
          <rPr>
            <sz val="10"/>
            <rFont val="Arial"/>
            <family val="2"/>
          </rPr>
          <t>14.893,22
31-12-10 23:45 - 01-01-12 00:00</t>
        </r>
      </text>
    </comment>
    <comment ref="L138" authorId="0">
      <text>
        <r>
          <rPr>
            <sz val="10"/>
            <rFont val="Arial"/>
            <family val="2"/>
          </rPr>
          <t>12.062,87
31-12-11 23:45 - 01-01-13 00:00</t>
        </r>
      </text>
    </comment>
    <comment ref="I139" authorId="0">
      <text>
        <r>
          <rPr>
            <sz val="10"/>
            <rFont val="Arial"/>
            <family val="2"/>
          </rPr>
          <t>2.918,66
31-12-08 23:45 - 01-01-10 00:00</t>
        </r>
      </text>
    </comment>
    <comment ref="J139" authorId="0">
      <text>
        <r>
          <rPr>
            <sz val="10"/>
            <rFont val="Arial"/>
            <family val="2"/>
          </rPr>
          <t>2.852,53
31-12-09 23:45 - 01-01-11 00:00</t>
        </r>
      </text>
    </comment>
    <comment ref="K139" authorId="0">
      <text>
        <r>
          <rPr>
            <sz val="10"/>
            <rFont val="Arial"/>
            <family val="2"/>
          </rPr>
          <t>2.383,86
31-12-10 23:45 - 01-01-12 00:00</t>
        </r>
      </text>
    </comment>
    <comment ref="L139" authorId="0">
      <text>
        <r>
          <rPr>
            <sz val="10"/>
            <rFont val="Arial"/>
            <family val="2"/>
          </rPr>
          <t>2.372,39
31-12-11 23:45 - 01-01-13 00:00</t>
        </r>
      </text>
    </comment>
    <comment ref="I140" authorId="0">
      <text>
        <r>
          <rPr>
            <sz val="10"/>
            <rFont val="Arial"/>
            <family val="2"/>
          </rPr>
          <t>4.435,38
31-12-08 23:45 - 01-01-10 00:00</t>
        </r>
      </text>
    </comment>
    <comment ref="J140" authorId="0">
      <text>
        <r>
          <rPr>
            <sz val="10"/>
            <rFont val="Arial"/>
            <family val="2"/>
          </rPr>
          <t>4.412,93
31-12-09 23:45 - 01-01-11 00:00</t>
        </r>
      </text>
    </comment>
    <comment ref="K140" authorId="0">
      <text>
        <r>
          <rPr>
            <sz val="10"/>
            <rFont val="Arial"/>
            <family val="2"/>
          </rPr>
          <t>4.160,72
31-12-10 23:45 - 01-01-12 00:00</t>
        </r>
      </text>
    </comment>
    <comment ref="L140" authorId="0">
      <text>
        <r>
          <rPr>
            <sz val="10"/>
            <rFont val="Arial"/>
            <family val="2"/>
          </rPr>
          <t>4.581,63
31-12-11 23:45 - 01-01-13 00:00</t>
        </r>
      </text>
    </comment>
    <comment ref="I141" authorId="0">
      <text>
        <r>
          <rPr>
            <sz val="10"/>
            <rFont val="Arial"/>
            <family val="2"/>
          </rPr>
          <t>4.184,66
31-12-08 23:45 - 01-01-10 00:00</t>
        </r>
      </text>
    </comment>
    <comment ref="J141" authorId="0">
      <text>
        <r>
          <rPr>
            <sz val="10"/>
            <rFont val="Arial"/>
            <family val="2"/>
          </rPr>
          <t>4.214,30
31-12-09 23:45 - 01-01-11 00:00</t>
        </r>
      </text>
    </comment>
    <comment ref="K141" authorId="0">
      <text>
        <r>
          <rPr>
            <sz val="10"/>
            <rFont val="Arial"/>
            <family val="2"/>
          </rPr>
          <t>4.248,00
31-12-10 23:45 - 01-01-12 00:00</t>
        </r>
      </text>
    </comment>
    <comment ref="L141" authorId="0">
      <text>
        <r>
          <rPr>
            <sz val="10"/>
            <rFont val="Arial"/>
            <family val="2"/>
          </rPr>
          <t>5.065,02
31-12-11 23:45 - 01-01-13 00:00</t>
        </r>
      </text>
    </comment>
    <comment ref="I142" authorId="0">
      <text>
        <r>
          <rPr>
            <sz val="10"/>
            <rFont val="Arial"/>
            <family val="2"/>
          </rPr>
          <t>9.555,64
31-12-08 23:45 - 01-01-10 00:00</t>
        </r>
      </text>
    </comment>
    <comment ref="J142" authorId="0">
      <text>
        <r>
          <rPr>
            <sz val="10"/>
            <rFont val="Arial"/>
            <family val="2"/>
          </rPr>
          <t>8.601,82
31-12-09 23:45 - 01-01-11 00:00</t>
        </r>
      </text>
    </comment>
    <comment ref="K142" authorId="0">
      <text>
        <r>
          <rPr>
            <sz val="10"/>
            <rFont val="Arial"/>
            <family val="2"/>
          </rPr>
          <t>9.437,96
31-12-10 23:45 - 01-01-12 00:00</t>
        </r>
      </text>
    </comment>
    <comment ref="L142" authorId="0">
      <text>
        <r>
          <rPr>
            <sz val="10"/>
            <rFont val="Arial"/>
            <family val="2"/>
          </rPr>
          <t>9.933,33
31-12-11 23:45 - 01-01-13 00:00</t>
        </r>
      </text>
    </comment>
    <comment ref="I143" authorId="0">
      <text>
        <r>
          <rPr>
            <sz val="10"/>
            <rFont val="Arial"/>
            <family val="2"/>
          </rPr>
          <t>1.485,82
31-12-08 23:45 - 01-01-10 00:00</t>
        </r>
      </text>
    </comment>
    <comment ref="J143" authorId="0">
      <text>
        <r>
          <rPr>
            <sz val="10"/>
            <rFont val="Arial"/>
            <family val="2"/>
          </rPr>
          <t>1.679,71
31-12-09 23:45 - 01-01-11 00:00</t>
        </r>
      </text>
    </comment>
    <comment ref="K143" authorId="0">
      <text>
        <r>
          <rPr>
            <sz val="10"/>
            <rFont val="Arial"/>
            <family val="2"/>
          </rPr>
          <t>1.539,45
31-12-10 23:45 - 01-01-12 00:00</t>
        </r>
      </text>
    </comment>
    <comment ref="L143" authorId="0">
      <text>
        <r>
          <rPr>
            <sz val="10"/>
            <rFont val="Arial"/>
            <family val="2"/>
          </rPr>
          <t>1.603,57
31-12-11 23:45 - 01-01-13 00:00</t>
        </r>
      </text>
    </comment>
    <comment ref="I144" authorId="0">
      <text>
        <r>
          <rPr>
            <sz val="10"/>
            <rFont val="Arial"/>
            <family val="2"/>
          </rPr>
          <t>17.253,93
31-12-08 23:45 - 01-01-10 00:00</t>
        </r>
      </text>
    </comment>
    <comment ref="J144" authorId="0">
      <text>
        <r>
          <rPr>
            <sz val="10"/>
            <rFont val="Arial"/>
            <family val="2"/>
          </rPr>
          <t>18.006,87
31-12-09 23:45 - 01-01-11 00:00</t>
        </r>
      </text>
    </comment>
    <comment ref="K144" authorId="0">
      <text>
        <r>
          <rPr>
            <sz val="10"/>
            <rFont val="Arial"/>
            <family val="2"/>
          </rPr>
          <t>17.734,41
31-12-10 23:45 - 01-01-12 00:00</t>
        </r>
      </text>
    </comment>
    <comment ref="L144" authorId="0">
      <text>
        <r>
          <rPr>
            <sz val="10"/>
            <rFont val="Arial"/>
            <family val="2"/>
          </rPr>
          <t>17.357,36
31-12-11 23:45 - 01-01-13 00:00</t>
        </r>
      </text>
    </comment>
    <comment ref="I145" authorId="0">
      <text>
        <r>
          <rPr>
            <sz val="10"/>
            <rFont val="Arial"/>
            <family val="2"/>
          </rPr>
          <t>29.155,12
31-12-08 23:45 - 01-01-10 00:00</t>
        </r>
      </text>
    </comment>
    <comment ref="J145" authorId="0">
      <text>
        <r>
          <rPr>
            <sz val="10"/>
            <rFont val="Arial"/>
            <family val="2"/>
          </rPr>
          <t>30.677,64
31-12-09 23:45 - 01-01-11 00:00</t>
        </r>
      </text>
    </comment>
    <comment ref="K145" authorId="0">
      <text>
        <r>
          <rPr>
            <sz val="10"/>
            <rFont val="Arial"/>
            <family val="2"/>
          </rPr>
          <t>24.762,15
31-12-10 23:45 - 01-01-12 00:00</t>
        </r>
      </text>
    </comment>
    <comment ref="L145" authorId="0">
      <text>
        <r>
          <rPr>
            <sz val="10"/>
            <rFont val="Arial"/>
            <family val="2"/>
          </rPr>
          <t>25.557,75
31-12-11 23:45 - 01-01-13 00:00</t>
        </r>
      </text>
    </comment>
    <comment ref="I146" authorId="0">
      <text>
        <r>
          <rPr>
            <sz val="10"/>
            <rFont val="Arial"/>
            <family val="2"/>
          </rPr>
          <t>7.601,28
31-12-08 23:45 - 01-01-10 00:00</t>
        </r>
      </text>
    </comment>
    <comment ref="J146" authorId="0">
      <text>
        <r>
          <rPr>
            <sz val="10"/>
            <rFont val="Arial"/>
            <family val="2"/>
          </rPr>
          <t>7.353,34
31-12-09 23:45 - 01-01-11 00:00</t>
        </r>
      </text>
    </comment>
    <comment ref="K146" authorId="0">
      <text>
        <r>
          <rPr>
            <sz val="10"/>
            <rFont val="Arial"/>
            <family val="2"/>
          </rPr>
          <t>6.595,55
31-12-10 23:45 - 01-01-12 00:00</t>
        </r>
      </text>
    </comment>
    <comment ref="L146" authorId="0">
      <text>
        <r>
          <rPr>
            <sz val="10"/>
            <rFont val="Arial"/>
            <family val="2"/>
          </rPr>
          <t>7.465,35
31-12-11 23:45 - 01-01-13 00:00</t>
        </r>
      </text>
    </comment>
    <comment ref="I147" authorId="0">
      <text>
        <r>
          <rPr>
            <sz val="10"/>
            <rFont val="Arial"/>
            <family val="2"/>
          </rPr>
          <t>8.997,20
31-12-08 23:45 - 01-01-10 00:00</t>
        </r>
      </text>
    </comment>
    <comment ref="J147" authorId="0">
      <text>
        <r>
          <rPr>
            <sz val="10"/>
            <rFont val="Arial"/>
            <family val="2"/>
          </rPr>
          <t>9.445,61
31-12-09 23:45 - 01-01-11 00:00</t>
        </r>
      </text>
    </comment>
    <comment ref="K147" authorId="0">
      <text>
        <r>
          <rPr>
            <sz val="10"/>
            <rFont val="Arial"/>
            <family val="2"/>
          </rPr>
          <t>8.302,35
31-12-10 23:45 - 01-01-12 00:00</t>
        </r>
      </text>
    </comment>
    <comment ref="L147" authorId="0">
      <text>
        <r>
          <rPr>
            <sz val="10"/>
            <rFont val="Arial"/>
            <family val="2"/>
          </rPr>
          <t>9.525,75
31-12-11 23:45 - 01-01-13 00:00</t>
        </r>
      </text>
    </comment>
    <comment ref="I148" authorId="0">
      <text>
        <r>
          <rPr>
            <sz val="10"/>
            <rFont val="Arial"/>
            <family val="2"/>
          </rPr>
          <t>25.582,98
31-12-08 23:45 - 01-01-10 00:00</t>
        </r>
      </text>
    </comment>
    <comment ref="J148" authorId="0">
      <text>
        <r>
          <rPr>
            <sz val="10"/>
            <rFont val="Arial"/>
            <family val="2"/>
          </rPr>
          <t>25.219,98
31-12-09 23:45 - 01-01-11 00:00</t>
        </r>
      </text>
    </comment>
    <comment ref="K148" authorId="0">
      <text>
        <r>
          <rPr>
            <sz val="10"/>
            <rFont val="Arial"/>
            <family val="2"/>
          </rPr>
          <t>23.879,96
31-12-10 23:45 - 01-01-12 00:00</t>
        </r>
      </text>
    </comment>
    <comment ref="L148" authorId="0">
      <text>
        <r>
          <rPr>
            <sz val="10"/>
            <rFont val="Arial"/>
            <family val="2"/>
          </rPr>
          <t>23.276,50
31-12-11 23:45 - 01-01-13 00:00</t>
        </r>
      </text>
    </comment>
    <comment ref="I149" authorId="0">
      <text>
        <r>
          <rPr>
            <sz val="10"/>
            <rFont val="Arial"/>
            <family val="2"/>
          </rPr>
          <t>7.741,16
31-12-08 23:45 - 01-01-10 00:00</t>
        </r>
      </text>
    </comment>
    <comment ref="J149" authorId="0">
      <text>
        <r>
          <rPr>
            <sz val="10"/>
            <rFont val="Arial"/>
            <family val="2"/>
          </rPr>
          <t>6.459,48
31-12-09 23:45 - 01-01-11 00:00</t>
        </r>
      </text>
    </comment>
    <comment ref="K149" authorId="0">
      <text>
        <r>
          <rPr>
            <sz val="10"/>
            <rFont val="Arial"/>
            <family val="2"/>
          </rPr>
          <t>7.440,76
31-12-10 23:45 - 01-01-12 00:00</t>
        </r>
      </text>
    </comment>
    <comment ref="L149" authorId="0">
      <text>
        <r>
          <rPr>
            <sz val="10"/>
            <rFont val="Arial"/>
            <family val="2"/>
          </rPr>
          <t>8.853,64
31-12-11 23:45 - 01-01-13 00:00</t>
        </r>
      </text>
    </comment>
    <comment ref="I150" authorId="0">
      <text>
        <r>
          <rPr>
            <sz val="10"/>
            <rFont val="Arial"/>
            <family val="2"/>
          </rPr>
          <t>5.364,37
31-12-08 23:45 - 01-01-10 00:00</t>
        </r>
      </text>
    </comment>
    <comment ref="J150" authorId="0">
      <text>
        <r>
          <rPr>
            <sz val="10"/>
            <rFont val="Arial"/>
            <family val="2"/>
          </rPr>
          <t>5.104,08
31-12-09 23:45 - 01-01-11 00:00</t>
        </r>
      </text>
    </comment>
    <comment ref="K150" authorId="0">
      <text>
        <r>
          <rPr>
            <sz val="10"/>
            <rFont val="Arial"/>
            <family val="2"/>
          </rPr>
          <t>3.991,20
31-12-10 23:45 - 01-01-12 00:00</t>
        </r>
      </text>
    </comment>
    <comment ref="L150" authorId="0">
      <text>
        <r>
          <rPr>
            <sz val="10"/>
            <rFont val="Arial"/>
            <family val="2"/>
          </rPr>
          <t>3.074,72
31-12-11 23:45 - 01-01-13 00:00</t>
        </r>
      </text>
    </comment>
    <comment ref="I151" authorId="0">
      <text>
        <r>
          <rPr>
            <sz val="10"/>
            <rFont val="Arial"/>
            <family val="2"/>
          </rPr>
          <t>6.381,06
31-12-08 23:45 - 01-01-10 00:00</t>
        </r>
      </text>
    </comment>
    <comment ref="J151" authorId="0">
      <text>
        <r>
          <rPr>
            <sz val="10"/>
            <rFont val="Arial"/>
            <family val="2"/>
          </rPr>
          <t>6.422,13
31-12-09 23:45 - 01-01-11 00:00</t>
        </r>
      </text>
    </comment>
    <comment ref="K151" authorId="0">
      <text>
        <r>
          <rPr>
            <sz val="10"/>
            <rFont val="Arial"/>
            <family val="2"/>
          </rPr>
          <t>4.877,82
31-12-10 23:45 - 01-01-12 00:00</t>
        </r>
      </text>
    </comment>
    <comment ref="L151" authorId="0">
      <text>
        <r>
          <rPr>
            <sz val="10"/>
            <rFont val="Arial"/>
            <family val="2"/>
          </rPr>
          <t>4.645,88
31-12-11 23:45 - 01-01-13 00:00</t>
        </r>
      </text>
    </comment>
    <comment ref="I152" authorId="0">
      <text>
        <r>
          <rPr>
            <sz val="10"/>
            <rFont val="Arial"/>
            <family val="2"/>
          </rPr>
          <t>20.437,29
31-12-08 23:45 - 01-01-10 00:00</t>
        </r>
      </text>
    </comment>
    <comment ref="J152" authorId="0">
      <text>
        <r>
          <rPr>
            <sz val="10"/>
            <rFont val="Arial"/>
            <family val="2"/>
          </rPr>
          <t>19.029,24
31-12-09 23:45 - 01-01-11 00:00</t>
        </r>
      </text>
    </comment>
    <comment ref="K152" authorId="0">
      <text>
        <r>
          <rPr>
            <sz val="10"/>
            <rFont val="Arial"/>
            <family val="2"/>
          </rPr>
          <t>15.087,86
31-12-10 23:45 - 01-01-12 00:00</t>
        </r>
      </text>
    </comment>
    <comment ref="L152" authorId="0">
      <text>
        <r>
          <rPr>
            <sz val="10"/>
            <rFont val="Arial"/>
            <family val="2"/>
          </rPr>
          <t>13.778,31
31-12-11 23:45 - 01-01-13 00:00</t>
        </r>
      </text>
    </comment>
    <comment ref="I153" authorId="0">
      <text>
        <r>
          <rPr>
            <sz val="10"/>
            <rFont val="Arial"/>
            <family val="2"/>
          </rPr>
          <t>8.721,84
31-12-08 23:45 - 01-01-10 00:00</t>
        </r>
      </text>
    </comment>
    <comment ref="J153" authorId="0">
      <text>
        <r>
          <rPr>
            <sz val="10"/>
            <rFont val="Arial"/>
            <family val="2"/>
          </rPr>
          <t>10.457,45
31-12-09 23:45 - 01-01-11 00:00</t>
        </r>
      </text>
    </comment>
    <comment ref="K153" authorId="0">
      <text>
        <r>
          <rPr>
            <sz val="10"/>
            <rFont val="Arial"/>
            <family val="2"/>
          </rPr>
          <t>9.701,74
31-12-10 23:45 - 01-01-12 00:00</t>
        </r>
      </text>
    </comment>
    <comment ref="L153" authorId="0">
      <text>
        <r>
          <rPr>
            <sz val="10"/>
            <rFont val="Arial"/>
            <family val="2"/>
          </rPr>
          <t>6.986,45
31-12-11 23:45 - 01-01-13 00:00</t>
        </r>
      </text>
    </comment>
    <comment ref="I154" authorId="0">
      <text>
        <r>
          <rPr>
            <sz val="10"/>
            <rFont val="Arial"/>
            <family val="2"/>
          </rPr>
          <t>15.745,34
31-12-08 23:45 - 01-01-10 00:00</t>
        </r>
      </text>
    </comment>
    <comment ref="J154" authorId="0">
      <text>
        <r>
          <rPr>
            <sz val="10"/>
            <rFont val="Arial"/>
            <family val="2"/>
          </rPr>
          <t>15.903,36
31-12-09 23:45 - 01-01-11 00:00</t>
        </r>
      </text>
    </comment>
    <comment ref="K154" authorId="0">
      <text>
        <r>
          <rPr>
            <sz val="10"/>
            <rFont val="Arial"/>
            <family val="2"/>
          </rPr>
          <t>12.337,54
31-12-10 23:45 - 01-01-12 00:00</t>
        </r>
      </text>
    </comment>
    <comment ref="L154" authorId="0">
      <text>
        <r>
          <rPr>
            <sz val="10"/>
            <rFont val="Arial"/>
            <family val="2"/>
          </rPr>
          <t>11.184,79
31-12-11 23:45 - 01-01-13 00:00</t>
        </r>
      </text>
    </comment>
    <comment ref="I155" authorId="0">
      <text>
        <r>
          <rPr>
            <sz val="10"/>
            <rFont val="Arial"/>
            <family val="2"/>
          </rPr>
          <t>5.062,17
31-12-08 23:45 - 01-01-10 00:00</t>
        </r>
      </text>
    </comment>
    <comment ref="J155" authorId="0">
      <text>
        <r>
          <rPr>
            <sz val="10"/>
            <rFont val="Arial"/>
            <family val="2"/>
          </rPr>
          <t>4.904,39
31-12-09 23:45 - 01-01-11 00:00</t>
        </r>
      </text>
    </comment>
    <comment ref="K155" authorId="0">
      <text>
        <r>
          <rPr>
            <sz val="10"/>
            <rFont val="Arial"/>
            <family val="2"/>
          </rPr>
          <t>3.757,98
31-12-10 23:45 - 01-01-12 00:00</t>
        </r>
      </text>
    </comment>
    <comment ref="L155" authorId="0">
      <text>
        <r>
          <rPr>
            <sz val="10"/>
            <rFont val="Arial"/>
            <family val="2"/>
          </rPr>
          <t>3.876,71
31-12-11 23:45 - 01-01-13 00:00</t>
        </r>
      </text>
    </comment>
    <comment ref="I158" authorId="0">
      <text>
        <r>
          <rPr>
            <sz val="10"/>
            <rFont val="Arial"/>
            <family val="2"/>
          </rPr>
          <t>19.805,31
31-12-08 23:45 - 01-01-10 00:00</t>
        </r>
      </text>
    </comment>
    <comment ref="J158" authorId="0">
      <text>
        <r>
          <rPr>
            <sz val="10"/>
            <rFont val="Arial"/>
            <family val="2"/>
          </rPr>
          <t>20.388,38
31-12-09 23:45 - 01-01-11 00:00</t>
        </r>
      </text>
    </comment>
    <comment ref="K158" authorId="0">
      <text>
        <r>
          <rPr>
            <sz val="10"/>
            <rFont val="Arial"/>
            <family val="2"/>
          </rPr>
          <t>18.690,99
31-12-10 23:45 - 01-01-12 00:00</t>
        </r>
      </text>
    </comment>
    <comment ref="L158" authorId="0">
      <text>
        <r>
          <rPr>
            <sz val="10"/>
            <rFont val="Arial"/>
            <family val="2"/>
          </rPr>
          <t>14.893,43
31-12-11 23:45 - 01-01-13 00:00</t>
        </r>
      </text>
    </comment>
    <comment ref="J159" authorId="0">
      <text>
        <r>
          <rPr>
            <sz val="10"/>
            <rFont val="Arial"/>
            <family val="2"/>
          </rPr>
          <t>22.307,83
31-12-09 23:45 - 01-01-11 00:00</t>
        </r>
      </text>
    </comment>
    <comment ref="K159" authorId="0">
      <text>
        <r>
          <rPr>
            <sz val="10"/>
            <rFont val="Arial"/>
            <family val="2"/>
          </rPr>
          <t>20.897,59
31-12-10 23:45 - 01-01-12 00:00</t>
        </r>
      </text>
    </comment>
    <comment ref="L159" authorId="0">
      <text>
        <r>
          <rPr>
            <sz val="10"/>
            <rFont val="Arial"/>
            <family val="2"/>
          </rPr>
          <t>19.005,53
31-12-11 23:45 - 01-01-13 00:00</t>
        </r>
      </text>
    </comment>
    <comment ref="I160" authorId="0">
      <text>
        <r>
          <rPr>
            <sz val="10"/>
            <rFont val="Arial"/>
            <family val="2"/>
          </rPr>
          <t>5.932,16
31-12-08 23:45 - 01-01-10 00:00</t>
        </r>
      </text>
    </comment>
    <comment ref="J160" authorId="0">
      <text>
        <r>
          <rPr>
            <sz val="10"/>
            <rFont val="Arial"/>
            <family val="2"/>
          </rPr>
          <t>5.480,86
31-12-09 23:45 - 01-01-11 00:00</t>
        </r>
      </text>
    </comment>
    <comment ref="K160" authorId="0">
      <text>
        <r>
          <rPr>
            <sz val="10"/>
            <rFont val="Arial"/>
            <family val="2"/>
          </rPr>
          <t>5.327,49
31-12-10 23:45 - 01-01-12 00:00</t>
        </r>
      </text>
    </comment>
    <comment ref="L160" authorId="0">
      <text>
        <r>
          <rPr>
            <sz val="10"/>
            <rFont val="Arial"/>
            <family val="2"/>
          </rPr>
          <t>5.522,90
31-12-11 23:45 - 01-01-13 00:00</t>
        </r>
      </text>
    </comment>
    <comment ref="I161" authorId="0">
      <text>
        <r>
          <rPr>
            <sz val="10"/>
            <rFont val="Arial"/>
            <family val="2"/>
          </rPr>
          <t>52.306,46
31-12-08 23:45 - 01-01-10 00:00</t>
        </r>
      </text>
    </comment>
    <comment ref="J161" authorId="0">
      <text>
        <r>
          <rPr>
            <sz val="10"/>
            <rFont val="Arial"/>
            <family val="2"/>
          </rPr>
          <t>52.767,95
31-12-09 23:45 - 01-01-11 00:00</t>
        </r>
      </text>
    </comment>
    <comment ref="K161" authorId="0">
      <text>
        <r>
          <rPr>
            <sz val="10"/>
            <rFont val="Arial"/>
            <family val="2"/>
          </rPr>
          <t>37.622,35
31-12-10 23:45 - 01-01-12 00:00</t>
        </r>
      </text>
    </comment>
    <comment ref="L161" authorId="0">
      <text>
        <r>
          <rPr>
            <sz val="10"/>
            <rFont val="Arial"/>
            <family val="2"/>
          </rPr>
          <t>36.978,10
31-12-11 23:45 - 01-01-13 00:00</t>
        </r>
      </text>
    </comment>
    <comment ref="I162" authorId="0">
      <text>
        <r>
          <rPr>
            <sz val="10"/>
            <rFont val="Arial"/>
            <family val="2"/>
          </rPr>
          <t>10.924,42
31-12-08 23:45 - 01-01-10 00:00</t>
        </r>
      </text>
    </comment>
    <comment ref="J162" authorId="0">
      <text>
        <r>
          <rPr>
            <sz val="10"/>
            <rFont val="Arial"/>
            <family val="2"/>
          </rPr>
          <t>10.575,52
31-12-09 23:45 - 01-01-11 00:00</t>
        </r>
      </text>
    </comment>
    <comment ref="K162" authorId="0">
      <text>
        <r>
          <rPr>
            <sz val="10"/>
            <rFont val="Arial"/>
            <family val="2"/>
          </rPr>
          <t>8.875,95
31-12-10 23:45 - 01-01-12 00:00</t>
        </r>
      </text>
    </comment>
    <comment ref="L162" authorId="0">
      <text>
        <r>
          <rPr>
            <sz val="10"/>
            <rFont val="Arial"/>
            <family val="2"/>
          </rPr>
          <t>10.657,74
31-12-11 23:45 - 01-01-13 00:00</t>
        </r>
      </text>
    </comment>
    <comment ref="J163" authorId="0">
      <text>
        <r>
          <rPr>
            <sz val="10"/>
            <rFont val="Arial"/>
            <family val="2"/>
          </rPr>
          <t>0,00
31-12-09 23:45 - 01-01-11 00:00</t>
        </r>
      </text>
    </comment>
    <comment ref="K163" authorId="0">
      <text>
        <r>
          <rPr>
            <sz val="10"/>
            <rFont val="Arial"/>
            <family val="2"/>
          </rPr>
          <t>0,00
31-12-10 23:45 - 01-01-12 00:00</t>
        </r>
      </text>
    </comment>
    <comment ref="L163" authorId="0">
      <text>
        <r>
          <rPr>
            <sz val="10"/>
            <rFont val="Arial"/>
            <family val="2"/>
          </rPr>
          <t>0,00
31-12-11 23:45 - 01-01-13 00:00</t>
        </r>
      </text>
    </comment>
    <comment ref="I164" authorId="0">
      <text>
        <r>
          <rPr>
            <sz val="10"/>
            <rFont val="Arial"/>
            <family val="2"/>
          </rPr>
          <t>8.635,23
31-12-08 23:45 - 01-01-10 00:00</t>
        </r>
      </text>
    </comment>
    <comment ref="J164" authorId="0">
      <text>
        <r>
          <rPr>
            <sz val="10"/>
            <rFont val="Arial"/>
            <family val="2"/>
          </rPr>
          <t>9.036,73
31-12-09 23:45 - 01-01-11 00:00</t>
        </r>
      </text>
    </comment>
    <comment ref="K164" authorId="0">
      <text>
        <r>
          <rPr>
            <sz val="10"/>
            <rFont val="Arial"/>
            <family val="2"/>
          </rPr>
          <t>8.057,31
31-12-10 23:45 - 01-01-12 00:00</t>
        </r>
      </text>
    </comment>
    <comment ref="L164" authorId="0">
      <text>
        <r>
          <rPr>
            <sz val="10"/>
            <rFont val="Arial"/>
            <family val="2"/>
          </rPr>
          <t>8.534,39
31-12-11 23:45 - 01-01-13 00:00</t>
        </r>
      </text>
    </comment>
    <comment ref="J165" authorId="0">
      <text>
        <r>
          <rPr>
            <sz val="10"/>
            <rFont val="Arial"/>
            <family val="2"/>
          </rPr>
          <t>21.694,69
31-12-09 23:45 - 01-01-11 00:00</t>
        </r>
      </text>
    </comment>
    <comment ref="K165" authorId="0">
      <text>
        <r>
          <rPr>
            <sz val="10"/>
            <rFont val="Arial"/>
            <family val="2"/>
          </rPr>
          <t>18.079,97
31-12-10 23:45 - 01-01-12 00:00</t>
        </r>
      </text>
    </comment>
    <comment ref="L165" authorId="0">
      <text>
        <r>
          <rPr>
            <sz val="10"/>
            <rFont val="Arial"/>
            <family val="2"/>
          </rPr>
          <t>17.685,24
31-12-11 23:45 - 01-01-13 00:00</t>
        </r>
      </text>
    </comment>
    <comment ref="J166" authorId="0">
      <text>
        <r>
          <rPr>
            <sz val="10"/>
            <rFont val="Arial"/>
            <family val="2"/>
          </rPr>
          <t>2.884,54
31-12-09 23:45 - 01-01-11 00:00</t>
        </r>
      </text>
    </comment>
    <comment ref="K166" authorId="0">
      <text>
        <r>
          <rPr>
            <sz val="10"/>
            <rFont val="Arial"/>
            <family val="2"/>
          </rPr>
          <t>2.515,50
31-12-10 23:45 - 01-01-12 00:00</t>
        </r>
      </text>
    </comment>
    <comment ref="L166" authorId="0">
      <text>
        <r>
          <rPr>
            <sz val="10"/>
            <rFont val="Arial"/>
            <family val="2"/>
          </rPr>
          <t>2.483,17
31-12-11 23:45 - 01-01-13 00:00</t>
        </r>
      </text>
    </comment>
    <comment ref="J167" authorId="0">
      <text>
        <r>
          <rPr>
            <sz val="10"/>
            <rFont val="Arial"/>
            <family val="2"/>
          </rPr>
          <t>3.221,57
31-12-09 23:45 - 01-01-11 00:00</t>
        </r>
      </text>
    </comment>
    <comment ref="K167" authorId="0">
      <text>
        <r>
          <rPr>
            <sz val="10"/>
            <rFont val="Arial"/>
            <family val="2"/>
          </rPr>
          <t>2.799,86
31-12-10 23:45 - 01-01-12 00:00</t>
        </r>
      </text>
    </comment>
    <comment ref="L167" authorId="0">
      <text>
        <r>
          <rPr>
            <sz val="10"/>
            <rFont val="Arial"/>
            <family val="2"/>
          </rPr>
          <t>3.253,23
31-12-11 23:45 - 01-01-13 00:00</t>
        </r>
      </text>
    </comment>
    <comment ref="I168" authorId="0">
      <text>
        <r>
          <rPr>
            <sz val="10"/>
            <rFont val="Arial"/>
            <family val="2"/>
          </rPr>
          <t>4.434,50
31-12-08 23:45 - 01-01-10 00:00</t>
        </r>
      </text>
    </comment>
    <comment ref="J168" authorId="0">
      <text>
        <r>
          <rPr>
            <sz val="10"/>
            <rFont val="Arial"/>
            <family val="2"/>
          </rPr>
          <t>4.548,07
31-12-09 23:45 - 01-01-11 00:00</t>
        </r>
      </text>
    </comment>
    <comment ref="K168" authorId="0">
      <text>
        <r>
          <rPr>
            <sz val="10"/>
            <rFont val="Arial"/>
            <family val="2"/>
          </rPr>
          <t>3.997,58
31-12-10 23:45 - 01-01-12 00:00</t>
        </r>
      </text>
    </comment>
    <comment ref="L168" authorId="0">
      <text>
        <r>
          <rPr>
            <sz val="10"/>
            <rFont val="Arial"/>
            <family val="2"/>
          </rPr>
          <t>2.212,32
31-12-11 23:45 - 01-01-13 00:00</t>
        </r>
      </text>
    </comment>
    <comment ref="I169" authorId="0">
      <text>
        <r>
          <rPr>
            <sz val="10"/>
            <rFont val="Arial"/>
            <family val="2"/>
          </rPr>
          <t>28.679,77
31-12-08 23:45 - 01-01-10 00:00</t>
        </r>
      </text>
    </comment>
    <comment ref="J169" authorId="0">
      <text>
        <r>
          <rPr>
            <sz val="10"/>
            <rFont val="Arial"/>
            <family val="2"/>
          </rPr>
          <t>27.837,58
31-12-09 23:45 - 01-01-11 00:00</t>
        </r>
      </text>
    </comment>
    <comment ref="K169" authorId="0">
      <text>
        <r>
          <rPr>
            <sz val="10"/>
            <rFont val="Arial"/>
            <family val="2"/>
          </rPr>
          <t>20.785,66
31-12-10 23:45 - 01-01-12 00:00</t>
        </r>
      </text>
    </comment>
    <comment ref="L169" authorId="0">
      <text>
        <r>
          <rPr>
            <sz val="10"/>
            <rFont val="Arial"/>
            <family val="2"/>
          </rPr>
          <t>18.176,70
31-12-11 23:45 - 01-01-13 00:00</t>
        </r>
      </text>
    </comment>
    <comment ref="I170" authorId="0">
      <text>
        <r>
          <rPr>
            <sz val="10"/>
            <rFont val="Arial"/>
            <family val="2"/>
          </rPr>
          <t>5.369,46
31-12-08 23:45 - 01-01-10 00:00</t>
        </r>
      </text>
    </comment>
    <comment ref="J170" authorId="0">
      <text>
        <r>
          <rPr>
            <sz val="10"/>
            <rFont val="Arial"/>
            <family val="2"/>
          </rPr>
          <t>4.623,26
31-12-09 23:45 - 01-01-11 00:00</t>
        </r>
      </text>
    </comment>
    <comment ref="K170" authorId="0">
      <text>
        <r>
          <rPr>
            <sz val="10"/>
            <rFont val="Arial"/>
            <family val="2"/>
          </rPr>
          <t>2.752,24
31-12-10 23:45 - 01-01-12 00:00</t>
        </r>
      </text>
    </comment>
    <comment ref="L170" authorId="0">
      <text>
        <r>
          <rPr>
            <sz val="10"/>
            <rFont val="Arial"/>
            <family val="2"/>
          </rPr>
          <t>4.480,30
31-12-11 23:45 - 01-01-13 00:00</t>
        </r>
      </text>
    </comment>
    <comment ref="I171" authorId="0">
      <text>
        <r>
          <rPr>
            <sz val="10"/>
            <rFont val="Arial"/>
            <family val="2"/>
          </rPr>
          <t>6.988,91
31-12-08 23:45 - 01-01-10 00:00</t>
        </r>
      </text>
    </comment>
    <comment ref="J171" authorId="0">
      <text>
        <r>
          <rPr>
            <sz val="10"/>
            <rFont val="Arial"/>
            <family val="2"/>
          </rPr>
          <t>7.215,97
31-12-09 23:45 - 01-01-11 00:00</t>
        </r>
      </text>
    </comment>
    <comment ref="K171" authorId="0">
      <text>
        <r>
          <rPr>
            <sz val="10"/>
            <rFont val="Arial"/>
            <family val="2"/>
          </rPr>
          <t>6.872,29
31-12-10 23:45 - 01-01-12 00:00</t>
        </r>
      </text>
    </comment>
    <comment ref="L171" authorId="0">
      <text>
        <r>
          <rPr>
            <sz val="10"/>
            <rFont val="Arial"/>
            <family val="2"/>
          </rPr>
          <t>7.912,29
31-12-11 23:45 - 01-01-13 00:00</t>
        </r>
      </text>
    </comment>
    <comment ref="I172" authorId="0">
      <text>
        <r>
          <rPr>
            <sz val="10"/>
            <rFont val="Arial"/>
            <family val="2"/>
          </rPr>
          <t>3.647,95
31-12-08 23:45 - 01-01-10 00:00</t>
        </r>
      </text>
    </comment>
    <comment ref="J172" authorId="0">
      <text>
        <r>
          <rPr>
            <sz val="10"/>
            <rFont val="Arial"/>
            <family val="2"/>
          </rPr>
          <t>3.285,34
31-12-09 23:45 - 01-01-11 00:00</t>
        </r>
      </text>
    </comment>
    <comment ref="K172" authorId="0">
      <text>
        <r>
          <rPr>
            <sz val="10"/>
            <rFont val="Arial"/>
            <family val="2"/>
          </rPr>
          <t>2.932,63
31-12-10 23:45 - 01-01-12 00:00</t>
        </r>
      </text>
    </comment>
    <comment ref="L172" authorId="0">
      <text>
        <r>
          <rPr>
            <sz val="10"/>
            <rFont val="Arial"/>
            <family val="2"/>
          </rPr>
          <t>3.566,20
31-12-11 23:45 - 01-01-13 00:00</t>
        </r>
      </text>
    </comment>
    <comment ref="I173" authorId="0">
      <text>
        <r>
          <rPr>
            <sz val="10"/>
            <rFont val="Arial"/>
            <family val="2"/>
          </rPr>
          <t>18.617,10
31-12-08 23:45 - 01-01-10 00:00</t>
        </r>
      </text>
    </comment>
    <comment ref="J173" authorId="0">
      <text>
        <r>
          <rPr>
            <sz val="10"/>
            <rFont val="Arial"/>
            <family val="2"/>
          </rPr>
          <t>18.846,58
31-12-09 23:45 - 01-01-11 00:00</t>
        </r>
      </text>
    </comment>
    <comment ref="K173" authorId="0">
      <text>
        <r>
          <rPr>
            <sz val="10"/>
            <rFont val="Arial"/>
            <family val="2"/>
          </rPr>
          <t>12.934,33
31-12-10 23:45 - 01-01-12 00:00</t>
        </r>
      </text>
    </comment>
    <comment ref="L173" authorId="0">
      <text>
        <r>
          <rPr>
            <sz val="10"/>
            <rFont val="Arial"/>
            <family val="2"/>
          </rPr>
          <t>10.411,41
31-12-11 23:45 - 01-01-13 00:00</t>
        </r>
      </text>
    </comment>
    <comment ref="I174" authorId="0">
      <text>
        <r>
          <rPr>
            <sz val="10"/>
            <rFont val="Arial"/>
            <family val="2"/>
          </rPr>
          <t>13.623,46
31-12-08 23:45 - 01-01-10 00:00</t>
        </r>
      </text>
    </comment>
    <comment ref="J174" authorId="0">
      <text>
        <r>
          <rPr>
            <sz val="10"/>
            <rFont val="Arial"/>
            <family val="2"/>
          </rPr>
          <t>13.787,85
31-12-09 23:45 - 01-01-11 00:00</t>
        </r>
      </text>
    </comment>
    <comment ref="K174" authorId="0">
      <text>
        <r>
          <rPr>
            <sz val="10"/>
            <rFont val="Arial"/>
            <family val="2"/>
          </rPr>
          <t>10.664,58
31-12-10 23:45 - 01-01-12 00:00</t>
        </r>
      </text>
    </comment>
    <comment ref="L174" authorId="0">
      <text>
        <r>
          <rPr>
            <sz val="10"/>
            <rFont val="Arial"/>
            <family val="2"/>
          </rPr>
          <t>11.061,66
31-12-11 23:45 - 01-01-13 00:00</t>
        </r>
      </text>
    </comment>
    <comment ref="I175" authorId="0">
      <text>
        <r>
          <rPr>
            <sz val="10"/>
            <rFont val="Arial"/>
            <family val="2"/>
          </rPr>
          <t>7.061,52
31-12-08 23:45 - 01-01-10 00:00</t>
        </r>
      </text>
    </comment>
    <comment ref="J175" authorId="0">
      <text>
        <r>
          <rPr>
            <sz val="10"/>
            <rFont val="Arial"/>
            <family val="2"/>
          </rPr>
          <t>8.215,99
31-12-09 23:45 - 01-01-11 00:00</t>
        </r>
      </text>
    </comment>
    <comment ref="K175" authorId="0">
      <text>
        <r>
          <rPr>
            <sz val="10"/>
            <rFont val="Arial"/>
            <family val="2"/>
          </rPr>
          <t>7.472,11
31-12-10 23:45 - 01-01-12 00:00</t>
        </r>
      </text>
    </comment>
    <comment ref="L175" authorId="0">
      <text>
        <r>
          <rPr>
            <sz val="10"/>
            <rFont val="Arial"/>
            <family val="2"/>
          </rPr>
          <t>6.503,20
31-12-11 23:45 - 01-01-13 00:00</t>
        </r>
      </text>
    </comment>
    <comment ref="I177" authorId="0">
      <text>
        <r>
          <rPr>
            <sz val="10"/>
            <rFont val="Arial"/>
            <family val="2"/>
          </rPr>
          <t>4.772,03
31-12-08 23:45 - 01-01-10 00:00</t>
        </r>
      </text>
    </comment>
    <comment ref="J177" authorId="0">
      <text>
        <r>
          <rPr>
            <sz val="10"/>
            <rFont val="Arial"/>
            <family val="2"/>
          </rPr>
          <t>5.913,54
31-12-09 23:45 - 01-01-11 00:00</t>
        </r>
      </text>
    </comment>
    <comment ref="K177" authorId="0">
      <text>
        <r>
          <rPr>
            <sz val="10"/>
            <rFont val="Arial"/>
            <family val="2"/>
          </rPr>
          <t>6.244,72
31-12-10 23:45 - 01-01-12 00:00</t>
        </r>
      </text>
    </comment>
    <comment ref="L177" authorId="0">
      <text>
        <r>
          <rPr>
            <sz val="10"/>
            <rFont val="Arial"/>
            <family val="2"/>
          </rPr>
          <t>6.228,30
31-12-11 23:45 - 01-01-13 00:00</t>
        </r>
      </text>
    </comment>
    <comment ref="I178" authorId="0">
      <text>
        <r>
          <rPr>
            <sz val="10"/>
            <rFont val="Arial"/>
            <family val="2"/>
          </rPr>
          <t>6.735,67
31-12-08 23:45 - 01-01-10 00:00</t>
        </r>
      </text>
    </comment>
    <comment ref="J178" authorId="0">
      <text>
        <r>
          <rPr>
            <sz val="10"/>
            <rFont val="Arial"/>
            <family val="2"/>
          </rPr>
          <t>6.382,87
31-12-09 23:45 - 01-01-11 00:00</t>
        </r>
      </text>
    </comment>
    <comment ref="K178" authorId="0">
      <text>
        <r>
          <rPr>
            <sz val="10"/>
            <rFont val="Arial"/>
            <family val="2"/>
          </rPr>
          <t>6.685,99
31-12-10 23:45 - 01-01-12 00:00</t>
        </r>
      </text>
    </comment>
    <comment ref="L178" authorId="0">
      <text>
        <r>
          <rPr>
            <sz val="10"/>
            <rFont val="Arial"/>
            <family val="2"/>
          </rPr>
          <t>7.235,75
31-12-11 23:45 - 01-01-13 00:00</t>
        </r>
      </text>
    </comment>
    <comment ref="I179" authorId="0">
      <text>
        <r>
          <rPr>
            <sz val="10"/>
            <rFont val="Arial"/>
            <family val="2"/>
          </rPr>
          <t>319,76
31-12-08 23:45 - 01-01-10 00:00</t>
        </r>
      </text>
    </comment>
    <comment ref="J179" authorId="0">
      <text>
        <r>
          <rPr>
            <sz val="10"/>
            <rFont val="Arial"/>
            <family val="2"/>
          </rPr>
          <t>324,98
31-12-09 23:45 - 01-01-11 00:00</t>
        </r>
      </text>
    </comment>
    <comment ref="K179" authorId="0">
      <text>
        <r>
          <rPr>
            <sz val="10"/>
            <rFont val="Arial"/>
            <family val="2"/>
          </rPr>
          <t>283,12
31-12-10 23:45 - 01-01-12 00:00</t>
        </r>
      </text>
    </comment>
    <comment ref="L179" authorId="0">
      <text>
        <r>
          <rPr>
            <sz val="10"/>
            <rFont val="Arial"/>
            <family val="2"/>
          </rPr>
          <t>302,98
31-12-11 23:45 - 01-01-13 00:00</t>
        </r>
      </text>
    </comment>
    <comment ref="J180" authorId="0">
      <text>
        <r>
          <rPr>
            <sz val="10"/>
            <rFont val="Arial"/>
            <family val="2"/>
          </rPr>
          <t>14.764,14
31-12-09 23:45 - 01-01-11 00:00</t>
        </r>
      </text>
    </comment>
    <comment ref="K180" authorId="0">
      <text>
        <r>
          <rPr>
            <sz val="10"/>
            <rFont val="Arial"/>
            <family val="2"/>
          </rPr>
          <t>14.724,69
31-12-10 23:45 - 01-01-12 00:00</t>
        </r>
      </text>
    </comment>
    <comment ref="L180" authorId="0">
      <text>
        <r>
          <rPr>
            <sz val="10"/>
            <rFont val="Arial"/>
            <family val="2"/>
          </rPr>
          <t>14.233,51
31-12-11 23:45 - 01-01-13 00:00</t>
        </r>
      </text>
    </comment>
    <comment ref="I181" authorId="0">
      <text>
        <r>
          <rPr>
            <sz val="10"/>
            <rFont val="Arial"/>
            <family val="2"/>
          </rPr>
          <t>1.358,58
31-12-08 23:45 - 01-01-10 00:00</t>
        </r>
      </text>
    </comment>
    <comment ref="J181" authorId="0">
      <text>
        <r>
          <rPr>
            <sz val="10"/>
            <rFont val="Arial"/>
            <family val="2"/>
          </rPr>
          <t>1.571,54
31-12-09 23:45 - 01-01-11 00:00</t>
        </r>
      </text>
    </comment>
    <comment ref="K181" authorId="0">
      <text>
        <r>
          <rPr>
            <sz val="10"/>
            <rFont val="Arial"/>
            <family val="2"/>
          </rPr>
          <t>1.333,05
31-12-10 23:45 - 01-01-12 00:00</t>
        </r>
      </text>
    </comment>
    <comment ref="L181" authorId="0">
      <text>
        <r>
          <rPr>
            <sz val="10"/>
            <rFont val="Arial"/>
            <family val="2"/>
          </rPr>
          <t>1.461,93
31-12-11 23:45 - 01-01-13 00:00</t>
        </r>
      </text>
    </comment>
    <comment ref="I182" authorId="0">
      <text>
        <r>
          <rPr>
            <sz val="10"/>
            <rFont val="Arial"/>
            <family val="2"/>
          </rPr>
          <t>1.164,99
31-12-08 23:45 - 01-01-10 00:00</t>
        </r>
      </text>
    </comment>
    <comment ref="J182" authorId="0">
      <text>
        <r>
          <rPr>
            <sz val="10"/>
            <rFont val="Arial"/>
            <family val="2"/>
          </rPr>
          <t>1.225,03
31-12-09 23:45 - 01-01-11 00:00</t>
        </r>
      </text>
    </comment>
    <comment ref="K182" authorId="0">
      <text>
        <r>
          <rPr>
            <sz val="10"/>
            <rFont val="Arial"/>
            <family val="2"/>
          </rPr>
          <t>1.061,66
31-12-10 23:45 - 01-01-12 00:00</t>
        </r>
      </text>
    </comment>
    <comment ref="L182" authorId="0">
      <text>
        <r>
          <rPr>
            <sz val="10"/>
            <rFont val="Arial"/>
            <family val="2"/>
          </rPr>
          <t>1.216,06
31-12-11 23:45 - 01-01-13 00:00</t>
        </r>
      </text>
    </comment>
    <comment ref="I183" authorId="0">
      <text>
        <r>
          <rPr>
            <sz val="10"/>
            <rFont val="Arial"/>
            <family val="2"/>
          </rPr>
          <t>603,99
31-12-08 23:45 - 01-01-10 00:00</t>
        </r>
      </text>
    </comment>
    <comment ref="J183" authorId="0">
      <text>
        <r>
          <rPr>
            <sz val="10"/>
            <rFont val="Arial"/>
            <family val="2"/>
          </rPr>
          <t>714,01
31-12-09 23:45 - 01-01-11 00:00</t>
        </r>
      </text>
    </comment>
    <comment ref="K183" authorId="0">
      <text>
        <r>
          <rPr>
            <sz val="10"/>
            <rFont val="Arial"/>
            <family val="2"/>
          </rPr>
          <t>733,10
31-12-10 23:45 - 01-01-12 00:00</t>
        </r>
      </text>
    </comment>
    <comment ref="L183" authorId="0">
      <text>
        <r>
          <rPr>
            <sz val="10"/>
            <rFont val="Arial"/>
            <family val="2"/>
          </rPr>
          <t>681,93
31-12-11 23:45 - 01-01-13 00:00</t>
        </r>
      </text>
    </comment>
    <comment ref="I184" authorId="0">
      <text>
        <r>
          <rPr>
            <sz val="10"/>
            <rFont val="Arial"/>
            <family val="2"/>
          </rPr>
          <t>14.484,35
31-12-08 23:45 - 01-01-10 00:00</t>
        </r>
      </text>
    </comment>
    <comment ref="J184" authorId="0">
      <text>
        <r>
          <rPr>
            <sz val="10"/>
            <rFont val="Arial"/>
            <family val="2"/>
          </rPr>
          <t>14.804,42
31-12-09 23:45 - 01-01-11 00:00</t>
        </r>
      </text>
    </comment>
    <comment ref="K184" authorId="0">
      <text>
        <r>
          <rPr>
            <sz val="10"/>
            <rFont val="Arial"/>
            <family val="2"/>
          </rPr>
          <t>14.737,69
31-12-10 23:45 - 01-01-12 00:00</t>
        </r>
      </text>
    </comment>
    <comment ref="L184" authorId="0">
      <text>
        <r>
          <rPr>
            <sz val="10"/>
            <rFont val="Arial"/>
            <family val="2"/>
          </rPr>
          <t>15.326,05
31-12-11 23:45 - 01-01-13 00:00</t>
        </r>
      </text>
    </comment>
    <comment ref="J185" authorId="0">
      <text>
        <r>
          <rPr>
            <sz val="10"/>
            <rFont val="Arial"/>
            <family val="2"/>
          </rPr>
          <t>4.968,11
31-12-09 23:45 - 01-01-11 00:00</t>
        </r>
      </text>
    </comment>
    <comment ref="K185" authorId="0">
      <text>
        <r>
          <rPr>
            <sz val="10"/>
            <rFont val="Arial"/>
            <family val="2"/>
          </rPr>
          <t>4.632,09
31-12-10 23:45 - 01-01-12 00:00</t>
        </r>
      </text>
    </comment>
    <comment ref="L185" authorId="0">
      <text>
        <r>
          <rPr>
            <sz val="10"/>
            <rFont val="Arial"/>
            <family val="2"/>
          </rPr>
          <t>5.280,01
31-12-11 23:45 - 01-01-13 00:00</t>
        </r>
      </text>
    </comment>
    <comment ref="I186" authorId="0">
      <text>
        <r>
          <rPr>
            <sz val="10"/>
            <rFont val="Arial"/>
            <family val="2"/>
          </rPr>
          <t>23.947,38
31-12-08 23:45 - 01-01-10 00:00</t>
        </r>
      </text>
    </comment>
    <comment ref="J186" authorId="0">
      <text>
        <r>
          <rPr>
            <sz val="10"/>
            <rFont val="Arial"/>
            <family val="2"/>
          </rPr>
          <t>27.089,79
31-12-09 23:45 - 01-01-11 00:00</t>
        </r>
      </text>
    </comment>
    <comment ref="K186" authorId="0">
      <text>
        <r>
          <rPr>
            <sz val="10"/>
            <rFont val="Arial"/>
            <family val="2"/>
          </rPr>
          <t>20.872,24
31-12-10 23:45 - 01-01-12 00:00</t>
        </r>
      </text>
    </comment>
    <comment ref="L186" authorId="0">
      <text>
        <r>
          <rPr>
            <sz val="10"/>
            <rFont val="Arial"/>
            <family val="2"/>
          </rPr>
          <t>18.841,46
31-12-11 23:45 - 01-01-13 00:00</t>
        </r>
      </text>
    </comment>
    <comment ref="I187" authorId="0">
      <text>
        <r>
          <rPr>
            <sz val="10"/>
            <rFont val="Arial"/>
            <family val="2"/>
          </rPr>
          <t>22.247,68
31-12-08 23:45 - 01-01-10 00:00</t>
        </r>
      </text>
    </comment>
    <comment ref="J187" authorId="0">
      <text>
        <r>
          <rPr>
            <sz val="10"/>
            <rFont val="Arial"/>
            <family val="2"/>
          </rPr>
          <t>24.170,54
31-12-09 23:45 - 01-01-11 00:00</t>
        </r>
      </text>
    </comment>
    <comment ref="K187" authorId="0">
      <text>
        <r>
          <rPr>
            <sz val="10"/>
            <rFont val="Arial"/>
            <family val="2"/>
          </rPr>
          <t>21.822,27
31-12-10 23:45 - 01-01-12 00:00</t>
        </r>
      </text>
    </comment>
    <comment ref="L187" authorId="0">
      <text>
        <r>
          <rPr>
            <sz val="10"/>
            <rFont val="Arial"/>
            <family val="2"/>
          </rPr>
          <t>16.850,75
31-12-11 23:45 - 01-01-13 00:00</t>
        </r>
      </text>
    </comment>
    <comment ref="I188" authorId="0">
      <text>
        <r>
          <rPr>
            <sz val="10"/>
            <rFont val="Arial"/>
            <family val="2"/>
          </rPr>
          <t>29.463,73
31-12-08 23:45 - 01-01-10 00:00</t>
        </r>
      </text>
    </comment>
    <comment ref="J188" authorId="0">
      <text>
        <r>
          <rPr>
            <sz val="10"/>
            <rFont val="Arial"/>
            <family val="2"/>
          </rPr>
          <t>28.441,43
31-12-09 23:45 - 01-01-11 00:00</t>
        </r>
      </text>
    </comment>
    <comment ref="K188" authorId="0">
      <text>
        <r>
          <rPr>
            <sz val="10"/>
            <rFont val="Arial"/>
            <family val="2"/>
          </rPr>
          <t>25.003,46
31-12-10 23:45 - 01-01-12 00:00</t>
        </r>
      </text>
    </comment>
    <comment ref="L188" authorId="0">
      <text>
        <r>
          <rPr>
            <sz val="10"/>
            <rFont val="Arial"/>
            <family val="2"/>
          </rPr>
          <t>28.174,07
31-12-11 23:45 - 01-01-13 00:00</t>
        </r>
      </text>
    </comment>
    <comment ref="I189" authorId="0">
      <text>
        <r>
          <rPr>
            <sz val="10"/>
            <rFont val="Arial"/>
            <family val="2"/>
          </rPr>
          <t>50.602,78
31-12-08 23:45 - 01-01-10 00:00</t>
        </r>
      </text>
    </comment>
    <comment ref="J189" authorId="0">
      <text>
        <r>
          <rPr>
            <sz val="10"/>
            <rFont val="Arial"/>
            <family val="2"/>
          </rPr>
          <t>47.157,28
31-12-09 23:45 - 01-01-11 00:00</t>
        </r>
      </text>
    </comment>
    <comment ref="K189" authorId="0">
      <text>
        <r>
          <rPr>
            <sz val="10"/>
            <rFont val="Arial"/>
            <family val="2"/>
          </rPr>
          <t>38.749,99
31-12-10 23:45 - 01-01-12 00:00</t>
        </r>
      </text>
    </comment>
    <comment ref="L189" authorId="0">
      <text>
        <r>
          <rPr>
            <sz val="10"/>
            <rFont val="Arial"/>
            <family val="2"/>
          </rPr>
          <t>36.180,37
31-12-11 23:45 - 01-01-13 00:00</t>
        </r>
      </text>
    </comment>
    <comment ref="I190" authorId="0">
      <text>
        <r>
          <rPr>
            <sz val="10"/>
            <rFont val="Arial"/>
            <family val="2"/>
          </rPr>
          <t>31.982,51
31-12-08 23:45 - 01-01-10 00:00</t>
        </r>
      </text>
    </comment>
    <comment ref="J190" authorId="0">
      <text>
        <r>
          <rPr>
            <sz val="10"/>
            <rFont val="Arial"/>
            <family val="2"/>
          </rPr>
          <t>32.780,00
31-12-09 23:45 - 01-01-11 00:00</t>
        </r>
      </text>
    </comment>
    <comment ref="K190" authorId="0">
      <text>
        <r>
          <rPr>
            <sz val="10"/>
            <rFont val="Arial"/>
            <family val="2"/>
          </rPr>
          <t>29.806,18
31-12-10 23:45 - 01-01-12 00:00</t>
        </r>
      </text>
    </comment>
    <comment ref="L190" authorId="0">
      <text>
        <r>
          <rPr>
            <sz val="10"/>
            <rFont val="Arial"/>
            <family val="2"/>
          </rPr>
          <t>27.730,42
31-12-11 23:45 - 01-01-13 00:00</t>
        </r>
      </text>
    </comment>
    <comment ref="I191" authorId="0">
      <text>
        <r>
          <rPr>
            <sz val="10"/>
            <rFont val="Arial"/>
            <family val="2"/>
          </rPr>
          <t>37.235,69
31-12-08 23:45 - 01-01-10 00:00</t>
        </r>
      </text>
    </comment>
    <comment ref="J191" authorId="0">
      <text>
        <r>
          <rPr>
            <sz val="10"/>
            <rFont val="Arial"/>
            <family val="2"/>
          </rPr>
          <t>37.773,82
31-12-09 23:45 - 01-01-11 00:00</t>
        </r>
      </text>
    </comment>
    <comment ref="K191" authorId="0">
      <text>
        <r>
          <rPr>
            <sz val="10"/>
            <rFont val="Arial"/>
            <family val="2"/>
          </rPr>
          <t>32.022,48
31-12-10 23:45 - 01-01-12 00:00</t>
        </r>
      </text>
    </comment>
    <comment ref="L191" authorId="0">
      <text>
        <r>
          <rPr>
            <sz val="10"/>
            <rFont val="Arial"/>
            <family val="2"/>
          </rPr>
          <t>33.111,38
31-12-11 23:45 - 01-01-13 00:00</t>
        </r>
      </text>
    </comment>
    <comment ref="I192" authorId="0">
      <text>
        <r>
          <rPr>
            <sz val="10"/>
            <rFont val="Arial"/>
            <family val="2"/>
          </rPr>
          <t>11.434,52
31-12-08 23:45 - 01-01-10 00:00</t>
        </r>
      </text>
    </comment>
    <comment ref="J192" authorId="0">
      <text>
        <r>
          <rPr>
            <sz val="10"/>
            <rFont val="Arial"/>
            <family val="2"/>
          </rPr>
          <t>11.320,31
31-12-09 23:45 - 01-01-11 00:00</t>
        </r>
      </text>
    </comment>
    <comment ref="K192" authorId="0">
      <text>
        <r>
          <rPr>
            <sz val="10"/>
            <rFont val="Arial"/>
            <family val="2"/>
          </rPr>
          <t>10.479,74
31-12-10 23:45 - 01-01-12 00:00</t>
        </r>
      </text>
    </comment>
    <comment ref="L192" authorId="0">
      <text>
        <r>
          <rPr>
            <sz val="10"/>
            <rFont val="Arial"/>
            <family val="2"/>
          </rPr>
          <t>9.232,51
31-12-11 23:45 - 01-01-13 00:00</t>
        </r>
      </text>
    </comment>
    <comment ref="I195" authorId="0">
      <text>
        <r>
          <rPr>
            <sz val="10"/>
            <rFont val="Arial"/>
            <family val="2"/>
          </rPr>
          <t>27.150,89
31-12-08 23:45 - 01-01-10 00:00</t>
        </r>
      </text>
    </comment>
    <comment ref="J195" authorId="0">
      <text>
        <r>
          <rPr>
            <sz val="10"/>
            <rFont val="Arial"/>
            <family val="2"/>
          </rPr>
          <t>28.561,16
31-12-09 23:45 - 01-01-11 00:00</t>
        </r>
      </text>
    </comment>
    <comment ref="K195" authorId="0">
      <text>
        <r>
          <rPr>
            <sz val="10"/>
            <rFont val="Arial"/>
            <family val="2"/>
          </rPr>
          <t>28.870,07
31-12-10 23:45 - 01-01-12 00:00</t>
        </r>
      </text>
    </comment>
    <comment ref="L195" authorId="0">
      <text>
        <r>
          <rPr>
            <sz val="10"/>
            <rFont val="Arial"/>
            <family val="2"/>
          </rPr>
          <t>29.354,58
31-12-11 23:45 - 01-01-13 00:00</t>
        </r>
      </text>
    </comment>
    <comment ref="I196" authorId="0">
      <text>
        <r>
          <rPr>
            <sz val="10"/>
            <rFont val="Arial"/>
            <family val="2"/>
          </rPr>
          <t>9.832,12
31-12-08 23:45 - 01-01-10 00:00</t>
        </r>
      </text>
    </comment>
    <comment ref="J196" authorId="0">
      <text>
        <r>
          <rPr>
            <sz val="10"/>
            <rFont val="Arial"/>
            <family val="2"/>
          </rPr>
          <t>9.942,59
31-12-09 23:45 - 01-01-11 00:00</t>
        </r>
      </text>
    </comment>
    <comment ref="K196" authorId="0">
      <text>
        <r>
          <rPr>
            <sz val="10"/>
            <rFont val="Arial"/>
            <family val="2"/>
          </rPr>
          <t>9.934,43
31-12-10 23:45 - 01-01-12 00:00</t>
        </r>
      </text>
    </comment>
    <comment ref="L196" authorId="0">
      <text>
        <r>
          <rPr>
            <sz val="10"/>
            <rFont val="Arial"/>
            <family val="2"/>
          </rPr>
          <t>8.761,58
31-12-11 23:45 - 01-01-13 00:00</t>
        </r>
      </text>
    </comment>
    <comment ref="I197" authorId="0">
      <text>
        <r>
          <rPr>
            <sz val="10"/>
            <rFont val="Arial"/>
            <family val="2"/>
          </rPr>
          <t>2.427,74
31-12-08 23:45 - 01-01-10 00:00</t>
        </r>
      </text>
    </comment>
    <comment ref="J197" authorId="0">
      <text>
        <r>
          <rPr>
            <sz val="10"/>
            <rFont val="Arial"/>
            <family val="2"/>
          </rPr>
          <t>2.778,29
31-12-09 23:45 - 01-01-11 00:00</t>
        </r>
      </text>
    </comment>
    <comment ref="K197" authorId="0">
      <text>
        <r>
          <rPr>
            <sz val="10"/>
            <rFont val="Arial"/>
            <family val="2"/>
          </rPr>
          <t>2.540,73
31-12-10 23:45 - 01-01-12 00:00</t>
        </r>
      </text>
    </comment>
    <comment ref="L197" authorId="0">
      <text>
        <r>
          <rPr>
            <sz val="10"/>
            <rFont val="Arial"/>
            <family val="2"/>
          </rPr>
          <t>2.867,18
31-12-11 23:45 - 01-01-13 00:00</t>
        </r>
      </text>
    </comment>
    <comment ref="I198" authorId="0">
      <text>
        <r>
          <rPr>
            <sz val="10"/>
            <rFont val="Arial"/>
            <family val="2"/>
          </rPr>
          <t>13.434,28
31-12-08 23:45 - 01-01-10 00:00</t>
        </r>
      </text>
    </comment>
    <comment ref="J198" authorId="0">
      <text>
        <r>
          <rPr>
            <sz val="10"/>
            <rFont val="Arial"/>
            <family val="2"/>
          </rPr>
          <t>13.517,30
31-12-09 23:45 - 01-01-11 00:00</t>
        </r>
      </text>
    </comment>
    <comment ref="K198" authorId="0">
      <text>
        <r>
          <rPr>
            <sz val="10"/>
            <rFont val="Arial"/>
            <family val="2"/>
          </rPr>
          <t>10.186,08
31-12-10 23:45 - 01-01-12 00:00</t>
        </r>
      </text>
    </comment>
    <comment ref="L198" authorId="0">
      <text>
        <r>
          <rPr>
            <sz val="10"/>
            <rFont val="Arial"/>
            <family val="2"/>
          </rPr>
          <t>10.890,60
31-12-11 23:45 - 01-01-13 00:00</t>
        </r>
      </text>
    </comment>
    <comment ref="I199" authorId="0">
      <text>
        <r>
          <rPr>
            <sz val="10"/>
            <rFont val="Arial"/>
            <family val="2"/>
          </rPr>
          <t>26.148,15
31-12-08 23:45 - 01-01-10 00:00</t>
        </r>
      </text>
    </comment>
    <comment ref="J199" authorId="0">
      <text>
        <r>
          <rPr>
            <sz val="10"/>
            <rFont val="Arial"/>
            <family val="2"/>
          </rPr>
          <t>26.581,51
31-12-09 23:45 - 01-01-11 00:00</t>
        </r>
      </text>
    </comment>
    <comment ref="K199" authorId="0">
      <text>
        <r>
          <rPr>
            <sz val="10"/>
            <rFont val="Arial"/>
            <family val="2"/>
          </rPr>
          <t>23.144,05
31-12-10 23:45 - 01-01-12 00:00</t>
        </r>
      </text>
    </comment>
    <comment ref="L199" authorId="0">
      <text>
        <r>
          <rPr>
            <sz val="10"/>
            <rFont val="Arial"/>
            <family val="2"/>
          </rPr>
          <t>23.198,02
31-12-11 23:45 - 01-01-13 00:00</t>
        </r>
      </text>
    </comment>
    <comment ref="I200" authorId="0">
      <text>
        <r>
          <rPr>
            <sz val="10"/>
            <rFont val="Arial"/>
            <family val="2"/>
          </rPr>
          <t>2.499,34
31-12-08 23:45 - 01-01-10 00:00</t>
        </r>
      </text>
    </comment>
    <comment ref="J200" authorId="0">
      <text>
        <r>
          <rPr>
            <sz val="10"/>
            <rFont val="Arial"/>
            <family val="2"/>
          </rPr>
          <t>2.280,86
31-12-09 23:45 - 01-01-11 00:00</t>
        </r>
      </text>
    </comment>
    <comment ref="K200" authorId="0">
      <text>
        <r>
          <rPr>
            <sz val="10"/>
            <rFont val="Arial"/>
            <family val="2"/>
          </rPr>
          <t>1.866,47
31-12-10 23:45 - 01-01-12 00:00</t>
        </r>
      </text>
    </comment>
    <comment ref="L200" authorId="0">
      <text>
        <r>
          <rPr>
            <sz val="10"/>
            <rFont val="Arial"/>
            <family val="2"/>
          </rPr>
          <t>1.561,01
31-12-11 23:45 - 01-01-13 00:00</t>
        </r>
      </text>
    </comment>
    <comment ref="I202" authorId="0">
      <text>
        <r>
          <rPr>
            <sz val="10"/>
            <rFont val="Arial"/>
            <family val="2"/>
          </rPr>
          <t>37.998,67
31-12-08 23:45 - 01-01-10 00:00</t>
        </r>
      </text>
    </comment>
    <comment ref="J202" authorId="0">
      <text>
        <r>
          <rPr>
            <sz val="10"/>
            <rFont val="Arial"/>
            <family val="2"/>
          </rPr>
          <t>39.131,18
31-12-09 23:45 - 01-01-11 00:00</t>
        </r>
      </text>
    </comment>
    <comment ref="K202" authorId="0">
      <text>
        <r>
          <rPr>
            <sz val="10"/>
            <rFont val="Arial"/>
            <family val="2"/>
          </rPr>
          <t>39.681,02
31-12-10 23:45 - 01-01-12 00:00</t>
        </r>
      </text>
    </comment>
    <comment ref="L202" authorId="0">
      <text>
        <r>
          <rPr>
            <sz val="10"/>
            <rFont val="Arial"/>
            <family val="2"/>
          </rPr>
          <t>39.638,74
31-12-11 23:45 - 01-01-13 00:00</t>
        </r>
      </text>
    </comment>
    <comment ref="I204" authorId="0">
      <text>
        <r>
          <rPr>
            <sz val="10"/>
            <rFont val="Arial"/>
            <family val="2"/>
          </rPr>
          <t>14.458,83
31-12-08 23:45 - 01-01-10 00:00</t>
        </r>
      </text>
    </comment>
    <comment ref="J204" authorId="0">
      <text>
        <r>
          <rPr>
            <sz val="10"/>
            <rFont val="Arial"/>
            <family val="2"/>
          </rPr>
          <t>15.234,99
31-12-09 23:45 - 01-01-11 00:00</t>
        </r>
      </text>
    </comment>
    <comment ref="K204" authorId="0">
      <text>
        <r>
          <rPr>
            <sz val="10"/>
            <rFont val="Arial"/>
            <family val="2"/>
          </rPr>
          <t>12.599,13
31-12-10 23:45 - 01-01-12 00:00</t>
        </r>
      </text>
    </comment>
    <comment ref="L204" authorId="0">
      <text>
        <r>
          <rPr>
            <sz val="10"/>
            <rFont val="Arial"/>
            <family val="2"/>
          </rPr>
          <t>11.314,18
31-12-11 23:45 - 01-01-13 00:00</t>
        </r>
      </text>
    </comment>
    <comment ref="I205" authorId="0">
      <text>
        <r>
          <rPr>
            <sz val="10"/>
            <rFont val="Arial"/>
            <family val="2"/>
          </rPr>
          <t>16.663,34
31-12-08 23:45 - 01-01-10 00:00</t>
        </r>
      </text>
    </comment>
    <comment ref="J205" authorId="0">
      <text>
        <r>
          <rPr>
            <sz val="10"/>
            <rFont val="Arial"/>
            <family val="2"/>
          </rPr>
          <t>17.294,32
31-12-09 23:45 - 01-01-11 00:00</t>
        </r>
      </text>
    </comment>
    <comment ref="K205" authorId="0">
      <text>
        <r>
          <rPr>
            <sz val="10"/>
            <rFont val="Arial"/>
            <family val="2"/>
          </rPr>
          <t>13.822,15
31-12-10 23:45 - 01-01-12 00:00</t>
        </r>
      </text>
    </comment>
    <comment ref="L205" authorId="0">
      <text>
        <r>
          <rPr>
            <sz val="10"/>
            <rFont val="Arial"/>
            <family val="2"/>
          </rPr>
          <t>13.642,26
31-12-11 23:45 - 01-01-13 00:00</t>
        </r>
      </text>
    </comment>
    <comment ref="I206" authorId="0">
      <text>
        <r>
          <rPr>
            <sz val="10"/>
            <rFont val="Arial"/>
            <family val="2"/>
          </rPr>
          <t>11.230,60
31-12-08 23:45 - 01-01-10 00:00</t>
        </r>
      </text>
    </comment>
    <comment ref="J206" authorId="0">
      <text>
        <r>
          <rPr>
            <sz val="10"/>
            <rFont val="Arial"/>
            <family val="2"/>
          </rPr>
          <t>10.896,22
31-12-09 23:45 - 01-01-11 00:00</t>
        </r>
      </text>
    </comment>
    <comment ref="K206" authorId="0">
      <text>
        <r>
          <rPr>
            <sz val="10"/>
            <rFont val="Arial"/>
            <family val="2"/>
          </rPr>
          <t>9.072,48
31-12-10 23:45 - 01-01-12 00:00</t>
        </r>
      </text>
    </comment>
    <comment ref="L206" authorId="0">
      <text>
        <r>
          <rPr>
            <sz val="10"/>
            <rFont val="Arial"/>
            <family val="2"/>
          </rPr>
          <t>8.757,54
31-12-11 23:45 - 01-01-13 00:00</t>
        </r>
      </text>
    </comment>
    <comment ref="J207" authorId="0">
      <text>
        <r>
          <rPr>
            <sz val="10"/>
            <rFont val="Arial"/>
            <family val="2"/>
          </rPr>
          <t>17.030,81
31-12-09 23:45 - 01-01-11 00:00</t>
        </r>
      </text>
    </comment>
    <comment ref="K207" authorId="0">
      <text>
        <r>
          <rPr>
            <sz val="10"/>
            <rFont val="Arial"/>
            <family val="2"/>
          </rPr>
          <t>16.555,22
31-12-10 23:45 - 01-01-12 00:00</t>
        </r>
      </text>
    </comment>
    <comment ref="L207" authorId="0">
      <text>
        <r>
          <rPr>
            <sz val="10"/>
            <rFont val="Arial"/>
            <family val="2"/>
          </rPr>
          <t>15.932,31
31-12-11 23:45 - 01-01-13 00:00</t>
        </r>
      </text>
    </comment>
    <comment ref="I208" authorId="0">
      <text>
        <r>
          <rPr>
            <sz val="10"/>
            <rFont val="Arial"/>
            <family val="2"/>
          </rPr>
          <t>6.906,82
31-12-08 23:45 - 01-01-10 00:00</t>
        </r>
      </text>
    </comment>
    <comment ref="J208" authorId="0">
      <text>
        <r>
          <rPr>
            <sz val="10"/>
            <rFont val="Arial"/>
            <family val="2"/>
          </rPr>
          <t>6.954,04
31-12-09 23:45 - 01-01-11 00:00</t>
        </r>
      </text>
    </comment>
    <comment ref="K208" authorId="0">
      <text>
        <r>
          <rPr>
            <sz val="10"/>
            <rFont val="Arial"/>
            <family val="2"/>
          </rPr>
          <t>6.805,96
31-12-10 23:45 - 01-01-12 00:00</t>
        </r>
      </text>
    </comment>
    <comment ref="L208" authorId="0">
      <text>
        <r>
          <rPr>
            <sz val="10"/>
            <rFont val="Arial"/>
            <family val="2"/>
          </rPr>
          <t>6.177,53
31-12-11 23:45 - 01-01-13 00:00</t>
        </r>
      </text>
    </comment>
    <comment ref="I209" authorId="0">
      <text>
        <r>
          <rPr>
            <sz val="10"/>
            <rFont val="Arial"/>
            <family val="2"/>
          </rPr>
          <t>15.767,76
31-12-08 23:45 - 01-01-10 00:00</t>
        </r>
      </text>
    </comment>
    <comment ref="J209" authorId="0">
      <text>
        <r>
          <rPr>
            <sz val="10"/>
            <rFont val="Arial"/>
            <family val="2"/>
          </rPr>
          <t>14.300,99
31-12-09 23:45 - 01-01-11 00:00</t>
        </r>
      </text>
    </comment>
    <comment ref="K209" authorId="0">
      <text>
        <r>
          <rPr>
            <sz val="10"/>
            <rFont val="Arial"/>
            <family val="2"/>
          </rPr>
          <t>11.246,97
31-12-10 23:45 - 01-01-12 00:00</t>
        </r>
      </text>
    </comment>
    <comment ref="L209" authorId="0">
      <text>
        <r>
          <rPr>
            <sz val="10"/>
            <rFont val="Arial"/>
            <family val="2"/>
          </rPr>
          <t>11.174,40
31-12-11 23:45 - 01-01-13 00:00</t>
        </r>
      </text>
    </comment>
    <comment ref="I210" authorId="0">
      <text>
        <r>
          <rPr>
            <sz val="10"/>
            <rFont val="Arial"/>
            <family val="2"/>
          </rPr>
          <t>4.355,41
31-12-08 23:45 - 01-01-10 00:00</t>
        </r>
      </text>
    </comment>
    <comment ref="J210" authorId="0">
      <text>
        <r>
          <rPr>
            <sz val="10"/>
            <rFont val="Arial"/>
            <family val="2"/>
          </rPr>
          <t>4.243,04
31-12-09 23:45 - 01-01-11 00:00</t>
        </r>
      </text>
    </comment>
    <comment ref="K210" authorId="0">
      <text>
        <r>
          <rPr>
            <sz val="10"/>
            <rFont val="Arial"/>
            <family val="2"/>
          </rPr>
          <t>4.222,79
31-12-10 23:45 - 01-01-12 00:00</t>
        </r>
      </text>
    </comment>
    <comment ref="L210" authorId="0">
      <text>
        <r>
          <rPr>
            <sz val="10"/>
            <rFont val="Arial"/>
            <family val="2"/>
          </rPr>
          <t>4.885,88
31-12-11 23:45 - 01-01-13 00:00</t>
        </r>
      </text>
    </comment>
    <comment ref="I211" authorId="0">
      <text>
        <r>
          <rPr>
            <sz val="10"/>
            <rFont val="Arial"/>
            <family val="2"/>
          </rPr>
          <t>21.602,36
31-12-08 23:45 - 01-01-10 00:00</t>
        </r>
      </text>
    </comment>
    <comment ref="J211" authorId="0">
      <text>
        <r>
          <rPr>
            <sz val="10"/>
            <rFont val="Arial"/>
            <family val="2"/>
          </rPr>
          <t>22.073,60
31-12-09 23:45 - 01-01-11 00:00</t>
        </r>
      </text>
    </comment>
    <comment ref="K211" authorId="0">
      <text>
        <r>
          <rPr>
            <sz val="10"/>
            <rFont val="Arial"/>
            <family val="2"/>
          </rPr>
          <t>13.722,02
31-12-10 23:45 - 01-01-12 00:00</t>
        </r>
      </text>
    </comment>
    <comment ref="L211" authorId="0">
      <text>
        <r>
          <rPr>
            <sz val="10"/>
            <rFont val="Arial"/>
            <family val="2"/>
          </rPr>
          <t>9.917,75
31-12-11 23:45 - 01-01-13 00:00</t>
        </r>
      </text>
    </comment>
    <comment ref="I212" authorId="0">
      <text>
        <r>
          <rPr>
            <sz val="10"/>
            <rFont val="Arial"/>
            <family val="2"/>
          </rPr>
          <t>18.601,85
31-12-08 23:45 - 01-01-10 00:00</t>
        </r>
      </text>
    </comment>
    <comment ref="J212" authorId="0">
      <text>
        <r>
          <rPr>
            <sz val="10"/>
            <rFont val="Arial"/>
            <family val="2"/>
          </rPr>
          <t>20.289,18
31-12-09 23:45 - 01-01-11 00:00</t>
        </r>
      </text>
    </comment>
    <comment ref="K212" authorId="0">
      <text>
        <r>
          <rPr>
            <sz val="10"/>
            <rFont val="Arial"/>
            <family val="2"/>
          </rPr>
          <t>19.547,15
31-12-10 23:45 - 01-01-12 00:00</t>
        </r>
      </text>
    </comment>
    <comment ref="L212" authorId="0">
      <text>
        <r>
          <rPr>
            <sz val="10"/>
            <rFont val="Arial"/>
            <family val="2"/>
          </rPr>
          <t>19.086,18
31-12-11 23:45 - 01-01-13 00:00</t>
        </r>
      </text>
    </comment>
    <comment ref="I216" authorId="0">
      <text>
        <r>
          <rPr>
            <sz val="10"/>
            <rFont val="Arial"/>
            <family val="2"/>
          </rPr>
          <t>15.151,30
31-12-08 23:45 - 01-01-10 00:00</t>
        </r>
      </text>
    </comment>
    <comment ref="J216" authorId="0">
      <text>
        <r>
          <rPr>
            <sz val="10"/>
            <rFont val="Arial"/>
            <family val="2"/>
          </rPr>
          <t>14.820,81
31-12-09 23:45 - 01-01-11 00:00</t>
        </r>
      </text>
    </comment>
    <comment ref="K216" authorId="0">
      <text>
        <r>
          <rPr>
            <sz val="10"/>
            <rFont val="Arial"/>
            <family val="2"/>
          </rPr>
          <t>14.510,29
31-12-10 23:45 - 01-01-12 00:00</t>
        </r>
      </text>
    </comment>
    <comment ref="L216" authorId="0">
      <text>
        <r>
          <rPr>
            <sz val="10"/>
            <rFont val="Arial"/>
            <family val="2"/>
          </rPr>
          <t>14.706,35
31-12-11 23:45 - 01-01-13 00:00</t>
        </r>
      </text>
    </comment>
    <comment ref="I217" authorId="0">
      <text>
        <r>
          <rPr>
            <sz val="10"/>
            <rFont val="Arial"/>
            <family val="2"/>
          </rPr>
          <t>8.642,15
31-12-08 23:45 - 01-01-10 00:00</t>
        </r>
      </text>
    </comment>
    <comment ref="J217" authorId="0">
      <text>
        <r>
          <rPr>
            <sz val="10"/>
            <rFont val="Arial"/>
            <family val="2"/>
          </rPr>
          <t>8.337,22
31-12-09 23:45 - 01-01-11 00:00</t>
        </r>
      </text>
    </comment>
    <comment ref="K217" authorId="0">
      <text>
        <r>
          <rPr>
            <sz val="10"/>
            <rFont val="Arial"/>
            <family val="2"/>
          </rPr>
          <t>8.481,47
31-12-10 23:45 - 01-01-12 00:00</t>
        </r>
      </text>
    </comment>
    <comment ref="L217" authorId="0">
      <text>
        <r>
          <rPr>
            <sz val="10"/>
            <rFont val="Arial"/>
            <family val="2"/>
          </rPr>
          <t>8.217,07
31-12-11 23:45 - 01-01-13 00:00</t>
        </r>
      </text>
    </comment>
    <comment ref="I218" authorId="0">
      <text>
        <r>
          <rPr>
            <sz val="10"/>
            <rFont val="Arial"/>
            <family val="2"/>
          </rPr>
          <t>34.866,87 !
02-03-09 00:00 - 01-01-10 00:00</t>
        </r>
      </text>
    </comment>
    <comment ref="J218" authorId="0">
      <text>
        <r>
          <rPr>
            <sz val="10"/>
            <rFont val="Arial"/>
            <family val="2"/>
          </rPr>
          <t>49.571,58
31-12-09 23:45 - 01-01-11 00:00</t>
        </r>
      </text>
    </comment>
    <comment ref="K218" authorId="0">
      <text>
        <r>
          <rPr>
            <sz val="10"/>
            <rFont val="Arial"/>
            <family val="2"/>
          </rPr>
          <t>50.517,05
31-12-10 23:45 - 01-01-12 00:00</t>
        </r>
      </text>
    </comment>
    <comment ref="L218" authorId="0">
      <text>
        <r>
          <rPr>
            <sz val="10"/>
            <rFont val="Arial"/>
            <family val="2"/>
          </rPr>
          <t>49.775,84
31-12-11 23:45 - 01-01-13 00:00</t>
        </r>
      </text>
    </comment>
    <comment ref="I222" authorId="0">
      <text>
        <r>
          <rPr>
            <sz val="10"/>
            <rFont val="Arial"/>
            <family val="2"/>
          </rPr>
          <t>6.653,63
31-12-08 23:45 - 01-01-10 00:00</t>
        </r>
      </text>
    </comment>
    <comment ref="J222" authorId="0">
      <text>
        <r>
          <rPr>
            <sz val="10"/>
            <rFont val="Arial"/>
            <family val="2"/>
          </rPr>
          <t>6.557,76
31-12-09 23:45 - 01-01-11 00:00</t>
        </r>
      </text>
    </comment>
    <comment ref="K222" authorId="0">
      <text>
        <r>
          <rPr>
            <sz val="10"/>
            <rFont val="Arial"/>
            <family val="2"/>
          </rPr>
          <t>6.785,07
31-12-10 23:45 - 01-01-12 00:00</t>
        </r>
      </text>
    </comment>
    <comment ref="L222" authorId="0">
      <text>
        <r>
          <rPr>
            <sz val="10"/>
            <rFont val="Arial"/>
            <family val="2"/>
          </rPr>
          <t>6.740,30
31-12-11 23:45 - 01-01-13 00:00</t>
        </r>
      </text>
    </comment>
    <comment ref="I223" authorId="0">
      <text>
        <r>
          <rPr>
            <sz val="10"/>
            <rFont val="Arial"/>
            <family val="2"/>
          </rPr>
          <t>13.865,16
31-12-08 23:45 - 01-01-10 00:00</t>
        </r>
      </text>
    </comment>
    <comment ref="J223" authorId="0">
      <text>
        <r>
          <rPr>
            <sz val="10"/>
            <rFont val="Arial"/>
            <family val="2"/>
          </rPr>
          <t>15.022,80
31-12-09 23:45 - 01-01-11 00:00</t>
        </r>
      </text>
    </comment>
    <comment ref="K223" authorId="0">
      <text>
        <r>
          <rPr>
            <sz val="10"/>
            <rFont val="Arial"/>
            <family val="2"/>
          </rPr>
          <t>9.919,04
31-12-10 23:45 - 01-01-12 00:00</t>
        </r>
      </text>
    </comment>
    <comment ref="L223" authorId="0">
      <text>
        <r>
          <rPr>
            <sz val="10"/>
            <rFont val="Arial"/>
            <family val="2"/>
          </rPr>
          <t>8.346,04
31-12-11 23:45 - 01-01-13 00:00</t>
        </r>
      </text>
    </comment>
    <comment ref="I224" authorId="0">
      <text>
        <r>
          <rPr>
            <sz val="10"/>
            <rFont val="Arial"/>
            <family val="2"/>
          </rPr>
          <t>8.166,07
31-12-08 23:45 - 01-01-10 00:00</t>
        </r>
      </text>
    </comment>
    <comment ref="J224" authorId="0">
      <text>
        <r>
          <rPr>
            <sz val="10"/>
            <rFont val="Arial"/>
            <family val="2"/>
          </rPr>
          <t>8.162,46
31-12-09 23:45 - 01-01-11 00:00</t>
        </r>
      </text>
    </comment>
    <comment ref="K224" authorId="0">
      <text>
        <r>
          <rPr>
            <sz val="10"/>
            <rFont val="Arial"/>
            <family val="2"/>
          </rPr>
          <t>6.574,61
31-12-10 23:45 - 01-01-12 00:00</t>
        </r>
      </text>
    </comment>
    <comment ref="L224" authorId="0">
      <text>
        <r>
          <rPr>
            <sz val="10"/>
            <rFont val="Arial"/>
            <family val="2"/>
          </rPr>
          <t>6.256,55
31-12-11 23:45 - 01-01-13 00:00</t>
        </r>
      </text>
    </comment>
    <comment ref="I225" authorId="0">
      <text>
        <r>
          <rPr>
            <sz val="10"/>
            <rFont val="Arial"/>
            <family val="2"/>
          </rPr>
          <t>11.819,24
31-12-08 23:45 - 01-01-10 00:00</t>
        </r>
      </text>
    </comment>
    <comment ref="J225" authorId="0">
      <text>
        <r>
          <rPr>
            <sz val="10"/>
            <rFont val="Arial"/>
            <family val="2"/>
          </rPr>
          <t>12.338,44
31-12-09 23:45 - 01-01-11 00:00</t>
        </r>
      </text>
    </comment>
    <comment ref="K225" authorId="0">
      <text>
        <r>
          <rPr>
            <sz val="10"/>
            <rFont val="Arial"/>
            <family val="2"/>
          </rPr>
          <t>8.951,28
31-12-10 23:45 - 01-01-12 00:00</t>
        </r>
      </text>
    </comment>
    <comment ref="L225" authorId="0">
      <text>
        <r>
          <rPr>
            <sz val="10"/>
            <rFont val="Arial"/>
            <family val="2"/>
          </rPr>
          <t>7.488,88
31-12-11 23:45 - 01-01-13 00:00</t>
        </r>
      </text>
    </comment>
    <comment ref="I226" authorId="0">
      <text>
        <r>
          <rPr>
            <sz val="10"/>
            <rFont val="Arial"/>
            <family val="2"/>
          </rPr>
          <t>7.327,88
31-12-08 23:45 - 01-01-10 00:00</t>
        </r>
      </text>
    </comment>
    <comment ref="J226" authorId="0">
      <text>
        <r>
          <rPr>
            <sz val="10"/>
            <rFont val="Arial"/>
            <family val="2"/>
          </rPr>
          <t>7.220,08
31-12-09 23:45 - 01-01-11 00:00</t>
        </r>
      </text>
    </comment>
    <comment ref="K226" authorId="0">
      <text>
        <r>
          <rPr>
            <sz val="10"/>
            <rFont val="Arial"/>
            <family val="2"/>
          </rPr>
          <t>7.298,78
31-12-10 23:45 - 01-01-12 00:00</t>
        </r>
      </text>
    </comment>
    <comment ref="L226" authorId="0">
      <text>
        <r>
          <rPr>
            <sz val="10"/>
            <rFont val="Arial"/>
            <family val="2"/>
          </rPr>
          <t>7.630,86
31-12-11 23:45 - 01-01-13 00:00</t>
        </r>
      </text>
    </comment>
    <comment ref="I227" authorId="0">
      <text>
        <r>
          <rPr>
            <sz val="10"/>
            <rFont val="Arial"/>
            <family val="2"/>
          </rPr>
          <t>1.542,70
31-12-08 23:45 - 01-01-10 00:00</t>
        </r>
      </text>
    </comment>
    <comment ref="J227" authorId="0">
      <text>
        <r>
          <rPr>
            <sz val="10"/>
            <rFont val="Arial"/>
            <family val="2"/>
          </rPr>
          <t>1.674,59
31-12-09 23:45 - 01-01-11 00:00</t>
        </r>
      </text>
    </comment>
    <comment ref="K227" authorId="0">
      <text>
        <r>
          <rPr>
            <sz val="10"/>
            <rFont val="Arial"/>
            <family val="2"/>
          </rPr>
          <t>2.680,94
31-12-10 23:45 - 01-01-12 00:00</t>
        </r>
      </text>
    </comment>
    <comment ref="L227" authorId="0">
      <text>
        <r>
          <rPr>
            <sz val="10"/>
            <rFont val="Arial"/>
            <family val="2"/>
          </rPr>
          <t>3.266,75
31-12-11 23:45 - 01-01-13 00:00</t>
        </r>
      </text>
    </comment>
    <comment ref="I228" authorId="0">
      <text>
        <r>
          <rPr>
            <sz val="10"/>
            <rFont val="Arial"/>
            <family val="2"/>
          </rPr>
          <t>17.599,02
31-12-08 23:45 - 01-01-10 00:00</t>
        </r>
      </text>
    </comment>
    <comment ref="J228" authorId="0">
      <text>
        <r>
          <rPr>
            <sz val="10"/>
            <rFont val="Arial"/>
            <family val="2"/>
          </rPr>
          <t>16.703,76
31-12-09 23:45 - 01-01-11 00:00</t>
        </r>
      </text>
    </comment>
    <comment ref="K228" authorId="0">
      <text>
        <r>
          <rPr>
            <sz val="10"/>
            <rFont val="Arial"/>
            <family val="2"/>
          </rPr>
          <t>15.838,39
31-12-10 23:45 - 01-01-12 00:00</t>
        </r>
      </text>
    </comment>
    <comment ref="L228" authorId="0">
      <text>
        <r>
          <rPr>
            <sz val="10"/>
            <rFont val="Arial"/>
            <family val="2"/>
          </rPr>
          <t>18.337,99
31-12-11 23:45 - 01-01-13 00:00</t>
        </r>
      </text>
    </comment>
    <comment ref="I229" authorId="0">
      <text>
        <r>
          <rPr>
            <sz val="10"/>
            <rFont val="Arial"/>
            <family val="2"/>
          </rPr>
          <t>40.954,74
31-12-08 23:45 - 01-01-10 00:00</t>
        </r>
      </text>
    </comment>
    <comment ref="J229" authorId="0">
      <text>
        <r>
          <rPr>
            <sz val="10"/>
            <rFont val="Arial"/>
            <family val="2"/>
          </rPr>
          <t>42.978,46
31-12-09 23:45 - 01-01-11 00:00</t>
        </r>
      </text>
    </comment>
    <comment ref="K229" authorId="0">
      <text>
        <r>
          <rPr>
            <sz val="10"/>
            <rFont val="Arial"/>
            <family val="2"/>
          </rPr>
          <t>34.027,62
31-12-10 23:45 - 01-01-12 00:00</t>
        </r>
      </text>
    </comment>
    <comment ref="L229" authorId="0">
      <text>
        <r>
          <rPr>
            <sz val="10"/>
            <rFont val="Arial"/>
            <family val="2"/>
          </rPr>
          <t>35.631,53
31-12-11 23:45 - 01-01-13 00:00</t>
        </r>
      </text>
    </comment>
    <comment ref="I231" authorId="0">
      <text>
        <r>
          <rPr>
            <sz val="10"/>
            <rFont val="Arial"/>
            <family val="2"/>
          </rPr>
          <t>-9.876.552,78
31-12-08 23:45 - 01-01-10 00:00</t>
        </r>
      </text>
    </comment>
    <comment ref="J231" authorId="0">
      <text>
        <r>
          <rPr>
            <sz val="10"/>
            <rFont val="Arial"/>
            <family val="2"/>
          </rPr>
          <t>9.729,96
31-12-09 23:45 - 01-01-11 00:00</t>
        </r>
      </text>
    </comment>
    <comment ref="K231" authorId="0">
      <text>
        <r>
          <rPr>
            <sz val="10"/>
            <rFont val="Arial"/>
            <family val="2"/>
          </rPr>
          <t>5.445,53
31-12-10 23:45 - 01-01-12 00:00</t>
        </r>
      </text>
    </comment>
    <comment ref="L231" authorId="0">
      <text>
        <r>
          <rPr>
            <sz val="10"/>
            <rFont val="Arial"/>
            <family val="2"/>
          </rPr>
          <t>4.955,54
31-12-11 23:45 - 01-01-13 00:00</t>
        </r>
      </text>
    </comment>
    <comment ref="I232" authorId="0">
      <text>
        <r>
          <rPr>
            <sz val="10"/>
            <rFont val="Arial"/>
            <family val="2"/>
          </rPr>
          <t>9.455,91
31-12-08 23:45 - 01-01-10 00:00</t>
        </r>
      </text>
    </comment>
    <comment ref="J232" authorId="0">
      <text>
        <r>
          <rPr>
            <sz val="10"/>
            <rFont val="Arial"/>
            <family val="2"/>
          </rPr>
          <t>8.060,31
31-12-09 23:45 - 01-01-11 00:00</t>
        </r>
      </text>
    </comment>
    <comment ref="K232" authorId="0">
      <text>
        <r>
          <rPr>
            <sz val="10"/>
            <rFont val="Arial"/>
            <family val="2"/>
          </rPr>
          <t>7.234,61
31-12-10 23:45 - 01-01-12 00:00</t>
        </r>
      </text>
    </comment>
    <comment ref="L232" authorId="0">
      <text>
        <r>
          <rPr>
            <sz val="10"/>
            <rFont val="Arial"/>
            <family val="2"/>
          </rPr>
          <t>9.283,22
31-12-11 23:45 - 01-01-13 00:00</t>
        </r>
      </text>
    </comment>
    <comment ref="J233" authorId="0">
      <text>
        <r>
          <rPr>
            <sz val="10"/>
            <rFont val="Arial"/>
            <family val="2"/>
          </rPr>
          <t>2.571,64
31-12-09 23:45 - 01-01-11 00:00</t>
        </r>
      </text>
    </comment>
    <comment ref="K233" authorId="0">
      <text>
        <r>
          <rPr>
            <sz val="10"/>
            <rFont val="Arial"/>
            <family val="2"/>
          </rPr>
          <t>1.600,44
31-12-10 23:45 - 01-01-12 00:00</t>
        </r>
      </text>
    </comment>
    <comment ref="L233" authorId="0">
      <text>
        <r>
          <rPr>
            <sz val="10"/>
            <rFont val="Arial"/>
            <family val="2"/>
          </rPr>
          <t>788,02
31-12-11 23:45 - 01-01-13 00:00</t>
        </r>
      </text>
    </comment>
    <comment ref="I236" authorId="0">
      <text>
        <r>
          <rPr>
            <sz val="10"/>
            <rFont val="Arial"/>
            <family val="2"/>
          </rPr>
          <t>1.213,43
31-12-08 23:45 - 01-01-10 00:00</t>
        </r>
      </text>
    </comment>
    <comment ref="J236" authorId="0">
      <text>
        <r>
          <rPr>
            <sz val="10"/>
            <rFont val="Arial"/>
            <family val="2"/>
          </rPr>
          <t>2.309,58
31-12-09 23:45 - 01-01-11 00:00</t>
        </r>
      </text>
    </comment>
    <comment ref="K236" authorId="0">
      <text>
        <r>
          <rPr>
            <sz val="10"/>
            <rFont val="Arial"/>
            <family val="2"/>
          </rPr>
          <t>2.421,25
31-12-10 23:45 - 01-01-12 00:00</t>
        </r>
      </text>
    </comment>
    <comment ref="L236" authorId="0">
      <text>
        <r>
          <rPr>
            <sz val="10"/>
            <rFont val="Arial"/>
            <family val="2"/>
          </rPr>
          <t>2.608,70
31-12-11 23:45 - 01-01-13 00:00</t>
        </r>
      </text>
    </comment>
    <comment ref="I237" authorId="0">
      <text>
        <r>
          <rPr>
            <sz val="10"/>
            <rFont val="Arial"/>
            <family val="2"/>
          </rPr>
          <t>2.819,64
31-12-08 23:45 - 01-01-10 00:00</t>
        </r>
      </text>
    </comment>
    <comment ref="J237" authorId="0">
      <text>
        <r>
          <rPr>
            <sz val="10"/>
            <rFont val="Arial"/>
            <family val="2"/>
          </rPr>
          <t>3.243,78
31-12-09 23:45 - 01-01-11 00:00</t>
        </r>
      </text>
    </comment>
    <comment ref="K237" authorId="0">
      <text>
        <r>
          <rPr>
            <sz val="10"/>
            <rFont val="Arial"/>
            <family val="2"/>
          </rPr>
          <t>1.731,91
31-12-10 23:45 - 01-01-12 00:00</t>
        </r>
      </text>
    </comment>
    <comment ref="L237" authorId="0">
      <text>
        <r>
          <rPr>
            <sz val="10"/>
            <rFont val="Arial"/>
            <family val="2"/>
          </rPr>
          <t>0,00
31-12-11 23:45 - 01-01-13 00:00</t>
        </r>
      </text>
    </comment>
    <comment ref="I239" authorId="0">
      <text>
        <r>
          <rPr>
            <sz val="10"/>
            <rFont val="Arial"/>
            <family val="2"/>
          </rPr>
          <t>28.611,14
31-12-08 23:45 - 01-01-10 00:00</t>
        </r>
      </text>
    </comment>
    <comment ref="J239" authorId="0">
      <text>
        <r>
          <rPr>
            <sz val="10"/>
            <rFont val="Arial"/>
            <family val="2"/>
          </rPr>
          <t>29.776,93
31-12-09 23:45 - 01-01-11 00:00</t>
        </r>
      </text>
    </comment>
    <comment ref="K239" authorId="0">
      <text>
        <r>
          <rPr>
            <sz val="10"/>
            <rFont val="Arial"/>
            <family val="2"/>
          </rPr>
          <t>24.469,22
31-12-10 23:45 - 01-01-12 00:00</t>
        </r>
      </text>
    </comment>
    <comment ref="L239" authorId="0">
      <text>
        <r>
          <rPr>
            <sz val="10"/>
            <rFont val="Arial"/>
            <family val="2"/>
          </rPr>
          <t>22.747,30
31-12-11 23:45 - 01-01-13 00:00</t>
        </r>
      </text>
    </comment>
    <comment ref="K240" authorId="0">
      <text>
        <r>
          <rPr>
            <sz val="10"/>
            <rFont val="Arial"/>
            <family val="2"/>
          </rPr>
          <t>36.577,58
31-12-10 23:45 - 01-01-12 00:00</t>
        </r>
      </text>
    </comment>
    <comment ref="L240" authorId="0">
      <text>
        <r>
          <rPr>
            <sz val="10"/>
            <rFont val="Arial"/>
            <family val="2"/>
          </rPr>
          <t>36.972,50
31-12-11 23:45 - 01-01-13 00:00</t>
        </r>
      </text>
    </comment>
    <comment ref="I241" authorId="0">
      <text>
        <r>
          <rPr>
            <sz val="10"/>
            <rFont val="Arial"/>
            <family val="2"/>
          </rPr>
          <t>9.298,60
31-12-08 23:45 - 01-01-10 00:00</t>
        </r>
      </text>
    </comment>
    <comment ref="J241" authorId="0">
      <text>
        <r>
          <rPr>
            <sz val="10"/>
            <rFont val="Arial"/>
            <family val="2"/>
          </rPr>
          <t>9.468,21
31-12-09 23:45 - 01-01-11 00:00</t>
        </r>
      </text>
    </comment>
    <comment ref="K241" authorId="0">
      <text>
        <r>
          <rPr>
            <sz val="10"/>
            <rFont val="Arial"/>
            <family val="2"/>
          </rPr>
          <t>4.883,72
31-12-10 23:45 - 01-01-12 00:00</t>
        </r>
      </text>
    </comment>
    <comment ref="L241" authorId="0">
      <text>
        <r>
          <rPr>
            <sz val="10"/>
            <rFont val="Arial"/>
            <family val="2"/>
          </rPr>
          <t>5.290,43
31-12-11 23:45 - 01-01-13 00:00</t>
        </r>
      </text>
    </comment>
    <comment ref="I242" authorId="0">
      <text>
        <r>
          <rPr>
            <sz val="10"/>
            <rFont val="Arial"/>
            <family val="2"/>
          </rPr>
          <t>28.056,61
31-12-08 23:45 - 01-01-10 00:00</t>
        </r>
      </text>
    </comment>
    <comment ref="J242" authorId="0">
      <text>
        <r>
          <rPr>
            <sz val="10"/>
            <rFont val="Arial"/>
            <family val="2"/>
          </rPr>
          <t>27.752,65
31-12-09 23:45 - 01-01-11 00:00</t>
        </r>
      </text>
    </comment>
    <comment ref="K242" authorId="0">
      <text>
        <r>
          <rPr>
            <sz val="10"/>
            <rFont val="Arial"/>
            <family val="2"/>
          </rPr>
          <t>27.259,84
31-12-10 23:45 - 01-01-12 00:00</t>
        </r>
      </text>
    </comment>
    <comment ref="L242" authorId="0">
      <text>
        <r>
          <rPr>
            <sz val="10"/>
            <rFont val="Arial"/>
            <family val="2"/>
          </rPr>
          <t>27.587,88
31-12-11 23:45 - 01-01-13 00:00</t>
        </r>
      </text>
    </comment>
    <comment ref="I243" authorId="0">
      <text>
        <r>
          <rPr>
            <sz val="10"/>
            <rFont val="Arial"/>
            <family val="2"/>
          </rPr>
          <t>24.451,74
31-12-08 23:45 - 01-01-10 00:00</t>
        </r>
      </text>
    </comment>
    <comment ref="J243" authorId="0">
      <text>
        <r>
          <rPr>
            <sz val="10"/>
            <rFont val="Arial"/>
            <family val="2"/>
          </rPr>
          <t>22.803,72
31-12-09 23:45 - 01-01-11 00:00</t>
        </r>
      </text>
    </comment>
    <comment ref="K243" authorId="0">
      <text>
        <r>
          <rPr>
            <sz val="10"/>
            <rFont val="Arial"/>
            <family val="2"/>
          </rPr>
          <t>21.325,56
31-12-10 23:45 - 01-01-12 00:00</t>
        </r>
      </text>
    </comment>
    <comment ref="L243" authorId="0">
      <text>
        <r>
          <rPr>
            <sz val="10"/>
            <rFont val="Arial"/>
            <family val="2"/>
          </rPr>
          <t>22.944,89
31-12-11 23:45 - 01-01-13 00:00</t>
        </r>
      </text>
    </comment>
    <comment ref="I244" authorId="0">
      <text>
        <r>
          <rPr>
            <sz val="10"/>
            <rFont val="Arial"/>
            <family val="2"/>
          </rPr>
          <t>12.022,04
31-12-08 23:45 - 01-01-10 00:00</t>
        </r>
      </text>
    </comment>
    <comment ref="J244" authorId="0">
      <text>
        <r>
          <rPr>
            <sz val="10"/>
            <rFont val="Arial"/>
            <family val="2"/>
          </rPr>
          <t>11.165,21
31-12-09 23:45 - 01-01-11 00:00</t>
        </r>
      </text>
    </comment>
    <comment ref="K244" authorId="0">
      <text>
        <r>
          <rPr>
            <sz val="10"/>
            <rFont val="Arial"/>
            <family val="2"/>
          </rPr>
          <t>10.590,65
31-12-10 23:45 - 01-01-12 00:00</t>
        </r>
      </text>
    </comment>
    <comment ref="L244" authorId="0">
      <text>
        <r>
          <rPr>
            <sz val="10"/>
            <rFont val="Arial"/>
            <family val="2"/>
          </rPr>
          <t>11.246,05
31-12-11 23:45 - 01-01-13 00:00</t>
        </r>
      </text>
    </comment>
    <comment ref="I245" authorId="0">
      <text>
        <r>
          <rPr>
            <sz val="10"/>
            <rFont val="Arial"/>
            <family val="2"/>
          </rPr>
          <t>21.868,55
31-12-08 23:45 - 01-01-10 00:00</t>
        </r>
      </text>
    </comment>
    <comment ref="J245" authorId="0">
      <text>
        <r>
          <rPr>
            <sz val="10"/>
            <rFont val="Arial"/>
            <family val="2"/>
          </rPr>
          <t>21.616,64
31-12-09 23:45 - 01-01-11 00:00</t>
        </r>
      </text>
    </comment>
    <comment ref="K245" authorId="0">
      <text>
        <r>
          <rPr>
            <sz val="10"/>
            <rFont val="Arial"/>
            <family val="2"/>
          </rPr>
          <t>16.592,82
31-12-10 23:45 - 01-01-12 00:00</t>
        </r>
      </text>
    </comment>
    <comment ref="L245" authorId="0">
      <text>
        <r>
          <rPr>
            <sz val="10"/>
            <rFont val="Arial"/>
            <family val="2"/>
          </rPr>
          <t>19.665,31
31-12-11 23:45 - 01-01-13 00:00</t>
        </r>
      </text>
    </comment>
    <comment ref="I246" authorId="0">
      <text>
        <r>
          <rPr>
            <sz val="10"/>
            <rFont val="Arial"/>
            <family val="2"/>
          </rPr>
          <t>15.610,53
31-12-08 23:45 - 01-01-10 00:00</t>
        </r>
      </text>
    </comment>
    <comment ref="J246" authorId="0">
      <text>
        <r>
          <rPr>
            <sz val="10"/>
            <rFont val="Arial"/>
            <family val="2"/>
          </rPr>
          <t>15.147,79
31-12-09 23:45 - 01-01-11 00:00</t>
        </r>
      </text>
    </comment>
    <comment ref="K246" authorId="0">
      <text>
        <r>
          <rPr>
            <sz val="10"/>
            <rFont val="Arial"/>
            <family val="2"/>
          </rPr>
          <t>13.695,67
31-12-10 23:45 - 01-01-12 00:00</t>
        </r>
      </text>
    </comment>
    <comment ref="L246" authorId="0">
      <text>
        <r>
          <rPr>
            <sz val="10"/>
            <rFont val="Arial"/>
            <family val="2"/>
          </rPr>
          <t>12.023,31
31-12-11 23:45 - 01-01-13 00:00</t>
        </r>
      </text>
    </comment>
    <comment ref="I247" authorId="0">
      <text>
        <r>
          <rPr>
            <sz val="10"/>
            <rFont val="Arial"/>
            <family val="2"/>
          </rPr>
          <t>13.193,58
31-12-08 23:45 - 01-01-10 00:00</t>
        </r>
      </text>
    </comment>
    <comment ref="J247" authorId="0">
      <text>
        <r>
          <rPr>
            <sz val="10"/>
            <rFont val="Arial"/>
            <family val="2"/>
          </rPr>
          <t>13.734,69
31-12-09 23:45 - 01-01-11 00:00</t>
        </r>
      </text>
    </comment>
    <comment ref="K247" authorId="0">
      <text>
        <r>
          <rPr>
            <sz val="10"/>
            <rFont val="Arial"/>
            <family val="2"/>
          </rPr>
          <t>14.787,45
31-12-10 23:45 - 01-01-12 00:00</t>
        </r>
      </text>
    </comment>
    <comment ref="L247" authorId="0">
      <text>
        <r>
          <rPr>
            <sz val="10"/>
            <rFont val="Arial"/>
            <family val="2"/>
          </rPr>
          <t>15.647,92
31-12-11 23:45 - 01-01-13 00:00</t>
        </r>
      </text>
    </comment>
    <comment ref="I248" authorId="0">
      <text>
        <r>
          <rPr>
            <sz val="10"/>
            <rFont val="Arial"/>
            <family val="2"/>
          </rPr>
          <t>36.176,99
31-12-08 23:45 - 01-01-10 00:00</t>
        </r>
      </text>
    </comment>
    <comment ref="J248" authorId="0">
      <text>
        <r>
          <rPr>
            <sz val="10"/>
            <rFont val="Arial"/>
            <family val="2"/>
          </rPr>
          <t>35.673,99
31-12-09 23:45 - 01-01-11 00:00</t>
        </r>
      </text>
    </comment>
    <comment ref="K248" authorId="0">
      <text>
        <r>
          <rPr>
            <sz val="10"/>
            <rFont val="Arial"/>
            <family val="2"/>
          </rPr>
          <t>34.219,45
31-12-10 23:45 - 01-01-12 00:00</t>
        </r>
      </text>
    </comment>
    <comment ref="L248" authorId="0">
      <text>
        <r>
          <rPr>
            <sz val="10"/>
            <rFont val="Arial"/>
            <family val="2"/>
          </rPr>
          <t>35.584,44
31-12-11 23:45 - 01-01-13 00:00</t>
        </r>
      </text>
    </comment>
    <comment ref="I249" authorId="0">
      <text>
        <r>
          <rPr>
            <sz val="10"/>
            <rFont val="Arial"/>
            <family val="2"/>
          </rPr>
          <t>31.126,76
31-12-08 23:45 - 01-01-10 00:00</t>
        </r>
      </text>
    </comment>
    <comment ref="J249" authorId="0">
      <text>
        <r>
          <rPr>
            <sz val="10"/>
            <rFont val="Arial"/>
            <family val="2"/>
          </rPr>
          <t>31.701,77
31-12-09 23:45 - 01-01-11 00:00</t>
        </r>
      </text>
    </comment>
    <comment ref="K249" authorId="0">
      <text>
        <r>
          <rPr>
            <sz val="10"/>
            <rFont val="Arial"/>
            <family val="2"/>
          </rPr>
          <t>31.052,10
31-12-10 23:45 - 01-01-12 00:00</t>
        </r>
      </text>
    </comment>
    <comment ref="L249" authorId="0">
      <text>
        <r>
          <rPr>
            <sz val="10"/>
            <rFont val="Arial"/>
            <family val="2"/>
          </rPr>
          <t>32.947,92
31-12-11 23:45 - 01-01-13 00:00</t>
        </r>
      </text>
    </comment>
    <comment ref="I250" authorId="0">
      <text>
        <r>
          <rPr>
            <sz val="10"/>
            <rFont val="Arial"/>
            <family val="2"/>
          </rPr>
          <t>29.993,51
31-12-08 23:45 - 01-01-10 00:00</t>
        </r>
      </text>
    </comment>
    <comment ref="J250" authorId="0">
      <text>
        <r>
          <rPr>
            <sz val="10"/>
            <rFont val="Arial"/>
            <family val="2"/>
          </rPr>
          <t>30.717,76
31-12-09 23:45 - 01-01-11 00:00</t>
        </r>
      </text>
    </comment>
    <comment ref="K250" authorId="0">
      <text>
        <r>
          <rPr>
            <sz val="10"/>
            <rFont val="Arial"/>
            <family val="2"/>
          </rPr>
          <t>28.494,10
31-12-10 23:45 - 01-01-12 00:00</t>
        </r>
      </text>
    </comment>
    <comment ref="L250" authorId="0">
      <text>
        <r>
          <rPr>
            <sz val="10"/>
            <rFont val="Arial"/>
            <family val="2"/>
          </rPr>
          <t>31.323,19
31-12-11 23:45 - 01-01-13 00:00</t>
        </r>
      </text>
    </comment>
    <comment ref="I251" authorId="0">
      <text>
        <r>
          <rPr>
            <sz val="10"/>
            <rFont val="Arial"/>
            <family val="2"/>
          </rPr>
          <t>26.651,87
31-12-08 23:45 - 01-01-10 00:00</t>
        </r>
      </text>
    </comment>
    <comment ref="J251" authorId="0">
      <text>
        <r>
          <rPr>
            <sz val="10"/>
            <rFont val="Arial"/>
            <family val="2"/>
          </rPr>
          <t>24.167,92
31-12-09 23:45 - 01-01-11 00:00</t>
        </r>
      </text>
    </comment>
    <comment ref="K251" authorId="0">
      <text>
        <r>
          <rPr>
            <sz val="10"/>
            <rFont val="Arial"/>
            <family val="2"/>
          </rPr>
          <t>24.260,48
31-12-10 23:45 - 01-01-12 00:00</t>
        </r>
      </text>
    </comment>
    <comment ref="L251" authorId="0">
      <text>
        <r>
          <rPr>
            <sz val="10"/>
            <rFont val="Arial"/>
            <family val="2"/>
          </rPr>
          <t>23.390,25
31-12-11 23:45 - 01-01-13 00:00</t>
        </r>
      </text>
    </comment>
    <comment ref="I252" authorId="0">
      <text>
        <r>
          <rPr>
            <sz val="10"/>
            <rFont val="Arial"/>
            <family val="2"/>
          </rPr>
          <t>21.747,34
31-12-08 23:45 - 01-01-10 00:00</t>
        </r>
      </text>
    </comment>
    <comment ref="J252" authorId="0">
      <text>
        <r>
          <rPr>
            <sz val="10"/>
            <rFont val="Arial"/>
            <family val="2"/>
          </rPr>
          <t>20.667,23
31-12-09 23:45 - 01-01-11 00:00</t>
        </r>
      </text>
    </comment>
    <comment ref="K252" authorId="0">
      <text>
        <r>
          <rPr>
            <sz val="10"/>
            <rFont val="Arial"/>
            <family val="2"/>
          </rPr>
          <t>19.593,72
31-12-10 23:45 - 01-01-12 00:00</t>
        </r>
      </text>
    </comment>
    <comment ref="L252" authorId="0">
      <text>
        <r>
          <rPr>
            <sz val="10"/>
            <rFont val="Arial"/>
            <family val="2"/>
          </rPr>
          <t>16.818,42
31-12-11 23:45 - 01-01-13 00:00</t>
        </r>
      </text>
    </comment>
    <comment ref="I253" authorId="0">
      <text>
        <r>
          <rPr>
            <sz val="10"/>
            <rFont val="Arial"/>
            <family val="2"/>
          </rPr>
          <t>12.345,27
31-12-08 23:45 - 01-01-10 00:00</t>
        </r>
      </text>
    </comment>
    <comment ref="J253" authorId="0">
      <text>
        <r>
          <rPr>
            <sz val="10"/>
            <rFont val="Arial"/>
            <family val="2"/>
          </rPr>
          <t>12.799,56
31-12-09 23:45 - 01-01-11 00:00</t>
        </r>
      </text>
    </comment>
    <comment ref="K253" authorId="0">
      <text>
        <r>
          <rPr>
            <sz val="10"/>
            <rFont val="Arial"/>
            <family val="2"/>
          </rPr>
          <t>13.539,14
31-12-10 23:45 - 01-01-12 00:00</t>
        </r>
      </text>
    </comment>
    <comment ref="L253" authorId="0">
      <text>
        <r>
          <rPr>
            <sz val="10"/>
            <rFont val="Arial"/>
            <family val="2"/>
          </rPr>
          <t>9.576,75
31-12-11 23:45 - 01-01-13 00:00</t>
        </r>
      </text>
    </comment>
    <comment ref="I254" authorId="0">
      <text>
        <r>
          <rPr>
            <sz val="10"/>
            <rFont val="Arial"/>
            <family val="2"/>
          </rPr>
          <t>8.451,86
31-12-08 23:45 - 01-01-10 00:00</t>
        </r>
      </text>
    </comment>
    <comment ref="J254" authorId="0">
      <text>
        <r>
          <rPr>
            <sz val="10"/>
            <rFont val="Arial"/>
            <family val="2"/>
          </rPr>
          <t>8.337,49
31-12-09 23:45 - 01-01-11 00:00</t>
        </r>
      </text>
    </comment>
    <comment ref="K254" authorId="0">
      <text>
        <r>
          <rPr>
            <sz val="10"/>
            <rFont val="Arial"/>
            <family val="2"/>
          </rPr>
          <t>8.194,38
31-12-10 23:45 - 01-01-12 00:00</t>
        </r>
      </text>
    </comment>
    <comment ref="L254" authorId="0">
      <text>
        <r>
          <rPr>
            <sz val="10"/>
            <rFont val="Arial"/>
            <family val="2"/>
          </rPr>
          <t>8.355,96
31-12-11 23:45 - 01-01-13 00:00</t>
        </r>
      </text>
    </comment>
    <comment ref="J256" authorId="0">
      <text>
        <r>
          <rPr>
            <sz val="10"/>
            <rFont val="Arial"/>
            <family val="2"/>
          </rPr>
          <t>23.012,54
31-12-09 23:45 - 01-01-11 00:00</t>
        </r>
      </text>
    </comment>
    <comment ref="K256" authorId="0">
      <text>
        <r>
          <rPr>
            <sz val="10"/>
            <rFont val="Arial"/>
            <family val="2"/>
          </rPr>
          <t>23.334,60
31-12-10 23:45 - 01-01-12 00:00</t>
        </r>
      </text>
    </comment>
    <comment ref="L256" authorId="0">
      <text>
        <r>
          <rPr>
            <sz val="10"/>
            <rFont val="Arial"/>
            <family val="2"/>
          </rPr>
          <t>23.077,88
31-12-11 23:45 - 01-01-13 00:00</t>
        </r>
      </text>
    </comment>
    <comment ref="I257" authorId="0">
      <text>
        <r>
          <rPr>
            <sz val="10"/>
            <rFont val="Arial"/>
            <family val="2"/>
          </rPr>
          <t>10.840,85
31-12-08 23:45 - 01-01-10 00:00</t>
        </r>
      </text>
    </comment>
    <comment ref="J257" authorId="0">
      <text>
        <r>
          <rPr>
            <sz val="10"/>
            <rFont val="Arial"/>
            <family val="2"/>
          </rPr>
          <t>10.627,32
31-12-09 23:45 - 01-01-11 00:00</t>
        </r>
      </text>
    </comment>
    <comment ref="K257" authorId="0">
      <text>
        <r>
          <rPr>
            <sz val="10"/>
            <rFont val="Arial"/>
            <family val="2"/>
          </rPr>
          <t>11.681,31
31-12-10 23:45 - 01-01-12 00:00</t>
        </r>
      </text>
    </comment>
    <comment ref="L257" authorId="0">
      <text>
        <r>
          <rPr>
            <sz val="10"/>
            <rFont val="Arial"/>
            <family val="2"/>
          </rPr>
          <t>11.711,82
31-12-11 23:45 - 01-01-13 00:00</t>
        </r>
      </text>
    </comment>
    <comment ref="I258" authorId="0">
      <text>
        <r>
          <rPr>
            <sz val="10"/>
            <rFont val="Arial"/>
            <family val="2"/>
          </rPr>
          <t>15.778,09
31-12-08 23:45 - 01-01-10 00:00</t>
        </r>
      </text>
    </comment>
    <comment ref="J258" authorId="0">
      <text>
        <r>
          <rPr>
            <sz val="10"/>
            <rFont val="Arial"/>
            <family val="2"/>
          </rPr>
          <t>16.022,02
31-12-09 23:45 - 01-01-11 00:00</t>
        </r>
      </text>
    </comment>
    <comment ref="K258" authorId="0">
      <text>
        <r>
          <rPr>
            <sz val="10"/>
            <rFont val="Arial"/>
            <family val="2"/>
          </rPr>
          <t>15.893,90
31-12-10 23:45 - 01-01-12 00:00</t>
        </r>
      </text>
    </comment>
    <comment ref="L258" authorId="0">
      <text>
        <r>
          <rPr>
            <sz val="10"/>
            <rFont val="Arial"/>
            <family val="2"/>
          </rPr>
          <t>16.112,42
31-12-11 23:45 - 01-01-13 00:00</t>
        </r>
      </text>
    </comment>
    <comment ref="I259" authorId="0">
      <text>
        <r>
          <rPr>
            <sz val="10"/>
            <rFont val="Arial"/>
            <family val="2"/>
          </rPr>
          <t>22.632,31
31-12-08 23:45 - 01-01-10 00:00</t>
        </r>
      </text>
    </comment>
    <comment ref="J259" authorId="0">
      <text>
        <r>
          <rPr>
            <sz val="10"/>
            <rFont val="Arial"/>
            <family val="2"/>
          </rPr>
          <t>23.194,98
31-12-09 23:45 - 01-01-11 00:00</t>
        </r>
      </text>
    </comment>
    <comment ref="K259" authorId="0">
      <text>
        <r>
          <rPr>
            <sz val="10"/>
            <rFont val="Arial"/>
            <family val="2"/>
          </rPr>
          <t>21.772,01
31-12-10 23:45 - 01-01-12 00:00</t>
        </r>
      </text>
    </comment>
    <comment ref="L259" authorId="0">
      <text>
        <r>
          <rPr>
            <sz val="10"/>
            <rFont val="Arial"/>
            <family val="2"/>
          </rPr>
          <t>21.587,42
31-12-11 23:45 - 01-01-13 00:00</t>
        </r>
      </text>
    </comment>
    <comment ref="I260" authorId="0">
      <text>
        <r>
          <rPr>
            <sz val="10"/>
            <rFont val="Arial"/>
            <family val="2"/>
          </rPr>
          <t>13.410,97
31-12-08 23:45 - 01-01-10 00:00</t>
        </r>
      </text>
    </comment>
    <comment ref="J260" authorId="0">
      <text>
        <r>
          <rPr>
            <sz val="10"/>
            <rFont val="Arial"/>
            <family val="2"/>
          </rPr>
          <t>19.647,51
31-12-09 23:45 - 01-01-11 00:00</t>
        </r>
      </text>
    </comment>
    <comment ref="K260" authorId="0">
      <text>
        <r>
          <rPr>
            <sz val="10"/>
            <rFont val="Arial"/>
            <family val="2"/>
          </rPr>
          <t>16.205,68
31-12-10 23:45 - 01-01-12 00:00</t>
        </r>
      </text>
    </comment>
    <comment ref="L260" authorId="0">
      <text>
        <r>
          <rPr>
            <sz val="10"/>
            <rFont val="Arial"/>
            <family val="2"/>
          </rPr>
          <t>13.851,65
31-12-11 23:45 - 01-01-13 00:00</t>
        </r>
      </text>
    </comment>
    <comment ref="I261" authorId="0">
      <text>
        <r>
          <rPr>
            <sz val="10"/>
            <rFont val="Arial"/>
            <family val="2"/>
          </rPr>
          <t>28.216,04
31-12-08 23:45 - 01-01-10 00:00</t>
        </r>
      </text>
    </comment>
    <comment ref="J261" authorId="0">
      <text>
        <r>
          <rPr>
            <sz val="10"/>
            <rFont val="Arial"/>
            <family val="2"/>
          </rPr>
          <t>27.954,31
31-12-09 23:45 - 01-01-11 00:00</t>
        </r>
      </text>
    </comment>
    <comment ref="K261" authorId="0">
      <text>
        <r>
          <rPr>
            <sz val="10"/>
            <rFont val="Arial"/>
            <family val="2"/>
          </rPr>
          <t>26.069,72
31-12-10 23:45 - 01-01-12 00:00</t>
        </r>
      </text>
    </comment>
    <comment ref="L261" authorId="0">
      <text>
        <r>
          <rPr>
            <sz val="10"/>
            <rFont val="Arial"/>
            <family val="2"/>
          </rPr>
          <t>26.086,35
31-12-11 23:45 - 01-01-13 00:00</t>
        </r>
      </text>
    </comment>
    <comment ref="I262" authorId="0">
      <text>
        <r>
          <rPr>
            <sz val="10"/>
            <rFont val="Arial"/>
            <family val="2"/>
          </rPr>
          <t>36.557,72
31-12-08 23:45 - 01-01-10 00:00</t>
        </r>
      </text>
    </comment>
    <comment ref="J262" authorId="0">
      <text>
        <r>
          <rPr>
            <sz val="10"/>
            <rFont val="Arial"/>
            <family val="2"/>
          </rPr>
          <t>36.078,61
31-12-09 23:45 - 01-01-11 00:00</t>
        </r>
      </text>
    </comment>
    <comment ref="K262" authorId="0">
      <text>
        <r>
          <rPr>
            <sz val="10"/>
            <rFont val="Arial"/>
            <family val="2"/>
          </rPr>
          <t>36.665,10
31-12-10 23:45 - 01-01-12 00:00</t>
        </r>
      </text>
    </comment>
    <comment ref="L262" authorId="0">
      <text>
        <r>
          <rPr>
            <sz val="10"/>
            <rFont val="Arial"/>
            <family val="2"/>
          </rPr>
          <t>38.483,32
31-12-11 23:45 - 01-01-13 00:00</t>
        </r>
      </text>
    </comment>
    <comment ref="I263" authorId="0">
      <text>
        <r>
          <rPr>
            <sz val="10"/>
            <rFont val="Arial"/>
            <family val="2"/>
          </rPr>
          <t>15.992,14
31-12-08 23:45 - 01-01-10 00:00</t>
        </r>
      </text>
    </comment>
    <comment ref="J263" authorId="0">
      <text>
        <r>
          <rPr>
            <sz val="10"/>
            <rFont val="Arial"/>
            <family val="2"/>
          </rPr>
          <t>15.643,52
31-12-09 23:45 - 01-01-11 00:00</t>
        </r>
      </text>
    </comment>
    <comment ref="K263" authorId="0">
      <text>
        <r>
          <rPr>
            <sz val="10"/>
            <rFont val="Arial"/>
            <family val="2"/>
          </rPr>
          <t>14.502,46
31-12-10 23:45 - 01-01-12 00:00</t>
        </r>
      </text>
    </comment>
    <comment ref="L263" authorId="0">
      <text>
        <r>
          <rPr>
            <sz val="10"/>
            <rFont val="Arial"/>
            <family val="2"/>
          </rPr>
          <t>12.394,74
31-12-11 23:45 - 01-01-13 00:00</t>
        </r>
      </text>
    </comment>
    <comment ref="K264" authorId="0">
      <text>
        <r>
          <rPr>
            <sz val="10"/>
            <rFont val="Arial"/>
            <family val="2"/>
          </rPr>
          <t>49.343,93
31-12-10 23:45 - 01-01-12 00:00</t>
        </r>
      </text>
    </comment>
    <comment ref="L264" authorId="0">
      <text>
        <r>
          <rPr>
            <sz val="10"/>
            <rFont val="Arial"/>
            <family val="2"/>
          </rPr>
          <t>54.940,48
31-12-11 23:45 - 01-01-13 00:00</t>
        </r>
      </text>
    </comment>
    <comment ref="I265" authorId="0">
      <text>
        <r>
          <rPr>
            <sz val="10"/>
            <rFont val="Arial"/>
            <family val="2"/>
          </rPr>
          <t>10.911,23
31-12-08 23:45 - 01-01-10 00:00</t>
        </r>
      </text>
    </comment>
    <comment ref="J265" authorId="0">
      <text>
        <r>
          <rPr>
            <sz val="10"/>
            <rFont val="Arial"/>
            <family val="2"/>
          </rPr>
          <t>10.840,40
31-12-09 23:45 - 01-01-11 00:00</t>
        </r>
      </text>
    </comment>
    <comment ref="K265" authorId="0">
      <text>
        <r>
          <rPr>
            <sz val="10"/>
            <rFont val="Arial"/>
            <family val="2"/>
          </rPr>
          <t>10.435,69
31-12-10 23:45 - 01-01-12 00:00</t>
        </r>
      </text>
    </comment>
    <comment ref="L265" authorId="0">
      <text>
        <r>
          <rPr>
            <sz val="10"/>
            <rFont val="Arial"/>
            <family val="2"/>
          </rPr>
          <t>10.178,49
31-12-11 23:45 - 01-01-13 00:00</t>
        </r>
      </text>
    </comment>
    <comment ref="I266" authorId="0">
      <text>
        <r>
          <rPr>
            <sz val="10"/>
            <rFont val="Arial"/>
            <family val="2"/>
          </rPr>
          <t>3.176,51
31-12-08 23:45 - 06-01-10 00:15</t>
        </r>
      </text>
    </comment>
    <comment ref="J266" authorId="0">
      <text>
        <r>
          <rPr>
            <sz val="10"/>
            <rFont val="Arial"/>
            <family val="2"/>
          </rPr>
          <t>3.604,46
31-12-09 22:00 - 01-01-11 00:00</t>
        </r>
      </text>
    </comment>
    <comment ref="K266" authorId="0">
      <text>
        <r>
          <rPr>
            <sz val="10"/>
            <rFont val="Arial"/>
            <family val="2"/>
          </rPr>
          <t>3.477,96
31-12-10 23:45 - 01-01-12 00:00</t>
        </r>
      </text>
    </comment>
    <comment ref="L266" authorId="0">
      <text>
        <r>
          <rPr>
            <sz val="10"/>
            <rFont val="Arial"/>
            <family val="2"/>
          </rPr>
          <t>3.186,19
31-12-11 23:45 - 01-01-13 00:00</t>
        </r>
      </text>
    </comment>
    <comment ref="J267" authorId="0">
      <text>
        <r>
          <rPr>
            <sz val="10"/>
            <rFont val="Arial"/>
            <family val="2"/>
          </rPr>
          <t>14.560,52
31-12-09 23:45 - 01-01-11 00:00</t>
        </r>
      </text>
    </comment>
    <comment ref="K267" authorId="0">
      <text>
        <r>
          <rPr>
            <sz val="10"/>
            <rFont val="Arial"/>
            <family val="2"/>
          </rPr>
          <t>12.796,08
31-12-10 23:45 - 01-01-12 00:00</t>
        </r>
      </text>
    </comment>
    <comment ref="L267" authorId="0">
      <text>
        <r>
          <rPr>
            <sz val="10"/>
            <rFont val="Arial"/>
            <family val="2"/>
          </rPr>
          <t>11.637,14
31-12-11 23:45 - 01-01-13 00:00</t>
        </r>
      </text>
    </comment>
    <comment ref="I268" authorId="0">
      <text>
        <r>
          <rPr>
            <sz val="10"/>
            <rFont val="Arial"/>
            <family val="2"/>
          </rPr>
          <t>4.902,03
31-12-08 23:45 - 01-01-10 00:00</t>
        </r>
      </text>
    </comment>
    <comment ref="J268" authorId="0">
      <text>
        <r>
          <rPr>
            <sz val="10"/>
            <rFont val="Arial"/>
            <family val="2"/>
          </rPr>
          <t>4.605,65
31-12-09 23:45 - 01-01-11 00:00</t>
        </r>
      </text>
    </comment>
    <comment ref="K268" authorId="0">
      <text>
        <r>
          <rPr>
            <sz val="10"/>
            <rFont val="Arial"/>
            <family val="2"/>
          </rPr>
          <t>4.750,12
31-12-10 23:45 - 01-01-12 00:00</t>
        </r>
      </text>
    </comment>
    <comment ref="L268" authorId="0">
      <text>
        <r>
          <rPr>
            <sz val="10"/>
            <rFont val="Arial"/>
            <family val="2"/>
          </rPr>
          <t>5.228,82
31-12-11 23:45 - 01-01-13 00:00</t>
        </r>
      </text>
    </comment>
    <comment ref="I269" authorId="0">
      <text>
        <r>
          <rPr>
            <sz val="10"/>
            <rFont val="Arial"/>
            <family val="2"/>
          </rPr>
          <t>10.422,92
31-12-08 23:45 - 01-01-10 00:00</t>
        </r>
      </text>
    </comment>
    <comment ref="J269" authorId="0">
      <text>
        <r>
          <rPr>
            <sz val="10"/>
            <rFont val="Arial"/>
            <family val="2"/>
          </rPr>
          <t>10.848,17
31-12-09 23:45 - 01-01-11 00:00</t>
        </r>
      </text>
    </comment>
    <comment ref="K269" authorId="0">
      <text>
        <r>
          <rPr>
            <sz val="10"/>
            <rFont val="Arial"/>
            <family val="2"/>
          </rPr>
          <t>9.531,69
31-12-10 23:45 - 01-01-12 00:00</t>
        </r>
      </text>
    </comment>
    <comment ref="L269" authorId="0">
      <text>
        <r>
          <rPr>
            <sz val="10"/>
            <rFont val="Arial"/>
            <family val="2"/>
          </rPr>
          <t>9.595,18
31-12-11 23:45 - 01-01-13 00:00</t>
        </r>
      </text>
    </comment>
    <comment ref="I270" authorId="0">
      <text>
        <r>
          <rPr>
            <sz val="10"/>
            <rFont val="Arial"/>
            <family val="2"/>
          </rPr>
          <t>8.832,83
31-12-08 23:45 - 01-01-10 00:00</t>
        </r>
      </text>
    </comment>
    <comment ref="J270" authorId="0">
      <text>
        <r>
          <rPr>
            <sz val="10"/>
            <rFont val="Arial"/>
            <family val="2"/>
          </rPr>
          <t>8.872,32
31-12-09 23:45 - 01-01-11 00:00</t>
        </r>
      </text>
    </comment>
    <comment ref="K270" authorId="0">
      <text>
        <r>
          <rPr>
            <sz val="10"/>
            <rFont val="Arial"/>
            <family val="2"/>
          </rPr>
          <t>8.244,97
31-12-10 23:45 - 01-01-12 00:00</t>
        </r>
      </text>
    </comment>
    <comment ref="L270" authorId="0">
      <text>
        <r>
          <rPr>
            <sz val="10"/>
            <rFont val="Arial"/>
            <family val="2"/>
          </rPr>
          <t>7.026,58
31-12-11 23:45 - 01-01-13 00:00</t>
        </r>
      </text>
    </comment>
    <comment ref="K271" authorId="0">
      <text>
        <r>
          <rPr>
            <sz val="10"/>
            <rFont val="Arial"/>
            <family val="2"/>
          </rPr>
          <t>16.589,18
31-12-10 23:45 - 01-01-12 00:00</t>
        </r>
      </text>
    </comment>
    <comment ref="L271" authorId="0">
      <text>
        <r>
          <rPr>
            <sz val="10"/>
            <rFont val="Arial"/>
            <family val="2"/>
          </rPr>
          <t>16.383,32
31-12-11 23:45 - 01-01-13 00:00</t>
        </r>
      </text>
    </comment>
    <comment ref="I272" authorId="0">
      <text>
        <r>
          <rPr>
            <sz val="10"/>
            <rFont val="Arial"/>
            <family val="2"/>
          </rPr>
          <t>7.599,59
31-12-08 23:45 - 01-01-10 00:00</t>
        </r>
      </text>
    </comment>
    <comment ref="J272" authorId="0">
      <text>
        <r>
          <rPr>
            <sz val="10"/>
            <rFont val="Arial"/>
            <family val="2"/>
          </rPr>
          <t>7.652,85
31-12-09 23:45 - 01-01-11 00:00</t>
        </r>
      </text>
    </comment>
    <comment ref="K272" authorId="0">
      <text>
        <r>
          <rPr>
            <sz val="10"/>
            <rFont val="Arial"/>
            <family val="2"/>
          </rPr>
          <t>7.796,83
31-12-10 23:45 - 01-01-12 00:00</t>
        </r>
      </text>
    </comment>
    <comment ref="L272" authorId="0">
      <text>
        <r>
          <rPr>
            <sz val="10"/>
            <rFont val="Arial"/>
            <family val="2"/>
          </rPr>
          <t>8.124,39
31-12-11 23:45 - 01-01-13 00:00</t>
        </r>
      </text>
    </comment>
    <comment ref="I273" authorId="0">
      <text>
        <r>
          <rPr>
            <sz val="10"/>
            <rFont val="Arial"/>
            <family val="2"/>
          </rPr>
          <t>22.397,32
31-12-08 23:45 - 01-01-10 00:00</t>
        </r>
      </text>
    </comment>
    <comment ref="J273" authorId="0">
      <text>
        <r>
          <rPr>
            <sz val="10"/>
            <rFont val="Arial"/>
            <family val="2"/>
          </rPr>
          <t>23.387,76
31-12-09 23:45 - 01-01-11 00:00</t>
        </r>
      </text>
    </comment>
    <comment ref="K273" authorId="0">
      <text>
        <r>
          <rPr>
            <sz val="10"/>
            <rFont val="Arial"/>
            <family val="2"/>
          </rPr>
          <t>23.220,42
31-12-10 23:45 - 01-01-12 00:00</t>
        </r>
      </text>
    </comment>
    <comment ref="L273" authorId="0">
      <text>
        <r>
          <rPr>
            <sz val="10"/>
            <rFont val="Arial"/>
            <family val="2"/>
          </rPr>
          <t>23.951,76
31-12-11 23:45 - 01-01-13 00:00</t>
        </r>
      </text>
    </comment>
    <comment ref="I274" authorId="0">
      <text>
        <r>
          <rPr>
            <sz val="10"/>
            <rFont val="Arial"/>
            <family val="2"/>
          </rPr>
          <t>12.645,88
31-12-08 23:45 - 01-01-10 00:00</t>
        </r>
      </text>
    </comment>
    <comment ref="J274" authorId="0">
      <text>
        <r>
          <rPr>
            <sz val="10"/>
            <rFont val="Arial"/>
            <family val="2"/>
          </rPr>
          <t>12.466,31
31-12-09 23:45 - 01-01-11 00:00</t>
        </r>
      </text>
    </comment>
    <comment ref="K274" authorId="0">
      <text>
        <r>
          <rPr>
            <sz val="10"/>
            <rFont val="Arial"/>
            <family val="2"/>
          </rPr>
          <t>11.967,75
31-12-10 23:45 - 01-01-12 00:00</t>
        </r>
      </text>
    </comment>
    <comment ref="L274" authorId="0">
      <text>
        <r>
          <rPr>
            <sz val="10"/>
            <rFont val="Arial"/>
            <family val="2"/>
          </rPr>
          <t>12.062,94
31-12-11 23:45 - 01-01-13 00:00</t>
        </r>
      </text>
    </comment>
    <comment ref="J275" authorId="0">
      <text>
        <r>
          <rPr>
            <sz val="10"/>
            <rFont val="Arial"/>
            <family val="2"/>
          </rPr>
          <t>10.452,62
31-12-09 23:45 - 01-01-11 00:00</t>
        </r>
      </text>
    </comment>
    <comment ref="K275" authorId="0">
      <text>
        <r>
          <rPr>
            <sz val="10"/>
            <rFont val="Arial"/>
            <family val="2"/>
          </rPr>
          <t>9.449,45
31-12-10 23:45 - 01-01-12 00:00</t>
        </r>
      </text>
    </comment>
    <comment ref="L275" authorId="0">
      <text>
        <r>
          <rPr>
            <sz val="10"/>
            <rFont val="Arial"/>
            <family val="2"/>
          </rPr>
          <t>8.651,45
31-12-11 23:45 - 01-01-13 00:00</t>
        </r>
      </text>
    </comment>
    <comment ref="J276" authorId="0">
      <text>
        <r>
          <rPr>
            <sz val="10"/>
            <rFont val="Arial"/>
            <family val="2"/>
          </rPr>
          <t>9.942,19
31-12-09 23:45 - 01-01-11 00:00</t>
        </r>
      </text>
    </comment>
    <comment ref="K276" authorId="0">
      <text>
        <r>
          <rPr>
            <sz val="10"/>
            <rFont val="Arial"/>
            <family val="2"/>
          </rPr>
          <t>9.514,52
31-12-10 23:45 - 01-01-12 00:00</t>
        </r>
      </text>
    </comment>
    <comment ref="L276" authorId="0">
      <text>
        <r>
          <rPr>
            <sz val="10"/>
            <rFont val="Arial"/>
            <family val="2"/>
          </rPr>
          <t>10.003,06
31-12-11 23:45 - 01-01-13 00:00</t>
        </r>
      </text>
    </comment>
    <comment ref="I277" authorId="0">
      <text>
        <r>
          <rPr>
            <sz val="10"/>
            <rFont val="Arial"/>
            <family val="2"/>
          </rPr>
          <t>5.415,69
31-12-08 23:45 - 01-01-10 00:00</t>
        </r>
      </text>
    </comment>
    <comment ref="J277" authorId="0">
      <text>
        <r>
          <rPr>
            <sz val="10"/>
            <rFont val="Arial"/>
            <family val="2"/>
          </rPr>
          <t>5.549,58
31-12-09 23:45 - 01-01-11 00:00</t>
        </r>
      </text>
    </comment>
    <comment ref="K277" authorId="0">
      <text>
        <r>
          <rPr>
            <sz val="10"/>
            <rFont val="Arial"/>
            <family val="2"/>
          </rPr>
          <t>5.485,72
31-12-10 23:45 - 01-01-12 00:00</t>
        </r>
      </text>
    </comment>
    <comment ref="L277" authorId="0">
      <text>
        <r>
          <rPr>
            <sz val="10"/>
            <rFont val="Arial"/>
            <family val="2"/>
          </rPr>
          <t>5.696,07
31-12-11 23:45 - 01-01-13 00:00</t>
        </r>
      </text>
    </comment>
    <comment ref="I278" authorId="0">
      <text>
        <r>
          <rPr>
            <sz val="10"/>
            <rFont val="Arial"/>
            <family val="2"/>
          </rPr>
          <t>13.561,42
31-12-08 23:45 - 01-01-10 00:00</t>
        </r>
      </text>
    </comment>
    <comment ref="J278" authorId="0">
      <text>
        <r>
          <rPr>
            <sz val="10"/>
            <rFont val="Arial"/>
            <family val="2"/>
          </rPr>
          <t>13.427,38
31-12-09 23:45 - 01-01-11 00:00</t>
        </r>
      </text>
    </comment>
    <comment ref="K278" authorId="0">
      <text>
        <r>
          <rPr>
            <sz val="10"/>
            <rFont val="Arial"/>
            <family val="2"/>
          </rPr>
          <t>14.572,88
31-12-10 23:45 - 01-01-12 00:00</t>
        </r>
      </text>
    </comment>
    <comment ref="L278" authorId="0">
      <text>
        <r>
          <rPr>
            <sz val="10"/>
            <rFont val="Arial"/>
            <family val="2"/>
          </rPr>
          <t>15.084,63
31-12-11 23:45 - 01-01-13 00:00</t>
        </r>
      </text>
    </comment>
    <comment ref="I279" authorId="0">
      <text>
        <r>
          <rPr>
            <sz val="10"/>
            <rFont val="Arial"/>
            <family val="2"/>
          </rPr>
          <t>29.905,67
31-12-08 23:45 - 01-01-10 00:00</t>
        </r>
      </text>
    </comment>
    <comment ref="J279" authorId="0">
      <text>
        <r>
          <rPr>
            <sz val="10"/>
            <rFont val="Arial"/>
            <family val="2"/>
          </rPr>
          <t>29.436,35
31-12-09 23:45 - 01-01-11 00:00</t>
        </r>
      </text>
    </comment>
    <comment ref="K279" authorId="0">
      <text>
        <r>
          <rPr>
            <sz val="10"/>
            <rFont val="Arial"/>
            <family val="2"/>
          </rPr>
          <t>29.334,47
31-12-10 23:45 - 01-01-12 00:00</t>
        </r>
      </text>
    </comment>
    <comment ref="L279" authorId="0">
      <text>
        <r>
          <rPr>
            <sz val="10"/>
            <rFont val="Arial"/>
            <family val="2"/>
          </rPr>
          <t>30.109,55
31-12-11 23:45 - 01-01-13 00:00</t>
        </r>
      </text>
    </comment>
    <comment ref="K280" authorId="0">
      <text>
        <r>
          <rPr>
            <sz val="10"/>
            <rFont val="Arial"/>
            <family val="2"/>
          </rPr>
          <t>17.865,68
31-12-10 23:45 - 01-01-12 00:00</t>
        </r>
      </text>
    </comment>
    <comment ref="L280" authorId="0">
      <text>
        <r>
          <rPr>
            <sz val="10"/>
            <rFont val="Arial"/>
            <family val="2"/>
          </rPr>
          <t>18.121,89
31-12-11 23:45 - 01-01-13 00:00</t>
        </r>
      </text>
    </comment>
    <comment ref="J281" authorId="0">
      <text>
        <r>
          <rPr>
            <sz val="10"/>
            <rFont val="Arial"/>
            <family val="2"/>
          </rPr>
          <t>13.446,96
31-12-09 23:45 - 01-01-11 00:00</t>
        </r>
      </text>
    </comment>
    <comment ref="K281" authorId="0">
      <text>
        <r>
          <rPr>
            <sz val="10"/>
            <rFont val="Arial"/>
            <family val="2"/>
          </rPr>
          <t>12.758,28
31-12-10 23:45 - 01-01-12 00:00</t>
        </r>
      </text>
    </comment>
    <comment ref="L281" authorId="0">
      <text>
        <r>
          <rPr>
            <sz val="10"/>
            <rFont val="Arial"/>
            <family val="2"/>
          </rPr>
          <t>12.460,19
31-12-11 23:45 - 01-01-13 00:00</t>
        </r>
      </text>
    </comment>
    <comment ref="I282" authorId="0">
      <text>
        <r>
          <rPr>
            <sz val="10"/>
            <rFont val="Arial"/>
            <family val="2"/>
          </rPr>
          <t>20.572,58
31-12-08 23:45 - 01-01-10 00:00</t>
        </r>
      </text>
    </comment>
    <comment ref="J282" authorId="0">
      <text>
        <r>
          <rPr>
            <sz val="10"/>
            <rFont val="Arial"/>
            <family val="2"/>
          </rPr>
          <t>20.685,20
31-12-09 23:45 - 01-01-11 00:00</t>
        </r>
      </text>
    </comment>
    <comment ref="K282" authorId="0">
      <text>
        <r>
          <rPr>
            <sz val="10"/>
            <rFont val="Arial"/>
            <family val="2"/>
          </rPr>
          <t>20.235,55
31-12-10 23:45 - 01-01-12 00:00</t>
        </r>
      </text>
    </comment>
    <comment ref="L282" authorId="0">
      <text>
        <r>
          <rPr>
            <sz val="10"/>
            <rFont val="Arial"/>
            <family val="2"/>
          </rPr>
          <t>21.016,16
31-12-11 23:45 - 01-01-13 00:00</t>
        </r>
      </text>
    </comment>
    <comment ref="I283" authorId="0">
      <text>
        <r>
          <rPr>
            <sz val="10"/>
            <rFont val="Arial"/>
            <family val="2"/>
          </rPr>
          <t>23.038,99
31-12-08 23:45 - 01-01-10 00:00</t>
        </r>
      </text>
    </comment>
    <comment ref="J283" authorId="0">
      <text>
        <r>
          <rPr>
            <sz val="10"/>
            <rFont val="Arial"/>
            <family val="2"/>
          </rPr>
          <t>23.729,11
31-12-09 23:45 - 01-01-11 00:00</t>
        </r>
      </text>
    </comment>
    <comment ref="K283" authorId="0">
      <text>
        <r>
          <rPr>
            <sz val="10"/>
            <rFont val="Arial"/>
            <family val="2"/>
          </rPr>
          <t>23.391,56
31-12-10 23:45 - 01-01-12 00:00</t>
        </r>
      </text>
    </comment>
    <comment ref="L283" authorId="0">
      <text>
        <r>
          <rPr>
            <sz val="10"/>
            <rFont val="Arial"/>
            <family val="2"/>
          </rPr>
          <t>24.952,76
31-12-11 23:45 - 01-01-13 00:00</t>
        </r>
      </text>
    </comment>
    <comment ref="I284" authorId="0">
      <text>
        <r>
          <rPr>
            <sz val="10"/>
            <rFont val="Arial"/>
            <family val="2"/>
          </rPr>
          <t>28.004,94
31-12-08 23:45 - 01-01-10 00:00</t>
        </r>
      </text>
    </comment>
    <comment ref="J284" authorId="0">
      <text>
        <r>
          <rPr>
            <sz val="10"/>
            <rFont val="Arial"/>
            <family val="2"/>
          </rPr>
          <t>28.007,52
31-12-09 23:45 - 01-01-11 00:00</t>
        </r>
      </text>
    </comment>
    <comment ref="K284" authorId="0">
      <text>
        <r>
          <rPr>
            <sz val="10"/>
            <rFont val="Arial"/>
            <family val="2"/>
          </rPr>
          <t>26.824,70
31-12-10 23:45 - 01-01-12 00:00</t>
        </r>
      </text>
    </comment>
    <comment ref="L284" authorId="0">
      <text>
        <r>
          <rPr>
            <sz val="10"/>
            <rFont val="Arial"/>
            <family val="2"/>
          </rPr>
          <t>23.410,37
31-12-11 23:45 - 01-01-13 00:00</t>
        </r>
      </text>
    </comment>
    <comment ref="I285" authorId="0">
      <text>
        <r>
          <rPr>
            <sz val="10"/>
            <rFont val="Arial"/>
            <family val="2"/>
          </rPr>
          <t>16.285,30
31-12-08 23:45 - 01-01-10 00:00</t>
        </r>
      </text>
    </comment>
    <comment ref="J285" authorId="0">
      <text>
        <r>
          <rPr>
            <sz val="10"/>
            <rFont val="Arial"/>
            <family val="2"/>
          </rPr>
          <t>17.047,92
31-12-09 23:45 - 01-01-11 00:00</t>
        </r>
      </text>
    </comment>
    <comment ref="K285" authorId="0">
      <text>
        <r>
          <rPr>
            <sz val="10"/>
            <rFont val="Arial"/>
            <family val="2"/>
          </rPr>
          <t>17.225,01
31-12-10 23:45 - 01-01-12 00:00</t>
        </r>
      </text>
    </comment>
    <comment ref="L285" authorId="0">
      <text>
        <r>
          <rPr>
            <sz val="10"/>
            <rFont val="Arial"/>
            <family val="2"/>
          </rPr>
          <t>16.350,41
31-12-11 23:45 - 01-01-13 00:00</t>
        </r>
      </text>
    </comment>
    <comment ref="K286" authorId="0">
      <text>
        <r>
          <rPr>
            <sz val="10"/>
            <rFont val="Arial"/>
            <family val="2"/>
          </rPr>
          <t>22.285,52
31-12-10 23:45 - 01-01-12 00:00</t>
        </r>
      </text>
    </comment>
    <comment ref="L286" authorId="0">
      <text>
        <r>
          <rPr>
            <sz val="10"/>
            <rFont val="Arial"/>
            <family val="2"/>
          </rPr>
          <t>23.016,03
31-12-11 23:45 - 01-01-13 00:00</t>
        </r>
      </text>
    </comment>
    <comment ref="I287" authorId="0">
      <text>
        <r>
          <rPr>
            <sz val="10"/>
            <rFont val="Arial"/>
            <family val="2"/>
          </rPr>
          <t>23.826,28
31-12-08 23:45 - 01-01-10 00:00</t>
        </r>
      </text>
    </comment>
    <comment ref="J287" authorId="0">
      <text>
        <r>
          <rPr>
            <sz val="10"/>
            <rFont val="Arial"/>
            <family val="2"/>
          </rPr>
          <t>23.901,66
31-12-09 23:45 - 01-01-11 00:00</t>
        </r>
      </text>
    </comment>
    <comment ref="K287" authorId="0">
      <text>
        <r>
          <rPr>
            <sz val="10"/>
            <rFont val="Arial"/>
            <family val="2"/>
          </rPr>
          <t>23.024,85
31-12-10 23:45 - 01-01-12 00:00</t>
        </r>
      </text>
    </comment>
    <comment ref="L287" authorId="0">
      <text>
        <r>
          <rPr>
            <sz val="10"/>
            <rFont val="Arial"/>
            <family val="2"/>
          </rPr>
          <t>23.693,22
31-12-11 23:45 - 01-01-13 00:00</t>
        </r>
      </text>
    </comment>
    <comment ref="I288" authorId="0">
      <text>
        <r>
          <rPr>
            <sz val="10"/>
            <rFont val="Arial"/>
            <family val="2"/>
          </rPr>
          <t>13.900,16
31-12-08 23:45 - 01-01-10 00:00</t>
        </r>
      </text>
    </comment>
    <comment ref="J288" authorId="0">
      <text>
        <r>
          <rPr>
            <sz val="10"/>
            <rFont val="Arial"/>
            <family val="2"/>
          </rPr>
          <t>13.749,45
31-12-09 23:45 - 01-01-11 00:00</t>
        </r>
      </text>
    </comment>
    <comment ref="K288" authorId="0">
      <text>
        <r>
          <rPr>
            <sz val="10"/>
            <rFont val="Arial"/>
            <family val="2"/>
          </rPr>
          <t>13.869,77
31-12-10 23:45 - 01-01-12 00:00</t>
        </r>
      </text>
    </comment>
    <comment ref="L288" authorId="0">
      <text>
        <r>
          <rPr>
            <sz val="10"/>
            <rFont val="Arial"/>
            <family val="2"/>
          </rPr>
          <t>15.424,63
31-12-11 23:45 - 01-01-13 00:00</t>
        </r>
      </text>
    </comment>
    <comment ref="K289" authorId="0">
      <text>
        <r>
          <rPr>
            <sz val="10"/>
            <rFont val="Arial"/>
            <family val="2"/>
          </rPr>
          <t>11.977,42
31-12-10 23:45 - 01-01-12 00:00</t>
        </r>
      </text>
    </comment>
    <comment ref="L289" authorId="0">
      <text>
        <r>
          <rPr>
            <sz val="10"/>
            <rFont val="Arial"/>
            <family val="2"/>
          </rPr>
          <t>13.102,97
31-12-11 23:45 - 01-01-13 00:00</t>
        </r>
      </text>
    </comment>
    <comment ref="J290" authorId="0">
      <text>
        <r>
          <rPr>
            <sz val="10"/>
            <rFont val="Arial"/>
            <family val="2"/>
          </rPr>
          <t>18.339,39
31-12-09 23:45 - 01-01-11 00:00</t>
        </r>
      </text>
    </comment>
    <comment ref="K290" authorId="0">
      <text>
        <r>
          <rPr>
            <sz val="10"/>
            <rFont val="Arial"/>
            <family val="2"/>
          </rPr>
          <t>17.797,31
31-12-10 23:45 - 01-01-12 00:00</t>
        </r>
      </text>
    </comment>
    <comment ref="L290" authorId="0">
      <text>
        <r>
          <rPr>
            <sz val="10"/>
            <rFont val="Arial"/>
            <family val="2"/>
          </rPr>
          <t>18.156,19
31-12-11 23:45 - 01-01-13 00:00</t>
        </r>
      </text>
    </comment>
    <comment ref="I291" authorId="0">
      <text>
        <r>
          <rPr>
            <sz val="10"/>
            <rFont val="Arial"/>
            <family val="2"/>
          </rPr>
          <t>19.385,14
31-12-08 23:45 - 01-01-10 00:00</t>
        </r>
      </text>
    </comment>
    <comment ref="J291" authorId="0">
      <text>
        <r>
          <rPr>
            <sz val="10"/>
            <rFont val="Arial"/>
            <family val="2"/>
          </rPr>
          <t>20.424,08
31-12-09 23:45 - 01-01-11 00:00</t>
        </r>
      </text>
    </comment>
    <comment ref="K291" authorId="0">
      <text>
        <r>
          <rPr>
            <sz val="10"/>
            <rFont val="Arial"/>
            <family val="2"/>
          </rPr>
          <t>17.889,45
31-12-10 23:45 - 01-01-12 00:00</t>
        </r>
      </text>
    </comment>
    <comment ref="L291" authorId="0">
      <text>
        <r>
          <rPr>
            <sz val="10"/>
            <rFont val="Arial"/>
            <family val="2"/>
          </rPr>
          <t>17.185,31
31-12-11 23:45 - 01-01-13 00:00</t>
        </r>
      </text>
    </comment>
    <comment ref="J292" authorId="0">
      <text>
        <r>
          <rPr>
            <sz val="10"/>
            <rFont val="Arial"/>
            <family val="2"/>
          </rPr>
          <t>11.706,59
31-12-09 23:45 - 01-01-11 00:00</t>
        </r>
      </text>
    </comment>
    <comment ref="K292" authorId="0">
      <text>
        <r>
          <rPr>
            <sz val="10"/>
            <rFont val="Arial"/>
            <family val="2"/>
          </rPr>
          <t>10.805,84
31-12-10 23:45 - 01-01-12 00:00</t>
        </r>
      </text>
    </comment>
    <comment ref="L292" authorId="0">
      <text>
        <r>
          <rPr>
            <sz val="10"/>
            <rFont val="Arial"/>
            <family val="2"/>
          </rPr>
          <t>11.712,15
31-12-11 23:45 - 01-01-13 00:00</t>
        </r>
      </text>
    </comment>
    <comment ref="J294" authorId="0">
      <text>
        <r>
          <rPr>
            <sz val="10"/>
            <rFont val="Arial"/>
            <family val="2"/>
          </rPr>
          <t>12.315,52
31-12-09 23:45 - 01-01-11 00:00</t>
        </r>
      </text>
    </comment>
    <comment ref="K294" authorId="0">
      <text>
        <r>
          <rPr>
            <sz val="10"/>
            <rFont val="Arial"/>
            <family val="2"/>
          </rPr>
          <t>16.509,34
31-12-10 23:45 - 01-01-12 00:00</t>
        </r>
      </text>
    </comment>
    <comment ref="L294" authorId="0">
      <text>
        <r>
          <rPr>
            <sz val="10"/>
            <rFont val="Arial"/>
            <family val="2"/>
          </rPr>
          <t>19.183,69
31-12-11 23:45 - 01-01-13 00:00</t>
        </r>
      </text>
    </comment>
    <comment ref="J295" authorId="0">
      <text>
        <r>
          <rPr>
            <sz val="10"/>
            <rFont val="Arial"/>
            <family val="2"/>
          </rPr>
          <t>21.102,75
31-12-09 23:45 - 01-01-11 00:00</t>
        </r>
      </text>
    </comment>
    <comment ref="K295" authorId="0">
      <text>
        <r>
          <rPr>
            <sz val="10"/>
            <rFont val="Arial"/>
            <family val="2"/>
          </rPr>
          <t>20.309,72
31-12-10 23:45 - 01-01-12 00:00</t>
        </r>
      </text>
    </comment>
    <comment ref="L295" authorId="0">
      <text>
        <r>
          <rPr>
            <sz val="10"/>
            <rFont val="Arial"/>
            <family val="2"/>
          </rPr>
          <t>17.822,16
31-12-11 23:45 - 01-01-13 00:00</t>
        </r>
      </text>
    </comment>
    <comment ref="J296" authorId="0">
      <text>
        <r>
          <rPr>
            <sz val="10"/>
            <rFont val="Arial"/>
            <family val="2"/>
          </rPr>
          <t>13.238,05
31-12-09 23:45 - 01-01-11 00:00</t>
        </r>
      </text>
    </comment>
    <comment ref="K296" authorId="0">
      <text>
        <r>
          <rPr>
            <sz val="10"/>
            <rFont val="Arial"/>
            <family val="2"/>
          </rPr>
          <t>12.243,56
31-12-10 23:45 - 01-01-12 00:00</t>
        </r>
      </text>
    </comment>
    <comment ref="L296" authorId="0">
      <text>
        <r>
          <rPr>
            <sz val="10"/>
            <rFont val="Arial"/>
            <family val="2"/>
          </rPr>
          <t>13.903,19
31-12-11 23:45 - 01-01-13 00:00</t>
        </r>
      </text>
    </comment>
    <comment ref="J297" authorId="0">
      <text>
        <r>
          <rPr>
            <sz val="10"/>
            <rFont val="Arial"/>
            <family val="2"/>
          </rPr>
          <t>23.102,85
31-12-09 23:45 - 01-01-11 00:00</t>
        </r>
      </text>
    </comment>
    <comment ref="K297" authorId="0">
      <text>
        <r>
          <rPr>
            <sz val="10"/>
            <rFont val="Arial"/>
            <family val="2"/>
          </rPr>
          <t>22.980,02
31-12-10 23:45 - 01-01-12 00:00</t>
        </r>
      </text>
    </comment>
    <comment ref="L297" authorId="0">
      <text>
        <r>
          <rPr>
            <sz val="10"/>
            <rFont val="Arial"/>
            <family val="2"/>
          </rPr>
          <t>23.679,21
31-12-11 23:45 - 01-01-13 00:00</t>
        </r>
      </text>
    </comment>
    <comment ref="I298" authorId="0">
      <text>
        <r>
          <rPr>
            <sz val="10"/>
            <rFont val="Arial"/>
            <family val="2"/>
          </rPr>
          <t>13.670,16
31-12-08 23:45 - 01-01-10 00:00</t>
        </r>
      </text>
    </comment>
    <comment ref="J298" authorId="0">
      <text>
        <r>
          <rPr>
            <sz val="10"/>
            <rFont val="Arial"/>
            <family val="2"/>
          </rPr>
          <t>12.405,85
31-12-09 23:45 - 01-01-11 00:00</t>
        </r>
      </text>
    </comment>
    <comment ref="K298" authorId="0">
      <text>
        <r>
          <rPr>
            <sz val="10"/>
            <rFont val="Arial"/>
            <family val="2"/>
          </rPr>
          <t>14.919,69
31-12-10 23:45 - 01-01-12 00:00</t>
        </r>
      </text>
    </comment>
    <comment ref="L298" authorId="0">
      <text>
        <r>
          <rPr>
            <sz val="10"/>
            <rFont val="Arial"/>
            <family val="2"/>
          </rPr>
          <t>14.156,67
31-12-11 23:45 - 01-01-13 00:00</t>
        </r>
      </text>
    </comment>
    <comment ref="I299" authorId="0">
      <text>
        <r>
          <rPr>
            <sz val="10"/>
            <rFont val="Arial"/>
            <family val="2"/>
          </rPr>
          <t>6.795,05
31-12-08 23:45 - 01-01-10 00:00</t>
        </r>
      </text>
    </comment>
    <comment ref="J299" authorId="0">
      <text>
        <r>
          <rPr>
            <sz val="10"/>
            <rFont val="Arial"/>
            <family val="2"/>
          </rPr>
          <t>6.998,89
31-12-09 23:45 - 01-01-11 00:00</t>
        </r>
      </text>
    </comment>
    <comment ref="K299" authorId="0">
      <text>
        <r>
          <rPr>
            <sz val="10"/>
            <rFont val="Arial"/>
            <family val="2"/>
          </rPr>
          <t>6.967,81
31-12-10 23:45 - 01-01-12 00:00</t>
        </r>
      </text>
    </comment>
    <comment ref="L299" authorId="0">
      <text>
        <r>
          <rPr>
            <sz val="10"/>
            <rFont val="Arial"/>
            <family val="2"/>
          </rPr>
          <t>6.270,74
31-12-11 23:45 - 01-01-13 00:00</t>
        </r>
      </text>
    </comment>
    <comment ref="I300" authorId="0">
      <text>
        <r>
          <rPr>
            <sz val="10"/>
            <rFont val="Arial"/>
            <family val="2"/>
          </rPr>
          <t>7.781,55
31-12-08 23:45 - 01-01-10 00:00</t>
        </r>
      </text>
    </comment>
    <comment ref="J300" authorId="0">
      <text>
        <r>
          <rPr>
            <sz val="10"/>
            <rFont val="Arial"/>
            <family val="2"/>
          </rPr>
          <t>6.514,23
31-12-09 23:45 - 01-01-11 00:00</t>
        </r>
      </text>
    </comment>
    <comment ref="K300" authorId="0">
      <text>
        <r>
          <rPr>
            <sz val="10"/>
            <rFont val="Arial"/>
            <family val="2"/>
          </rPr>
          <t>9.225,09
31-12-10 23:45 - 01-01-12 00:00</t>
        </r>
      </text>
    </comment>
    <comment ref="L300" authorId="0">
      <text>
        <r>
          <rPr>
            <sz val="10"/>
            <rFont val="Arial"/>
            <family val="2"/>
          </rPr>
          <t>8.898,07
31-12-11 23:45 - 01-01-13 00:00</t>
        </r>
      </text>
    </comment>
    <comment ref="K301" authorId="0">
      <text>
        <r>
          <rPr>
            <sz val="10"/>
            <rFont val="Arial"/>
            <family val="2"/>
          </rPr>
          <t>9.421,96
31-12-10 23:45 - 01-01-12 00:00</t>
        </r>
      </text>
    </comment>
    <comment ref="L301" authorId="0">
      <text>
        <r>
          <rPr>
            <sz val="10"/>
            <rFont val="Arial"/>
            <family val="2"/>
          </rPr>
          <t>10.137,82
31-12-11 23:45 - 01-01-13 00:00</t>
        </r>
      </text>
    </comment>
    <comment ref="J302" authorId="0">
      <text>
        <r>
          <rPr>
            <sz val="10"/>
            <rFont val="Arial"/>
            <family val="2"/>
          </rPr>
          <t>7.479,09
31-12-09 23:45 - 01-01-11 00:00</t>
        </r>
      </text>
    </comment>
    <comment ref="K302" authorId="0">
      <text>
        <r>
          <rPr>
            <sz val="10"/>
            <rFont val="Arial"/>
            <family val="2"/>
          </rPr>
          <t>8.010,49
31-12-10 23:45 - 01-01-12 00:00</t>
        </r>
      </text>
    </comment>
    <comment ref="L302" authorId="0">
      <text>
        <r>
          <rPr>
            <sz val="10"/>
            <rFont val="Arial"/>
            <family val="2"/>
          </rPr>
          <t>7.087,53
31-12-11 23:45 - 01-01-13 00:00</t>
        </r>
      </text>
    </comment>
    <comment ref="I303" authorId="0">
      <text>
        <r>
          <rPr>
            <sz val="10"/>
            <rFont val="Arial"/>
            <family val="2"/>
          </rPr>
          <t>6.774,83
31-12-08 23:45 - 01-01-10 00:00</t>
        </r>
      </text>
    </comment>
    <comment ref="J303" authorId="0">
      <text>
        <r>
          <rPr>
            <sz val="10"/>
            <rFont val="Arial"/>
            <family val="2"/>
          </rPr>
          <t>7.208,75
31-12-09 23:45 - 01-01-11 00:00</t>
        </r>
      </text>
    </comment>
    <comment ref="K303" authorId="0">
      <text>
        <r>
          <rPr>
            <sz val="10"/>
            <rFont val="Arial"/>
            <family val="2"/>
          </rPr>
          <t>7.283,93
31-12-10 23:45 - 01-01-12 00:00</t>
        </r>
      </text>
    </comment>
    <comment ref="L303" authorId="0">
      <text>
        <r>
          <rPr>
            <sz val="10"/>
            <rFont val="Arial"/>
            <family val="2"/>
          </rPr>
          <t>853,14
31-12-11 23:45 - 01-01-13 00:00</t>
        </r>
      </text>
    </comment>
    <comment ref="I309" authorId="0">
      <text>
        <r>
          <rPr>
            <sz val="10"/>
            <rFont val="Arial"/>
            <family val="2"/>
          </rPr>
          <t>6.112,51
31-12-08 23:45 - 01-01-10 00:00</t>
        </r>
      </text>
    </comment>
    <comment ref="J309" authorId="0">
      <text>
        <r>
          <rPr>
            <sz val="10"/>
            <rFont val="Arial"/>
            <family val="2"/>
          </rPr>
          <t>5.724,71
31-12-09 23:45 - 01-01-11 00:00</t>
        </r>
      </text>
    </comment>
    <comment ref="K309" authorId="0">
      <text>
        <r>
          <rPr>
            <sz val="10"/>
            <rFont val="Arial"/>
            <family val="2"/>
          </rPr>
          <t>5.127,27
31-12-10 23:45 - 01-01-12 00:00</t>
        </r>
      </text>
    </comment>
    <comment ref="L309" authorId="0">
      <text>
        <r>
          <rPr>
            <sz val="10"/>
            <rFont val="Arial"/>
            <family val="2"/>
          </rPr>
          <t>5.536,81
31-12-11 23:45 - 01-01-13 00:00</t>
        </r>
      </text>
    </comment>
    <comment ref="I310" authorId="0">
      <text>
        <r>
          <rPr>
            <sz val="10"/>
            <rFont val="Arial"/>
            <family val="2"/>
          </rPr>
          <t>4.447,99
31-12-08 23:45 - 01-01-10 00:00</t>
        </r>
      </text>
    </comment>
    <comment ref="J310" authorId="0">
      <text>
        <r>
          <rPr>
            <sz val="10"/>
            <rFont val="Arial"/>
            <family val="2"/>
          </rPr>
          <t>4.541,58
31-12-09 23:45 - 01-01-11 00:00</t>
        </r>
      </text>
    </comment>
    <comment ref="K310" authorId="0">
      <text>
        <r>
          <rPr>
            <sz val="10"/>
            <rFont val="Arial"/>
            <family val="2"/>
          </rPr>
          <t>4.520,93
31-12-10 23:45 - 01-01-12 00:00</t>
        </r>
      </text>
    </comment>
    <comment ref="L310" authorId="0">
      <text>
        <r>
          <rPr>
            <sz val="10"/>
            <rFont val="Arial"/>
            <family val="2"/>
          </rPr>
          <t>4.629,13
31-12-11 23:45 - 01-01-13 00:00</t>
        </r>
      </text>
    </comment>
    <comment ref="I311" authorId="0">
      <text>
        <r>
          <rPr>
            <sz val="10"/>
            <rFont val="Arial"/>
            <family val="2"/>
          </rPr>
          <t>8.635,64
31-12-08 23:45 - 01-01-10 00:00</t>
        </r>
      </text>
    </comment>
    <comment ref="J311" authorId="0">
      <text>
        <r>
          <rPr>
            <sz val="10"/>
            <rFont val="Arial"/>
            <family val="2"/>
          </rPr>
          <t>8.805,27
31-12-09 23:45 - 01-01-11 00:00</t>
        </r>
      </text>
    </comment>
    <comment ref="K311" authorId="0">
      <text>
        <r>
          <rPr>
            <sz val="10"/>
            <rFont val="Arial"/>
            <family val="2"/>
          </rPr>
          <t>9.233,50
31-12-10 23:45 - 01-01-12 00:00</t>
        </r>
      </text>
    </comment>
    <comment ref="L311" authorId="0">
      <text>
        <r>
          <rPr>
            <sz val="10"/>
            <rFont val="Arial"/>
            <family val="2"/>
          </rPr>
          <t>5.515,72
31-12-11 23:45 - 01-01-13 00:00</t>
        </r>
      </text>
    </comment>
    <comment ref="I312" authorId="0">
      <text>
        <r>
          <rPr>
            <sz val="10"/>
            <rFont val="Arial"/>
            <family val="2"/>
          </rPr>
          <t>15.022,05
31-12-08 23:45 - 01-01-10 00:00</t>
        </r>
      </text>
    </comment>
    <comment ref="J312" authorId="0">
      <text>
        <r>
          <rPr>
            <sz val="10"/>
            <rFont val="Arial"/>
            <family val="2"/>
          </rPr>
          <t>15.823,60
31-12-09 23:45 - 01-01-11 00:00</t>
        </r>
      </text>
    </comment>
    <comment ref="K312" authorId="0">
      <text>
        <r>
          <rPr>
            <sz val="10"/>
            <rFont val="Arial"/>
            <family val="2"/>
          </rPr>
          <t>15.493,62
31-12-10 23:45 - 01-01-12 00:00</t>
        </r>
      </text>
    </comment>
    <comment ref="L312" authorId="0">
      <text>
        <r>
          <rPr>
            <sz val="10"/>
            <rFont val="Arial"/>
            <family val="2"/>
          </rPr>
          <t>12.287,36
31-12-11 23:45 - 01-01-13 00:00</t>
        </r>
      </text>
    </comment>
    <comment ref="I313" authorId="0">
      <text>
        <r>
          <rPr>
            <sz val="10"/>
            <rFont val="Arial"/>
            <family val="2"/>
          </rPr>
          <t>4.564,84
31-12-08 23:45 - 01-01-10 00:00</t>
        </r>
      </text>
    </comment>
    <comment ref="J313" authorId="0">
      <text>
        <r>
          <rPr>
            <sz val="10"/>
            <rFont val="Arial"/>
            <family val="2"/>
          </rPr>
          <t>4.294,11
31-12-09 23:45 - 01-01-11 00:00</t>
        </r>
      </text>
    </comment>
    <comment ref="K313" authorId="0">
      <text>
        <r>
          <rPr>
            <sz val="10"/>
            <rFont val="Arial"/>
            <family val="2"/>
          </rPr>
          <t>5.392,73
31-12-10 23:45 - 01-01-12 00:00</t>
        </r>
      </text>
    </comment>
    <comment ref="L313" authorId="0">
      <text>
        <r>
          <rPr>
            <sz val="10"/>
            <rFont val="Arial"/>
            <family val="2"/>
          </rPr>
          <t>5.889,49
31-12-11 23:45 - 01-01-13 00:00</t>
        </r>
      </text>
    </comment>
    <comment ref="I314" authorId="0">
      <text>
        <r>
          <rPr>
            <sz val="10"/>
            <rFont val="Arial"/>
            <family val="2"/>
          </rPr>
          <t>13.930,18
31-12-08 23:45 - 01-01-10 00:00</t>
        </r>
      </text>
    </comment>
    <comment ref="J314" authorId="0">
      <text>
        <r>
          <rPr>
            <sz val="10"/>
            <rFont val="Arial"/>
            <family val="2"/>
          </rPr>
          <t>14.742,25
31-12-09 23:45 - 01-01-11 00:00</t>
        </r>
      </text>
    </comment>
    <comment ref="K314" authorId="0">
      <text>
        <r>
          <rPr>
            <sz val="10"/>
            <rFont val="Arial"/>
            <family val="2"/>
          </rPr>
          <t>13.051,22
31-12-10 23:45 - 01-01-12 00:00</t>
        </r>
      </text>
    </comment>
    <comment ref="L314" authorId="0">
      <text>
        <r>
          <rPr>
            <sz val="10"/>
            <rFont val="Arial"/>
            <family val="2"/>
          </rPr>
          <t>14.089,17
31-12-11 23:45 - 01-01-13 00:00</t>
        </r>
      </text>
    </comment>
    <comment ref="I315" authorId="0">
      <text>
        <r>
          <rPr>
            <sz val="10"/>
            <rFont val="Arial"/>
            <family val="2"/>
          </rPr>
          <t>14.969,98
31-12-08 23:45 - 01-01-10 00:00</t>
        </r>
      </text>
    </comment>
    <comment ref="J315" authorId="0">
      <text>
        <r>
          <rPr>
            <sz val="10"/>
            <rFont val="Arial"/>
            <family val="2"/>
          </rPr>
          <t>13.694,13
31-12-09 23:45 - 01-01-11 00:00</t>
        </r>
      </text>
    </comment>
    <comment ref="K315" authorId="0">
      <text>
        <r>
          <rPr>
            <sz val="10"/>
            <rFont val="Arial"/>
            <family val="2"/>
          </rPr>
          <t>11.761,34
31-12-10 23:45 - 01-01-12 00:00</t>
        </r>
      </text>
    </comment>
    <comment ref="L315" authorId="0">
      <text>
        <r>
          <rPr>
            <sz val="10"/>
            <rFont val="Arial"/>
            <family val="2"/>
          </rPr>
          <t>11.450,86
31-12-11 23:45 - 01-01-13 00:00</t>
        </r>
      </text>
    </comment>
    <comment ref="I316" authorId="0">
      <text>
        <r>
          <rPr>
            <sz val="10"/>
            <rFont val="Arial"/>
            <family val="2"/>
          </rPr>
          <t>6.053,73
31-12-08 23:45 - 01-01-10 00:00</t>
        </r>
      </text>
    </comment>
    <comment ref="J316" authorId="0">
      <text>
        <r>
          <rPr>
            <sz val="10"/>
            <rFont val="Arial"/>
            <family val="2"/>
          </rPr>
          <t>6.199,67
31-12-09 23:45 - 01-01-11 00:00</t>
        </r>
      </text>
    </comment>
    <comment ref="K316" authorId="0">
      <text>
        <r>
          <rPr>
            <sz val="10"/>
            <rFont val="Arial"/>
            <family val="2"/>
          </rPr>
          <t>5.985,10
31-12-10 23:45 - 01-01-12 00:00</t>
        </r>
      </text>
    </comment>
    <comment ref="L316" authorId="0">
      <text>
        <r>
          <rPr>
            <sz val="10"/>
            <rFont val="Arial"/>
            <family val="2"/>
          </rPr>
          <t>5.352,11
31-12-11 23:45 - 01-01-13 00:00</t>
        </r>
      </text>
    </comment>
    <comment ref="I317" authorId="0">
      <text>
        <r>
          <rPr>
            <sz val="10"/>
            <rFont val="Arial"/>
            <family val="2"/>
          </rPr>
          <t>14.354,67
31-12-08 23:45 - 01-01-10 00:00</t>
        </r>
      </text>
    </comment>
    <comment ref="J317" authorId="0">
      <text>
        <r>
          <rPr>
            <sz val="10"/>
            <rFont val="Arial"/>
            <family val="2"/>
          </rPr>
          <t>14.544,89
31-12-09 23:45 - 01-01-11 00:00</t>
        </r>
      </text>
    </comment>
    <comment ref="K317" authorId="0">
      <text>
        <r>
          <rPr>
            <sz val="10"/>
            <rFont val="Arial"/>
            <family val="2"/>
          </rPr>
          <t>13.741,45
31-12-10 23:45 - 01-01-12 00:00</t>
        </r>
      </text>
    </comment>
    <comment ref="L317" authorId="0">
      <text>
        <r>
          <rPr>
            <sz val="10"/>
            <rFont val="Arial"/>
            <family val="2"/>
          </rPr>
          <t>11.760,18
31-12-11 23:45 - 01-01-13 00:00</t>
        </r>
      </text>
    </comment>
    <comment ref="I318" authorId="0">
      <text>
        <r>
          <rPr>
            <sz val="10"/>
            <rFont val="Arial"/>
            <family val="2"/>
          </rPr>
          <t>6.469,31
31-12-08 00:00 - 01-01-10 00:00</t>
        </r>
      </text>
    </comment>
    <comment ref="J318" authorId="0">
      <text>
        <r>
          <rPr>
            <sz val="10"/>
            <rFont val="Arial"/>
            <family val="2"/>
          </rPr>
          <t>8.177,20
31-12-09 23:45 - 01-01-11 00:00</t>
        </r>
      </text>
    </comment>
    <comment ref="K318" authorId="0">
      <text>
        <r>
          <rPr>
            <sz val="10"/>
            <rFont val="Arial"/>
            <family val="2"/>
          </rPr>
          <t>7.237,01
31-12-10 23:45 - 01-01-12 00:00</t>
        </r>
      </text>
    </comment>
    <comment ref="L318" authorId="0">
      <text>
        <r>
          <rPr>
            <sz val="10"/>
            <rFont val="Arial"/>
            <family val="2"/>
          </rPr>
          <t>6.808,86
31-12-11 23:45 - 01-01-13 00:00</t>
        </r>
      </text>
    </comment>
    <comment ref="I319" authorId="0">
      <text>
        <r>
          <rPr>
            <sz val="10"/>
            <rFont val="Arial"/>
            <family val="2"/>
          </rPr>
          <t>7.741,72
31-12-08 23:45 - 01-01-10 00:00</t>
        </r>
      </text>
    </comment>
    <comment ref="J319" authorId="0">
      <text>
        <r>
          <rPr>
            <sz val="10"/>
            <rFont val="Arial"/>
            <family val="2"/>
          </rPr>
          <t>6.943,78
31-12-09 23:45 - 01-01-11 00:00</t>
        </r>
      </text>
    </comment>
    <comment ref="K319" authorId="0">
      <text>
        <r>
          <rPr>
            <sz val="10"/>
            <rFont val="Arial"/>
            <family val="2"/>
          </rPr>
          <t>6.517,56
31-12-10 23:45 - 01-01-12 00:00</t>
        </r>
      </text>
    </comment>
    <comment ref="L319" authorId="0">
      <text>
        <r>
          <rPr>
            <sz val="10"/>
            <rFont val="Arial"/>
            <family val="2"/>
          </rPr>
          <t>8.267,28
31-12-11 23:45 - 01-01-13 00:00</t>
        </r>
      </text>
    </comment>
    <comment ref="J320" authorId="0">
      <text>
        <r>
          <rPr>
            <sz val="10"/>
            <rFont val="Arial"/>
            <family val="2"/>
          </rPr>
          <t>7.179,39 !
21-02-10 00:00 - 01-01-11 00:00</t>
        </r>
      </text>
    </comment>
    <comment ref="K320" authorId="0">
      <text>
        <r>
          <rPr>
            <sz val="10"/>
            <rFont val="Arial"/>
            <family val="2"/>
          </rPr>
          <t>9.533,24
31-12-10 23:45 - 01-01-12 00:00</t>
        </r>
      </text>
    </comment>
    <comment ref="L320" authorId="0">
      <text>
        <r>
          <rPr>
            <sz val="10"/>
            <rFont val="Arial"/>
            <family val="2"/>
          </rPr>
          <t>9.498,74
31-12-11 23:45 - 01-01-13 00:00</t>
        </r>
      </text>
    </comment>
    <comment ref="I321" authorId="0">
      <text>
        <r>
          <rPr>
            <sz val="10"/>
            <rFont val="Arial"/>
            <family val="2"/>
          </rPr>
          <t>10.697,72
31-12-08 23:45 - 01-01-10 00:00</t>
        </r>
      </text>
    </comment>
    <comment ref="J321" authorId="0">
      <text>
        <r>
          <rPr>
            <sz val="10"/>
            <rFont val="Arial"/>
            <family val="2"/>
          </rPr>
          <t>10.168,65
31-12-09 23:45 - 01-01-11 00:00</t>
        </r>
      </text>
    </comment>
    <comment ref="K321" authorId="0">
      <text>
        <r>
          <rPr>
            <sz val="10"/>
            <rFont val="Arial"/>
            <family val="2"/>
          </rPr>
          <t>7.338,29
31-12-10 23:45 - 01-01-12 00:00</t>
        </r>
      </text>
    </comment>
    <comment ref="L321" authorId="0">
      <text>
        <r>
          <rPr>
            <sz val="10"/>
            <rFont val="Arial"/>
            <family val="2"/>
          </rPr>
          <t>8.473,92
31-12-11 23:45 - 01-01-13 00:00</t>
        </r>
      </text>
    </comment>
    <comment ref="I322" authorId="0">
      <text>
        <r>
          <rPr>
            <sz val="10"/>
            <rFont val="Arial"/>
            <family val="2"/>
          </rPr>
          <t>96,40
31-12-08 23:45 - 01-01-10 00:00</t>
        </r>
      </text>
    </comment>
    <comment ref="J322" authorId="0">
      <text>
        <r>
          <rPr>
            <sz val="10"/>
            <rFont val="Arial"/>
            <family val="2"/>
          </rPr>
          <t>98,05
31-12-09 23:45 - 01-01-11 00:00</t>
        </r>
      </text>
    </comment>
    <comment ref="K322" authorId="0">
      <text>
        <r>
          <rPr>
            <sz val="10"/>
            <rFont val="Arial"/>
            <family val="2"/>
          </rPr>
          <t>98,12
31-12-10 23:45 - 01-01-12 00:00</t>
        </r>
      </text>
    </comment>
    <comment ref="L322" authorId="0">
      <text>
        <r>
          <rPr>
            <sz val="10"/>
            <rFont val="Arial"/>
            <family val="2"/>
          </rPr>
          <t>102,70
31-12-11 23:45 - 01-01-13 00:00</t>
        </r>
      </text>
    </comment>
    <comment ref="I323" authorId="0">
      <text>
        <r>
          <rPr>
            <sz val="10"/>
            <rFont val="Arial"/>
            <family val="2"/>
          </rPr>
          <t>589,37 !
13-11-09 00:00 - 01-01-10 00:00</t>
        </r>
      </text>
    </comment>
    <comment ref="J323" authorId="0">
      <text>
        <r>
          <rPr>
            <sz val="10"/>
            <rFont val="Arial"/>
            <family val="2"/>
          </rPr>
          <t>3.436,01
31-12-09 23:45 - 01-01-11 00:00</t>
        </r>
      </text>
    </comment>
    <comment ref="K323" authorId="0">
      <text>
        <r>
          <rPr>
            <sz val="10"/>
            <rFont val="Arial"/>
            <family val="2"/>
          </rPr>
          <t>3.399,06
31-12-10 23:45 - 01-01-12 00:00</t>
        </r>
      </text>
    </comment>
    <comment ref="L323" authorId="0">
      <text>
        <r>
          <rPr>
            <sz val="10"/>
            <rFont val="Arial"/>
            <family val="2"/>
          </rPr>
          <t>3.904,89
31-12-11 23:45 - 01-01-13 00:00</t>
        </r>
      </text>
    </comment>
    <comment ref="I324" authorId="0">
      <text>
        <r>
          <rPr>
            <sz val="10"/>
            <rFont val="Arial"/>
            <family val="2"/>
          </rPr>
          <t>9.155,38
31-12-08 23:45 - 01-01-10 00:00</t>
        </r>
      </text>
    </comment>
    <comment ref="J324" authorId="0">
      <text>
        <r>
          <rPr>
            <sz val="10"/>
            <rFont val="Arial"/>
            <family val="2"/>
          </rPr>
          <t>14.514,86
31-12-09 23:45 - 01-01-11 00:00</t>
        </r>
      </text>
    </comment>
    <comment ref="K324" authorId="0">
      <text>
        <r>
          <rPr>
            <sz val="10"/>
            <rFont val="Arial"/>
            <family val="2"/>
          </rPr>
          <t>13.717,20
31-12-10 23:45 - 01-01-12 00:00</t>
        </r>
      </text>
    </comment>
    <comment ref="L324" authorId="0">
      <text>
        <r>
          <rPr>
            <sz val="10"/>
            <rFont val="Arial"/>
            <family val="2"/>
          </rPr>
          <t>14.218,32
31-12-11 23:45 - 01-01-13 00:00</t>
        </r>
      </text>
    </comment>
    <comment ref="I325" authorId="0">
      <text>
        <r>
          <rPr>
            <sz val="10"/>
            <rFont val="Arial"/>
            <family val="2"/>
          </rPr>
          <t>5.660,22
31-12-08 23:45 - 01-01-10 00:00</t>
        </r>
      </text>
    </comment>
    <comment ref="J325" authorId="0">
      <text>
        <r>
          <rPr>
            <sz val="10"/>
            <rFont val="Arial"/>
            <family val="2"/>
          </rPr>
          <t>5.348,00
31-12-09 23:45 - 01-01-11 00:00</t>
        </r>
      </text>
    </comment>
    <comment ref="K325" authorId="0">
      <text>
        <r>
          <rPr>
            <sz val="10"/>
            <rFont val="Arial"/>
            <family val="2"/>
          </rPr>
          <t>3.800,28
31-12-10 23:45 - 01-01-12 00:00</t>
        </r>
      </text>
    </comment>
    <comment ref="L325" authorId="0">
      <text>
        <r>
          <rPr>
            <sz val="10"/>
            <rFont val="Arial"/>
            <family val="2"/>
          </rPr>
          <t>2.123,70
31-12-11 23:45 - 01-01-13 00:00</t>
        </r>
      </text>
    </comment>
    <comment ref="I326" authorId="0">
      <text>
        <r>
          <rPr>
            <sz val="10"/>
            <rFont val="Arial"/>
            <family val="2"/>
          </rPr>
          <t>14.095,37
30-12-08 00:00 - 01-01-10 00:00</t>
        </r>
      </text>
    </comment>
    <comment ref="J326" authorId="0">
      <text>
        <r>
          <rPr>
            <sz val="10"/>
            <rFont val="Arial"/>
            <family val="2"/>
          </rPr>
          <t>18.869,25
31-12-09 23:45 - 01-01-11 00:00</t>
        </r>
      </text>
    </comment>
    <comment ref="K326" authorId="0">
      <text>
        <r>
          <rPr>
            <sz val="10"/>
            <rFont val="Arial"/>
            <family val="2"/>
          </rPr>
          <t>19.651,77
31-12-10 23:45 - 01-01-12 00:00</t>
        </r>
      </text>
    </comment>
    <comment ref="L326" authorId="0">
      <text>
        <r>
          <rPr>
            <sz val="10"/>
            <rFont val="Arial"/>
            <family val="2"/>
          </rPr>
          <t>20.307,93
31-12-11 23:45 - 01-01-13 00:00</t>
        </r>
      </text>
    </comment>
    <comment ref="I327" authorId="0">
      <text>
        <r>
          <rPr>
            <sz val="10"/>
            <rFont val="Arial"/>
            <family val="2"/>
          </rPr>
          <t>1.962,94
31-12-08 23:45 - 01-01-10 00:00</t>
        </r>
      </text>
    </comment>
    <comment ref="J327" authorId="0">
      <text>
        <r>
          <rPr>
            <sz val="10"/>
            <rFont val="Arial"/>
            <family val="2"/>
          </rPr>
          <t>1.885,24
31-12-09 23:45 - 01-01-11 00:00</t>
        </r>
      </text>
    </comment>
    <comment ref="K327" authorId="0">
      <text>
        <r>
          <rPr>
            <sz val="10"/>
            <rFont val="Arial"/>
            <family val="2"/>
          </rPr>
          <t>2.260,33
31-12-10 23:45 - 01-01-12 00:00</t>
        </r>
      </text>
    </comment>
    <comment ref="L327" authorId="0">
      <text>
        <r>
          <rPr>
            <sz val="10"/>
            <rFont val="Arial"/>
            <family val="2"/>
          </rPr>
          <t>2.290,22
31-12-11 23:45 - 01-01-13 00:00</t>
        </r>
      </text>
    </comment>
    <comment ref="I328" authorId="0">
      <text>
        <r>
          <rPr>
            <sz val="10"/>
            <rFont val="Arial"/>
            <family val="2"/>
          </rPr>
          <t>14.591,33 !
20-01-09 00:00 - 01-01-10 00:00</t>
        </r>
      </text>
    </comment>
    <comment ref="J328" authorId="0">
      <text>
        <r>
          <rPr>
            <sz val="10"/>
            <rFont val="Arial"/>
            <family val="2"/>
          </rPr>
          <t>17.341,94
31-12-09 23:45 - 01-01-11 00:00</t>
        </r>
      </text>
    </comment>
    <comment ref="K328" authorId="0">
      <text>
        <r>
          <rPr>
            <sz val="10"/>
            <rFont val="Arial"/>
            <family val="2"/>
          </rPr>
          <t>14.341,63
31-12-10 23:45 - 01-01-12 00:00</t>
        </r>
      </text>
    </comment>
    <comment ref="L328" authorId="0">
      <text>
        <r>
          <rPr>
            <sz val="10"/>
            <rFont val="Arial"/>
            <family val="2"/>
          </rPr>
          <t>13.471,83
31-12-11 23:45 - 01-01-13 00:00</t>
        </r>
      </text>
    </comment>
    <comment ref="I329" authorId="0">
      <text>
        <r>
          <rPr>
            <sz val="10"/>
            <rFont val="Arial"/>
            <family val="2"/>
          </rPr>
          <t>2.128,80 !
09-03-09 00:00 - 01-01-10 00:00</t>
        </r>
      </text>
    </comment>
    <comment ref="J329" authorId="0">
      <text>
        <r>
          <rPr>
            <sz val="10"/>
            <rFont val="Arial"/>
            <family val="2"/>
          </rPr>
          <t>4.105,75
31-12-09 23:45 - 01-01-11 00:00</t>
        </r>
      </text>
    </comment>
    <comment ref="K329" authorId="0">
      <text>
        <r>
          <rPr>
            <sz val="10"/>
            <rFont val="Arial"/>
            <family val="2"/>
          </rPr>
          <t>3.533,30
31-12-10 23:45 - 01-01-12 00:00</t>
        </r>
      </text>
    </comment>
    <comment ref="L329" authorId="0">
      <text>
        <r>
          <rPr>
            <sz val="10"/>
            <rFont val="Arial"/>
            <family val="2"/>
          </rPr>
          <t>3.388,73
31-12-11 23:45 - 01-01-13 00:00</t>
        </r>
      </text>
    </comment>
    <comment ref="I330" authorId="0">
      <text>
        <r>
          <rPr>
            <sz val="10"/>
            <rFont val="Arial"/>
            <family val="2"/>
          </rPr>
          <t>1.948,60 !
09-03-09 00:00 - 01-01-10 00:00</t>
        </r>
      </text>
    </comment>
    <comment ref="J330" authorId="0">
      <text>
        <r>
          <rPr>
            <sz val="10"/>
            <rFont val="Arial"/>
            <family val="2"/>
          </rPr>
          <t>4.438,83
31-12-09 23:45 - 01-01-11 00:00</t>
        </r>
      </text>
    </comment>
    <comment ref="K330" authorId="0">
      <text>
        <r>
          <rPr>
            <sz val="10"/>
            <rFont val="Arial"/>
            <family val="2"/>
          </rPr>
          <t>3.567,69
31-12-10 23:45 - 01-01-12 00:00</t>
        </r>
      </text>
    </comment>
    <comment ref="L330" authorId="0">
      <text>
        <r>
          <rPr>
            <sz val="10"/>
            <rFont val="Arial"/>
            <family val="2"/>
          </rPr>
          <t>3.042,33
31-12-11 23:45 - 01-01-13 00:00</t>
        </r>
      </text>
    </comment>
    <comment ref="I331" authorId="0">
      <text>
        <r>
          <rPr>
            <sz val="10"/>
            <rFont val="Arial"/>
            <family val="2"/>
          </rPr>
          <t>2.933,82
30-12-08 00:00 - 01-01-10 00:00</t>
        </r>
      </text>
    </comment>
    <comment ref="J331" authorId="0">
      <text>
        <r>
          <rPr>
            <sz val="10"/>
            <rFont val="Arial"/>
            <family val="2"/>
          </rPr>
          <t>3.301,84
31-12-09 23:45 - 01-01-11 00:00</t>
        </r>
      </text>
    </comment>
    <comment ref="K331" authorId="0">
      <text>
        <r>
          <rPr>
            <sz val="10"/>
            <rFont val="Arial"/>
            <family val="2"/>
          </rPr>
          <t>3.963,66
31-12-10 23:45 - 01-01-12 00:00</t>
        </r>
      </text>
    </comment>
    <comment ref="L331" authorId="0">
      <text>
        <r>
          <rPr>
            <sz val="10"/>
            <rFont val="Arial"/>
            <family val="2"/>
          </rPr>
          <t>3.918,87
31-12-11 23:45 - 01-01-13 00:00</t>
        </r>
      </text>
    </comment>
    <comment ref="I332" authorId="0">
      <text>
        <r>
          <rPr>
            <sz val="10"/>
            <rFont val="Arial"/>
            <family val="2"/>
          </rPr>
          <t>5.740,51
30-12-08 00:00 - 01-01-10 00:00</t>
        </r>
      </text>
    </comment>
    <comment ref="J332" authorId="0">
      <text>
        <r>
          <rPr>
            <sz val="10"/>
            <rFont val="Arial"/>
            <family val="2"/>
          </rPr>
          <t>7.319,80
31-12-09 23:45 - 01-01-11 00:00</t>
        </r>
      </text>
    </comment>
    <comment ref="K332" authorId="0">
      <text>
        <r>
          <rPr>
            <sz val="10"/>
            <rFont val="Arial"/>
            <family val="2"/>
          </rPr>
          <t>5.792,78
31-12-10 23:45 - 01-01-12 00:00</t>
        </r>
      </text>
    </comment>
    <comment ref="L332" authorId="0">
      <text>
        <r>
          <rPr>
            <sz val="10"/>
            <rFont val="Arial"/>
            <family val="2"/>
          </rPr>
          <t>5.185,10
31-12-11 23:45 - 01-01-13 00:00</t>
        </r>
      </text>
    </comment>
    <comment ref="I333" authorId="0">
      <text>
        <r>
          <rPr>
            <sz val="10"/>
            <rFont val="Arial"/>
            <family val="2"/>
          </rPr>
          <t>870,53
04-08-08 01:30 - 01-01-10 00:00</t>
        </r>
      </text>
    </comment>
    <comment ref="J333" authorId="0">
      <text>
        <r>
          <rPr>
            <sz val="10"/>
            <rFont val="Arial"/>
            <family val="2"/>
          </rPr>
          <t>3.994,61
31-12-09 23:45 - 01-01-11 00:00</t>
        </r>
      </text>
    </comment>
    <comment ref="K333" authorId="0">
      <text>
        <r>
          <rPr>
            <sz val="10"/>
            <rFont val="Arial"/>
            <family val="2"/>
          </rPr>
          <t>3.368,24
31-12-10 23:45 - 01-01-12 00:00</t>
        </r>
      </text>
    </comment>
    <comment ref="L333" authorId="0">
      <text>
        <r>
          <rPr>
            <sz val="10"/>
            <rFont val="Arial"/>
            <family val="2"/>
          </rPr>
          <t>3.276,58
31-12-11 23:45 - 01-01-13 00:00</t>
        </r>
      </text>
    </comment>
    <comment ref="I334" authorId="0">
      <text>
        <r>
          <rPr>
            <sz val="10"/>
            <rFont val="Arial"/>
            <family val="2"/>
          </rPr>
          <t>4.802,05
30-12-08 00:00 - 01-01-10 00:00</t>
        </r>
      </text>
    </comment>
    <comment ref="J334" authorId="0">
      <text>
        <r>
          <rPr>
            <sz val="10"/>
            <rFont val="Arial"/>
            <family val="2"/>
          </rPr>
          <t>6.504,12
31-12-09 23:45 - 01-01-11 00:00</t>
        </r>
      </text>
    </comment>
    <comment ref="K334" authorId="0">
      <text>
        <r>
          <rPr>
            <sz val="10"/>
            <rFont val="Arial"/>
            <family val="2"/>
          </rPr>
          <t>6.333,95
31-12-10 23:45 - 01-01-12 00:00</t>
        </r>
      </text>
    </comment>
    <comment ref="L334" authorId="0">
      <text>
        <r>
          <rPr>
            <sz val="10"/>
            <rFont val="Arial"/>
            <family val="2"/>
          </rPr>
          <t>7.110,15
31-12-11 23:45 - 01-01-13 00:00</t>
        </r>
      </text>
    </comment>
    <comment ref="I335" authorId="0">
      <text>
        <r>
          <rPr>
            <sz val="10"/>
            <rFont val="Arial"/>
            <family val="2"/>
          </rPr>
          <t>967,66 !
03-07-09 00:00 - 01-01-10 00:00</t>
        </r>
      </text>
    </comment>
    <comment ref="J335" authorId="0">
      <text>
        <r>
          <rPr>
            <sz val="10"/>
            <rFont val="Arial"/>
            <family val="2"/>
          </rPr>
          <t>1.927,59
31-12-09 23:45 - 01-01-11 00:00</t>
        </r>
      </text>
    </comment>
    <comment ref="K335" authorId="0">
      <text>
        <r>
          <rPr>
            <sz val="10"/>
            <rFont val="Arial"/>
            <family val="2"/>
          </rPr>
          <t>1.873,26
31-12-10 23:45 - 01-01-12 00:00</t>
        </r>
      </text>
    </comment>
    <comment ref="L335" authorId="0">
      <text>
        <r>
          <rPr>
            <sz val="10"/>
            <rFont val="Arial"/>
            <family val="2"/>
          </rPr>
          <t>1.927,13
31-12-11 23:45 - 01-01-13 00:00</t>
        </r>
      </text>
    </comment>
    <comment ref="I336" authorId="0">
      <text>
        <r>
          <rPr>
            <sz val="10"/>
            <rFont val="Arial"/>
            <family val="2"/>
          </rPr>
          <t>5.722,56 !
15-07-09 00:00 - 23-03-10 00:15</t>
        </r>
      </text>
    </comment>
    <comment ref="J336" authorId="0">
      <text>
        <r>
          <rPr>
            <sz val="10"/>
            <rFont val="Arial"/>
            <family val="2"/>
          </rPr>
          <t>15.721,05
16-11-09 12:00 - 01-01-11 00:00</t>
        </r>
      </text>
    </comment>
    <comment ref="K336" authorId="0">
      <text>
        <r>
          <rPr>
            <sz val="10"/>
            <rFont val="Arial"/>
            <family val="2"/>
          </rPr>
          <t>23.638,27
31-12-10 23:45 - 01-01-12 00:00</t>
        </r>
      </text>
    </comment>
    <comment ref="L336" authorId="0">
      <text>
        <r>
          <rPr>
            <sz val="10"/>
            <rFont val="Arial"/>
            <family val="2"/>
          </rPr>
          <t>21.416,65
31-12-11 23:45 - 01-01-13 00:00</t>
        </r>
      </text>
    </comment>
    <comment ref="J337" authorId="0">
      <text>
        <r>
          <rPr>
            <sz val="10"/>
            <rFont val="Arial"/>
            <family val="2"/>
          </rPr>
          <t>571,71 !
22-06-10 00:00 - 01-01-11 00:00</t>
        </r>
      </text>
    </comment>
    <comment ref="K337" authorId="0">
      <text>
        <r>
          <rPr>
            <sz val="10"/>
            <rFont val="Arial"/>
            <family val="2"/>
          </rPr>
          <t>924,57
31-12-10 23:45 - 01-01-12 00:00</t>
        </r>
      </text>
    </comment>
    <comment ref="L337" authorId="0">
      <text>
        <r>
          <rPr>
            <sz val="10"/>
            <rFont val="Arial"/>
            <family val="2"/>
          </rPr>
          <t>599,75
31-12-11 23:45 - 01-01-13 00:00</t>
        </r>
      </text>
    </comment>
    <comment ref="I338" authorId="0">
      <text>
        <r>
          <rPr>
            <sz val="10"/>
            <rFont val="Arial"/>
            <family val="2"/>
          </rPr>
          <t>2.053,97 !
06-07-09 00:00 - 01-01-10 00:00</t>
        </r>
      </text>
    </comment>
    <comment ref="J338" authorId="0">
      <text>
        <r>
          <rPr>
            <sz val="10"/>
            <rFont val="Arial"/>
            <family val="2"/>
          </rPr>
          <t>3.964,85
31-12-09 23:45 - 01-01-11 00:00</t>
        </r>
      </text>
    </comment>
    <comment ref="K338" authorId="0">
      <text>
        <r>
          <rPr>
            <sz val="10"/>
            <rFont val="Arial"/>
            <family val="2"/>
          </rPr>
          <t>3.434,86
31-12-10 23:45 - 01-01-12 00:00</t>
        </r>
      </text>
    </comment>
    <comment ref="L338" authorId="0">
      <text>
        <r>
          <rPr>
            <sz val="10"/>
            <rFont val="Arial"/>
            <family val="2"/>
          </rPr>
          <t>2.389,39
31-12-11 23:45 - 01-01-13 00:00</t>
        </r>
      </text>
    </comment>
    <comment ref="I339" authorId="0">
      <text>
        <r>
          <rPr>
            <sz val="10"/>
            <rFont val="Arial"/>
            <family val="2"/>
          </rPr>
          <t>762,84 !
06-07-09 00:00 - 01-01-10 00:00</t>
        </r>
      </text>
    </comment>
    <comment ref="J339" authorId="0">
      <text>
        <r>
          <rPr>
            <sz val="10"/>
            <rFont val="Arial"/>
            <family val="2"/>
          </rPr>
          <t>2.003,79
31-12-09 23:45 - 01-01-11 00:00</t>
        </r>
      </text>
    </comment>
    <comment ref="K339" authorId="0">
      <text>
        <r>
          <rPr>
            <sz val="10"/>
            <rFont val="Arial"/>
            <family val="2"/>
          </rPr>
          <t>1.622,99
31-12-10 23:45 - 01-01-12 00:00</t>
        </r>
      </text>
    </comment>
    <comment ref="L339" authorId="0">
      <text>
        <r>
          <rPr>
            <sz val="10"/>
            <rFont val="Arial"/>
            <family val="2"/>
          </rPr>
          <t>978,20
31-12-11 23:45 - 01-01-13 00:00</t>
        </r>
      </text>
    </comment>
    <comment ref="K341" authorId="0">
      <text>
        <r>
          <rPr>
            <sz val="10"/>
            <rFont val="Arial"/>
            <family val="2"/>
          </rPr>
          <t>145,47 !
14-04-11 00:00 - 01-01-12 00:00</t>
        </r>
      </text>
    </comment>
    <comment ref="L341" authorId="0">
      <text>
        <r>
          <rPr>
            <sz val="10"/>
            <rFont val="Arial"/>
            <family val="2"/>
          </rPr>
          <t>216,09
31-12-11 23:45 - 01-01-13 00:00</t>
        </r>
      </text>
    </comment>
    <comment ref="L342" authorId="0">
      <text>
        <r>
          <rPr>
            <sz val="10"/>
            <rFont val="Arial"/>
            <family val="2"/>
          </rPr>
          <t>4.039,60 !
07-05-12 00:00 - 01-01-13 00:00</t>
        </r>
      </text>
    </comment>
  </commentList>
</comments>
</file>

<file path=xl/comments5.xml><?xml version="1.0" encoding="utf-8"?>
<comments xmlns="http://schemas.openxmlformats.org/spreadsheetml/2006/main">
  <authors>
    <author/>
    <author>Grete Feldbech Kjeldsen</author>
  </authors>
  <commentList>
    <comment ref="C2" authorId="0">
      <text>
        <r>
          <rPr>
            <sz val="10"/>
            <rFont val="Arial"/>
            <family val="2"/>
          </rPr>
          <t>8.671,86 !
10-08-08 00:00 - 01-01-09 00:00</t>
        </r>
      </text>
    </comment>
    <comment ref="D2" authorId="0">
      <text>
        <r>
          <rPr>
            <sz val="10"/>
            <rFont val="Arial"/>
            <family val="2"/>
          </rPr>
          <t>33.235,80
31-12-08 23:45 - 01-01-10 00:00</t>
        </r>
      </text>
    </comment>
    <comment ref="E2" authorId="0">
      <text>
        <r>
          <rPr>
            <sz val="10"/>
            <rFont val="Arial"/>
            <family val="2"/>
          </rPr>
          <t>35.014,54
31-12-09 23:45 - 01-01-11 00:00</t>
        </r>
      </text>
    </comment>
    <comment ref="F2" authorId="0">
      <text>
        <r>
          <rPr>
            <sz val="10"/>
            <rFont val="Arial"/>
            <family val="2"/>
          </rPr>
          <t>40.664,50
31-12-10 23:45 - 01-01-12 00:00</t>
        </r>
      </text>
    </comment>
    <comment ref="G2" authorId="0">
      <text>
        <r>
          <rPr>
            <sz val="10"/>
            <rFont val="Arial"/>
            <family val="2"/>
          </rPr>
          <t>35.646,47
31-12-11 23:45 - 01-01-13 00:00</t>
        </r>
      </text>
    </comment>
    <comment ref="H2" authorId="0">
      <text>
        <r>
          <rPr>
            <sz val="10"/>
            <rFont val="Arial"/>
            <family val="2"/>
          </rPr>
          <t>32.364,01
31-12-12 23:45 - 01-01-14 00:00</t>
        </r>
      </text>
    </comment>
    <comment ref="I2" authorId="0">
      <text>
        <r>
          <rPr>
            <sz val="10"/>
            <rFont val="Arial"/>
            <family val="2"/>
          </rPr>
          <t>33.336,33
31-12-13 23:45 - 01-01-15 00:00</t>
        </r>
      </text>
    </comment>
    <comment ref="C3" authorId="0">
      <text>
        <r>
          <rPr>
            <sz val="10"/>
            <rFont val="Arial"/>
            <family val="2"/>
          </rPr>
          <t>5.782,03 !
26-06-08 00:00 - 01-01-09 00:00</t>
        </r>
      </text>
    </comment>
    <comment ref="D3" authorId="0">
      <text>
        <r>
          <rPr>
            <sz val="10"/>
            <rFont val="Arial"/>
            <family val="2"/>
          </rPr>
          <t>19.882,46
31-12-08 23:45 - 01-01-10 00:00</t>
        </r>
      </text>
    </comment>
    <comment ref="E3" authorId="0">
      <text>
        <r>
          <rPr>
            <sz val="10"/>
            <rFont val="Arial"/>
            <family val="2"/>
          </rPr>
          <t>19.914,06
31-12-09 23:45 - 01-01-11 00:00</t>
        </r>
      </text>
    </comment>
    <comment ref="F3" authorId="0">
      <text>
        <r>
          <rPr>
            <sz val="10"/>
            <rFont val="Arial"/>
            <family val="2"/>
          </rPr>
          <t>18.253,31
31-12-10 23:45 - 01-01-12 00:00</t>
        </r>
      </text>
    </comment>
    <comment ref="G3" authorId="0">
      <text>
        <r>
          <rPr>
            <sz val="10"/>
            <rFont val="Arial"/>
            <family val="2"/>
          </rPr>
          <t>19.498,88
31-12-11 23:45 - 01-01-13 00:00</t>
        </r>
      </text>
    </comment>
    <comment ref="H3" authorId="0">
      <text>
        <r>
          <rPr>
            <sz val="10"/>
            <rFont val="Arial"/>
            <family val="2"/>
          </rPr>
          <t>19.213,08
31-12-12 23:45 - 01-01-14 00:00</t>
        </r>
      </text>
    </comment>
    <comment ref="I3" authorId="0">
      <text>
        <r>
          <rPr>
            <sz val="10"/>
            <rFont val="Arial"/>
            <family val="2"/>
          </rPr>
          <t>17.173,98
31-12-13 23:45 - 01-01-15 00:00</t>
        </r>
      </text>
    </comment>
    <comment ref="C4" authorId="0">
      <text>
        <r>
          <rPr>
            <sz val="10"/>
            <rFont val="Arial"/>
            <family val="2"/>
          </rPr>
          <t>7.879,41 !
25-06-08 00:00 - 01-01-09 00:00</t>
        </r>
      </text>
    </comment>
    <comment ref="D4" authorId="0">
      <text>
        <r>
          <rPr>
            <sz val="10"/>
            <rFont val="Arial"/>
            <family val="2"/>
          </rPr>
          <t>27.654,51
31-12-08 23:45 - 01-01-10 00:00</t>
        </r>
      </text>
    </comment>
    <comment ref="E4" authorId="0">
      <text>
        <r>
          <rPr>
            <sz val="10"/>
            <rFont val="Arial"/>
            <family val="2"/>
          </rPr>
          <t>27.433,29
31-12-09 23:45 - 01-01-11 00:00</t>
        </r>
      </text>
    </comment>
    <comment ref="F4" authorId="0">
      <text>
        <r>
          <rPr>
            <sz val="10"/>
            <rFont val="Arial"/>
            <family val="2"/>
          </rPr>
          <t>25.609,77
31-12-10 23:45 - 01-01-12 00:00</t>
        </r>
      </text>
    </comment>
    <comment ref="G4" authorId="0">
      <text>
        <r>
          <rPr>
            <sz val="10"/>
            <rFont val="Arial"/>
            <family val="2"/>
          </rPr>
          <t>23.872,74
31-12-11 23:45 - 01-01-13 00:00</t>
        </r>
      </text>
    </comment>
    <comment ref="H4" authorId="0">
      <text>
        <r>
          <rPr>
            <sz val="10"/>
            <rFont val="Arial"/>
            <family val="2"/>
          </rPr>
          <t>24.868,93
31-12-12 23:45 - 01-01-14 00:00</t>
        </r>
      </text>
    </comment>
    <comment ref="I4" authorId="0">
      <text>
        <r>
          <rPr>
            <sz val="10"/>
            <rFont val="Arial"/>
            <family val="2"/>
          </rPr>
          <t>24.592,43
31-12-13 23:45 - 01-01-15 00:00</t>
        </r>
      </text>
    </comment>
    <comment ref="C5" authorId="0">
      <text>
        <r>
          <rPr>
            <sz val="10"/>
            <rFont val="Arial"/>
            <family val="2"/>
          </rPr>
          <t>2.303,38 !
25-06-08 00:00 - 01-01-09 00:00</t>
        </r>
      </text>
    </comment>
    <comment ref="D5" authorId="0">
      <text>
        <r>
          <rPr>
            <sz val="10"/>
            <rFont val="Arial"/>
            <family val="2"/>
          </rPr>
          <t>5.329,53
31-12-08 23:45 - 01-01-10 00:00</t>
        </r>
      </text>
    </comment>
    <comment ref="E5" authorId="0">
      <text>
        <r>
          <rPr>
            <sz val="10"/>
            <rFont val="Arial"/>
            <family val="2"/>
          </rPr>
          <t>5.443,30
31-12-09 23:45 - 01-01-11 00:00</t>
        </r>
      </text>
    </comment>
    <comment ref="F5" authorId="0">
      <text>
        <r>
          <rPr>
            <sz val="10"/>
            <rFont val="Arial"/>
            <family val="2"/>
          </rPr>
          <t>4.883,50
31-12-10 23:45 - 01-01-12 00:00</t>
        </r>
      </text>
    </comment>
    <comment ref="G5" authorId="0">
      <text>
        <r>
          <rPr>
            <sz val="10"/>
            <rFont val="Arial"/>
            <family val="2"/>
          </rPr>
          <t>5.637,60
31-12-11 23:45 - 01-01-13 00:00</t>
        </r>
      </text>
    </comment>
    <comment ref="H5" authorId="0">
      <text>
        <r>
          <rPr>
            <sz val="10"/>
            <rFont val="Arial"/>
            <family val="2"/>
          </rPr>
          <t>5.519,44
31-12-12 23:45 - 01-01-14 00:00</t>
        </r>
      </text>
    </comment>
    <comment ref="I5" authorId="0">
      <text>
        <r>
          <rPr>
            <sz val="10"/>
            <rFont val="Arial"/>
            <family val="2"/>
          </rPr>
          <t>5.446,69
31-12-13 23:45 - 01-01-15 00:00</t>
        </r>
      </text>
    </comment>
    <comment ref="C6" authorId="0">
      <text>
        <r>
          <rPr>
            <sz val="10"/>
            <rFont val="Arial"/>
            <family val="2"/>
          </rPr>
          <t>876,49 !
25-06-08 00:00 - 01-01-09 00:00</t>
        </r>
      </text>
    </comment>
    <comment ref="D6" authorId="0">
      <text>
        <r>
          <rPr>
            <sz val="10"/>
            <rFont val="Arial"/>
            <family val="2"/>
          </rPr>
          <t>3.230,58
31-12-08 23:45 - 01-01-10 00:00</t>
        </r>
      </text>
    </comment>
    <comment ref="E6" authorId="0">
      <text>
        <r>
          <rPr>
            <sz val="10"/>
            <rFont val="Arial"/>
            <family val="2"/>
          </rPr>
          <t>3.258,06
31-12-09 23:45 - 01-01-11 00:00</t>
        </r>
      </text>
    </comment>
    <comment ref="F6" authorId="0">
      <text>
        <r>
          <rPr>
            <sz val="10"/>
            <rFont val="Arial"/>
            <family val="2"/>
          </rPr>
          <t>3.072,34
31-12-10 23:45 - 01-01-12 00:00</t>
        </r>
      </text>
    </comment>
    <comment ref="G6" authorId="0">
      <text>
        <r>
          <rPr>
            <sz val="10"/>
            <rFont val="Arial"/>
            <family val="2"/>
          </rPr>
          <t>3.061,96
31-12-11 23:45 - 01-01-13 00:00</t>
        </r>
      </text>
    </comment>
    <comment ref="H6" authorId="0">
      <text>
        <r>
          <rPr>
            <sz val="10"/>
            <rFont val="Arial"/>
            <family val="2"/>
          </rPr>
          <t>3.172,53
31-12-12 23:45 - 01-01-14 00:00</t>
        </r>
      </text>
    </comment>
    <comment ref="I6" authorId="0">
      <text>
        <r>
          <rPr>
            <sz val="10"/>
            <rFont val="Arial"/>
            <family val="2"/>
          </rPr>
          <t>2.446,54
31-12-13 23:45 - 01-01-15 00:00</t>
        </r>
      </text>
    </comment>
    <comment ref="C7" authorId="0">
      <text>
        <r>
          <rPr>
            <sz val="10"/>
            <rFont val="Arial"/>
            <family val="2"/>
          </rPr>
          <t>1.284,00 !
25-06-08 00:00 - 01-01-09 00:00</t>
        </r>
      </text>
    </comment>
    <comment ref="D7" authorId="0">
      <text>
        <r>
          <rPr>
            <sz val="10"/>
            <rFont val="Arial"/>
            <family val="2"/>
          </rPr>
          <t>5.843,27
31-12-08 23:45 - 01-01-10 00:00</t>
        </r>
      </text>
    </comment>
    <comment ref="E7" authorId="0">
      <text>
        <r>
          <rPr>
            <sz val="10"/>
            <rFont val="Arial"/>
            <family val="2"/>
          </rPr>
          <t>6.135,35
31-12-09 23:45 - 01-01-11 00:00</t>
        </r>
      </text>
    </comment>
    <comment ref="F7" authorId="0">
      <text>
        <r>
          <rPr>
            <sz val="10"/>
            <rFont val="Arial"/>
            <family val="2"/>
          </rPr>
          <t>6.182,50
31-12-10 23:45 - 01-01-12 00:00</t>
        </r>
      </text>
    </comment>
    <comment ref="G7" authorId="0">
      <text>
        <r>
          <rPr>
            <sz val="10"/>
            <rFont val="Arial"/>
            <family val="2"/>
          </rPr>
          <t>6.132,13
31-12-11 23:45 - 01-01-13 00:00</t>
        </r>
      </text>
    </comment>
    <comment ref="H7" authorId="0">
      <text>
        <r>
          <rPr>
            <sz val="10"/>
            <rFont val="Arial"/>
            <family val="2"/>
          </rPr>
          <t>5.397,54
31-12-12 23:45 - 01-01-14 00:00</t>
        </r>
      </text>
    </comment>
    <comment ref="I7" authorId="0">
      <text>
        <r>
          <rPr>
            <sz val="10"/>
            <rFont val="Arial"/>
            <family val="2"/>
          </rPr>
          <t>4.555,33
31-12-13 23:45 - 01-01-15 00:00</t>
        </r>
      </text>
    </comment>
    <comment ref="C8" authorId="0">
      <text>
        <r>
          <rPr>
            <sz val="10"/>
            <rFont val="Arial"/>
            <family val="2"/>
          </rPr>
          <t>5.296,30 !
25-06-08 00:00 - 01-01-09 00:00</t>
        </r>
      </text>
    </comment>
    <comment ref="D8" authorId="0">
      <text>
        <r>
          <rPr>
            <sz val="10"/>
            <rFont val="Arial"/>
            <family val="2"/>
          </rPr>
          <t>19.440,43
31-12-08 23:45 - 01-01-10 00:00</t>
        </r>
      </text>
    </comment>
    <comment ref="E8" authorId="0">
      <text>
        <r>
          <rPr>
            <sz val="10"/>
            <rFont val="Arial"/>
            <family val="2"/>
          </rPr>
          <t>19.893,93
31-12-09 23:45 - 01-01-11 00:00</t>
        </r>
      </text>
    </comment>
    <comment ref="F8" authorId="0">
      <text>
        <r>
          <rPr>
            <sz val="10"/>
            <rFont val="Arial"/>
            <family val="2"/>
          </rPr>
          <t>18.955,14
31-12-10 23:45 - 01-01-12 00:00</t>
        </r>
      </text>
    </comment>
    <comment ref="G8" authorId="0">
      <text>
        <r>
          <rPr>
            <sz val="10"/>
            <rFont val="Arial"/>
            <family val="2"/>
          </rPr>
          <t>19.997,64
31-12-11 23:45 - 01-01-13 00:00</t>
        </r>
      </text>
    </comment>
    <comment ref="H8" authorId="0">
      <text>
        <r>
          <rPr>
            <sz val="10"/>
            <rFont val="Arial"/>
            <family val="2"/>
          </rPr>
          <t>19.589,18
31-12-12 23:45 - 01-01-14 00:00</t>
        </r>
      </text>
    </comment>
    <comment ref="I8" authorId="0">
      <text>
        <r>
          <rPr>
            <sz val="10"/>
            <rFont val="Arial"/>
            <family val="2"/>
          </rPr>
          <t>22.111,49
31-12-13 23:45 - 01-01-15 00:00</t>
        </r>
      </text>
    </comment>
    <comment ref="C9" authorId="0">
      <text>
        <r>
          <rPr>
            <sz val="10"/>
            <rFont val="Arial"/>
            <family val="2"/>
          </rPr>
          <t>1.456,24 !
29-10-08 00:00 - 03-01-09 00:15</t>
        </r>
      </text>
    </comment>
    <comment ref="D9" authorId="0">
      <text>
        <r>
          <rPr>
            <sz val="10"/>
            <rFont val="Arial"/>
            <family val="2"/>
          </rPr>
          <t>11.804,23
13-12-08 15:00 - 01-01-10 00:00</t>
        </r>
      </text>
    </comment>
    <comment ref="E9" authorId="0">
      <text>
        <r>
          <rPr>
            <sz val="10"/>
            <rFont val="Arial"/>
            <family val="2"/>
          </rPr>
          <t>12.246,08
31-12-09 23:45 - 01-01-11 00:00</t>
        </r>
      </text>
    </comment>
    <comment ref="F9" authorId="0">
      <text>
        <r>
          <rPr>
            <sz val="10"/>
            <rFont val="Arial"/>
            <family val="2"/>
          </rPr>
          <t>12.013,11
31-12-10 23:45 - 01-01-12 00:00</t>
        </r>
      </text>
    </comment>
    <comment ref="G9" authorId="0">
      <text>
        <r>
          <rPr>
            <sz val="10"/>
            <rFont val="Arial"/>
            <family val="2"/>
          </rPr>
          <t>12.733,90
31-12-11 23:45 - 01-01-13 00:00</t>
        </r>
      </text>
    </comment>
    <comment ref="H9" authorId="0">
      <text>
        <r>
          <rPr>
            <sz val="10"/>
            <rFont val="Arial"/>
            <family val="2"/>
          </rPr>
          <t>12.834,70
31-12-12 23:45 - 01-01-14 00:00</t>
        </r>
      </text>
    </comment>
    <comment ref="I9" authorId="0">
      <text>
        <r>
          <rPr>
            <sz val="10"/>
            <rFont val="Arial"/>
            <family val="2"/>
          </rPr>
          <t>12.672,07
31-12-13 23:45 - 01-01-15 00:00</t>
        </r>
      </text>
    </comment>
    <comment ref="C10" authorId="0">
      <text>
        <r>
          <rPr>
            <sz val="10"/>
            <rFont val="Arial"/>
            <family val="2"/>
          </rPr>
          <t>619,86 !
25-06-08 00:00 - 01-01-09 00:00</t>
        </r>
      </text>
    </comment>
    <comment ref="D10" authorId="0">
      <text>
        <r>
          <rPr>
            <sz val="10"/>
            <rFont val="Arial"/>
            <family val="2"/>
          </rPr>
          <t>2.185,55
31-12-08 23:45 - 01-01-10 00:00</t>
        </r>
      </text>
    </comment>
    <comment ref="E10" authorId="0">
      <text>
        <r>
          <rPr>
            <sz val="10"/>
            <rFont val="Arial"/>
            <family val="2"/>
          </rPr>
          <t>2.484,52
31-12-09 23:45 - 01-01-11 00:00</t>
        </r>
      </text>
    </comment>
    <comment ref="F10" authorId="0">
      <text>
        <r>
          <rPr>
            <sz val="10"/>
            <rFont val="Arial"/>
            <family val="2"/>
          </rPr>
          <t>2.367,84
31-12-10 23:45 - 01-01-12 00:00</t>
        </r>
      </text>
    </comment>
    <comment ref="G10" authorId="0">
      <text>
        <r>
          <rPr>
            <sz val="10"/>
            <rFont val="Arial"/>
            <family val="2"/>
          </rPr>
          <t>2.282,18
31-12-11 23:45 - 01-01-13 00:00</t>
        </r>
      </text>
    </comment>
    <comment ref="H10" authorId="0">
      <text>
        <r>
          <rPr>
            <sz val="10"/>
            <rFont val="Arial"/>
            <family val="2"/>
          </rPr>
          <t>2.286,89
31-12-12 23:45 - 01-01-14 00:00</t>
        </r>
      </text>
    </comment>
    <comment ref="I10" authorId="0">
      <text>
        <r>
          <rPr>
            <sz val="10"/>
            <rFont val="Arial"/>
            <family val="2"/>
          </rPr>
          <t>2.635,68
31-12-13 23:45 - 01-01-15 00:00</t>
        </r>
      </text>
    </comment>
    <comment ref="D11" authorId="0">
      <text>
        <r>
          <rPr>
            <sz val="10"/>
            <rFont val="Arial"/>
            <family val="2"/>
          </rPr>
          <t>1.004,79 !
17-06-09 00:00 - 01-01-10 00:00</t>
        </r>
      </text>
    </comment>
    <comment ref="E11" authorId="0">
      <text>
        <r>
          <rPr>
            <sz val="10"/>
            <rFont val="Arial"/>
            <family val="2"/>
          </rPr>
          <t>2.493,78
31-12-09 23:45 - 01-01-11 00:00</t>
        </r>
      </text>
    </comment>
    <comment ref="F11" authorId="0">
      <text>
        <r>
          <rPr>
            <sz val="10"/>
            <rFont val="Arial"/>
            <family val="2"/>
          </rPr>
          <t>2.359,11
31-12-10 23:45 - 01-01-12 00:00</t>
        </r>
      </text>
    </comment>
    <comment ref="G11" authorId="0">
      <text>
        <r>
          <rPr>
            <sz val="10"/>
            <rFont val="Arial"/>
            <family val="2"/>
          </rPr>
          <t>2.495,20
31-12-11 23:45 - 01-01-13 00:00</t>
        </r>
      </text>
    </comment>
    <comment ref="H11" authorId="0">
      <text>
        <r>
          <rPr>
            <sz val="10"/>
            <rFont val="Arial"/>
            <family val="2"/>
          </rPr>
          <t>2.636,88
31-12-12 23:45 - 01-01-14 00:00</t>
        </r>
      </text>
    </comment>
    <comment ref="I11" authorId="0">
      <text>
        <r>
          <rPr>
            <sz val="10"/>
            <rFont val="Arial"/>
            <family val="2"/>
          </rPr>
          <t>2.335,22
31-12-13 23:45 - 16-01-15 00:15</t>
        </r>
      </text>
    </comment>
    <comment ref="C12" authorId="0">
      <text>
        <r>
          <rPr>
            <sz val="10"/>
            <rFont val="Arial"/>
            <family val="2"/>
          </rPr>
          <t>4.654,17 !
25-06-08 00:00 - 01-01-09 00:00</t>
        </r>
      </text>
    </comment>
    <comment ref="D12" authorId="0">
      <text>
        <r>
          <rPr>
            <sz val="10"/>
            <rFont val="Arial"/>
            <family val="2"/>
          </rPr>
          <t>13.735,11
31-12-08 23:45 - 01-01-10 00:00</t>
        </r>
      </text>
    </comment>
    <comment ref="E12" authorId="0">
      <text>
        <r>
          <rPr>
            <sz val="10"/>
            <rFont val="Arial"/>
            <family val="2"/>
          </rPr>
          <t>12.655,31
31-12-09 23:45 - 01-01-11 00:00</t>
        </r>
      </text>
    </comment>
    <comment ref="F12" authorId="0">
      <text>
        <r>
          <rPr>
            <sz val="10"/>
            <rFont val="Arial"/>
            <family val="2"/>
          </rPr>
          <t>10.151,16
31-12-10 23:45 - 01-01-12 00:00</t>
        </r>
      </text>
    </comment>
    <comment ref="G12" authorId="0">
      <text>
        <r>
          <rPr>
            <sz val="10"/>
            <rFont val="Arial"/>
            <family val="2"/>
          </rPr>
          <t>9.837,86
31-12-11 23:45 - 01-01-13 00:00</t>
        </r>
      </text>
    </comment>
    <comment ref="H12" authorId="0">
      <text>
        <r>
          <rPr>
            <sz val="10"/>
            <rFont val="Arial"/>
            <family val="2"/>
          </rPr>
          <t>9.529,16
31-12-12 23:45 - 01-01-14 00:00</t>
        </r>
      </text>
    </comment>
    <comment ref="I12" authorId="0">
      <text>
        <r>
          <rPr>
            <sz val="10"/>
            <rFont val="Arial"/>
            <family val="2"/>
          </rPr>
          <t>9.986,02
31-12-13 23:45 - 01-01-15 00:00</t>
        </r>
      </text>
    </comment>
    <comment ref="C13" authorId="0">
      <text>
        <r>
          <rPr>
            <sz val="10"/>
            <rFont val="Arial"/>
            <family val="2"/>
          </rPr>
          <t>735,20 !
25-06-08 00:00 - 01-01-09 00:00</t>
        </r>
      </text>
    </comment>
    <comment ref="D13" authorId="0">
      <text>
        <r>
          <rPr>
            <sz val="10"/>
            <rFont val="Arial"/>
            <family val="2"/>
          </rPr>
          <t>2.829,92
31-12-08 23:45 - 01-01-10 00:00</t>
        </r>
      </text>
    </comment>
    <comment ref="E13" authorId="0">
      <text>
        <r>
          <rPr>
            <sz val="10"/>
            <rFont val="Arial"/>
            <family val="2"/>
          </rPr>
          <t>2.936,40
31-12-09 23:45 - 01-01-11 00:00</t>
        </r>
      </text>
    </comment>
    <comment ref="F13" authorId="0">
      <text>
        <r>
          <rPr>
            <sz val="10"/>
            <rFont val="Arial"/>
            <family val="2"/>
          </rPr>
          <t>2.998,91
31-12-10 23:45 - 01-01-12 00:00</t>
        </r>
      </text>
    </comment>
    <comment ref="G13" authorId="0">
      <text>
        <r>
          <rPr>
            <sz val="10"/>
            <rFont val="Arial"/>
            <family val="2"/>
          </rPr>
          <t>2.949,73
31-12-11 23:45 - 01-01-13 00:00</t>
        </r>
      </text>
    </comment>
    <comment ref="H13" authorId="0">
      <text>
        <r>
          <rPr>
            <sz val="10"/>
            <rFont val="Arial"/>
            <family val="2"/>
          </rPr>
          <t>2.885,44
31-12-12 23:45 - 01-01-14 00:00</t>
        </r>
      </text>
    </comment>
    <comment ref="I13" authorId="0">
      <text>
        <r>
          <rPr>
            <sz val="10"/>
            <rFont val="Arial"/>
            <family val="2"/>
          </rPr>
          <t>2.962,63
31-12-13 23:45 - 01-01-15 00:00</t>
        </r>
      </text>
    </comment>
    <comment ref="C14" authorId="0">
      <text>
        <r>
          <rPr>
            <sz val="10"/>
            <rFont val="Arial"/>
            <family val="2"/>
          </rPr>
          <t>2.280,97 !
25-06-08 00:00 - 01-01-09 00:00</t>
        </r>
      </text>
    </comment>
    <comment ref="D14" authorId="0">
      <text>
        <r>
          <rPr>
            <sz val="10"/>
            <rFont val="Arial"/>
            <family val="2"/>
          </rPr>
          <t>8.056,17
31-12-08 23:45 - 01-01-10 00:00</t>
        </r>
      </text>
    </comment>
    <comment ref="E14" authorId="0">
      <text>
        <r>
          <rPr>
            <sz val="10"/>
            <rFont val="Arial"/>
            <family val="2"/>
          </rPr>
          <t>8.050,99
31-12-09 23:45 - 01-01-11 00:00</t>
        </r>
      </text>
    </comment>
    <comment ref="F14" authorId="0">
      <text>
        <r>
          <rPr>
            <sz val="10"/>
            <rFont val="Arial"/>
            <family val="2"/>
          </rPr>
          <t>7.660,01
31-12-10 23:45 - 01-01-12 00:00</t>
        </r>
      </text>
    </comment>
    <comment ref="G14" authorId="0">
      <text>
        <r>
          <rPr>
            <sz val="10"/>
            <rFont val="Arial"/>
            <family val="2"/>
          </rPr>
          <t>8.127,62
31-12-11 23:45 - 01-01-13 00:00</t>
        </r>
      </text>
    </comment>
    <comment ref="H14" authorId="0">
      <text>
        <r>
          <rPr>
            <sz val="10"/>
            <rFont val="Arial"/>
            <family val="2"/>
          </rPr>
          <t>7.632,11
31-12-12 23:45 - 01-01-14 00:00</t>
        </r>
      </text>
    </comment>
    <comment ref="I14" authorId="0">
      <text>
        <r>
          <rPr>
            <sz val="10"/>
            <rFont val="Arial"/>
            <family val="2"/>
          </rPr>
          <t>8.075,19
31-12-13 23:45 - 01-01-15 00:00</t>
        </r>
      </text>
    </comment>
    <comment ref="C15" authorId="0">
      <text>
        <r>
          <rPr>
            <sz val="10"/>
            <rFont val="Arial"/>
            <family val="2"/>
          </rPr>
          <t>2.190,86 !
25-06-08 00:00 - 01-01-09 00:00</t>
        </r>
      </text>
    </comment>
    <comment ref="D15" authorId="0">
      <text>
        <r>
          <rPr>
            <sz val="10"/>
            <rFont val="Arial"/>
            <family val="2"/>
          </rPr>
          <t>8.048,88
31-12-08 23:45 - 01-01-10 00:00</t>
        </r>
      </text>
    </comment>
    <comment ref="E15" authorId="0">
      <text>
        <r>
          <rPr>
            <sz val="10"/>
            <rFont val="Arial"/>
            <family val="2"/>
          </rPr>
          <t>7.271,94
31-12-09 23:45 - 01-01-11 00:00</t>
        </r>
      </text>
    </comment>
    <comment ref="F15" authorId="0">
      <text>
        <r>
          <rPr>
            <sz val="10"/>
            <rFont val="Arial"/>
            <family val="2"/>
          </rPr>
          <t>5.286,97
31-12-10 23:45 - 01-01-12 00:00</t>
        </r>
      </text>
    </comment>
    <comment ref="G15" authorId="0">
      <text>
        <r>
          <rPr>
            <sz val="10"/>
            <rFont val="Arial"/>
            <family val="2"/>
          </rPr>
          <t>4.071,13
31-12-11 23:45 - 01-01-13 00:00</t>
        </r>
      </text>
    </comment>
    <comment ref="H15" authorId="0">
      <text>
        <r>
          <rPr>
            <sz val="10"/>
            <rFont val="Arial"/>
            <family val="2"/>
          </rPr>
          <t>4.166,56
31-12-12 23:45 - 01-01-14 00:00</t>
        </r>
      </text>
    </comment>
    <comment ref="I15" authorId="0">
      <text>
        <r>
          <rPr>
            <sz val="10"/>
            <rFont val="Arial"/>
            <family val="2"/>
          </rPr>
          <t>4.424,91
31-12-13 23:45 - 01-01-15 00:00</t>
        </r>
      </text>
    </comment>
    <comment ref="C16" authorId="0">
      <text>
        <r>
          <rPr>
            <sz val="10"/>
            <rFont val="Arial"/>
            <family val="2"/>
          </rPr>
          <t>7.386,78 !
25-06-08 00:00 - 01-01-09 00:00</t>
        </r>
      </text>
    </comment>
    <comment ref="D16" authorId="0">
      <text>
        <r>
          <rPr>
            <sz val="10"/>
            <rFont val="Arial"/>
            <family val="2"/>
          </rPr>
          <t>27.621,12
31-12-08 23:45 - 01-01-10 00:00</t>
        </r>
      </text>
    </comment>
    <comment ref="E16" authorId="0">
      <text>
        <r>
          <rPr>
            <sz val="10"/>
            <rFont val="Arial"/>
            <family val="2"/>
          </rPr>
          <t>28.853,65
31-12-09 23:45 - 01-01-11 00:00</t>
        </r>
      </text>
    </comment>
    <comment ref="F16" authorId="0">
      <text>
        <r>
          <rPr>
            <sz val="10"/>
            <rFont val="Arial"/>
            <family val="2"/>
          </rPr>
          <t>22.521,33
31-12-10 23:45 - 01-01-12 00:00</t>
        </r>
      </text>
    </comment>
    <comment ref="G16" authorId="0">
      <text>
        <r>
          <rPr>
            <sz val="10"/>
            <rFont val="Arial"/>
            <family val="2"/>
          </rPr>
          <t>19.360,95
31-12-11 23:45 - 01-01-13 00:00</t>
        </r>
      </text>
    </comment>
    <comment ref="H16" authorId="0">
      <text>
        <r>
          <rPr>
            <sz val="10"/>
            <rFont val="Arial"/>
            <family val="2"/>
          </rPr>
          <t>19.335,04
31-12-12 23:45 - 01-01-14 00:00</t>
        </r>
      </text>
    </comment>
    <comment ref="I16" authorId="0">
      <text>
        <r>
          <rPr>
            <sz val="10"/>
            <rFont val="Arial"/>
            <family val="2"/>
          </rPr>
          <t>20.043,01
31-12-13 23:45 - 01-01-15 00:00</t>
        </r>
      </text>
    </comment>
    <comment ref="C17" authorId="0">
      <text>
        <r>
          <rPr>
            <sz val="10"/>
            <rFont val="Arial"/>
            <family val="2"/>
          </rPr>
          <t>1.993,19 !
25-06-08 00:00 - 01-01-09 00:00</t>
        </r>
      </text>
    </comment>
    <comment ref="D17" authorId="0">
      <text>
        <r>
          <rPr>
            <sz val="10"/>
            <rFont val="Arial"/>
            <family val="2"/>
          </rPr>
          <t>6.381,96
31-12-08 23:45 - 01-01-10 00:00</t>
        </r>
      </text>
    </comment>
    <comment ref="E17" authorId="0">
      <text>
        <r>
          <rPr>
            <sz val="10"/>
            <rFont val="Arial"/>
            <family val="2"/>
          </rPr>
          <t>7.235,83
31-12-09 23:45 - 01-01-11 00:00</t>
        </r>
      </text>
    </comment>
    <comment ref="F17" authorId="0">
      <text>
        <r>
          <rPr>
            <sz val="10"/>
            <rFont val="Arial"/>
            <family val="2"/>
          </rPr>
          <t>5.464,24
31-12-10 23:45 - 01-01-12 00:00</t>
        </r>
      </text>
    </comment>
    <comment ref="G17" authorId="0">
      <text>
        <r>
          <rPr>
            <sz val="10"/>
            <rFont val="Arial"/>
            <family val="2"/>
          </rPr>
          <t>4.782,03
31-12-11 23:45 - 01-01-13 00:00</t>
        </r>
      </text>
    </comment>
    <comment ref="H17" authorId="0">
      <text>
        <r>
          <rPr>
            <sz val="10"/>
            <rFont val="Arial"/>
            <family val="2"/>
          </rPr>
          <t>4.714,04
31-12-12 23:45 - 01-01-14 00:00</t>
        </r>
      </text>
    </comment>
    <comment ref="I17" authorId="0">
      <text>
        <r>
          <rPr>
            <sz val="10"/>
            <rFont val="Arial"/>
            <family val="2"/>
          </rPr>
          <t>1.320,49
31-12-13 23:45 - 01-01-15 00:00</t>
        </r>
      </text>
    </comment>
    <comment ref="D18" authorId="0">
      <text>
        <r>
          <rPr>
            <sz val="10"/>
            <rFont val="Arial"/>
            <family val="2"/>
          </rPr>
          <t>5.896,17 !
11-10-09 00:00 - 01-01-10 00:00</t>
        </r>
      </text>
    </comment>
    <comment ref="E18" authorId="0">
      <text>
        <r>
          <rPr>
            <sz val="10"/>
            <rFont val="Arial"/>
            <family val="2"/>
          </rPr>
          <t>24.864,60
31-12-09 23:45 - 01-01-11 00:00</t>
        </r>
      </text>
    </comment>
    <comment ref="F18" authorId="0">
      <text>
        <r>
          <rPr>
            <sz val="10"/>
            <rFont val="Arial"/>
            <family val="2"/>
          </rPr>
          <t>23.108,29
31-12-10 23:45 - 01-01-12 00:00</t>
        </r>
      </text>
    </comment>
    <comment ref="G18" authorId="0">
      <text>
        <r>
          <rPr>
            <sz val="10"/>
            <rFont val="Arial"/>
            <family val="2"/>
          </rPr>
          <t>22.430,32
31-12-11 23:45 - 01-01-13 00:00</t>
        </r>
      </text>
    </comment>
    <comment ref="H18" authorId="0">
      <text>
        <r>
          <rPr>
            <sz val="10"/>
            <rFont val="Arial"/>
            <family val="2"/>
          </rPr>
          <t>23.584,56
31-12-12 23:45 - 01-01-14 00:00</t>
        </r>
      </text>
    </comment>
    <comment ref="I18" authorId="0">
      <text>
        <r>
          <rPr>
            <sz val="10"/>
            <rFont val="Arial"/>
            <family val="2"/>
          </rPr>
          <t>22.999,03
31-12-13 23:45 - 01-01-15 00:00</t>
        </r>
      </text>
    </comment>
    <comment ref="F19" authorId="0">
      <text>
        <r>
          <rPr>
            <sz val="10"/>
            <rFont val="Arial"/>
            <family val="2"/>
          </rPr>
          <t>2.927,92 !
03-05-11 00:00 - 01-01-12 00:00</t>
        </r>
      </text>
    </comment>
    <comment ref="G19" authorId="0">
      <text>
        <r>
          <rPr>
            <sz val="10"/>
            <rFont val="Arial"/>
            <family val="2"/>
          </rPr>
          <t>5.012,23
31-12-11 23:45 - 01-01-13 00:00</t>
        </r>
      </text>
    </comment>
    <comment ref="H19" authorId="0">
      <text>
        <r>
          <rPr>
            <sz val="10"/>
            <rFont val="Arial"/>
            <family val="2"/>
          </rPr>
          <t>5.300,46
31-12-12 23:45 - 01-01-14 00:00</t>
        </r>
      </text>
    </comment>
    <comment ref="I19" authorId="0">
      <text>
        <r>
          <rPr>
            <sz val="10"/>
            <rFont val="Arial"/>
            <family val="2"/>
          </rPr>
          <t>4.843,68
31-12-13 23:45 - 01-01-15 00:00</t>
        </r>
      </text>
    </comment>
    <comment ref="C20" authorId="0">
      <text>
        <r>
          <rPr>
            <sz val="10"/>
            <rFont val="Arial"/>
            <family val="2"/>
          </rPr>
          <t>6.753,38 !
25-06-08 00:00 - 01-01-09 00:00</t>
        </r>
      </text>
    </comment>
    <comment ref="D20" authorId="0">
      <text>
        <r>
          <rPr>
            <sz val="10"/>
            <rFont val="Arial"/>
            <family val="2"/>
          </rPr>
          <t>26.230,53
31-12-08 23:45 - 01-01-10 00:00</t>
        </r>
      </text>
    </comment>
    <comment ref="E20" authorId="0">
      <text>
        <r>
          <rPr>
            <sz val="10"/>
            <rFont val="Arial"/>
            <family val="2"/>
          </rPr>
          <t>29.183,89
31-12-09 23:45 - 01-01-11 00:00</t>
        </r>
      </text>
    </comment>
    <comment ref="F20" authorId="0">
      <text>
        <r>
          <rPr>
            <sz val="10"/>
            <rFont val="Arial"/>
            <family val="2"/>
          </rPr>
          <t>25.957,79
31-12-10 23:45 - 01-01-12 00:00</t>
        </r>
      </text>
    </comment>
    <comment ref="G20" authorId="0">
      <text>
        <r>
          <rPr>
            <sz val="10"/>
            <rFont val="Arial"/>
            <family val="2"/>
          </rPr>
          <t>23.149,99
31-12-11 23:45 - 01-01-13 00:00</t>
        </r>
      </text>
    </comment>
    <comment ref="H20" authorId="0">
      <text>
        <r>
          <rPr>
            <sz val="10"/>
            <rFont val="Arial"/>
            <family val="2"/>
          </rPr>
          <t>23.366,81
31-12-12 23:45 - 01-01-14 00:00</t>
        </r>
      </text>
    </comment>
    <comment ref="I20" authorId="0">
      <text>
        <r>
          <rPr>
            <sz val="10"/>
            <rFont val="Arial"/>
            <family val="2"/>
          </rPr>
          <t>24.317,58
31-12-13 23:45 - 01-01-15 00:00</t>
        </r>
      </text>
    </comment>
    <comment ref="C21" authorId="0">
      <text>
        <r>
          <rPr>
            <sz val="10"/>
            <rFont val="Arial"/>
            <family val="2"/>
          </rPr>
          <t>1.763,75 !
25-06-08 00:00 - 01-01-09 00:00</t>
        </r>
      </text>
    </comment>
    <comment ref="D21" authorId="0">
      <text>
        <r>
          <rPr>
            <sz val="10"/>
            <rFont val="Arial"/>
            <family val="2"/>
          </rPr>
          <t>5.872,74
31-12-08 23:45 - 01-01-10 00:00</t>
        </r>
      </text>
    </comment>
    <comment ref="E21" authorId="0">
      <text>
        <r>
          <rPr>
            <sz val="10"/>
            <rFont val="Arial"/>
            <family val="2"/>
          </rPr>
          <t>6.093,69
31-12-09 23:45 - 01-01-11 00:00</t>
        </r>
      </text>
    </comment>
    <comment ref="F21" authorId="0">
      <text>
        <r>
          <rPr>
            <sz val="10"/>
            <rFont val="Arial"/>
            <family val="2"/>
          </rPr>
          <t>5.669,31
31-12-10 23:45 - 01-01-12 00:00</t>
        </r>
      </text>
    </comment>
    <comment ref="G21" authorId="0">
      <text>
        <r>
          <rPr>
            <sz val="10"/>
            <rFont val="Arial"/>
            <family val="2"/>
          </rPr>
          <t>6.216,21
31-12-11 23:45 - 01-01-13 00:00</t>
        </r>
      </text>
    </comment>
    <comment ref="H21" authorId="0">
      <text>
        <r>
          <rPr>
            <sz val="10"/>
            <rFont val="Arial"/>
            <family val="2"/>
          </rPr>
          <t>5.704,82
31-12-12 23:45 - 01-01-14 00:00</t>
        </r>
      </text>
    </comment>
    <comment ref="I21" authorId="0">
      <text>
        <r>
          <rPr>
            <sz val="10"/>
            <rFont val="Arial"/>
            <family val="2"/>
          </rPr>
          <t>6.426,03
31-12-13 23:45 - 01-01-15 00:00</t>
        </r>
      </text>
    </comment>
    <comment ref="C22" authorId="0">
      <text>
        <r>
          <rPr>
            <sz val="10"/>
            <rFont val="Arial"/>
            <family val="2"/>
          </rPr>
          <t>7.049,79 !
25-06-08 00:00 - 01-01-09 00:00</t>
        </r>
      </text>
    </comment>
    <comment ref="D22" authorId="0">
      <text>
        <r>
          <rPr>
            <sz val="10"/>
            <rFont val="Arial"/>
            <family val="2"/>
          </rPr>
          <t>25.772,51
31-12-08 23:45 - 01-01-10 00:00</t>
        </r>
      </text>
    </comment>
    <comment ref="E22" authorId="0">
      <text>
        <r>
          <rPr>
            <sz val="10"/>
            <rFont val="Arial"/>
            <family val="2"/>
          </rPr>
          <t>24.085,92
31-12-09 23:45 - 01-01-11 00:00</t>
        </r>
      </text>
    </comment>
    <comment ref="F22" authorId="0">
      <text>
        <r>
          <rPr>
            <sz val="10"/>
            <rFont val="Arial"/>
            <family val="2"/>
          </rPr>
          <t>21.435,00
31-12-10 23:45 - 01-01-12 00:00</t>
        </r>
      </text>
    </comment>
    <comment ref="G22" authorId="0">
      <text>
        <r>
          <rPr>
            <sz val="10"/>
            <rFont val="Arial"/>
            <family val="2"/>
          </rPr>
          <t>20.064,58
31-12-11 23:45 - 01-01-13 00:00</t>
        </r>
      </text>
    </comment>
    <comment ref="H22" authorId="0">
      <text>
        <r>
          <rPr>
            <sz val="10"/>
            <rFont val="Arial"/>
            <family val="2"/>
          </rPr>
          <t>22.740,74
31-12-12 23:45 - 01-01-14 00:00</t>
        </r>
      </text>
    </comment>
    <comment ref="I22" authorId="0">
      <text>
        <r>
          <rPr>
            <sz val="10"/>
            <rFont val="Arial"/>
            <family val="2"/>
          </rPr>
          <t>24.925,14
31-12-13 23:45 - 01-01-15 00:00</t>
        </r>
      </text>
    </comment>
    <comment ref="C23" authorId="0">
      <text>
        <r>
          <rPr>
            <sz val="10"/>
            <rFont val="Arial"/>
            <family val="2"/>
          </rPr>
          <t>7.302,27 !
25-06-08 00:00 - 01-01-09 00:00</t>
        </r>
      </text>
    </comment>
    <comment ref="D23" authorId="0">
      <text>
        <r>
          <rPr>
            <sz val="10"/>
            <rFont val="Arial"/>
            <family val="2"/>
          </rPr>
          <t>29.381,18
31-12-08 23:45 - 01-01-10 00:00</t>
        </r>
      </text>
    </comment>
    <comment ref="E23" authorId="0">
      <text>
        <r>
          <rPr>
            <sz val="10"/>
            <rFont val="Arial"/>
            <family val="2"/>
          </rPr>
          <t>27.605,39
31-12-09 23:45 - 01-01-11 00:00</t>
        </r>
      </text>
    </comment>
    <comment ref="F23" authorId="0">
      <text>
        <r>
          <rPr>
            <sz val="10"/>
            <rFont val="Arial"/>
            <family val="2"/>
          </rPr>
          <t>21.779,94
31-12-10 23:45 - 01-01-12 00:00</t>
        </r>
      </text>
    </comment>
    <comment ref="G23" authorId="0">
      <text>
        <r>
          <rPr>
            <sz val="10"/>
            <rFont val="Arial"/>
            <family val="2"/>
          </rPr>
          <t>23.662,32
31-12-11 23:45 - 01-01-13 00:00</t>
        </r>
      </text>
    </comment>
    <comment ref="H23" authorId="0">
      <text>
        <r>
          <rPr>
            <sz val="10"/>
            <rFont val="Arial"/>
            <family val="2"/>
          </rPr>
          <t>22.621,71
31-12-12 23:45 - 01-01-14 00:00</t>
        </r>
      </text>
    </comment>
    <comment ref="I23" authorId="0">
      <text>
        <r>
          <rPr>
            <sz val="10"/>
            <rFont val="Arial"/>
            <family val="2"/>
          </rPr>
          <t>22.816,92
31-12-13 23:45 - 01-01-15 00:00</t>
        </r>
      </text>
    </comment>
    <comment ref="C24" authorId="0">
      <text>
        <r>
          <rPr>
            <sz val="10"/>
            <rFont val="Arial"/>
            <family val="2"/>
          </rPr>
          <t>3.146,15 !
25-06-08 00:00 - 01-01-09 00:00</t>
        </r>
      </text>
    </comment>
    <comment ref="D24" authorId="0">
      <text>
        <r>
          <rPr>
            <sz val="10"/>
            <rFont val="Arial"/>
            <family val="2"/>
          </rPr>
          <t>8.304,60
31-12-08 23:45 - 01-01-10 00:00</t>
        </r>
      </text>
    </comment>
    <comment ref="E24" authorId="0">
      <text>
        <r>
          <rPr>
            <sz val="10"/>
            <rFont val="Arial"/>
            <family val="2"/>
          </rPr>
          <t>8.488,93
31-12-09 23:45 - 01-01-11 00:00</t>
        </r>
      </text>
    </comment>
    <comment ref="F24" authorId="0">
      <text>
        <r>
          <rPr>
            <sz val="10"/>
            <rFont val="Arial"/>
            <family val="2"/>
          </rPr>
          <t>6.185,16
31-12-10 23:45 - 01-01-12 00:00</t>
        </r>
      </text>
    </comment>
    <comment ref="G24" authorId="0">
      <text>
        <r>
          <rPr>
            <sz val="10"/>
            <rFont val="Arial"/>
            <family val="2"/>
          </rPr>
          <t>5.094,16
31-12-11 23:45 - 01-01-13 00:00</t>
        </r>
      </text>
    </comment>
    <comment ref="H24" authorId="0">
      <text>
        <r>
          <rPr>
            <sz val="10"/>
            <rFont val="Arial"/>
            <family val="2"/>
          </rPr>
          <t>4.752,22
31-12-12 23:45 - 01-01-14 00:00</t>
        </r>
      </text>
    </comment>
    <comment ref="I24" authorId="0">
      <text>
        <r>
          <rPr>
            <sz val="10"/>
            <rFont val="Arial"/>
            <family val="2"/>
          </rPr>
          <t>4.390,16
31-12-13 23:45 - 01-01-15 00:00</t>
        </r>
      </text>
    </comment>
    <comment ref="C25" authorId="0">
      <text>
        <r>
          <rPr>
            <sz val="10"/>
            <rFont val="Arial"/>
            <family val="2"/>
          </rPr>
          <t>2.956,31 !
13-07-08 00:00 - 01-01-09 00:00</t>
        </r>
      </text>
    </comment>
    <comment ref="D25" authorId="0">
      <text>
        <r>
          <rPr>
            <sz val="10"/>
            <rFont val="Arial"/>
            <family val="2"/>
          </rPr>
          <t>8.595,08
31-12-08 23:45 - 01-01-10 00:00</t>
        </r>
      </text>
    </comment>
    <comment ref="E25" authorId="0">
      <text>
        <r>
          <rPr>
            <sz val="10"/>
            <rFont val="Arial"/>
            <family val="2"/>
          </rPr>
          <t>7.503,78
31-12-09 23:45 - 01-01-11 00:00</t>
        </r>
      </text>
    </comment>
    <comment ref="F25" authorId="0">
      <text>
        <r>
          <rPr>
            <sz val="10"/>
            <rFont val="Arial"/>
            <family val="2"/>
          </rPr>
          <t>6.453,22
31-12-10 23:45 - 01-01-12 00:00</t>
        </r>
      </text>
    </comment>
    <comment ref="G25" authorId="0">
      <text>
        <r>
          <rPr>
            <sz val="10"/>
            <rFont val="Arial"/>
            <family val="2"/>
          </rPr>
          <t>5.801,85
31-12-11 23:45 - 01-01-13 00:00</t>
        </r>
      </text>
    </comment>
    <comment ref="H25" authorId="0">
      <text>
        <r>
          <rPr>
            <sz val="10"/>
            <rFont val="Arial"/>
            <family val="2"/>
          </rPr>
          <t>5.606,56
31-12-12 23:45 - 01-01-14 00:00</t>
        </r>
      </text>
    </comment>
    <comment ref="I25" authorId="0">
      <text>
        <r>
          <rPr>
            <sz val="10"/>
            <rFont val="Arial"/>
            <family val="2"/>
          </rPr>
          <t>4.425,28
31-12-13 23:45 - 01-01-15 00:00</t>
        </r>
      </text>
    </comment>
    <comment ref="C26" authorId="0">
      <text>
        <r>
          <rPr>
            <sz val="10"/>
            <rFont val="Arial"/>
            <family val="2"/>
          </rPr>
          <t>5.489,16 !
25-06-08 00:00 - 01-01-09 00:00</t>
        </r>
      </text>
    </comment>
    <comment ref="D26" authorId="0">
      <text>
        <r>
          <rPr>
            <sz val="10"/>
            <rFont val="Arial"/>
            <family val="2"/>
          </rPr>
          <t>17.733,21
31-12-08 23:45 - 01-01-10 00:00</t>
        </r>
      </text>
    </comment>
    <comment ref="E26" authorId="0">
      <text>
        <r>
          <rPr>
            <sz val="10"/>
            <rFont val="Arial"/>
            <family val="2"/>
          </rPr>
          <t>18.459,35
31-12-09 23:45 - 01-01-11 00:00</t>
        </r>
      </text>
    </comment>
    <comment ref="F26" authorId="0">
      <text>
        <r>
          <rPr>
            <sz val="10"/>
            <rFont val="Arial"/>
            <family val="2"/>
          </rPr>
          <t>16.267,08
31-12-10 23:45 - 01-01-12 00:00</t>
        </r>
      </text>
    </comment>
    <comment ref="G26" authorId="0">
      <text>
        <r>
          <rPr>
            <sz val="10"/>
            <rFont val="Arial"/>
            <family val="2"/>
          </rPr>
          <t>17.498,34
31-12-11 23:45 - 01-01-13 00:00</t>
        </r>
      </text>
    </comment>
    <comment ref="H26" authorId="0">
      <text>
        <r>
          <rPr>
            <sz val="10"/>
            <rFont val="Arial"/>
            <family val="2"/>
          </rPr>
          <t>16.687,39
31-12-12 23:45 - 01-01-14 00:00</t>
        </r>
      </text>
    </comment>
    <comment ref="I26" authorId="0">
      <text>
        <r>
          <rPr>
            <sz val="10"/>
            <rFont val="Arial"/>
            <family val="2"/>
          </rPr>
          <t>17.279,47
31-12-13 23:45 - 01-01-15 00:00</t>
        </r>
      </text>
    </comment>
    <comment ref="C27" authorId="0">
      <text>
        <r>
          <rPr>
            <sz val="10"/>
            <rFont val="Arial"/>
            <family val="2"/>
          </rPr>
          <t>2.015,72 !
25-06-08 00:00 - 01-01-09 00:00</t>
        </r>
      </text>
    </comment>
    <comment ref="D27" authorId="0">
      <text>
        <r>
          <rPr>
            <sz val="10"/>
            <rFont val="Arial"/>
            <family val="2"/>
          </rPr>
          <t>7.029,47
31-12-08 23:45 - 01-01-10 00:00</t>
        </r>
      </text>
    </comment>
    <comment ref="E27" authorId="0">
      <text>
        <r>
          <rPr>
            <sz val="10"/>
            <rFont val="Arial"/>
            <family val="2"/>
          </rPr>
          <t>6.854,82
31-12-09 23:45 - 01-01-11 00:00</t>
        </r>
      </text>
    </comment>
    <comment ref="F27" authorId="0">
      <text>
        <r>
          <rPr>
            <sz val="10"/>
            <rFont val="Arial"/>
            <family val="2"/>
          </rPr>
          <t>5.909,30
31-12-10 23:45 - 01-01-12 00:00</t>
        </r>
      </text>
    </comment>
    <comment ref="G27" authorId="0">
      <text>
        <r>
          <rPr>
            <sz val="10"/>
            <rFont val="Arial"/>
            <family val="2"/>
          </rPr>
          <t>6.707,38
31-12-11 23:45 - 01-01-13 00:00</t>
        </r>
      </text>
    </comment>
    <comment ref="H27" authorId="0">
      <text>
        <r>
          <rPr>
            <sz val="10"/>
            <rFont val="Arial"/>
            <family val="2"/>
          </rPr>
          <t>6.736,62
31-12-12 23:45 - 01-01-14 00:00</t>
        </r>
      </text>
    </comment>
    <comment ref="I27" authorId="0">
      <text>
        <r>
          <rPr>
            <sz val="10"/>
            <rFont val="Arial"/>
            <family val="2"/>
          </rPr>
          <t>7.001,10
31-12-13 23:45 - 01-01-15 00:00</t>
        </r>
      </text>
    </comment>
    <comment ref="C28" authorId="0">
      <text>
        <r>
          <rPr>
            <sz val="10"/>
            <rFont val="Arial"/>
            <family val="2"/>
          </rPr>
          <t>4.166,18 !
25-06-08 00:00 - 01-01-09 00:00</t>
        </r>
      </text>
    </comment>
    <comment ref="D28" authorId="0">
      <text>
        <r>
          <rPr>
            <sz val="10"/>
            <rFont val="Arial"/>
            <family val="2"/>
          </rPr>
          <t>14.456,94
31-12-08 23:45 - 01-01-10 00:00</t>
        </r>
      </text>
    </comment>
    <comment ref="E28" authorId="0">
      <text>
        <r>
          <rPr>
            <sz val="10"/>
            <rFont val="Arial"/>
            <family val="2"/>
          </rPr>
          <t>14.801,84
31-12-09 23:45 - 01-01-11 00:00</t>
        </r>
      </text>
    </comment>
    <comment ref="F28" authorId="0">
      <text>
        <r>
          <rPr>
            <sz val="10"/>
            <rFont val="Arial"/>
            <family val="2"/>
          </rPr>
          <t>13.837,52
31-12-10 23:45 - 01-01-12 00:00</t>
        </r>
      </text>
    </comment>
    <comment ref="G28" authorId="0">
      <text>
        <r>
          <rPr>
            <sz val="10"/>
            <rFont val="Arial"/>
            <family val="2"/>
          </rPr>
          <t>16.934,56
31-12-11 23:45 - 01-01-13 00:00</t>
        </r>
      </text>
    </comment>
    <comment ref="H28" authorId="0">
      <text>
        <r>
          <rPr>
            <sz val="10"/>
            <rFont val="Arial"/>
            <family val="2"/>
          </rPr>
          <t>16.951,15
31-12-12 23:45 - 01-01-14 00:00</t>
        </r>
      </text>
    </comment>
    <comment ref="I28" authorId="0">
      <text>
        <r>
          <rPr>
            <sz val="10"/>
            <rFont val="Arial"/>
            <family val="2"/>
          </rPr>
          <t>17.206,72
31-12-13 23:45 - 01-01-15 00:00</t>
        </r>
      </text>
    </comment>
    <comment ref="C29" authorId="0">
      <text>
        <r>
          <rPr>
            <sz val="10"/>
            <rFont val="Arial"/>
            <family val="2"/>
          </rPr>
          <t>9.716,09 !
25-06-08 00:00 - 01-01-09 00:00</t>
        </r>
      </text>
    </comment>
    <comment ref="D29" authorId="0">
      <text>
        <r>
          <rPr>
            <sz val="10"/>
            <rFont val="Arial"/>
            <family val="2"/>
          </rPr>
          <t>33.780,46
31-12-08 23:45 - 01-01-10 00:00</t>
        </r>
      </text>
    </comment>
    <comment ref="E29" authorId="0">
      <text>
        <r>
          <rPr>
            <sz val="10"/>
            <rFont val="Arial"/>
            <family val="2"/>
          </rPr>
          <t>35.618,58
31-12-09 23:45 - 01-01-11 00:00</t>
        </r>
      </text>
    </comment>
    <comment ref="F29" authorId="0">
      <text>
        <r>
          <rPr>
            <sz val="10"/>
            <rFont val="Arial"/>
            <family val="2"/>
          </rPr>
          <t>34.242,38
31-12-10 23:45 - 01-01-12 00:00</t>
        </r>
      </text>
    </comment>
    <comment ref="G29" authorId="0">
      <text>
        <r>
          <rPr>
            <sz val="10"/>
            <rFont val="Arial"/>
            <family val="2"/>
          </rPr>
          <t>34.110,44
31-12-11 23:45 - 01-01-13 00:00</t>
        </r>
      </text>
    </comment>
    <comment ref="H29" authorId="0">
      <text>
        <r>
          <rPr>
            <sz val="10"/>
            <rFont val="Arial"/>
            <family val="2"/>
          </rPr>
          <t>31.360,39
31-12-12 23:45 - 01-01-14 00:00</t>
        </r>
      </text>
    </comment>
    <comment ref="I29" authorId="0">
      <text>
        <r>
          <rPr>
            <sz val="10"/>
            <rFont val="Arial"/>
            <family val="2"/>
          </rPr>
          <t>27.589,49
31-12-13 23:45 - 01-01-15 00:00</t>
        </r>
      </text>
    </comment>
    <comment ref="C30" authorId="0">
      <text>
        <r>
          <rPr>
            <sz val="10"/>
            <rFont val="Arial"/>
            <family val="2"/>
          </rPr>
          <t>3.564,38 !
25-06-08 00:00 - 01-01-09 00:00</t>
        </r>
      </text>
    </comment>
    <comment ref="D30" authorId="0">
      <text>
        <r>
          <rPr>
            <sz val="10"/>
            <rFont val="Arial"/>
            <family val="2"/>
          </rPr>
          <t>11.060,88
31-12-08 23:45 - 01-01-10 00:00</t>
        </r>
      </text>
    </comment>
    <comment ref="E30" authorId="0">
      <text>
        <r>
          <rPr>
            <sz val="10"/>
            <rFont val="Arial"/>
            <family val="2"/>
          </rPr>
          <t>8.947,04
31-12-09 23:45 - 01-01-11 00:00</t>
        </r>
      </text>
    </comment>
    <comment ref="F30" authorId="0">
      <text>
        <r>
          <rPr>
            <sz val="10"/>
            <rFont val="Arial"/>
            <family val="2"/>
          </rPr>
          <t>8.812,40
31-12-10 23:45 - 01-01-12 00:00</t>
        </r>
      </text>
    </comment>
    <comment ref="G30" authorId="0">
      <text>
        <r>
          <rPr>
            <sz val="10"/>
            <rFont val="Arial"/>
            <family val="2"/>
          </rPr>
          <t>9.859,45
31-12-11 23:45 - 01-01-13 00:00</t>
        </r>
      </text>
    </comment>
    <comment ref="H30" authorId="0">
      <text>
        <r>
          <rPr>
            <sz val="10"/>
            <rFont val="Arial"/>
            <family val="2"/>
          </rPr>
          <t>9.578,41
31-12-12 23:45 - 01-01-14 00:00</t>
        </r>
      </text>
    </comment>
    <comment ref="I30" authorId="0">
      <text>
        <r>
          <rPr>
            <sz val="10"/>
            <rFont val="Arial"/>
            <family val="2"/>
          </rPr>
          <t>6.932,06
31-12-13 23:45 - 01-01-15 00:00</t>
        </r>
      </text>
    </comment>
    <comment ref="C31" authorId="0">
      <text>
        <r>
          <rPr>
            <sz val="10"/>
            <rFont val="Arial"/>
            <family val="2"/>
          </rPr>
          <t>8.260,05 !
25-06-08 00:00 - 01-01-09 00:00</t>
        </r>
      </text>
    </comment>
    <comment ref="D31" authorId="0">
      <text>
        <r>
          <rPr>
            <sz val="10"/>
            <rFont val="Arial"/>
            <family val="2"/>
          </rPr>
          <t>32.565,21
31-12-08 23:45 - 01-01-10 00:00</t>
        </r>
      </text>
    </comment>
    <comment ref="E31" authorId="0">
      <text>
        <r>
          <rPr>
            <sz val="10"/>
            <rFont val="Arial"/>
            <family val="2"/>
          </rPr>
          <t>32.333,12
31-12-09 23:45 - 01-01-11 00:00</t>
        </r>
      </text>
    </comment>
    <comment ref="F31" authorId="0">
      <text>
        <r>
          <rPr>
            <sz val="10"/>
            <rFont val="Arial"/>
            <family val="2"/>
          </rPr>
          <t>27.648,55
31-12-10 23:45 - 01-01-12 00:00</t>
        </r>
      </text>
    </comment>
    <comment ref="G31" authorId="0">
      <text>
        <r>
          <rPr>
            <sz val="10"/>
            <rFont val="Arial"/>
            <family val="2"/>
          </rPr>
          <t>28.982,89
31-12-11 23:45 - 01-01-13 00:00</t>
        </r>
      </text>
    </comment>
    <comment ref="H31" authorId="0">
      <text>
        <r>
          <rPr>
            <sz val="10"/>
            <rFont val="Arial"/>
            <family val="2"/>
          </rPr>
          <t>28.748,80
31-12-12 23:45 - 01-01-14 00:00</t>
        </r>
      </text>
    </comment>
    <comment ref="I31" authorId="0">
      <text>
        <r>
          <rPr>
            <sz val="10"/>
            <rFont val="Arial"/>
            <family val="2"/>
          </rPr>
          <t>26.830,11
31-12-13 23:45 - 01-01-15 00:00</t>
        </r>
      </text>
    </comment>
    <comment ref="D32" authorId="0">
      <text>
        <r>
          <rPr>
            <sz val="10"/>
            <rFont val="Arial"/>
            <family val="2"/>
          </rPr>
          <t>6.846,14 !
23-08-09 00:00 - 01-01-10 00:00</t>
        </r>
      </text>
    </comment>
    <comment ref="E32" authorId="0">
      <text>
        <r>
          <rPr>
            <sz val="10"/>
            <rFont val="Arial"/>
            <family val="2"/>
          </rPr>
          <t>16.586,64
31-12-09 23:45 - 01-01-11 00:00</t>
        </r>
      </text>
    </comment>
    <comment ref="F32" authorId="0">
      <text>
        <r>
          <rPr>
            <sz val="10"/>
            <rFont val="Arial"/>
            <family val="2"/>
          </rPr>
          <t>13.007,74
31-12-10 23:45 - 01-01-12 00:00</t>
        </r>
      </text>
    </comment>
    <comment ref="G32" authorId="0">
      <text>
        <r>
          <rPr>
            <sz val="10"/>
            <rFont val="Arial"/>
            <family val="2"/>
          </rPr>
          <t>11.895,08
31-12-11 23:45 - 01-01-13 00:00</t>
        </r>
      </text>
    </comment>
    <comment ref="H32" authorId="0">
      <text>
        <r>
          <rPr>
            <sz val="10"/>
            <rFont val="Arial"/>
            <family val="2"/>
          </rPr>
          <t>11.297,07
31-12-12 23:45 - 01-01-14 00:00</t>
        </r>
      </text>
    </comment>
    <comment ref="I32" authorId="0">
      <text>
        <r>
          <rPr>
            <sz val="10"/>
            <rFont val="Arial"/>
            <family val="2"/>
          </rPr>
          <t>10.556,42
31-12-13 23:45 - 01-01-15 00:00</t>
        </r>
      </text>
    </comment>
    <comment ref="C33" authorId="0">
      <text>
        <r>
          <rPr>
            <sz val="10"/>
            <rFont val="Arial"/>
            <family val="2"/>
          </rPr>
          <t>12.612,24 !
25-06-08 00:00 - 01-01-09 00:00</t>
        </r>
      </text>
    </comment>
    <comment ref="D33" authorId="0">
      <text>
        <r>
          <rPr>
            <sz val="10"/>
            <rFont val="Arial"/>
            <family val="2"/>
          </rPr>
          <t>35.928,92
31-12-08 23:45 - 01-01-10 00:00</t>
        </r>
      </text>
    </comment>
    <comment ref="E33" authorId="0">
      <text>
        <r>
          <rPr>
            <sz val="10"/>
            <rFont val="Arial"/>
            <family val="2"/>
          </rPr>
          <t>41.868,02
31-12-09 23:45 - 01-01-11 00:00</t>
        </r>
      </text>
    </comment>
    <comment ref="F33" authorId="0">
      <text>
        <r>
          <rPr>
            <sz val="10"/>
            <rFont val="Arial"/>
            <family val="2"/>
          </rPr>
          <t>36.156,33
31-12-10 23:45 - 01-01-12 00:00</t>
        </r>
      </text>
    </comment>
    <comment ref="G33" authorId="0">
      <text>
        <r>
          <rPr>
            <sz val="10"/>
            <rFont val="Arial"/>
            <family val="2"/>
          </rPr>
          <t>34.733,45
31-12-11 23:45 - 01-01-13 00:00</t>
        </r>
      </text>
    </comment>
    <comment ref="H33" authorId="0">
      <text>
        <r>
          <rPr>
            <sz val="10"/>
            <rFont val="Arial"/>
            <family val="2"/>
          </rPr>
          <t>35.113,90
31-12-12 23:45 - 01-01-14 00:00</t>
        </r>
      </text>
    </comment>
    <comment ref="I33" authorId="0">
      <text>
        <r>
          <rPr>
            <sz val="10"/>
            <rFont val="Arial"/>
            <family val="2"/>
          </rPr>
          <t>34.300,38
31-12-13 23:45 - 01-01-15 00:00</t>
        </r>
      </text>
    </comment>
    <comment ref="C34" authorId="0">
      <text>
        <r>
          <rPr>
            <sz val="10"/>
            <rFont val="Arial"/>
            <family val="2"/>
          </rPr>
          <t>4.880,70 !
25-06-08 00:00 - 01-01-09 00:00</t>
        </r>
      </text>
    </comment>
    <comment ref="D34" authorId="0">
      <text>
        <r>
          <rPr>
            <sz val="10"/>
            <rFont val="Arial"/>
            <family val="2"/>
          </rPr>
          <t>17.556,15
31-12-08 23:45 - 01-01-10 00:00</t>
        </r>
      </text>
    </comment>
    <comment ref="E34" authorId="0">
      <text>
        <r>
          <rPr>
            <sz val="10"/>
            <rFont val="Arial"/>
            <family val="2"/>
          </rPr>
          <t>17.532,20
31-12-09 23:45 - 01-01-11 00:00</t>
        </r>
      </text>
    </comment>
    <comment ref="F34" authorId="0">
      <text>
        <r>
          <rPr>
            <sz val="10"/>
            <rFont val="Arial"/>
            <family val="2"/>
          </rPr>
          <t>14.640,53
31-12-10 23:45 - 01-01-12 00:00</t>
        </r>
      </text>
    </comment>
    <comment ref="G34" authorId="0">
      <text>
        <r>
          <rPr>
            <sz val="10"/>
            <rFont val="Arial"/>
            <family val="2"/>
          </rPr>
          <t>14.159,18
31-12-11 23:45 - 01-01-13 00:00</t>
        </r>
      </text>
    </comment>
    <comment ref="H34" authorId="0">
      <text>
        <r>
          <rPr>
            <sz val="10"/>
            <rFont val="Arial"/>
            <family val="2"/>
          </rPr>
          <t>14.595,63
31-12-12 23:45 - 01-01-14 00:00</t>
        </r>
      </text>
    </comment>
    <comment ref="I34" authorId="0">
      <text>
        <r>
          <rPr>
            <sz val="10"/>
            <rFont val="Arial"/>
            <family val="2"/>
          </rPr>
          <t>14.435,56
31-12-13 23:45 - 01-01-15 00:00</t>
        </r>
      </text>
    </comment>
    <comment ref="C35" authorId="0">
      <text>
        <r>
          <rPr>
            <sz val="10"/>
            <rFont val="Arial"/>
            <family val="2"/>
          </rPr>
          <t>1.326,41 !
25-06-08 00:00 - 01-01-09 00:00</t>
        </r>
      </text>
    </comment>
    <comment ref="D35" authorId="0">
      <text>
        <r>
          <rPr>
            <sz val="10"/>
            <rFont val="Arial"/>
            <family val="2"/>
          </rPr>
          <t>3.259,15
31-12-08 23:45 - 01-01-10 00:00</t>
        </r>
      </text>
    </comment>
    <comment ref="E35" authorId="0">
      <text>
        <r>
          <rPr>
            <sz val="10"/>
            <rFont val="Arial"/>
            <family val="2"/>
          </rPr>
          <t>3.094,43
31-12-09 23:45 - 01-01-11 00:00</t>
        </r>
      </text>
    </comment>
    <comment ref="F35" authorId="0">
      <text>
        <r>
          <rPr>
            <sz val="10"/>
            <rFont val="Arial"/>
            <family val="2"/>
          </rPr>
          <t>2.751,51
31-12-10 23:45 - 01-01-12 00:00</t>
        </r>
      </text>
    </comment>
    <comment ref="G35" authorId="0">
      <text>
        <r>
          <rPr>
            <sz val="10"/>
            <rFont val="Arial"/>
            <family val="2"/>
          </rPr>
          <t>3.071,22
31-12-11 23:45 - 01-01-13 00:00</t>
        </r>
      </text>
    </comment>
    <comment ref="H35" authorId="0">
      <text>
        <r>
          <rPr>
            <sz val="10"/>
            <rFont val="Arial"/>
            <family val="2"/>
          </rPr>
          <t>3.039,32
31-12-12 23:45 - 01-01-14 00:00</t>
        </r>
      </text>
    </comment>
    <comment ref="I35" authorId="0">
      <text>
        <r>
          <rPr>
            <sz val="10"/>
            <rFont val="Arial"/>
            <family val="2"/>
          </rPr>
          <t>3.106,82
31-12-13 23:45 - 01-01-15 00:00</t>
        </r>
      </text>
    </comment>
    <comment ref="C36" authorId="0">
      <text>
        <r>
          <rPr>
            <sz val="10"/>
            <rFont val="Arial"/>
            <family val="2"/>
          </rPr>
          <t>11.464,70 !
25-06-08 00:00 - 01-01-09 00:00</t>
        </r>
      </text>
    </comment>
    <comment ref="D36" authorId="0">
      <text>
        <r>
          <rPr>
            <sz val="10"/>
            <rFont val="Arial"/>
            <family val="2"/>
          </rPr>
          <t>44.185,49
31-12-08 23:45 - 01-01-10 00:00</t>
        </r>
      </text>
    </comment>
    <comment ref="E36" authorId="0">
      <text>
        <r>
          <rPr>
            <sz val="10"/>
            <rFont val="Arial"/>
            <family val="2"/>
          </rPr>
          <t>50.081,89
31-12-09 23:45 - 01-01-11 00:00</t>
        </r>
      </text>
    </comment>
    <comment ref="F36" authorId="0">
      <text>
        <r>
          <rPr>
            <sz val="10"/>
            <rFont val="Arial"/>
            <family val="2"/>
          </rPr>
          <t>41.444,26
31-12-10 23:45 - 01-01-12 00:00</t>
        </r>
      </text>
    </comment>
    <comment ref="G36" authorId="0">
      <text>
        <r>
          <rPr>
            <sz val="10"/>
            <rFont val="Arial"/>
            <family val="2"/>
          </rPr>
          <t>33.602,13
31-12-11 23:45 - 01-01-13 00:00</t>
        </r>
      </text>
    </comment>
    <comment ref="H36" authorId="0">
      <text>
        <r>
          <rPr>
            <sz val="10"/>
            <rFont val="Arial"/>
            <family val="2"/>
          </rPr>
          <t>34.825,34
31-12-12 23:45 - 01-01-14 00:00</t>
        </r>
      </text>
    </comment>
    <comment ref="I36" authorId="0">
      <text>
        <r>
          <rPr>
            <sz val="10"/>
            <rFont val="Arial"/>
            <family val="2"/>
          </rPr>
          <t>34.726,10
31-12-13 23:45 - 01-01-15 00:00</t>
        </r>
      </text>
    </comment>
    <comment ref="D37" authorId="0">
      <text>
        <r>
          <rPr>
            <sz val="10"/>
            <rFont val="Arial"/>
            <family val="2"/>
          </rPr>
          <t>4.372,87 !
21-09-09 00:00 - 01-01-10 00:00</t>
        </r>
      </text>
    </comment>
    <comment ref="E37" authorId="0">
      <text>
        <r>
          <rPr>
            <sz val="10"/>
            <rFont val="Arial"/>
            <family val="2"/>
          </rPr>
          <t>11.619,72
31-12-09 23:45 - 01-01-11 00:00</t>
        </r>
      </text>
    </comment>
    <comment ref="F37" authorId="0">
      <text>
        <r>
          <rPr>
            <sz val="10"/>
            <rFont val="Arial"/>
            <family val="2"/>
          </rPr>
          <t>10.734,25
31-12-10 23:45 - 01-01-12 00:00</t>
        </r>
      </text>
    </comment>
    <comment ref="G37" authorId="0">
      <text>
        <r>
          <rPr>
            <sz val="10"/>
            <rFont val="Arial"/>
            <family val="2"/>
          </rPr>
          <t>9.794,75
31-12-11 23:45 - 01-01-13 00:00</t>
        </r>
      </text>
    </comment>
    <comment ref="H37" authorId="0">
      <text>
        <r>
          <rPr>
            <sz val="10"/>
            <rFont val="Arial"/>
            <family val="2"/>
          </rPr>
          <t>10.320,65
31-12-12 23:45 - 01-01-14 00:00</t>
        </r>
      </text>
    </comment>
    <comment ref="I37" authorId="0">
      <text>
        <r>
          <rPr>
            <sz val="10"/>
            <rFont val="Arial"/>
            <family val="2"/>
          </rPr>
          <t>8.730,90
31-12-13 23:45 - 01-01-15 00:00</t>
        </r>
      </text>
    </comment>
    <comment ref="C38" authorId="0">
      <text>
        <r>
          <rPr>
            <sz val="10"/>
            <rFont val="Arial"/>
            <family val="2"/>
          </rPr>
          <t>3.491,30 !
25-06-08 00:00 - 01-01-09 00:00</t>
        </r>
      </text>
    </comment>
    <comment ref="D38" authorId="0">
      <text>
        <r>
          <rPr>
            <sz val="10"/>
            <rFont val="Arial"/>
            <family val="2"/>
          </rPr>
          <t>12.278,87
31-12-08 23:45 - 01-01-10 00:00</t>
        </r>
      </text>
    </comment>
    <comment ref="E38" authorId="0">
      <text>
        <r>
          <rPr>
            <sz val="10"/>
            <rFont val="Arial"/>
            <family val="2"/>
          </rPr>
          <t>11.797,24
31-12-09 23:45 - 01-01-11 00:00</t>
        </r>
      </text>
    </comment>
    <comment ref="F38" authorId="0">
      <text>
        <r>
          <rPr>
            <sz val="10"/>
            <rFont val="Arial"/>
            <family val="2"/>
          </rPr>
          <t>9.721,63
31-12-10 23:45 - 01-01-12 00:00</t>
        </r>
      </text>
    </comment>
    <comment ref="G38" authorId="0">
      <text>
        <r>
          <rPr>
            <sz val="10"/>
            <rFont val="Arial"/>
            <family val="2"/>
          </rPr>
          <t>8.667,17
31-12-11 23:45 - 01-01-13 00:00</t>
        </r>
      </text>
    </comment>
    <comment ref="H38" authorId="0">
      <text>
        <r>
          <rPr>
            <sz val="10"/>
            <rFont val="Arial"/>
            <family val="2"/>
          </rPr>
          <t>9.291,35
31-12-12 23:45 - 01-01-14 00:00</t>
        </r>
      </text>
    </comment>
    <comment ref="I38" authorId="0">
      <text>
        <r>
          <rPr>
            <sz val="10"/>
            <rFont val="Arial"/>
            <family val="2"/>
          </rPr>
          <t>9.564,80
31-12-13 23:45 - 01-01-15 00:00</t>
        </r>
      </text>
    </comment>
    <comment ref="C39" authorId="0">
      <text>
        <r>
          <rPr>
            <sz val="10"/>
            <rFont val="Arial"/>
            <family val="2"/>
          </rPr>
          <t>1.474,63 !
25-06-08 00:00 - 01-01-09 00:00</t>
        </r>
      </text>
    </comment>
    <comment ref="D39" authorId="0">
      <text>
        <r>
          <rPr>
            <sz val="10"/>
            <rFont val="Arial"/>
            <family val="2"/>
          </rPr>
          <t>5.896,16
31-12-08 23:45 - 01-01-10 00:00</t>
        </r>
      </text>
    </comment>
    <comment ref="E39" authorId="0">
      <text>
        <r>
          <rPr>
            <sz val="10"/>
            <rFont val="Arial"/>
            <family val="2"/>
          </rPr>
          <t>6.144,23
31-12-09 23:45 - 01-01-11 00:00</t>
        </r>
      </text>
    </comment>
    <comment ref="F39" authorId="0">
      <text>
        <r>
          <rPr>
            <sz val="10"/>
            <rFont val="Arial"/>
            <family val="2"/>
          </rPr>
          <t>5.888,12
31-12-10 23:45 - 01-01-12 00:00</t>
        </r>
      </text>
    </comment>
    <comment ref="G39" authorId="0">
      <text>
        <r>
          <rPr>
            <sz val="10"/>
            <rFont val="Arial"/>
            <family val="2"/>
          </rPr>
          <t>5.423,53
31-12-11 23:45 - 01-01-13 00:00</t>
        </r>
      </text>
    </comment>
    <comment ref="H39" authorId="0">
      <text>
        <r>
          <rPr>
            <sz val="10"/>
            <rFont val="Arial"/>
            <family val="2"/>
          </rPr>
          <t>5.169,39
31-12-12 23:45 - 01-01-14 00:00</t>
        </r>
      </text>
    </comment>
    <comment ref="I39" authorId="0">
      <text>
        <r>
          <rPr>
            <sz val="10"/>
            <rFont val="Arial"/>
            <family val="2"/>
          </rPr>
          <t>5.332,12
31-12-13 23:45 - 01-01-15 00:00</t>
        </r>
      </text>
    </comment>
    <comment ref="C40" authorId="0">
      <text>
        <r>
          <rPr>
            <sz val="10"/>
            <rFont val="Arial"/>
            <family val="2"/>
          </rPr>
          <t>519,87 !
25-06-08 00:00 - 20-01-09 00:15</t>
        </r>
      </text>
    </comment>
    <comment ref="D40" authorId="0">
      <text>
        <r>
          <rPr>
            <sz val="10"/>
            <rFont val="Arial"/>
            <family val="2"/>
          </rPr>
          <t>4.497,44
30-12-08 00:00 - 01-01-10 00:00</t>
        </r>
      </text>
    </comment>
    <comment ref="E40" authorId="0">
      <text>
        <r>
          <rPr>
            <sz val="10"/>
            <rFont val="Arial"/>
            <family val="2"/>
          </rPr>
          <t>2.409,82
31-12-09 23:45 - 01-01-11 00:00</t>
        </r>
      </text>
    </comment>
    <comment ref="F40" authorId="0">
      <text>
        <r>
          <rPr>
            <sz val="10"/>
            <rFont val="Arial"/>
            <family val="2"/>
          </rPr>
          <t>2.898,94
31-12-10 23:45 - 01-01-12 00:00</t>
        </r>
      </text>
    </comment>
    <comment ref="G40" authorId="0">
      <text>
        <r>
          <rPr>
            <sz val="10"/>
            <rFont val="Arial"/>
            <family val="2"/>
          </rPr>
          <t>3.017,97
31-12-11 23:45 - 01-01-13 00:00</t>
        </r>
      </text>
    </comment>
    <comment ref="H40" authorId="0">
      <text>
        <r>
          <rPr>
            <sz val="10"/>
            <rFont val="Arial"/>
            <family val="2"/>
          </rPr>
          <t>2.788,38
31-12-12 23:45 - 01-01-14 00:00</t>
        </r>
      </text>
    </comment>
    <comment ref="I40" authorId="0">
      <text>
        <r>
          <rPr>
            <sz val="10"/>
            <rFont val="Arial"/>
            <family val="2"/>
          </rPr>
          <t>2.523,67
31-12-13 23:45 - 01-01-15 00:00</t>
        </r>
      </text>
    </comment>
    <comment ref="C41" authorId="0">
      <text>
        <r>
          <rPr>
            <sz val="10"/>
            <rFont val="Arial"/>
            <family val="2"/>
          </rPr>
          <t>6.902,54 !
25-06-08 00:00 - 01-01-09 00:00</t>
        </r>
      </text>
    </comment>
    <comment ref="D41" authorId="0">
      <text>
        <r>
          <rPr>
            <sz val="10"/>
            <rFont val="Arial"/>
            <family val="2"/>
          </rPr>
          <t>20.621,10
31-12-08 23:45 - 01-01-10 00:00</t>
        </r>
      </text>
    </comment>
    <comment ref="E41" authorId="0">
      <text>
        <r>
          <rPr>
            <sz val="10"/>
            <rFont val="Arial"/>
            <family val="2"/>
          </rPr>
          <t>22.952,25
31-12-09 23:45 - 01-01-11 00:00</t>
        </r>
      </text>
    </comment>
    <comment ref="F41" authorId="0">
      <text>
        <r>
          <rPr>
            <sz val="10"/>
            <rFont val="Arial"/>
            <family val="2"/>
          </rPr>
          <t>20.067,86
31-12-10 23:45 - 01-01-12 00:00</t>
        </r>
      </text>
    </comment>
    <comment ref="G41" authorId="0">
      <text>
        <r>
          <rPr>
            <sz val="10"/>
            <rFont val="Arial"/>
            <family val="2"/>
          </rPr>
          <t>21.578,31
31-12-11 23:45 - 01-01-13 00:00</t>
        </r>
      </text>
    </comment>
    <comment ref="H41" authorId="0">
      <text>
        <r>
          <rPr>
            <sz val="10"/>
            <rFont val="Arial"/>
            <family val="2"/>
          </rPr>
          <t>21.141,61
31-12-12 23:45 - 01-01-14 00:00</t>
        </r>
      </text>
    </comment>
    <comment ref="I41" authorId="0">
      <text>
        <r>
          <rPr>
            <sz val="10"/>
            <rFont val="Arial"/>
            <family val="2"/>
          </rPr>
          <t>22.335,14
31-12-13 23:45 - 01-01-15 00:00</t>
        </r>
      </text>
    </comment>
    <comment ref="C42" authorId="0">
      <text>
        <r>
          <rPr>
            <sz val="10"/>
            <rFont val="Arial"/>
            <family val="2"/>
          </rPr>
          <t>6.154,41 !
25-06-08 00:00 - 01-01-09 00:00</t>
        </r>
      </text>
    </comment>
    <comment ref="D42" authorId="0">
      <text>
        <r>
          <rPr>
            <sz val="10"/>
            <rFont val="Arial"/>
            <family val="2"/>
          </rPr>
          <t>21.589,20
31-12-08 23:45 - 01-01-10 00:00</t>
        </r>
      </text>
    </comment>
    <comment ref="E42" authorId="0">
      <text>
        <r>
          <rPr>
            <sz val="10"/>
            <rFont val="Arial"/>
            <family val="2"/>
          </rPr>
          <t>21.457,52
31-12-09 23:45 - 01-01-11 00:00</t>
        </r>
      </text>
    </comment>
    <comment ref="F42" authorId="0">
      <text>
        <r>
          <rPr>
            <sz val="10"/>
            <rFont val="Arial"/>
            <family val="2"/>
          </rPr>
          <t>17.031,33
31-12-10 23:45 - 01-01-12 00:00</t>
        </r>
      </text>
    </comment>
    <comment ref="G42" authorId="0">
      <text>
        <r>
          <rPr>
            <sz val="10"/>
            <rFont val="Arial"/>
            <family val="2"/>
          </rPr>
          <t>14.472,36
31-12-11 23:45 - 01-01-13 00:00</t>
        </r>
      </text>
    </comment>
    <comment ref="H42" authorId="0">
      <text>
        <r>
          <rPr>
            <sz val="10"/>
            <rFont val="Arial"/>
            <family val="2"/>
          </rPr>
          <t>14.058,51
31-12-12 23:45 - 01-01-14 00:00</t>
        </r>
      </text>
    </comment>
    <comment ref="I42" authorId="0">
      <text>
        <r>
          <rPr>
            <sz val="10"/>
            <rFont val="Arial"/>
            <family val="2"/>
          </rPr>
          <t>13.857,03
31-12-13 23:45 - 01-01-15 00:00</t>
        </r>
      </text>
    </comment>
    <comment ref="C43" authorId="0">
      <text>
        <r>
          <rPr>
            <sz val="10"/>
            <rFont val="Arial"/>
            <family val="2"/>
          </rPr>
          <t>996,16 !
25-06-08 00:00 - 20-01-09 00:15</t>
        </r>
      </text>
    </comment>
    <comment ref="D43" authorId="0">
      <text>
        <r>
          <rPr>
            <sz val="10"/>
            <rFont val="Arial"/>
            <family val="2"/>
          </rPr>
          <t>7.488,06
30-12-08 00:00 - 01-01-10 00:00</t>
        </r>
      </text>
    </comment>
    <comment ref="E43" authorId="0">
      <text>
        <r>
          <rPr>
            <sz val="10"/>
            <rFont val="Arial"/>
            <family val="2"/>
          </rPr>
          <t>9.779,91
31-12-09 23:45 - 01-01-11 00:00</t>
        </r>
      </text>
    </comment>
    <comment ref="F43" authorId="0">
      <text>
        <r>
          <rPr>
            <sz val="10"/>
            <rFont val="Arial"/>
            <family val="2"/>
          </rPr>
          <t>9.287,24
31-12-10 23:45 - 01-01-12 00:00</t>
        </r>
      </text>
    </comment>
    <comment ref="G43" authorId="0">
      <text>
        <r>
          <rPr>
            <sz val="10"/>
            <rFont val="Arial"/>
            <family val="2"/>
          </rPr>
          <t>10.545,29
31-12-11 23:45 - 01-01-13 00:00</t>
        </r>
      </text>
    </comment>
    <comment ref="H43" authorId="0">
      <text>
        <r>
          <rPr>
            <sz val="10"/>
            <rFont val="Arial"/>
            <family val="2"/>
          </rPr>
          <t>10.835,92
31-12-12 23:45 - 01-01-14 00:00</t>
        </r>
      </text>
    </comment>
    <comment ref="I43" authorId="0">
      <text>
        <r>
          <rPr>
            <sz val="10"/>
            <rFont val="Arial"/>
            <family val="2"/>
          </rPr>
          <t>10.471,42
31-12-13 23:45 - 01-01-15 00:00</t>
        </r>
      </text>
    </comment>
    <comment ref="C44" authorId="0">
      <text>
        <r>
          <rPr>
            <sz val="10"/>
            <rFont val="Arial"/>
            <family val="2"/>
          </rPr>
          <t>3.208,46 !
25-06-08 00:00 - 01-01-09 00:00</t>
        </r>
      </text>
    </comment>
    <comment ref="D44" authorId="0">
      <text>
        <r>
          <rPr>
            <sz val="10"/>
            <rFont val="Arial"/>
            <family val="2"/>
          </rPr>
          <t>12.606,88
31-12-08 23:45 - 01-01-10 00:00</t>
        </r>
      </text>
    </comment>
    <comment ref="E44" authorId="0">
      <text>
        <r>
          <rPr>
            <sz val="10"/>
            <rFont val="Arial"/>
            <family val="2"/>
          </rPr>
          <t>19.753,19
31-12-09 23:45 - 01-01-11 00:00</t>
        </r>
      </text>
    </comment>
    <comment ref="F44" authorId="0">
      <text>
        <r>
          <rPr>
            <sz val="10"/>
            <rFont val="Arial"/>
            <family val="2"/>
          </rPr>
          <t>20.046,05
31-12-10 23:45 - 01-01-12 00:00</t>
        </r>
      </text>
    </comment>
    <comment ref="G44" authorId="0">
      <text>
        <r>
          <rPr>
            <sz val="10"/>
            <rFont val="Arial"/>
            <family val="2"/>
          </rPr>
          <t>21.582,01
31-12-11 23:45 - 01-01-13 00:00</t>
        </r>
      </text>
    </comment>
    <comment ref="H44" authorId="0">
      <text>
        <r>
          <rPr>
            <sz val="10"/>
            <rFont val="Arial"/>
            <family val="2"/>
          </rPr>
          <t>21.788,17
31-12-12 23:45 - 01-01-14 00:00</t>
        </r>
      </text>
    </comment>
    <comment ref="I44" authorId="0">
      <text>
        <r>
          <rPr>
            <sz val="10"/>
            <rFont val="Arial"/>
            <family val="2"/>
          </rPr>
          <t>22.178,87
31-12-13 23:45 - 01-01-15 00:00</t>
        </r>
      </text>
    </comment>
    <comment ref="C45" authorId="0">
      <text>
        <r>
          <rPr>
            <sz val="10"/>
            <rFont val="Arial"/>
            <family val="2"/>
          </rPr>
          <t>6.293,52 !
25-06-08 00:00 - 01-01-09 00:00</t>
        </r>
      </text>
    </comment>
    <comment ref="D45" authorId="0">
      <text>
        <r>
          <rPr>
            <sz val="10"/>
            <rFont val="Arial"/>
            <family val="2"/>
          </rPr>
          <t>24.583,73
31-12-08 23:45 - 01-01-10 00:00</t>
        </r>
      </text>
    </comment>
    <comment ref="E45" authorId="0">
      <text>
        <r>
          <rPr>
            <sz val="10"/>
            <rFont val="Arial"/>
            <family val="2"/>
          </rPr>
          <t>23.403,48
31-12-09 23:45 - 01-01-11 00:00</t>
        </r>
      </text>
    </comment>
    <comment ref="F45" authorId="0">
      <text>
        <r>
          <rPr>
            <sz val="10"/>
            <rFont val="Arial"/>
            <family val="2"/>
          </rPr>
          <t>21.978,25
31-12-10 23:45 - 01-01-12 00:00</t>
        </r>
      </text>
    </comment>
    <comment ref="G45" authorId="0">
      <text>
        <r>
          <rPr>
            <sz val="10"/>
            <rFont val="Arial"/>
            <family val="2"/>
          </rPr>
          <t>23.624,37
31-12-11 23:45 - 01-01-13 00:00</t>
        </r>
      </text>
    </comment>
    <comment ref="H45" authorId="0">
      <text>
        <r>
          <rPr>
            <sz val="10"/>
            <rFont val="Arial"/>
            <family val="2"/>
          </rPr>
          <t>23.564,23
31-12-12 23:45 - 01-01-14 00:00</t>
        </r>
      </text>
    </comment>
    <comment ref="I45" authorId="0">
      <text>
        <r>
          <rPr>
            <sz val="10"/>
            <rFont val="Arial"/>
            <family val="2"/>
          </rPr>
          <t>24.465,19
31-12-13 23:45 - 01-01-15 00:00</t>
        </r>
      </text>
    </comment>
    <comment ref="C46" authorId="0">
      <text>
        <r>
          <rPr>
            <sz val="10"/>
            <rFont val="Arial"/>
            <family val="2"/>
          </rPr>
          <t>1.777,73 !
25-06-08 00:00 - 01-01-09 00:00</t>
        </r>
      </text>
    </comment>
    <comment ref="D46" authorId="0">
      <text>
        <r>
          <rPr>
            <sz val="10"/>
            <rFont val="Arial"/>
            <family val="2"/>
          </rPr>
          <t>6.112,51
31-12-08 23:45 - 01-01-10 00:00</t>
        </r>
      </text>
    </comment>
    <comment ref="E46" authorId="0">
      <text>
        <r>
          <rPr>
            <sz val="10"/>
            <rFont val="Arial"/>
            <family val="2"/>
          </rPr>
          <t>5.724,71
31-12-09 23:45 - 01-01-11 00:00</t>
        </r>
      </text>
    </comment>
    <comment ref="F46" authorId="0">
      <text>
        <r>
          <rPr>
            <sz val="10"/>
            <rFont val="Arial"/>
            <family val="2"/>
          </rPr>
          <t>5.127,27
31-12-10 23:45 - 01-01-12 00:00</t>
        </r>
      </text>
    </comment>
    <comment ref="G46" authorId="0">
      <text>
        <r>
          <rPr>
            <sz val="10"/>
            <rFont val="Arial"/>
            <family val="2"/>
          </rPr>
          <t>5.536,81
31-12-11 23:45 - 01-01-13 00:00</t>
        </r>
      </text>
    </comment>
    <comment ref="H46" authorId="0">
      <text>
        <r>
          <rPr>
            <sz val="10"/>
            <rFont val="Arial"/>
            <family val="2"/>
          </rPr>
          <t>5.860,72
31-12-12 23:45 - 01-01-14 00:00</t>
        </r>
      </text>
    </comment>
    <comment ref="I46" authorId="0">
      <text>
        <r>
          <rPr>
            <sz val="10"/>
            <rFont val="Arial"/>
            <family val="2"/>
          </rPr>
          <t>5.794,76
31-12-13 23:45 - 01-01-15 00:00</t>
        </r>
      </text>
    </comment>
    <comment ref="D47" authorId="0">
      <text>
        <r>
          <rPr>
            <sz val="10"/>
            <rFont val="Arial"/>
            <family val="2"/>
          </rPr>
          <t>10.541,16 !
11-09-09 00:00 - 01-01-10 00:00</t>
        </r>
      </text>
    </comment>
    <comment ref="E47" authorId="0">
      <text>
        <r>
          <rPr>
            <sz val="10"/>
            <rFont val="Arial"/>
            <family val="2"/>
          </rPr>
          <t>30.242,38
31-12-09 23:45 - 01-01-11 00:00</t>
        </r>
      </text>
    </comment>
    <comment ref="F47" authorId="0">
      <text>
        <r>
          <rPr>
            <sz val="10"/>
            <rFont val="Arial"/>
            <family val="2"/>
          </rPr>
          <t>30.250,07
31-12-10 23:45 - 01-01-12 00:00</t>
        </r>
      </text>
    </comment>
    <comment ref="G47" authorId="0">
      <text>
        <r>
          <rPr>
            <sz val="10"/>
            <rFont val="Arial"/>
            <family val="2"/>
          </rPr>
          <t>27.353,77
31-12-11 23:45 - 01-01-13 00:00</t>
        </r>
      </text>
    </comment>
    <comment ref="H47" authorId="0">
      <text>
        <r>
          <rPr>
            <sz val="10"/>
            <rFont val="Arial"/>
            <family val="2"/>
          </rPr>
          <t>28.181,91
31-12-12 23:45 - 01-01-14 00:00</t>
        </r>
      </text>
    </comment>
    <comment ref="I47" authorId="0">
      <text>
        <r>
          <rPr>
            <sz val="10"/>
            <rFont val="Arial"/>
            <family val="2"/>
          </rPr>
          <t>28.616,61
31-12-13 23:45 - 01-01-15 00:00</t>
        </r>
      </text>
    </comment>
    <comment ref="C48" authorId="0">
      <text>
        <r>
          <rPr>
            <sz val="10"/>
            <rFont val="Arial"/>
            <family val="2"/>
          </rPr>
          <t>9.231,27 !
25-06-08 00:00 - 01-01-09 00:00</t>
        </r>
      </text>
    </comment>
    <comment ref="D48" authorId="0">
      <text>
        <r>
          <rPr>
            <sz val="10"/>
            <rFont val="Arial"/>
            <family val="2"/>
          </rPr>
          <t>26.444,88
31-12-08 23:45 - 01-01-10 00:00</t>
        </r>
      </text>
    </comment>
    <comment ref="E48" authorId="0">
      <text>
        <r>
          <rPr>
            <sz val="10"/>
            <rFont val="Arial"/>
            <family val="2"/>
          </rPr>
          <t>26.330,20
31-12-09 23:45 - 01-01-11 00:00</t>
        </r>
      </text>
    </comment>
    <comment ref="F48" authorId="0">
      <text>
        <r>
          <rPr>
            <sz val="10"/>
            <rFont val="Arial"/>
            <family val="2"/>
          </rPr>
          <t>19.971,36
31-12-10 23:45 - 01-01-12 00:00</t>
        </r>
      </text>
    </comment>
    <comment ref="G48" authorId="0">
      <text>
        <r>
          <rPr>
            <sz val="10"/>
            <rFont val="Arial"/>
            <family val="2"/>
          </rPr>
          <t>16.701,16
31-12-11 23:45 - 01-01-13 00:00</t>
        </r>
      </text>
    </comment>
    <comment ref="H48" authorId="0">
      <text>
        <r>
          <rPr>
            <sz val="10"/>
            <rFont val="Arial"/>
            <family val="2"/>
          </rPr>
          <t>20.638,11
31-12-12 23:45 - 01-01-14 00:00</t>
        </r>
      </text>
    </comment>
    <comment ref="I48" authorId="0">
      <text>
        <r>
          <rPr>
            <sz val="10"/>
            <rFont val="Arial"/>
            <family val="2"/>
          </rPr>
          <t>21.282,03
31-12-13 23:45 - 01-01-15 00:00</t>
        </r>
      </text>
    </comment>
    <comment ref="C49" authorId="0">
      <text>
        <r>
          <rPr>
            <sz val="10"/>
            <rFont val="Arial"/>
            <family val="2"/>
          </rPr>
          <t>1.521,11 !
06-09-08 00:00 - 01-01-09 00:00</t>
        </r>
      </text>
    </comment>
    <comment ref="D49" authorId="0">
      <text>
        <r>
          <rPr>
            <sz val="10"/>
            <rFont val="Arial"/>
            <family val="2"/>
          </rPr>
          <t>6.126,66
31-12-08 23:45 - 01-01-10 00:00</t>
        </r>
      </text>
    </comment>
    <comment ref="E49" authorId="0">
      <text>
        <r>
          <rPr>
            <sz val="10"/>
            <rFont val="Arial"/>
            <family val="2"/>
          </rPr>
          <t>6.526,41
31-12-09 23:45 - 01-01-11 00:00</t>
        </r>
      </text>
    </comment>
    <comment ref="F49" authorId="0">
      <text>
        <r>
          <rPr>
            <sz val="10"/>
            <rFont val="Arial"/>
            <family val="2"/>
          </rPr>
          <t>6.093,71
31-12-10 23:45 - 01-01-12 00:00</t>
        </r>
      </text>
    </comment>
    <comment ref="G49" authorId="0">
      <text>
        <r>
          <rPr>
            <sz val="10"/>
            <rFont val="Arial"/>
            <family val="2"/>
          </rPr>
          <t>6.304,24
31-12-11 23:45 - 01-01-13 00:00</t>
        </r>
      </text>
    </comment>
    <comment ref="H49" authorId="0">
      <text>
        <r>
          <rPr>
            <sz val="10"/>
            <rFont val="Arial"/>
            <family val="2"/>
          </rPr>
          <t>5.964,07
31-12-12 23:45 - 01-01-14 00:00</t>
        </r>
      </text>
    </comment>
    <comment ref="I49" authorId="0">
      <text>
        <r>
          <rPr>
            <sz val="10"/>
            <rFont val="Arial"/>
            <family val="2"/>
          </rPr>
          <t>6.649,40
31-12-13 23:45 - 01-01-15 00:00</t>
        </r>
      </text>
    </comment>
    <comment ref="C50" authorId="0">
      <text>
        <r>
          <rPr>
            <sz val="10"/>
            <rFont val="Arial"/>
            <family val="2"/>
          </rPr>
          <t>2.362,68 !
25-06-08 00:00 - 01-01-09 00:00</t>
        </r>
      </text>
    </comment>
    <comment ref="D50" authorId="0">
      <text>
        <r>
          <rPr>
            <sz val="10"/>
            <rFont val="Arial"/>
            <family val="2"/>
          </rPr>
          <t>8.195,31
31-12-08 23:45 - 01-01-10 00:00</t>
        </r>
      </text>
    </comment>
    <comment ref="E50" authorId="0">
      <text>
        <r>
          <rPr>
            <sz val="10"/>
            <rFont val="Arial"/>
            <family val="2"/>
          </rPr>
          <t>7.453,72
31-12-09 23:45 - 01-01-11 00:00</t>
        </r>
      </text>
    </comment>
    <comment ref="F50" authorId="0">
      <text>
        <r>
          <rPr>
            <sz val="10"/>
            <rFont val="Arial"/>
            <family val="2"/>
          </rPr>
          <t>7.604,05
31-12-10 23:45 - 01-01-12 00:00</t>
        </r>
      </text>
    </comment>
    <comment ref="G50" authorId="0">
      <text>
        <r>
          <rPr>
            <sz val="10"/>
            <rFont val="Arial"/>
            <family val="2"/>
          </rPr>
          <t>7.888,42
31-12-11 23:45 - 01-01-13 00:00</t>
        </r>
      </text>
    </comment>
    <comment ref="H50" authorId="0">
      <text>
        <r>
          <rPr>
            <sz val="10"/>
            <rFont val="Arial"/>
            <family val="2"/>
          </rPr>
          <t>7.771,44
31-12-12 23:45 - 01-01-14 00:00</t>
        </r>
      </text>
    </comment>
    <comment ref="I50" authorId="0">
      <text>
        <r>
          <rPr>
            <sz val="10"/>
            <rFont val="Arial"/>
            <family val="2"/>
          </rPr>
          <t>8.277,25
31-12-13 23:45 - 01-01-15 00:00</t>
        </r>
      </text>
    </comment>
    <comment ref="C51" authorId="0">
      <text>
        <r>
          <rPr>
            <sz val="10"/>
            <rFont val="Arial"/>
            <family val="2"/>
          </rPr>
          <t>7.583,10 !
25-06-08 00:00 - 01-01-09 00:00</t>
        </r>
      </text>
    </comment>
    <comment ref="D51" authorId="0">
      <text>
        <r>
          <rPr>
            <sz val="10"/>
            <rFont val="Arial"/>
            <family val="2"/>
          </rPr>
          <t>27.029,77
31-12-08 23:45 - 01-01-10 00:00</t>
        </r>
      </text>
    </comment>
    <comment ref="E51" authorId="0">
      <text>
        <r>
          <rPr>
            <sz val="10"/>
            <rFont val="Arial"/>
            <family val="2"/>
          </rPr>
          <t>27.802,61
31-12-09 23:45 - 01-01-11 00:00</t>
        </r>
      </text>
    </comment>
    <comment ref="F51" authorId="0">
      <text>
        <r>
          <rPr>
            <sz val="10"/>
            <rFont val="Arial"/>
            <family val="2"/>
          </rPr>
          <t>26.153,10
31-12-10 23:45 - 01-01-12 00:00</t>
        </r>
      </text>
    </comment>
    <comment ref="G51" authorId="0">
      <text>
        <r>
          <rPr>
            <sz val="10"/>
            <rFont val="Arial"/>
            <family val="2"/>
          </rPr>
          <t>26.748,40
31-12-11 23:45 - 01-01-13 00:00</t>
        </r>
      </text>
    </comment>
    <comment ref="H51" authorId="0">
      <text>
        <r>
          <rPr>
            <sz val="10"/>
            <rFont val="Arial"/>
            <family val="2"/>
          </rPr>
          <t>26.259,02
31-12-12 23:45 - 01-01-14 00:00</t>
        </r>
      </text>
    </comment>
    <comment ref="I51" authorId="0">
      <text>
        <r>
          <rPr>
            <sz val="10"/>
            <rFont val="Arial"/>
            <family val="2"/>
          </rPr>
          <t>27.058,30
31-12-13 23:45 - 01-01-15 00:00</t>
        </r>
      </text>
    </comment>
    <comment ref="C52" authorId="0">
      <text>
        <r>
          <rPr>
            <sz val="10"/>
            <rFont val="Arial"/>
            <family val="2"/>
          </rPr>
          <t>186,26 !
25-06-08 00:00 - 01-01-09 00:00</t>
        </r>
      </text>
    </comment>
    <comment ref="D52" authorId="0">
      <text>
        <r>
          <rPr>
            <sz val="10"/>
            <rFont val="Arial"/>
            <family val="2"/>
          </rPr>
          <t>619,49
31-12-08 23:45 - 01-01-10 00:00</t>
        </r>
      </text>
    </comment>
    <comment ref="E52" authorId="0">
      <text>
        <r>
          <rPr>
            <sz val="10"/>
            <rFont val="Arial"/>
            <family val="2"/>
          </rPr>
          <t>474,49
31-12-09 23:45 - 01-01-11 00:00</t>
        </r>
      </text>
    </comment>
    <comment ref="F52" authorId="0">
      <text>
        <r>
          <rPr>
            <sz val="10"/>
            <rFont val="Arial"/>
            <family val="2"/>
          </rPr>
          <t>398,09
31-12-10 23:45 - 01-01-12 00:00</t>
        </r>
      </text>
    </comment>
    <comment ref="G52" authorId="0">
      <text>
        <r>
          <rPr>
            <sz val="10"/>
            <rFont val="Arial"/>
            <family val="2"/>
          </rPr>
          <t>392,90
31-12-11 23:45 - 01-01-13 00:00</t>
        </r>
      </text>
    </comment>
    <comment ref="H52" authorId="0">
      <text>
        <r>
          <rPr>
            <sz val="10"/>
            <rFont val="Arial"/>
            <family val="2"/>
          </rPr>
          <t>524,55
31-12-12 23:45 - 01-01-14 00:00</t>
        </r>
      </text>
    </comment>
    <comment ref="I52" authorId="0">
      <text>
        <r>
          <rPr>
            <sz val="10"/>
            <rFont val="Arial"/>
            <family val="2"/>
          </rPr>
          <t>531,62
31-12-13 23:45 - 01-01-15 00:00</t>
        </r>
      </text>
    </comment>
    <comment ref="C53" authorId="0">
      <text>
        <r>
          <rPr>
            <sz val="10"/>
            <rFont val="Arial"/>
            <family val="2"/>
          </rPr>
          <t>1.489,37 !
25-06-08 00:00 - 01-01-09 00:00</t>
        </r>
      </text>
    </comment>
    <comment ref="D53" authorId="0">
      <text>
        <r>
          <rPr>
            <sz val="10"/>
            <rFont val="Arial"/>
            <family val="2"/>
          </rPr>
          <t>5.409,54
31-12-08 23:45 - 01-01-10 00:00</t>
        </r>
      </text>
    </comment>
    <comment ref="E53" authorId="0">
      <text>
        <r>
          <rPr>
            <sz val="10"/>
            <rFont val="Arial"/>
            <family val="2"/>
          </rPr>
          <t>5.283,92
31-12-09 23:45 - 01-01-11 00:00</t>
        </r>
      </text>
    </comment>
    <comment ref="F53" authorId="0">
      <text>
        <r>
          <rPr>
            <sz val="10"/>
            <rFont val="Arial"/>
            <family val="2"/>
          </rPr>
          <t>5.096,98
31-12-10 23:45 - 01-01-12 00:00</t>
        </r>
      </text>
    </comment>
    <comment ref="G53" authorId="0">
      <text>
        <r>
          <rPr>
            <sz val="10"/>
            <rFont val="Arial"/>
            <family val="2"/>
          </rPr>
          <t>5.332,23
31-12-11 23:45 - 01-01-13 00:00</t>
        </r>
      </text>
    </comment>
    <comment ref="H53" authorId="0">
      <text>
        <r>
          <rPr>
            <sz val="10"/>
            <rFont val="Arial"/>
            <family val="2"/>
          </rPr>
          <t>5.097,09
31-12-12 23:45 - 01-01-14 00:00</t>
        </r>
      </text>
    </comment>
    <comment ref="I53" authorId="0">
      <text>
        <r>
          <rPr>
            <sz val="10"/>
            <rFont val="Arial"/>
            <family val="2"/>
          </rPr>
          <t>5.509,97
31-12-13 23:45 - 01-01-15 00:00</t>
        </r>
      </text>
    </comment>
    <comment ref="C54" authorId="0">
      <text>
        <r>
          <rPr>
            <sz val="10"/>
            <rFont val="Arial"/>
            <family val="2"/>
          </rPr>
          <t>8.152,03 !
26-06-08 00:00 - 01-01-09 00:00</t>
        </r>
      </text>
    </comment>
    <comment ref="D54" authorId="0">
      <text>
        <r>
          <rPr>
            <sz val="10"/>
            <rFont val="Arial"/>
            <family val="2"/>
          </rPr>
          <t>23.439,79
31-12-08 23:45 - 01-01-10 00:00</t>
        </r>
      </text>
    </comment>
    <comment ref="E54" authorId="0">
      <text>
        <r>
          <rPr>
            <sz val="10"/>
            <rFont val="Arial"/>
            <family val="2"/>
          </rPr>
          <t>23.880,30
31-12-09 23:45 - 01-01-11 00:00</t>
        </r>
      </text>
    </comment>
    <comment ref="F54" authorId="0">
      <text>
        <r>
          <rPr>
            <sz val="10"/>
            <rFont val="Arial"/>
            <family val="2"/>
          </rPr>
          <t>22.911,91
31-12-10 23:45 - 01-01-12 00:00</t>
        </r>
      </text>
    </comment>
    <comment ref="G54" authorId="0">
      <text>
        <r>
          <rPr>
            <sz val="10"/>
            <rFont val="Arial"/>
            <family val="2"/>
          </rPr>
          <t>23.618,88
31-12-11 23:45 - 01-01-13 00:00</t>
        </r>
      </text>
    </comment>
    <comment ref="H54" authorId="0">
      <text>
        <r>
          <rPr>
            <sz val="10"/>
            <rFont val="Arial"/>
            <family val="2"/>
          </rPr>
          <t>22.850,62
31-12-12 23:45 - 01-01-14 00:00</t>
        </r>
      </text>
    </comment>
    <comment ref="I54" authorId="0">
      <text>
        <r>
          <rPr>
            <sz val="10"/>
            <rFont val="Arial"/>
            <family val="2"/>
          </rPr>
          <t>23.582,37
31-12-13 23:45 - 01-01-15 00:00</t>
        </r>
      </text>
    </comment>
    <comment ref="C55" authorId="0">
      <text>
        <r>
          <rPr>
            <sz val="10"/>
            <rFont val="Arial"/>
            <family val="2"/>
          </rPr>
          <t>10.256,54 !
10-08-08 00:00 - 01-01-09 00:00</t>
        </r>
      </text>
    </comment>
    <comment ref="D55" authorId="0">
      <text>
        <r>
          <rPr>
            <sz val="10"/>
            <rFont val="Arial"/>
            <family val="2"/>
          </rPr>
          <t>32.738,21
31-12-08 23:45 - 01-01-10 00:00</t>
        </r>
      </text>
    </comment>
    <comment ref="E55" authorId="0">
      <text>
        <r>
          <rPr>
            <sz val="10"/>
            <rFont val="Arial"/>
            <family val="2"/>
          </rPr>
          <t>32.022,57
31-12-09 23:45 - 01-01-11 00:00</t>
        </r>
      </text>
    </comment>
    <comment ref="F55" authorId="0">
      <text>
        <r>
          <rPr>
            <sz val="10"/>
            <rFont val="Arial"/>
            <family val="2"/>
          </rPr>
          <t>31.121,22
31-12-10 23:45 - 01-01-12 00:00</t>
        </r>
      </text>
    </comment>
    <comment ref="G55" authorId="0">
      <text>
        <r>
          <rPr>
            <sz val="10"/>
            <rFont val="Arial"/>
            <family val="2"/>
          </rPr>
          <t>32.049,87
31-12-11 23:45 - 01-01-13 00:00</t>
        </r>
      </text>
    </comment>
    <comment ref="H55" authorId="0">
      <text>
        <r>
          <rPr>
            <sz val="10"/>
            <rFont val="Arial"/>
            <family val="2"/>
          </rPr>
          <t>31.318,76
31-12-12 23:45 - 01-01-14 00:00</t>
        </r>
      </text>
    </comment>
    <comment ref="I55" authorId="0">
      <text>
        <r>
          <rPr>
            <sz val="10"/>
            <rFont val="Arial"/>
            <family val="2"/>
          </rPr>
          <t>29.260,35
31-12-13 23:45 - 01-01-15 00:00</t>
        </r>
      </text>
    </comment>
    <comment ref="E56" authorId="0">
      <text>
        <r>
          <rPr>
            <sz val="10"/>
            <rFont val="Arial"/>
            <family val="2"/>
          </rPr>
          <t>25.183,13 !
10-01-10 00:00 - 01-01-11 00:00</t>
        </r>
      </text>
    </comment>
    <comment ref="F56" authorId="0">
      <text>
        <r>
          <rPr>
            <sz val="10"/>
            <rFont val="Arial"/>
            <family val="2"/>
          </rPr>
          <t>27.089,05
31-12-10 23:45 - 01-01-12 00:00</t>
        </r>
      </text>
    </comment>
    <comment ref="G56" authorId="0">
      <text>
        <r>
          <rPr>
            <sz val="10"/>
            <rFont val="Arial"/>
            <family val="2"/>
          </rPr>
          <t>28.124,59
31-12-11 23:45 - 01-01-13 00:00</t>
        </r>
      </text>
    </comment>
    <comment ref="H56" authorId="0">
      <text>
        <r>
          <rPr>
            <sz val="10"/>
            <rFont val="Arial"/>
            <family val="2"/>
          </rPr>
          <t>28.667,42
31-12-12 23:45 - 01-01-14 00:00</t>
        </r>
      </text>
    </comment>
    <comment ref="I56" authorId="0">
      <text>
        <r>
          <rPr>
            <sz val="10"/>
            <rFont val="Arial"/>
            <family val="2"/>
          </rPr>
          <t>31.485,58
31-12-13 23:45 - 01-01-15 00:00</t>
        </r>
      </text>
    </comment>
    <comment ref="C57" authorId="0">
      <text>
        <r>
          <rPr>
            <sz val="10"/>
            <rFont val="Arial"/>
            <family val="2"/>
          </rPr>
          <t>3.823,54 !
25-06-08 00:00 - 01-01-09 00:00</t>
        </r>
      </text>
    </comment>
    <comment ref="D57" authorId="0">
      <text>
        <r>
          <rPr>
            <sz val="10"/>
            <rFont val="Arial"/>
            <family val="2"/>
          </rPr>
          <t>13.157,81
31-12-08 23:45 - 01-01-10 00:00</t>
        </r>
      </text>
    </comment>
    <comment ref="E57" authorId="0">
      <text>
        <r>
          <rPr>
            <sz val="10"/>
            <rFont val="Arial"/>
            <family val="2"/>
          </rPr>
          <t>14.479,08
31-12-09 23:45 - 01-01-11 00:00</t>
        </r>
      </text>
    </comment>
    <comment ref="F57" authorId="0">
      <text>
        <r>
          <rPr>
            <sz val="10"/>
            <rFont val="Arial"/>
            <family val="2"/>
          </rPr>
          <t>12.327,23
31-12-10 23:45 - 01-01-12 00:00</t>
        </r>
      </text>
    </comment>
    <comment ref="G57" authorId="0">
      <text>
        <r>
          <rPr>
            <sz val="10"/>
            <rFont val="Arial"/>
            <family val="2"/>
          </rPr>
          <t>13.329,64
31-12-11 23:45 - 01-01-13 00:00</t>
        </r>
      </text>
    </comment>
    <comment ref="H57" authorId="0">
      <text>
        <r>
          <rPr>
            <sz val="10"/>
            <rFont val="Arial"/>
            <family val="2"/>
          </rPr>
          <t>13.034,62
31-12-12 23:45 - 01-01-14 00:00</t>
        </r>
      </text>
    </comment>
    <comment ref="I57" authorId="0">
      <text>
        <r>
          <rPr>
            <sz val="10"/>
            <rFont val="Arial"/>
            <family val="2"/>
          </rPr>
          <t>13.224,19
31-12-13 23:45 - 01-01-15 00:00</t>
        </r>
      </text>
    </comment>
    <comment ref="C58" authorId="0">
      <text>
        <r>
          <rPr>
            <sz val="10"/>
            <rFont val="Arial"/>
            <family val="2"/>
          </rPr>
          <t>1.090,38 !
25-06-08 00:00 - 01-01-09 00:00</t>
        </r>
      </text>
    </comment>
    <comment ref="D58" authorId="0">
      <text>
        <r>
          <rPr>
            <sz val="10"/>
            <rFont val="Arial"/>
            <family val="2"/>
          </rPr>
          <t>3.709,20
31-12-08 23:45 - 01-01-10 00:00</t>
        </r>
      </text>
    </comment>
    <comment ref="E58" authorId="0">
      <text>
        <r>
          <rPr>
            <sz val="10"/>
            <rFont val="Arial"/>
            <family val="2"/>
          </rPr>
          <t>3.697,30
31-12-09 23:45 - 01-01-11 00:00</t>
        </r>
      </text>
    </comment>
    <comment ref="F58" authorId="0">
      <text>
        <r>
          <rPr>
            <sz val="10"/>
            <rFont val="Arial"/>
            <family val="2"/>
          </rPr>
          <t>3.158,55
31-12-10 23:45 - 01-01-12 00:00</t>
        </r>
      </text>
    </comment>
    <comment ref="G58" authorId="0">
      <text>
        <r>
          <rPr>
            <sz val="10"/>
            <rFont val="Arial"/>
            <family val="2"/>
          </rPr>
          <t>3.471,88
31-12-11 23:45 - 01-01-13 00:00</t>
        </r>
      </text>
    </comment>
    <comment ref="H58" authorId="0">
      <text>
        <r>
          <rPr>
            <sz val="10"/>
            <rFont val="Arial"/>
            <family val="2"/>
          </rPr>
          <t>3.195,76
31-12-12 23:45 - 01-01-14 00:00</t>
        </r>
      </text>
    </comment>
    <comment ref="I58" authorId="0">
      <text>
        <r>
          <rPr>
            <sz val="10"/>
            <rFont val="Arial"/>
            <family val="2"/>
          </rPr>
          <t>3.425,64
31-12-13 23:45 - 01-01-15 00:00</t>
        </r>
      </text>
    </comment>
    <comment ref="C59" authorId="0">
      <text>
        <r>
          <rPr>
            <sz val="10"/>
            <rFont val="Arial"/>
            <family val="2"/>
          </rPr>
          <t>1.689,86 !
25-06-08 00:00 - 01-01-09 00:00</t>
        </r>
      </text>
    </comment>
    <comment ref="D59" authorId="0">
      <text>
        <r>
          <rPr>
            <sz val="10"/>
            <rFont val="Arial"/>
            <family val="2"/>
          </rPr>
          <t>6.451,46
31-12-08 23:45 - 01-01-10 00:00</t>
        </r>
      </text>
    </comment>
    <comment ref="E59" authorId="0">
      <text>
        <r>
          <rPr>
            <sz val="10"/>
            <rFont val="Arial"/>
            <family val="2"/>
          </rPr>
          <t>5.146,83
31-12-09 23:45 - 01-01-11 00:00</t>
        </r>
      </text>
    </comment>
    <comment ref="F59" authorId="0">
      <text>
        <r>
          <rPr>
            <sz val="10"/>
            <rFont val="Arial"/>
            <family val="2"/>
          </rPr>
          <t>4.523,62
31-12-10 23:45 - 01-01-12 00:00</t>
        </r>
      </text>
    </comment>
    <comment ref="G59" authorId="0">
      <text>
        <r>
          <rPr>
            <sz val="10"/>
            <rFont val="Arial"/>
            <family val="2"/>
          </rPr>
          <t>4.663,85
31-12-11 23:45 - 01-01-13 00:00</t>
        </r>
      </text>
    </comment>
    <comment ref="H59" authorId="0">
      <text>
        <r>
          <rPr>
            <sz val="10"/>
            <rFont val="Arial"/>
            <family val="2"/>
          </rPr>
          <t>4.572,44
31-12-12 23:45 - 01-01-14 00:00</t>
        </r>
      </text>
    </comment>
    <comment ref="I59" authorId="0">
      <text>
        <r>
          <rPr>
            <sz val="10"/>
            <rFont val="Arial"/>
            <family val="2"/>
          </rPr>
          <t>4.342,26
31-12-13 23:45 - 01-01-15 00:00</t>
        </r>
      </text>
    </comment>
    <comment ref="C60" authorId="0">
      <text>
        <r>
          <rPr>
            <sz val="10"/>
            <rFont val="Arial"/>
            <family val="2"/>
          </rPr>
          <t>1.886,26 !
25-06-08 00:00 - 01-01-09 00:00</t>
        </r>
      </text>
    </comment>
    <comment ref="D60" authorId="0">
      <text>
        <r>
          <rPr>
            <sz val="10"/>
            <rFont val="Arial"/>
            <family val="2"/>
          </rPr>
          <t>7.010,39
31-12-08 23:45 - 01-01-10 00:00</t>
        </r>
      </text>
    </comment>
    <comment ref="E60" authorId="0">
      <text>
        <r>
          <rPr>
            <sz val="10"/>
            <rFont val="Arial"/>
            <family val="2"/>
          </rPr>
          <t>6.521,96
31-12-09 23:45 - 01-01-11 00:00</t>
        </r>
      </text>
    </comment>
    <comment ref="F60" authorId="0">
      <text>
        <r>
          <rPr>
            <sz val="10"/>
            <rFont val="Arial"/>
            <family val="2"/>
          </rPr>
          <t>5.872,56
31-12-10 23:45 - 01-01-12 00:00</t>
        </r>
      </text>
    </comment>
    <comment ref="G60" authorId="0">
      <text>
        <r>
          <rPr>
            <sz val="10"/>
            <rFont val="Arial"/>
            <family val="2"/>
          </rPr>
          <t>6.739,40
31-12-11 23:45 - 01-01-13 00:00</t>
        </r>
      </text>
    </comment>
    <comment ref="H60" authorId="0">
      <text>
        <r>
          <rPr>
            <sz val="10"/>
            <rFont val="Arial"/>
            <family val="2"/>
          </rPr>
          <t>6.463,32
31-12-12 23:45 - 01-01-14 00:00</t>
        </r>
      </text>
    </comment>
    <comment ref="I60" authorId="0">
      <text>
        <r>
          <rPr>
            <sz val="10"/>
            <rFont val="Arial"/>
            <family val="2"/>
          </rPr>
          <t>6.610,29
31-12-13 23:45 - 01-01-15 00:00</t>
        </r>
      </text>
    </comment>
    <comment ref="C61" authorId="0">
      <text>
        <r>
          <rPr>
            <sz val="10"/>
            <rFont val="Arial"/>
            <family val="2"/>
          </rPr>
          <t>6.808,48 !
25-06-08 00:00 - 01-01-09 00:00</t>
        </r>
      </text>
    </comment>
    <comment ref="D61" authorId="0">
      <text>
        <r>
          <rPr>
            <sz val="10"/>
            <rFont val="Arial"/>
            <family val="2"/>
          </rPr>
          <t>23.357,01
31-12-08 23:45 - 01-01-10 00:00</t>
        </r>
      </text>
    </comment>
    <comment ref="E61" authorId="0">
      <text>
        <r>
          <rPr>
            <sz val="10"/>
            <rFont val="Arial"/>
            <family val="2"/>
          </rPr>
          <t>25.087,35
31-12-09 23:45 - 01-01-11 00:00</t>
        </r>
      </text>
    </comment>
    <comment ref="F61" authorId="0">
      <text>
        <r>
          <rPr>
            <sz val="10"/>
            <rFont val="Arial"/>
            <family val="2"/>
          </rPr>
          <t>23.574,12
31-12-10 23:45 - 01-01-12 00:00</t>
        </r>
      </text>
    </comment>
    <comment ref="G61" authorId="0">
      <text>
        <r>
          <rPr>
            <sz val="10"/>
            <rFont val="Arial"/>
            <family val="2"/>
          </rPr>
          <t>23.248,99
31-12-11 23:45 - 01-01-13 00:00</t>
        </r>
      </text>
    </comment>
    <comment ref="H61" authorId="0">
      <text>
        <r>
          <rPr>
            <sz val="10"/>
            <rFont val="Arial"/>
            <family val="2"/>
          </rPr>
          <t>22.669,62
31-12-12 23:45 - 01-01-14 00:00</t>
        </r>
      </text>
    </comment>
    <comment ref="I61" authorId="0">
      <text>
        <r>
          <rPr>
            <sz val="10"/>
            <rFont val="Arial"/>
            <family val="2"/>
          </rPr>
          <t>22.086,33
31-12-13 23:45 - 01-01-15 00:00</t>
        </r>
      </text>
    </comment>
    <comment ref="C62" authorId="0">
      <text>
        <r>
          <rPr>
            <sz val="10"/>
            <rFont val="Arial"/>
            <family val="2"/>
          </rPr>
          <t>12.306,34 !
25-06-08 00:00 - 01-01-09 00:00</t>
        </r>
      </text>
    </comment>
    <comment ref="D62" authorId="0">
      <text>
        <r>
          <rPr>
            <sz val="10"/>
            <rFont val="Arial"/>
            <family val="2"/>
          </rPr>
          <t>47.280,64
31-12-08 23:45 - 01-01-10 00:00</t>
        </r>
      </text>
    </comment>
    <comment ref="E62" authorId="0">
      <text>
        <r>
          <rPr>
            <sz val="10"/>
            <rFont val="Arial"/>
            <family val="2"/>
          </rPr>
          <t>48.133,14
31-12-09 23:45 - 01-01-11 00:00</t>
        </r>
      </text>
    </comment>
    <comment ref="F62" authorId="0">
      <text>
        <r>
          <rPr>
            <sz val="10"/>
            <rFont val="Arial"/>
            <family val="2"/>
          </rPr>
          <t>38.157,48
31-12-10 23:45 - 01-01-12 00:00</t>
        </r>
      </text>
    </comment>
    <comment ref="G62" authorId="0">
      <text>
        <r>
          <rPr>
            <sz val="10"/>
            <rFont val="Arial"/>
            <family val="2"/>
          </rPr>
          <t>37.197,67
31-12-11 23:45 - 01-01-13 00:00</t>
        </r>
      </text>
    </comment>
    <comment ref="H62" authorId="0">
      <text>
        <r>
          <rPr>
            <sz val="10"/>
            <rFont val="Arial"/>
            <family val="2"/>
          </rPr>
          <t>38.129,14
31-12-12 23:45 - 01-01-14 00:00</t>
        </r>
      </text>
    </comment>
    <comment ref="I62" authorId="0">
      <text>
        <r>
          <rPr>
            <sz val="10"/>
            <rFont val="Arial"/>
            <family val="2"/>
          </rPr>
          <t>37.800,86
31-12-13 23:45 - 01-01-15 00:00</t>
        </r>
      </text>
    </comment>
    <comment ref="C63" authorId="0">
      <text>
        <r>
          <rPr>
            <sz val="10"/>
            <rFont val="Arial"/>
            <family val="2"/>
          </rPr>
          <t>2.323,12 !
25-06-08 00:00 - 01-01-09 00:00</t>
        </r>
      </text>
    </comment>
    <comment ref="D63" authorId="0">
      <text>
        <r>
          <rPr>
            <sz val="10"/>
            <rFont val="Arial"/>
            <family val="2"/>
          </rPr>
          <t>8.105,33
31-12-08 23:45 - 01-01-10 00:00</t>
        </r>
      </text>
    </comment>
    <comment ref="E63" authorId="0">
      <text>
        <r>
          <rPr>
            <sz val="10"/>
            <rFont val="Arial"/>
            <family val="2"/>
          </rPr>
          <t>8.515,89
31-12-09 23:45 - 01-01-11 00:00</t>
        </r>
      </text>
    </comment>
    <comment ref="F63" authorId="0">
      <text>
        <r>
          <rPr>
            <sz val="10"/>
            <rFont val="Arial"/>
            <family val="2"/>
          </rPr>
          <t>7.751,26
31-12-10 23:45 - 01-01-12 00:00</t>
        </r>
      </text>
    </comment>
    <comment ref="G63" authorId="0">
      <text>
        <r>
          <rPr>
            <sz val="10"/>
            <rFont val="Arial"/>
            <family val="2"/>
          </rPr>
          <t>8.282,44
31-12-11 23:45 - 01-01-13 00:00</t>
        </r>
      </text>
    </comment>
    <comment ref="H63" authorId="0">
      <text>
        <r>
          <rPr>
            <sz val="10"/>
            <rFont val="Arial"/>
            <family val="2"/>
          </rPr>
          <t>7.919,07
31-12-12 23:45 - 01-01-14 00:00</t>
        </r>
      </text>
    </comment>
    <comment ref="I63" authorId="0">
      <text>
        <r>
          <rPr>
            <sz val="10"/>
            <rFont val="Arial"/>
            <family val="2"/>
          </rPr>
          <t>8.021,50
31-12-13 23:45 - 01-01-15 00:00</t>
        </r>
      </text>
    </comment>
    <comment ref="C64" authorId="0">
      <text>
        <r>
          <rPr>
            <sz val="10"/>
            <rFont val="Arial"/>
            <family val="2"/>
          </rPr>
          <t>905,85 !
25-06-08 00:00 - 01-01-09 00:00</t>
        </r>
      </text>
    </comment>
    <comment ref="D64" authorId="0">
      <text>
        <r>
          <rPr>
            <sz val="10"/>
            <rFont val="Arial"/>
            <family val="2"/>
          </rPr>
          <t>3.265,79
31-12-08 23:45 - 01-01-10 00:00</t>
        </r>
      </text>
    </comment>
    <comment ref="E64" authorId="0">
      <text>
        <r>
          <rPr>
            <sz val="10"/>
            <rFont val="Arial"/>
            <family val="2"/>
          </rPr>
          <t>3.434,36
31-12-09 23:45 - 01-01-11 00:00</t>
        </r>
      </text>
    </comment>
    <comment ref="F64" authorId="0">
      <text>
        <r>
          <rPr>
            <sz val="10"/>
            <rFont val="Arial"/>
            <family val="2"/>
          </rPr>
          <t>3.170,61
31-12-10 23:45 - 01-01-12 00:00</t>
        </r>
      </text>
    </comment>
    <comment ref="G64" authorId="0">
      <text>
        <r>
          <rPr>
            <sz val="10"/>
            <rFont val="Arial"/>
            <family val="2"/>
          </rPr>
          <t>3.280,56
31-12-11 23:45 - 01-01-13 00:00</t>
        </r>
      </text>
    </comment>
    <comment ref="H64" authorId="0">
      <text>
        <r>
          <rPr>
            <sz val="10"/>
            <rFont val="Arial"/>
            <family val="2"/>
          </rPr>
          <t>2.870,48
31-12-12 23:45 - 01-01-14 00:00</t>
        </r>
      </text>
    </comment>
    <comment ref="I64" authorId="0">
      <text>
        <r>
          <rPr>
            <sz val="10"/>
            <rFont val="Arial"/>
            <family val="2"/>
          </rPr>
          <t>3.368,31
31-12-13 23:45 - 01-01-15 00:00</t>
        </r>
      </text>
    </comment>
    <comment ref="C65" authorId="0">
      <text>
        <r>
          <rPr>
            <sz val="10"/>
            <rFont val="Arial"/>
            <family val="2"/>
          </rPr>
          <t>2.818,71 !
25-06-08 00:00 - 01-01-09 00:00</t>
        </r>
      </text>
    </comment>
    <comment ref="D65" authorId="0">
      <text>
        <r>
          <rPr>
            <sz val="10"/>
            <rFont val="Arial"/>
            <family val="2"/>
          </rPr>
          <t>10.348,29
31-12-08 23:45 - 01-01-10 00:00</t>
        </r>
      </text>
    </comment>
    <comment ref="E65" authorId="0">
      <text>
        <r>
          <rPr>
            <sz val="10"/>
            <rFont val="Arial"/>
            <family val="2"/>
          </rPr>
          <t>10.606,49
31-12-09 23:45 - 01-01-11 00:00</t>
        </r>
      </text>
    </comment>
    <comment ref="F65" authorId="0">
      <text>
        <r>
          <rPr>
            <sz val="10"/>
            <rFont val="Arial"/>
            <family val="2"/>
          </rPr>
          <t>9.575,69
31-12-10 23:45 - 01-01-12 00:00</t>
        </r>
      </text>
    </comment>
    <comment ref="G65" authorId="0">
      <text>
        <r>
          <rPr>
            <sz val="10"/>
            <rFont val="Arial"/>
            <family val="2"/>
          </rPr>
          <t>10.837,33
31-12-11 23:45 - 01-01-13 00:00</t>
        </r>
      </text>
    </comment>
    <comment ref="H65" authorId="0">
      <text>
        <r>
          <rPr>
            <sz val="10"/>
            <rFont val="Arial"/>
            <family val="2"/>
          </rPr>
          <t>10.626,08
31-12-12 23:45 - 01-01-14 00:00</t>
        </r>
      </text>
    </comment>
    <comment ref="I65" authorId="0">
      <text>
        <r>
          <rPr>
            <sz val="10"/>
            <rFont val="Arial"/>
            <family val="2"/>
          </rPr>
          <t>10.447,78
31-12-13 23:45 - 01-01-15 00:00</t>
        </r>
      </text>
    </comment>
    <comment ref="C66" authorId="0">
      <text>
        <r>
          <rPr>
            <sz val="10"/>
            <rFont val="Arial"/>
            <family val="2"/>
          </rPr>
          <t>1.104,51 !
25-06-08 00:00 - 01-01-09 00:00</t>
        </r>
      </text>
    </comment>
    <comment ref="D66" authorId="0">
      <text>
        <r>
          <rPr>
            <sz val="10"/>
            <rFont val="Arial"/>
            <family val="2"/>
          </rPr>
          <t>4.104,27
31-12-08 23:45 - 01-01-10 00:00</t>
        </r>
      </text>
    </comment>
    <comment ref="E66" authorId="0">
      <text>
        <r>
          <rPr>
            <sz val="10"/>
            <rFont val="Arial"/>
            <family val="2"/>
          </rPr>
          <t>4.127,53
31-12-09 23:45 - 01-01-11 00:00</t>
        </r>
      </text>
    </comment>
    <comment ref="F66" authorId="0">
      <text>
        <r>
          <rPr>
            <sz val="10"/>
            <rFont val="Arial"/>
            <family val="2"/>
          </rPr>
          <t>2.957,86
31-12-10 23:45 - 01-01-12 00:00</t>
        </r>
      </text>
    </comment>
    <comment ref="G66" authorId="0">
      <text>
        <r>
          <rPr>
            <sz val="10"/>
            <rFont val="Arial"/>
            <family val="2"/>
          </rPr>
          <t>3.877,55
31-12-11 23:45 - 01-01-13 00:00</t>
        </r>
      </text>
    </comment>
    <comment ref="H66" authorId="0">
      <text>
        <r>
          <rPr>
            <sz val="10"/>
            <rFont val="Arial"/>
            <family val="2"/>
          </rPr>
          <t>3.837,35
31-12-12 23:45 - 01-01-14 00:00</t>
        </r>
      </text>
    </comment>
    <comment ref="I66" authorId="0">
      <text>
        <r>
          <rPr>
            <sz val="10"/>
            <rFont val="Arial"/>
            <family val="2"/>
          </rPr>
          <t>3.533,83
31-12-13 23:45 - 01-01-15 00:00</t>
        </r>
      </text>
    </comment>
    <comment ref="C67" authorId="0">
      <text>
        <r>
          <rPr>
            <sz val="10"/>
            <rFont val="Arial"/>
            <family val="2"/>
          </rPr>
          <t>2.262,17 !
13-07-08 00:00 - 01-01-09 00:00</t>
        </r>
      </text>
    </comment>
    <comment ref="D67" authorId="0">
      <text>
        <r>
          <rPr>
            <sz val="10"/>
            <rFont val="Arial"/>
            <family val="2"/>
          </rPr>
          <t>10.751,81
31-12-08 23:45 - 01-01-10 00:00</t>
        </r>
      </text>
    </comment>
    <comment ref="E67" authorId="0">
      <text>
        <r>
          <rPr>
            <sz val="10"/>
            <rFont val="Arial"/>
            <family val="2"/>
          </rPr>
          <t>5.238,63
31-12-09 23:45 - 01-01-11 00:00</t>
        </r>
      </text>
    </comment>
    <comment ref="F67" authorId="0">
      <text>
        <r>
          <rPr>
            <sz val="10"/>
            <rFont val="Arial"/>
            <family val="2"/>
          </rPr>
          <t>1.376,28
31-12-10 23:45 - 01-01-12 00:00</t>
        </r>
      </text>
    </comment>
    <comment ref="G67" authorId="0">
      <text>
        <r>
          <rPr>
            <sz val="10"/>
            <rFont val="Arial"/>
            <family val="2"/>
          </rPr>
          <t>1.472,74
31-12-11 23:45 - 01-01-13 00:00</t>
        </r>
      </text>
    </comment>
    <comment ref="H67" authorId="0">
      <text>
        <r>
          <rPr>
            <sz val="10"/>
            <rFont val="Arial"/>
            <family val="2"/>
          </rPr>
          <t>2.820,08
31-12-12 23:45 - 01-01-14 00:00</t>
        </r>
      </text>
    </comment>
    <comment ref="I67" authorId="0">
      <text>
        <r>
          <rPr>
            <sz val="10"/>
            <rFont val="Arial"/>
            <family val="2"/>
          </rPr>
          <t>2.688,09
31-12-13 23:45 - 01-01-15 00:00</t>
        </r>
      </text>
    </comment>
    <comment ref="C68" authorId="0">
      <text>
        <r>
          <rPr>
            <sz val="10"/>
            <rFont val="Arial"/>
            <family val="2"/>
          </rPr>
          <t>2.443,08 !
25-06-08 00:00 - 01-01-09 00:00</t>
        </r>
      </text>
    </comment>
    <comment ref="D68" authorId="0">
      <text>
        <r>
          <rPr>
            <sz val="10"/>
            <rFont val="Arial"/>
            <family val="2"/>
          </rPr>
          <t>8.851,73
31-12-08 23:45 - 01-01-10 00:00</t>
        </r>
      </text>
    </comment>
    <comment ref="E68" authorId="0">
      <text>
        <r>
          <rPr>
            <sz val="10"/>
            <rFont val="Arial"/>
            <family val="2"/>
          </rPr>
          <t>9.488,66
31-12-09 23:45 - 01-01-11 00:00</t>
        </r>
      </text>
    </comment>
    <comment ref="F68" authorId="0">
      <text>
        <r>
          <rPr>
            <sz val="10"/>
            <rFont val="Arial"/>
            <family val="2"/>
          </rPr>
          <t>8.741,20
31-12-10 23:45 - 01-01-12 00:00</t>
        </r>
      </text>
    </comment>
    <comment ref="G68" authorId="0">
      <text>
        <r>
          <rPr>
            <sz val="10"/>
            <rFont val="Arial"/>
            <family val="2"/>
          </rPr>
          <t>9.120,81
31-12-11 23:45 - 01-01-13 00:00</t>
        </r>
      </text>
    </comment>
    <comment ref="H68" authorId="0">
      <text>
        <r>
          <rPr>
            <sz val="10"/>
            <rFont val="Arial"/>
            <family val="2"/>
          </rPr>
          <t>7.426,63
31-12-12 23:45 - 01-01-14 00:00</t>
        </r>
      </text>
    </comment>
    <comment ref="I68" authorId="0">
      <text>
        <r>
          <rPr>
            <sz val="10"/>
            <rFont val="Arial"/>
            <family val="2"/>
          </rPr>
          <t>7.963,95
31-12-13 23:45 - 01-01-15 00:00</t>
        </r>
      </text>
    </comment>
    <comment ref="C69" authorId="0">
      <text>
        <r>
          <rPr>
            <sz val="10"/>
            <rFont val="Arial"/>
            <family val="2"/>
          </rPr>
          <t>2.834,04 !
25-06-08 00:00 - 01-01-09 00:00</t>
        </r>
      </text>
    </comment>
    <comment ref="D69" authorId="0">
      <text>
        <r>
          <rPr>
            <sz val="10"/>
            <rFont val="Arial"/>
            <family val="2"/>
          </rPr>
          <t>10.276,27
31-12-08 23:45 - 01-01-10 00:00</t>
        </r>
      </text>
    </comment>
    <comment ref="E69" authorId="0">
      <text>
        <r>
          <rPr>
            <sz val="10"/>
            <rFont val="Arial"/>
            <family val="2"/>
          </rPr>
          <t>10.991,35
31-12-09 23:45 - 01-01-11 00:00</t>
        </r>
      </text>
    </comment>
    <comment ref="F69" authorId="0">
      <text>
        <r>
          <rPr>
            <sz val="10"/>
            <rFont val="Arial"/>
            <family val="2"/>
          </rPr>
          <t>10.073,31
31-12-10 23:45 - 01-01-12 00:00</t>
        </r>
      </text>
    </comment>
    <comment ref="G69" authorId="0">
      <text>
        <r>
          <rPr>
            <sz val="10"/>
            <rFont val="Arial"/>
            <family val="2"/>
          </rPr>
          <t>10.083,62
31-12-11 23:45 - 01-01-13 00:00</t>
        </r>
      </text>
    </comment>
    <comment ref="H69" authorId="0">
      <text>
        <r>
          <rPr>
            <sz val="10"/>
            <rFont val="Arial"/>
            <family val="2"/>
          </rPr>
          <t>10.091,20
31-12-12 23:45 - 01-01-14 00:00</t>
        </r>
      </text>
    </comment>
    <comment ref="I69" authorId="0">
      <text>
        <r>
          <rPr>
            <sz val="10"/>
            <rFont val="Arial"/>
            <family val="2"/>
          </rPr>
          <t>10.747,56
31-12-13 23:45 - 01-01-15 00:00</t>
        </r>
      </text>
    </comment>
    <comment ref="D70" authorId="0">
      <text>
        <r>
          <rPr>
            <sz val="10"/>
            <rFont val="Arial"/>
            <family val="2"/>
          </rPr>
          <t>1.918,92 !
23-08-09 00:00 - 01-01-10 00:00</t>
        </r>
      </text>
    </comment>
    <comment ref="E70" authorId="0">
      <text>
        <r>
          <rPr>
            <sz val="10"/>
            <rFont val="Arial"/>
            <family val="2"/>
          </rPr>
          <t>5.165,07
31-12-09 23:45 - 01-01-11 00:00</t>
        </r>
      </text>
    </comment>
    <comment ref="F70" authorId="0">
      <text>
        <r>
          <rPr>
            <sz val="10"/>
            <rFont val="Arial"/>
            <family val="2"/>
          </rPr>
          <t>4.251,55
31-12-10 23:45 - 01-01-12 00:00</t>
        </r>
      </text>
    </comment>
    <comment ref="G70" authorId="0">
      <text>
        <r>
          <rPr>
            <sz val="10"/>
            <rFont val="Arial"/>
            <family val="2"/>
          </rPr>
          <t>5.017,70
31-12-11 23:45 - 01-01-13 00:00</t>
        </r>
      </text>
    </comment>
    <comment ref="H70" authorId="0">
      <text>
        <r>
          <rPr>
            <sz val="10"/>
            <rFont val="Arial"/>
            <family val="2"/>
          </rPr>
          <t>4.750,48
31-12-12 23:45 - 01-01-14 00:00</t>
        </r>
      </text>
    </comment>
    <comment ref="I70" authorId="0">
      <text>
        <r>
          <rPr>
            <sz val="10"/>
            <rFont val="Arial"/>
            <family val="2"/>
          </rPr>
          <t>3.620,20
31-12-13 23:45 - 01-01-15 00:00</t>
        </r>
      </text>
    </comment>
    <comment ref="C71" authorId="0">
      <text>
        <r>
          <rPr>
            <sz val="10"/>
            <rFont val="Arial"/>
            <family val="2"/>
          </rPr>
          <t>2.257,62 !
25-06-08 00:00 - 01-01-09 00:00</t>
        </r>
      </text>
    </comment>
    <comment ref="D71" authorId="0">
      <text>
        <r>
          <rPr>
            <sz val="10"/>
            <rFont val="Arial"/>
            <family val="2"/>
          </rPr>
          <t>8.006,16
31-12-08 23:45 - 01-01-10 00:00</t>
        </r>
      </text>
    </comment>
    <comment ref="E71" authorId="0">
      <text>
        <r>
          <rPr>
            <sz val="10"/>
            <rFont val="Arial"/>
            <family val="2"/>
          </rPr>
          <t>7.628,67
31-12-09 23:45 - 01-01-11 00:00</t>
        </r>
      </text>
    </comment>
    <comment ref="F71" authorId="0">
      <text>
        <r>
          <rPr>
            <sz val="10"/>
            <rFont val="Arial"/>
            <family val="2"/>
          </rPr>
          <t>7.051,87
31-12-10 23:45 - 01-01-12 00:00</t>
        </r>
      </text>
    </comment>
    <comment ref="G71" authorId="0">
      <text>
        <r>
          <rPr>
            <sz val="10"/>
            <rFont val="Arial"/>
            <family val="2"/>
          </rPr>
          <t>8.742,81
31-12-11 23:45 - 01-01-13 00:00</t>
        </r>
      </text>
    </comment>
    <comment ref="H71" authorId="0">
      <text>
        <r>
          <rPr>
            <sz val="10"/>
            <rFont val="Arial"/>
            <family val="2"/>
          </rPr>
          <t>7.934,41
31-12-12 23:45 - 01-01-14 00:00</t>
        </r>
      </text>
    </comment>
    <comment ref="I71" authorId="0">
      <text>
        <r>
          <rPr>
            <sz val="10"/>
            <rFont val="Arial"/>
            <family val="2"/>
          </rPr>
          <t>8.042,39
31-12-13 23:45 - 01-01-15 00:00</t>
        </r>
      </text>
    </comment>
    <comment ref="C72" authorId="0">
      <text>
        <r>
          <rPr>
            <sz val="10"/>
            <rFont val="Arial"/>
            <family val="2"/>
          </rPr>
          <t>4.594,15 !
25-06-08 00:00 - 01-01-09 00:00</t>
        </r>
      </text>
    </comment>
    <comment ref="D72" authorId="0">
      <text>
        <r>
          <rPr>
            <sz val="10"/>
            <rFont val="Arial"/>
            <family val="2"/>
          </rPr>
          <t>19.883,40
31-12-08 23:45 - 01-01-10 00:00</t>
        </r>
      </text>
    </comment>
    <comment ref="E72" authorId="0">
      <text>
        <r>
          <rPr>
            <sz val="10"/>
            <rFont val="Arial"/>
            <family val="2"/>
          </rPr>
          <t>22.797,53
31-12-09 23:45 - 01-01-11 00:00</t>
        </r>
      </text>
    </comment>
    <comment ref="F72" authorId="0">
      <text>
        <r>
          <rPr>
            <sz val="10"/>
            <rFont val="Arial"/>
            <family val="2"/>
          </rPr>
          <t>18.776,60
31-12-10 23:45 - 01-01-12 00:00</t>
        </r>
      </text>
    </comment>
    <comment ref="G72" authorId="0">
      <text>
        <r>
          <rPr>
            <sz val="10"/>
            <rFont val="Arial"/>
            <family val="2"/>
          </rPr>
          <t>15.746,19
31-12-11 23:45 - 01-01-13 00:00</t>
        </r>
      </text>
    </comment>
    <comment ref="H72" authorId="0">
      <text>
        <r>
          <rPr>
            <sz val="10"/>
            <rFont val="Arial"/>
            <family val="2"/>
          </rPr>
          <t>14.812,30
31-12-12 23:45 - 01-01-14 00:00</t>
        </r>
      </text>
    </comment>
    <comment ref="I72" authorId="0">
      <text>
        <r>
          <rPr>
            <sz val="10"/>
            <rFont val="Arial"/>
            <family val="2"/>
          </rPr>
          <t>17.345,35
31-12-13 23:45 - 01-01-15 00:00</t>
        </r>
      </text>
    </comment>
    <comment ref="D73" authorId="0">
      <text>
        <r>
          <rPr>
            <sz val="10"/>
            <rFont val="Arial"/>
            <family val="2"/>
          </rPr>
          <t>1.982,09 !
11-10-09 00:00 - 01-01-10 00:00</t>
        </r>
      </text>
    </comment>
    <comment ref="E73" authorId="0">
      <text>
        <r>
          <rPr>
            <sz val="10"/>
            <rFont val="Arial"/>
            <family val="2"/>
          </rPr>
          <t>7.583,85
31-12-09 23:45 - 01-01-11 00:00</t>
        </r>
      </text>
    </comment>
    <comment ref="F73" authorId="0">
      <text>
        <r>
          <rPr>
            <sz val="10"/>
            <rFont val="Arial"/>
            <family val="2"/>
          </rPr>
          <t>6.358,98
31-12-10 23:45 - 01-01-12 00:00</t>
        </r>
      </text>
    </comment>
    <comment ref="G73" authorId="0">
      <text>
        <r>
          <rPr>
            <sz val="10"/>
            <rFont val="Arial"/>
            <family val="2"/>
          </rPr>
          <t>6.827,89
31-12-11 23:45 - 01-01-13 00:00</t>
        </r>
      </text>
    </comment>
    <comment ref="H73" authorId="0">
      <text>
        <r>
          <rPr>
            <sz val="10"/>
            <rFont val="Arial"/>
            <family val="2"/>
          </rPr>
          <t>6.788,86
31-12-12 23:45 - 01-01-14 00:00</t>
        </r>
      </text>
    </comment>
    <comment ref="I73" authorId="0">
      <text>
        <r>
          <rPr>
            <sz val="10"/>
            <rFont val="Arial"/>
            <family val="2"/>
          </rPr>
          <t>5.937,90
31-12-13 23:45 - 01-01-15 00:00</t>
        </r>
      </text>
    </comment>
    <comment ref="C74" authorId="0">
      <text>
        <r>
          <rPr>
            <sz val="10"/>
            <rFont val="Arial"/>
            <family val="2"/>
          </rPr>
          <t>9.767,28 !
27-06-08 00:00 - 01-01-09 00:00</t>
        </r>
      </text>
    </comment>
    <comment ref="D74" authorId="0">
      <text>
        <r>
          <rPr>
            <sz val="10"/>
            <rFont val="Arial"/>
            <family val="2"/>
          </rPr>
          <t>31.700,24
31-12-08 23:45 - 01-01-10 00:00</t>
        </r>
      </text>
    </comment>
    <comment ref="E74" authorId="0">
      <text>
        <r>
          <rPr>
            <sz val="10"/>
            <rFont val="Arial"/>
            <family val="2"/>
          </rPr>
          <t>26.577,07
31-12-09 23:45 - 01-01-11 00:00</t>
        </r>
      </text>
    </comment>
    <comment ref="F74" authorId="0">
      <text>
        <r>
          <rPr>
            <sz val="10"/>
            <rFont val="Arial"/>
            <family val="2"/>
          </rPr>
          <t>24.612,95
31-12-10 23:45 - 01-01-12 00:00</t>
        </r>
      </text>
    </comment>
    <comment ref="G74" authorId="0">
      <text>
        <r>
          <rPr>
            <sz val="10"/>
            <rFont val="Arial"/>
            <family val="2"/>
          </rPr>
          <t>22.959,87
31-12-11 23:45 - 01-01-13 00:00</t>
        </r>
      </text>
    </comment>
    <comment ref="H74" authorId="0">
      <text>
        <r>
          <rPr>
            <sz val="10"/>
            <rFont val="Arial"/>
            <family val="2"/>
          </rPr>
          <t>26.790,09
31-12-12 23:45 - 01-01-14 00:00</t>
        </r>
      </text>
    </comment>
    <comment ref="I74" authorId="0">
      <text>
        <r>
          <rPr>
            <sz val="10"/>
            <rFont val="Arial"/>
            <family val="2"/>
          </rPr>
          <t>26.808,38
31-12-13 23:45 - 01-01-15 00:00</t>
        </r>
      </text>
    </comment>
    <comment ref="D75" authorId="0">
      <text>
        <r>
          <rPr>
            <sz val="10"/>
            <rFont val="Arial"/>
            <family val="2"/>
          </rPr>
          <t>2.294,50 !
11-10-09 00:00 - 01-01-10 00:00</t>
        </r>
      </text>
    </comment>
    <comment ref="E75" authorId="0">
      <text>
        <r>
          <rPr>
            <sz val="10"/>
            <rFont val="Arial"/>
            <family val="2"/>
          </rPr>
          <t>9.996,32
31-12-09 23:45 - 01-01-11 00:00</t>
        </r>
      </text>
    </comment>
    <comment ref="F75" authorId="0">
      <text>
        <r>
          <rPr>
            <sz val="10"/>
            <rFont val="Arial"/>
            <family val="2"/>
          </rPr>
          <t>8.083,76
31-12-10 23:45 - 01-01-12 00:00</t>
        </r>
      </text>
    </comment>
    <comment ref="G75" authorId="0">
      <text>
        <r>
          <rPr>
            <sz val="10"/>
            <rFont val="Arial"/>
            <family val="2"/>
          </rPr>
          <t>8.292,22
31-12-11 23:45 - 01-01-13 00:00</t>
        </r>
      </text>
    </comment>
    <comment ref="H75" authorId="0">
      <text>
        <r>
          <rPr>
            <sz val="10"/>
            <rFont val="Arial"/>
            <family val="2"/>
          </rPr>
          <t>7.664,09
31-12-12 23:45 - 01-01-14 00:00</t>
        </r>
      </text>
    </comment>
    <comment ref="I75" authorId="0">
      <text>
        <r>
          <rPr>
            <sz val="10"/>
            <rFont val="Arial"/>
            <family val="2"/>
          </rPr>
          <t>6.717,66
31-12-13 23:45 - 01-01-15 00:00</t>
        </r>
      </text>
    </comment>
    <comment ref="D76" authorId="0">
      <text>
        <r>
          <rPr>
            <sz val="10"/>
            <rFont val="Arial"/>
            <family val="2"/>
          </rPr>
          <t>1.894,83 !
11-10-09 00:00 - 01-01-10 00:00</t>
        </r>
      </text>
    </comment>
    <comment ref="E76" authorId="0">
      <text>
        <r>
          <rPr>
            <sz val="10"/>
            <rFont val="Arial"/>
            <family val="2"/>
          </rPr>
          <t>7.725,31
31-12-09 23:45 - 01-01-11 00:00</t>
        </r>
      </text>
    </comment>
    <comment ref="F76" authorId="0">
      <text>
        <r>
          <rPr>
            <sz val="10"/>
            <rFont val="Arial"/>
            <family val="2"/>
          </rPr>
          <t>5.926,32
31-12-10 23:45 - 01-01-12 00:00</t>
        </r>
      </text>
    </comment>
    <comment ref="G76" authorId="0">
      <text>
        <r>
          <rPr>
            <sz val="10"/>
            <rFont val="Arial"/>
            <family val="2"/>
          </rPr>
          <t>5.811,71
31-12-11 23:45 - 01-01-13 00:00</t>
        </r>
      </text>
    </comment>
    <comment ref="H76" authorId="0">
      <text>
        <r>
          <rPr>
            <sz val="10"/>
            <rFont val="Arial"/>
            <family val="2"/>
          </rPr>
          <t>5.228,55
31-12-12 23:45 - 01-01-14 00:00</t>
        </r>
      </text>
    </comment>
    <comment ref="I76" authorId="0">
      <text>
        <r>
          <rPr>
            <sz val="10"/>
            <rFont val="Arial"/>
            <family val="2"/>
          </rPr>
          <t>5.193,03
31-12-13 23:45 - 01-01-15 00:00</t>
        </r>
      </text>
    </comment>
    <comment ref="C77" authorId="0">
      <text>
        <r>
          <rPr>
            <sz val="10"/>
            <rFont val="Arial"/>
            <family val="2"/>
          </rPr>
          <t>2.215,40 !
18-11-08 00:00 - 01-01-09 00:00</t>
        </r>
      </text>
    </comment>
    <comment ref="D77" authorId="0">
      <text>
        <r>
          <rPr>
            <sz val="10"/>
            <rFont val="Arial"/>
            <family val="2"/>
          </rPr>
          <t>16.457,37
31-12-08 23:45 - 01-01-10 00:00</t>
        </r>
      </text>
    </comment>
    <comment ref="E77" authorId="0">
      <text>
        <r>
          <rPr>
            <sz val="10"/>
            <rFont val="Arial"/>
            <family val="2"/>
          </rPr>
          <t>15.992,26
31-12-09 23:45 - 01-01-11 00:00</t>
        </r>
      </text>
    </comment>
    <comment ref="F77" authorId="0">
      <text>
        <r>
          <rPr>
            <sz val="10"/>
            <rFont val="Arial"/>
            <family val="2"/>
          </rPr>
          <t>14.601,93
31-12-10 23:45 - 01-01-12 00:00</t>
        </r>
      </text>
    </comment>
    <comment ref="G77" authorId="0">
      <text>
        <r>
          <rPr>
            <sz val="10"/>
            <rFont val="Arial"/>
            <family val="2"/>
          </rPr>
          <t>15.717,84
31-12-11 23:45 - 01-01-13 00:00</t>
        </r>
      </text>
    </comment>
    <comment ref="H77" authorId="0">
      <text>
        <r>
          <rPr>
            <sz val="10"/>
            <rFont val="Arial"/>
            <family val="2"/>
          </rPr>
          <t>14.973,18
31-12-12 23:45 - 01-01-14 00:00</t>
        </r>
      </text>
    </comment>
    <comment ref="I77" authorId="0">
      <text>
        <r>
          <rPr>
            <sz val="10"/>
            <rFont val="Arial"/>
            <family val="2"/>
          </rPr>
          <t>17.212,92
31-12-13 23:45 - 01-01-15 00:00</t>
        </r>
      </text>
    </comment>
    <comment ref="C78" authorId="0">
      <text>
        <r>
          <rPr>
            <sz val="10"/>
            <rFont val="Arial"/>
            <family val="2"/>
          </rPr>
          <t>1.781,01 !
25-06-08 00:00 - 01-01-09 00:00</t>
        </r>
      </text>
    </comment>
    <comment ref="D78" authorId="0">
      <text>
        <r>
          <rPr>
            <sz val="10"/>
            <rFont val="Arial"/>
            <family val="2"/>
          </rPr>
          <t>5.739,47
31-12-08 23:45 - 01-01-10 00:00</t>
        </r>
      </text>
    </comment>
    <comment ref="E78" authorId="0">
      <text>
        <r>
          <rPr>
            <sz val="10"/>
            <rFont val="Arial"/>
            <family val="2"/>
          </rPr>
          <t>6.107,50
31-12-09 23:45 - 01-01-11 00:00</t>
        </r>
      </text>
    </comment>
    <comment ref="F78" authorId="0">
      <text>
        <r>
          <rPr>
            <sz val="10"/>
            <rFont val="Arial"/>
            <family val="2"/>
          </rPr>
          <t>5.010,55
31-12-10 23:45 - 01-01-12 00:00</t>
        </r>
      </text>
    </comment>
    <comment ref="G78" authorId="0">
      <text>
        <r>
          <rPr>
            <sz val="10"/>
            <rFont val="Arial"/>
            <family val="2"/>
          </rPr>
          <t>6.032,73
31-12-11 23:45 - 01-01-13 00:00</t>
        </r>
      </text>
    </comment>
    <comment ref="H78" authorId="0">
      <text>
        <r>
          <rPr>
            <sz val="10"/>
            <rFont val="Arial"/>
            <family val="2"/>
          </rPr>
          <t>6.465,32
31-12-12 23:45 - 01-01-14 00:00</t>
        </r>
      </text>
    </comment>
    <comment ref="I78" authorId="0">
      <text>
        <r>
          <rPr>
            <sz val="10"/>
            <rFont val="Arial"/>
            <family val="2"/>
          </rPr>
          <t>4.160,83
31-12-13 23:45 - 01-01-15 00:00</t>
        </r>
      </text>
    </comment>
    <comment ref="C79" authorId="0">
      <text>
        <r>
          <rPr>
            <sz val="10"/>
            <rFont val="Arial"/>
            <family val="2"/>
          </rPr>
          <t>4.865,47 !
25-06-08 00:00 - 01-01-09 00:00</t>
        </r>
      </text>
    </comment>
    <comment ref="D79" authorId="0">
      <text>
        <r>
          <rPr>
            <sz val="10"/>
            <rFont val="Arial"/>
            <family val="2"/>
          </rPr>
          <t>17.230,21
31-12-08 23:45 - 01-01-10 00:00</t>
        </r>
      </text>
    </comment>
    <comment ref="E79" authorId="0">
      <text>
        <r>
          <rPr>
            <sz val="10"/>
            <rFont val="Arial"/>
            <family val="2"/>
          </rPr>
          <t>18.698,39
31-12-09 23:45 - 01-01-11 00:00</t>
        </r>
      </text>
    </comment>
    <comment ref="F79" authorId="0">
      <text>
        <r>
          <rPr>
            <sz val="10"/>
            <rFont val="Arial"/>
            <family val="2"/>
          </rPr>
          <t>15.734,78
31-12-10 23:45 - 01-01-12 00:00</t>
        </r>
      </text>
    </comment>
    <comment ref="G79" authorId="0">
      <text>
        <r>
          <rPr>
            <sz val="10"/>
            <rFont val="Arial"/>
            <family val="2"/>
          </rPr>
          <t>15.521,59
31-12-11 23:45 - 01-01-13 00:00</t>
        </r>
      </text>
    </comment>
    <comment ref="H79" authorId="0">
      <text>
        <r>
          <rPr>
            <sz val="10"/>
            <rFont val="Arial"/>
            <family val="2"/>
          </rPr>
          <t>16.480,01
31-12-12 23:45 - 01-01-14 00:00</t>
        </r>
      </text>
    </comment>
    <comment ref="I79" authorId="0">
      <text>
        <r>
          <rPr>
            <sz val="10"/>
            <rFont val="Arial"/>
            <family val="2"/>
          </rPr>
          <t>10.215,20
31-12-13 23:45 - 01-01-15 00:00</t>
        </r>
      </text>
    </comment>
    <comment ref="D80" authorId="0">
      <text>
        <r>
          <rPr>
            <sz val="10"/>
            <rFont val="Arial"/>
            <family val="2"/>
          </rPr>
          <t>1.316,29 !
11-10-09 00:00 - 01-01-10 00:00</t>
        </r>
      </text>
    </comment>
    <comment ref="E80" authorId="0">
      <text>
        <r>
          <rPr>
            <sz val="10"/>
            <rFont val="Arial"/>
            <family val="2"/>
          </rPr>
          <t>5.463,31
31-12-09 23:45 - 01-01-11 00:00</t>
        </r>
      </text>
    </comment>
    <comment ref="F80" authorId="0">
      <text>
        <r>
          <rPr>
            <sz val="10"/>
            <rFont val="Arial"/>
            <family val="2"/>
          </rPr>
          <t>3.574,13
31-12-10 23:45 - 01-01-12 00:00</t>
        </r>
      </text>
    </comment>
    <comment ref="G80" authorId="0">
      <text>
        <r>
          <rPr>
            <sz val="10"/>
            <rFont val="Arial"/>
            <family val="2"/>
          </rPr>
          <t>3.199,24
31-12-11 23:45 - 01-01-13 00:00</t>
        </r>
      </text>
    </comment>
    <comment ref="H80" authorId="0">
      <text>
        <r>
          <rPr>
            <sz val="10"/>
            <rFont val="Arial"/>
            <family val="2"/>
          </rPr>
          <t>3.155,99
31-12-12 23:45 - 01-01-14 00:00</t>
        </r>
      </text>
    </comment>
    <comment ref="I80" authorId="0">
      <text>
        <r>
          <rPr>
            <sz val="10"/>
            <rFont val="Arial"/>
            <family val="2"/>
          </rPr>
          <t>3.000,11
31-12-13 23:45 - 01-01-15 00:00</t>
        </r>
      </text>
    </comment>
    <comment ref="C81" authorId="0">
      <text>
        <r>
          <rPr>
            <sz val="10"/>
            <rFont val="Arial"/>
            <family val="2"/>
          </rPr>
          <t>6.696,32 !
25-06-08 00:00 - 01-01-09 00:00</t>
        </r>
      </text>
    </comment>
    <comment ref="D81" authorId="0">
      <text>
        <r>
          <rPr>
            <sz val="10"/>
            <rFont val="Arial"/>
            <family val="2"/>
          </rPr>
          <t>18.807,46
31-12-08 23:45 - 01-01-10 00:00</t>
        </r>
      </text>
    </comment>
    <comment ref="E81" authorId="0">
      <text>
        <r>
          <rPr>
            <sz val="10"/>
            <rFont val="Arial"/>
            <family val="2"/>
          </rPr>
          <t>19.282,86
31-12-09 23:45 - 01-01-11 00:00</t>
        </r>
      </text>
    </comment>
    <comment ref="F81" authorId="0">
      <text>
        <r>
          <rPr>
            <sz val="10"/>
            <rFont val="Arial"/>
            <family val="2"/>
          </rPr>
          <t>17.013,74
31-12-10 23:45 - 01-01-12 00:00</t>
        </r>
      </text>
    </comment>
    <comment ref="G81" authorId="0">
      <text>
        <r>
          <rPr>
            <sz val="10"/>
            <rFont val="Arial"/>
            <family val="2"/>
          </rPr>
          <t>17.797,55
31-12-11 23:45 - 01-01-13 00:00</t>
        </r>
      </text>
    </comment>
    <comment ref="H81" authorId="0">
      <text>
        <r>
          <rPr>
            <sz val="10"/>
            <rFont val="Arial"/>
            <family val="2"/>
          </rPr>
          <t>18.398,37
31-12-12 23:45 - 01-01-14 00:00</t>
        </r>
      </text>
    </comment>
    <comment ref="I81" authorId="0">
      <text>
        <r>
          <rPr>
            <sz val="10"/>
            <rFont val="Arial"/>
            <family val="2"/>
          </rPr>
          <t>17.159,98
31-12-13 23:45 - 01-01-15 00:00</t>
        </r>
      </text>
    </comment>
    <comment ref="C82" authorId="0">
      <text>
        <r>
          <rPr>
            <sz val="10"/>
            <rFont val="Arial"/>
            <family val="2"/>
          </rPr>
          <t>2.074,09 !
26-06-08 00:00 - 01-01-09 00:00</t>
        </r>
      </text>
    </comment>
    <comment ref="D82" authorId="0">
      <text>
        <r>
          <rPr>
            <sz val="10"/>
            <rFont val="Arial"/>
            <family val="2"/>
          </rPr>
          <t>12.652,82
31-12-08 23:45 - 01-01-10 00:00</t>
        </r>
      </text>
    </comment>
    <comment ref="E82" authorId="0">
      <text>
        <r>
          <rPr>
            <sz val="10"/>
            <rFont val="Arial"/>
            <family val="2"/>
          </rPr>
          <t>15.653,81
31-12-09 23:45 - 01-01-11 00:00</t>
        </r>
      </text>
    </comment>
    <comment ref="F82" authorId="0">
      <text>
        <r>
          <rPr>
            <sz val="10"/>
            <rFont val="Arial"/>
            <family val="2"/>
          </rPr>
          <t>12.030,50
31-12-10 23:45 - 01-01-12 00:00</t>
        </r>
      </text>
    </comment>
    <comment ref="G82" authorId="0">
      <text>
        <r>
          <rPr>
            <sz val="10"/>
            <rFont val="Arial"/>
            <family val="2"/>
          </rPr>
          <t>12.610,49
31-12-11 23:45 - 01-01-13 00:00</t>
        </r>
      </text>
    </comment>
    <comment ref="H82" authorId="0">
      <text>
        <r>
          <rPr>
            <sz val="10"/>
            <rFont val="Arial"/>
            <family val="2"/>
          </rPr>
          <t>11.565,37
31-12-12 23:45 - 01-01-14 00:00</t>
        </r>
      </text>
    </comment>
    <comment ref="I82" authorId="0">
      <text>
        <r>
          <rPr>
            <sz val="10"/>
            <rFont val="Arial"/>
            <family val="2"/>
          </rPr>
          <t>7.871,31
31-12-13 23:45 - 01-01-15 00:00</t>
        </r>
      </text>
    </comment>
    <comment ref="C83" authorId="0">
      <text>
        <r>
          <rPr>
            <sz val="10"/>
            <rFont val="Arial"/>
            <family val="2"/>
          </rPr>
          <t>5.282,48 !
25-06-08 00:00 - 01-01-09 00:00</t>
        </r>
      </text>
    </comment>
    <comment ref="D83" authorId="0">
      <text>
        <r>
          <rPr>
            <sz val="10"/>
            <rFont val="Arial"/>
            <family val="2"/>
          </rPr>
          <t>17.956,86
31-12-08 23:45 - 01-01-10 00:00</t>
        </r>
      </text>
    </comment>
    <comment ref="E83" authorId="0">
      <text>
        <r>
          <rPr>
            <sz val="10"/>
            <rFont val="Arial"/>
            <family val="2"/>
          </rPr>
          <t>18.777,52
31-12-09 23:45 - 01-01-11 00:00</t>
        </r>
      </text>
    </comment>
    <comment ref="F83" authorId="0">
      <text>
        <r>
          <rPr>
            <sz val="10"/>
            <rFont val="Arial"/>
            <family val="2"/>
          </rPr>
          <t>14.782,73
31-12-10 23:45 - 01-01-12 00:00</t>
        </r>
      </text>
    </comment>
    <comment ref="G83" authorId="0">
      <text>
        <r>
          <rPr>
            <sz val="10"/>
            <rFont val="Arial"/>
            <family val="2"/>
          </rPr>
          <t>13.416,22
31-12-11 23:45 - 01-01-13 00:00</t>
        </r>
      </text>
    </comment>
    <comment ref="H83" authorId="0">
      <text>
        <r>
          <rPr>
            <sz val="10"/>
            <rFont val="Arial"/>
            <family val="2"/>
          </rPr>
          <t>11.485,74
31-12-12 23:45 - 17-01-14 00:15</t>
        </r>
      </text>
    </comment>
    <comment ref="I83" authorId="0">
      <text>
        <r>
          <rPr>
            <sz val="10"/>
            <rFont val="Arial"/>
            <family val="2"/>
          </rPr>
          <t>12.340,22
04-12-13 16:00 - 01-01-15 00:00</t>
        </r>
      </text>
    </comment>
    <comment ref="C84" authorId="0">
      <text>
        <r>
          <rPr>
            <sz val="10"/>
            <rFont val="Arial"/>
            <family val="2"/>
          </rPr>
          <t>643,40 !
25-06-08 00:00 - 14-01-09 00:15</t>
        </r>
      </text>
    </comment>
    <comment ref="D84" authorId="0">
      <text>
        <r>
          <rPr>
            <sz val="10"/>
            <rFont val="Arial"/>
            <family val="2"/>
          </rPr>
          <t>2.914,42
17-12-08 04:00 - 01-01-10 00:00</t>
        </r>
      </text>
    </comment>
    <comment ref="E84" authorId="0">
      <text>
        <r>
          <rPr>
            <sz val="10"/>
            <rFont val="Arial"/>
            <family val="2"/>
          </rPr>
          <t>3.034,16
31-12-09 23:45 - 01-01-11 00:00</t>
        </r>
      </text>
    </comment>
    <comment ref="F84" authorId="0">
      <text>
        <r>
          <rPr>
            <sz val="10"/>
            <rFont val="Arial"/>
            <family val="2"/>
          </rPr>
          <t>2.817,39
31-12-10 23:45 - 01-01-12 00:00</t>
        </r>
      </text>
    </comment>
    <comment ref="G84" authorId="0">
      <text>
        <r>
          <rPr>
            <sz val="10"/>
            <rFont val="Arial"/>
            <family val="2"/>
          </rPr>
          <t>3.000,64
31-12-11 23:45 - 01-01-13 00:00</t>
        </r>
      </text>
    </comment>
    <comment ref="H84" authorId="0">
      <text>
        <r>
          <rPr>
            <sz val="10"/>
            <rFont val="Arial"/>
            <family val="2"/>
          </rPr>
          <t>2.847,80
31-12-12 23:45 - 01-01-14 00:00</t>
        </r>
      </text>
    </comment>
    <comment ref="I84" authorId="0">
      <text>
        <r>
          <rPr>
            <sz val="10"/>
            <rFont val="Arial"/>
            <family val="2"/>
          </rPr>
          <t>2.855,37
31-12-13 23:45 - 01-01-15 00:00</t>
        </r>
      </text>
    </comment>
    <comment ref="C85" authorId="0">
      <text>
        <r>
          <rPr>
            <sz val="10"/>
            <rFont val="Arial"/>
            <family val="2"/>
          </rPr>
          <t>96,72 !
14-08-08 00:00 - 01-01-09 00:00</t>
        </r>
      </text>
    </comment>
    <comment ref="D85" authorId="0">
      <text>
        <r>
          <rPr>
            <sz val="10"/>
            <rFont val="Arial"/>
            <family val="2"/>
          </rPr>
          <t>385,90
31-12-08 23:45 - 01-01-10 00:00</t>
        </r>
      </text>
    </comment>
    <comment ref="E85" authorId="0">
      <text>
        <r>
          <rPr>
            <sz val="10"/>
            <rFont val="Arial"/>
            <family val="2"/>
          </rPr>
          <t>79,72
31-12-09 23:45 - 01-01-11 00:00</t>
        </r>
      </text>
    </comment>
    <comment ref="F85" authorId="0">
      <text>
        <r>
          <rPr>
            <sz val="10"/>
            <rFont val="Arial"/>
            <family val="2"/>
          </rPr>
          <t>130,65
31-12-10 23:45 - 01-01-12 00:00</t>
        </r>
      </text>
    </comment>
    <comment ref="G85" authorId="0">
      <text>
        <r>
          <rPr>
            <sz val="10"/>
            <rFont val="Arial"/>
            <family val="2"/>
          </rPr>
          <t>130,14
31-12-11 23:45 - 01-01-13 00:00</t>
        </r>
      </text>
    </comment>
    <comment ref="H85" authorId="0">
      <text>
        <r>
          <rPr>
            <sz val="10"/>
            <rFont val="Arial"/>
            <family val="2"/>
          </rPr>
          <t>715,38
31-12-12 23:45 - 01-01-14 00:00</t>
        </r>
      </text>
    </comment>
    <comment ref="I85" authorId="0">
      <text>
        <r>
          <rPr>
            <sz val="10"/>
            <rFont val="Arial"/>
            <family val="2"/>
          </rPr>
          <t>442,06
31-12-13 23:45 - 01-01-15 00:00</t>
        </r>
      </text>
    </comment>
    <comment ref="C86" authorId="0">
      <text>
        <r>
          <rPr>
            <sz val="10"/>
            <rFont val="Arial"/>
            <family val="2"/>
          </rPr>
          <t>19.867,02 !
10-08-08 00:00 - 01-01-09 00:00</t>
        </r>
      </text>
    </comment>
    <comment ref="D86" authorId="0">
      <text>
        <r>
          <rPr>
            <sz val="10"/>
            <rFont val="Arial"/>
            <family val="2"/>
          </rPr>
          <t>70.368,58
31-12-08 23:45 - 01-01-10 00:00</t>
        </r>
      </text>
    </comment>
    <comment ref="E86" authorId="0">
      <text>
        <r>
          <rPr>
            <sz val="10"/>
            <rFont val="Arial"/>
            <family val="2"/>
          </rPr>
          <t>72.216,55
31-12-09 23:45 - 01-01-11 00:00</t>
        </r>
      </text>
    </comment>
    <comment ref="F86" authorId="0">
      <text>
        <r>
          <rPr>
            <sz val="10"/>
            <rFont val="Arial"/>
            <family val="2"/>
          </rPr>
          <t>66.990,76
31-12-10 23:45 - 01-01-12 00:00</t>
        </r>
      </text>
    </comment>
    <comment ref="G86" authorId="0">
      <text>
        <r>
          <rPr>
            <sz val="10"/>
            <rFont val="Arial"/>
            <family val="2"/>
          </rPr>
          <t>60.803,25
31-12-11 23:45 - 01-01-13 00:00</t>
        </r>
      </text>
    </comment>
    <comment ref="H86" authorId="0">
      <text>
        <r>
          <rPr>
            <sz val="10"/>
            <rFont val="Arial"/>
            <family val="2"/>
          </rPr>
          <t>61.597,36
31-12-12 23:45 - 01-01-14 00:00</t>
        </r>
      </text>
    </comment>
    <comment ref="I86" authorId="0">
      <text>
        <r>
          <rPr>
            <sz val="10"/>
            <rFont val="Arial"/>
            <family val="2"/>
          </rPr>
          <t>58.611,64
31-12-13 23:45 - 01-01-15 00:00</t>
        </r>
      </text>
    </comment>
    <comment ref="C87" authorId="0">
      <text>
        <r>
          <rPr>
            <sz val="10"/>
            <rFont val="Arial"/>
            <family val="2"/>
          </rPr>
          <t>8.287,34 !
25-06-08 00:00 - 01-01-09 00:00</t>
        </r>
      </text>
    </comment>
    <comment ref="D87" authorId="0">
      <text>
        <r>
          <rPr>
            <sz val="10"/>
            <rFont val="Arial"/>
            <family val="2"/>
          </rPr>
          <t>33.167,63
31-12-08 23:45 - 01-01-10 00:00</t>
        </r>
      </text>
    </comment>
    <comment ref="E87" authorId="0">
      <text>
        <r>
          <rPr>
            <sz val="10"/>
            <rFont val="Arial"/>
            <family val="2"/>
          </rPr>
          <t>36.830,00
31-12-09 23:45 - 01-01-11 00:00</t>
        </r>
      </text>
    </comment>
    <comment ref="F87" authorId="0">
      <text>
        <r>
          <rPr>
            <sz val="10"/>
            <rFont val="Arial"/>
            <family val="2"/>
          </rPr>
          <t>38.321,37
31-12-10 23:45 - 01-01-12 00:00</t>
        </r>
      </text>
    </comment>
    <comment ref="G87" authorId="0">
      <text>
        <r>
          <rPr>
            <sz val="10"/>
            <rFont val="Arial"/>
            <family val="2"/>
          </rPr>
          <t>39.971,07
31-12-11 23:45 - 01-01-13 00:00</t>
        </r>
      </text>
    </comment>
    <comment ref="H87" authorId="0">
      <text>
        <r>
          <rPr>
            <sz val="10"/>
            <rFont val="Arial"/>
            <family val="2"/>
          </rPr>
          <t>38.739,90
31-12-12 23:45 - 01-01-14 00:00</t>
        </r>
      </text>
    </comment>
    <comment ref="I87" authorId="0">
      <text>
        <r>
          <rPr>
            <sz val="10"/>
            <rFont val="Arial"/>
            <family val="2"/>
          </rPr>
          <t>38.656,00
31-12-13 23:45 - 01-01-15 00:00</t>
        </r>
      </text>
    </comment>
    <comment ref="D88" authorId="0">
      <text>
        <r>
          <rPr>
            <sz val="10"/>
            <rFont val="Arial"/>
            <family val="2"/>
          </rPr>
          <t>14.115,78 !
01-03-09 00:00 - 01-01-10 00:00</t>
        </r>
      </text>
    </comment>
    <comment ref="E88" authorId="0">
      <text>
        <r>
          <rPr>
            <sz val="10"/>
            <rFont val="Arial"/>
            <family val="2"/>
          </rPr>
          <t>21.437,70
31-12-09 23:45 - 01-01-11 00:00</t>
        </r>
      </text>
    </comment>
    <comment ref="F88" authorId="0">
      <text>
        <r>
          <rPr>
            <sz val="10"/>
            <rFont val="Arial"/>
            <family val="2"/>
          </rPr>
          <t>23.616,83
31-12-10 23:45 - 01-01-12 00:00</t>
        </r>
      </text>
    </comment>
    <comment ref="G88" authorId="0">
      <text>
        <r>
          <rPr>
            <sz val="10"/>
            <rFont val="Arial"/>
            <family val="2"/>
          </rPr>
          <t>19.260,18
31-12-11 23:45 - 01-01-13 00:00</t>
        </r>
      </text>
    </comment>
    <comment ref="H88" authorId="0">
      <text>
        <r>
          <rPr>
            <sz val="10"/>
            <rFont val="Arial"/>
            <family val="2"/>
          </rPr>
          <t>17.336,05
31-12-12 23:45 - 01-01-14 00:00</t>
        </r>
      </text>
    </comment>
    <comment ref="I88" authorId="0">
      <text>
        <r>
          <rPr>
            <sz val="10"/>
            <rFont val="Arial"/>
            <family val="2"/>
          </rPr>
          <t>16.702,53
31-12-13 23:45 - 01-01-15 00:00</t>
        </r>
      </text>
    </comment>
    <comment ref="D89" authorId="0">
      <text>
        <r>
          <rPr>
            <sz val="10"/>
            <rFont val="Arial"/>
            <family val="2"/>
          </rPr>
          <t>7.977,12 !
09-03-09 00:00 - 08-03-10 00:15</t>
        </r>
      </text>
    </comment>
    <comment ref="E89" authorId="0">
      <text>
        <r>
          <rPr>
            <sz val="10"/>
            <rFont val="Arial"/>
            <family val="2"/>
          </rPr>
          <t>14.511,66
02-12-09 23:45 - 01-01-11 00:00</t>
        </r>
      </text>
    </comment>
    <comment ref="F89" authorId="0">
      <text>
        <r>
          <rPr>
            <sz val="10"/>
            <rFont val="Arial"/>
            <family val="2"/>
          </rPr>
          <t>17.175,09
31-12-10 23:45 - 01-01-12 00:00</t>
        </r>
      </text>
    </comment>
    <comment ref="G89" authorId="0">
      <text>
        <r>
          <rPr>
            <sz val="10"/>
            <rFont val="Arial"/>
            <family val="2"/>
          </rPr>
          <t>16.323,40
31-12-11 23:45 - 01-01-13 00:00</t>
        </r>
      </text>
    </comment>
    <comment ref="H89" authorId="0">
      <text>
        <r>
          <rPr>
            <sz val="10"/>
            <rFont val="Arial"/>
            <family val="2"/>
          </rPr>
          <t>16.416,71
31-12-12 23:45 - 01-01-14 00:00</t>
        </r>
      </text>
    </comment>
    <comment ref="I89" authorId="0">
      <text>
        <r>
          <rPr>
            <sz val="10"/>
            <rFont val="Arial"/>
            <family val="2"/>
          </rPr>
          <t>16.473,06
31-12-13 23:45 - 01-01-15 00:00</t>
        </r>
      </text>
    </comment>
    <comment ref="C90" authorId="0">
      <text>
        <r>
          <rPr>
            <sz val="10"/>
            <rFont val="Arial"/>
            <family val="2"/>
          </rPr>
          <t>4.589,24 !
25-06-08 00:00 - 01-01-09 00:00</t>
        </r>
      </text>
    </comment>
    <comment ref="D90" authorId="0">
      <text>
        <r>
          <rPr>
            <sz val="10"/>
            <rFont val="Arial"/>
            <family val="2"/>
          </rPr>
          <t>16.662,26
31-12-08 23:45 - 01-01-10 00:00</t>
        </r>
      </text>
    </comment>
    <comment ref="E90" authorId="0">
      <text>
        <r>
          <rPr>
            <sz val="10"/>
            <rFont val="Arial"/>
            <family val="2"/>
          </rPr>
          <t>16.631,08
31-12-09 23:45 - 01-01-11 00:00</t>
        </r>
      </text>
    </comment>
    <comment ref="F90" authorId="0">
      <text>
        <r>
          <rPr>
            <sz val="10"/>
            <rFont val="Arial"/>
            <family val="2"/>
          </rPr>
          <t>14.433,86
31-12-10 23:45 - 01-01-12 00:00</t>
        </r>
      </text>
    </comment>
    <comment ref="G90" authorId="0">
      <text>
        <r>
          <rPr>
            <sz val="10"/>
            <rFont val="Arial"/>
            <family val="2"/>
          </rPr>
          <t>10.629,89
31-12-11 23:45 - 01-01-13 00:00</t>
        </r>
      </text>
    </comment>
    <comment ref="H90" authorId="0">
      <text>
        <r>
          <rPr>
            <sz val="10"/>
            <rFont val="Arial"/>
            <family val="2"/>
          </rPr>
          <t>10.475,64
31-12-12 23:45 - 01-01-14 00:00</t>
        </r>
      </text>
    </comment>
    <comment ref="I90" authorId="0">
      <text>
        <r>
          <rPr>
            <sz val="10"/>
            <rFont val="Arial"/>
            <family val="2"/>
          </rPr>
          <t>10.260,13
31-12-13 23:45 - 01-01-15 00:00</t>
        </r>
      </text>
    </comment>
    <comment ref="C91" authorId="0">
      <text>
        <r>
          <rPr>
            <sz val="10"/>
            <rFont val="Arial"/>
            <family val="2"/>
          </rPr>
          <t>510,39 !
12-10-08 00:00 - 27-08-09 00:15</t>
        </r>
      </text>
    </comment>
    <comment ref="D91" authorId="0">
      <text>
        <r>
          <rPr>
            <sz val="10"/>
            <rFont val="Arial"/>
            <family val="2"/>
          </rPr>
          <t>3.792,65
23-11-08 00:00 - 01-01-10 00:00</t>
        </r>
      </text>
    </comment>
    <comment ref="E91" authorId="0">
      <text>
        <r>
          <rPr>
            <sz val="10"/>
            <rFont val="Arial"/>
            <family val="2"/>
          </rPr>
          <t>9.413,98
31-12-09 23:45 - 01-01-11 00:00</t>
        </r>
      </text>
    </comment>
    <comment ref="F91" authorId="0">
      <text>
        <r>
          <rPr>
            <sz val="10"/>
            <rFont val="Arial"/>
            <family val="2"/>
          </rPr>
          <t>7.902,15
31-12-10 23:45 - 01-01-12 00:00</t>
        </r>
      </text>
    </comment>
    <comment ref="G91" authorId="0">
      <text>
        <r>
          <rPr>
            <sz val="10"/>
            <rFont val="Arial"/>
            <family val="2"/>
          </rPr>
          <t>7.603,88
31-12-11 23:45 - 01-01-13 00:00</t>
        </r>
      </text>
    </comment>
    <comment ref="H91" authorId="0">
      <text>
        <r>
          <rPr>
            <sz val="10"/>
            <rFont val="Arial"/>
            <family val="2"/>
          </rPr>
          <t>7.567,20
31-12-12 23:45 - 01-01-14 00:00</t>
        </r>
      </text>
    </comment>
    <comment ref="I91" authorId="0">
      <text>
        <r>
          <rPr>
            <sz val="10"/>
            <rFont val="Arial"/>
            <family val="2"/>
          </rPr>
          <t>5.989,44
31-12-13 23:45 - 01-01-15 00:00</t>
        </r>
      </text>
    </comment>
    <comment ref="C92" authorId="0">
      <text>
        <r>
          <rPr>
            <sz val="10"/>
            <rFont val="Arial"/>
            <family val="2"/>
          </rPr>
          <t>2.338,69 !
25-06-08 00:00 - 01-01-09 00:00</t>
        </r>
      </text>
    </comment>
    <comment ref="D92" authorId="0">
      <text>
        <r>
          <rPr>
            <sz val="10"/>
            <rFont val="Arial"/>
            <family val="2"/>
          </rPr>
          <t>8.179,01
31-12-08 23:45 - 01-01-10 00:00</t>
        </r>
      </text>
    </comment>
    <comment ref="E92" authorId="0">
      <text>
        <r>
          <rPr>
            <sz val="10"/>
            <rFont val="Arial"/>
            <family val="2"/>
          </rPr>
          <t>8.264,39
31-12-09 23:45 - 01-01-11 00:00</t>
        </r>
      </text>
    </comment>
    <comment ref="F92" authorId="0">
      <text>
        <r>
          <rPr>
            <sz val="10"/>
            <rFont val="Arial"/>
            <family val="2"/>
          </rPr>
          <t>7.632,45
31-12-10 23:45 - 01-01-12 00:00</t>
        </r>
      </text>
    </comment>
    <comment ref="G92" authorId="0">
      <text>
        <r>
          <rPr>
            <sz val="10"/>
            <rFont val="Arial"/>
            <family val="2"/>
          </rPr>
          <t>8.061,05
31-12-11 23:45 - 01-01-13 00:00</t>
        </r>
      </text>
    </comment>
    <comment ref="H92" authorId="0">
      <text>
        <r>
          <rPr>
            <sz val="10"/>
            <rFont val="Arial"/>
            <family val="2"/>
          </rPr>
          <t>7.713,84
31-12-12 23:45 - 01-01-14 00:00</t>
        </r>
      </text>
    </comment>
    <comment ref="I92" authorId="0">
      <text>
        <r>
          <rPr>
            <sz val="10"/>
            <rFont val="Arial"/>
            <family val="2"/>
          </rPr>
          <t>7.998,31
31-12-13 23:45 - 01-01-15 00:00</t>
        </r>
      </text>
    </comment>
    <comment ref="D93" authorId="0">
      <text>
        <r>
          <rPr>
            <sz val="10"/>
            <rFont val="Arial"/>
            <family val="2"/>
          </rPr>
          <t>1.891,31 !
11-10-09 00:00 - 01-01-10 00:00</t>
        </r>
      </text>
    </comment>
    <comment ref="E93" authorId="0">
      <text>
        <r>
          <rPr>
            <sz val="10"/>
            <rFont val="Arial"/>
            <family val="2"/>
          </rPr>
          <t>7.520,01
31-12-09 23:45 - 01-01-11 00:00</t>
        </r>
      </text>
    </comment>
    <comment ref="F93" authorId="0">
      <text>
        <r>
          <rPr>
            <sz val="10"/>
            <rFont val="Arial"/>
            <family val="2"/>
          </rPr>
          <t>6.004,09
31-12-10 23:45 - 01-01-12 00:00</t>
        </r>
      </text>
    </comment>
    <comment ref="G93" authorId="0">
      <text>
        <r>
          <rPr>
            <sz val="10"/>
            <rFont val="Arial"/>
            <family val="2"/>
          </rPr>
          <t>7.936,43
31-12-11 23:45 - 01-01-13 00:00</t>
        </r>
      </text>
    </comment>
    <comment ref="H93" authorId="0">
      <text>
        <r>
          <rPr>
            <sz val="10"/>
            <rFont val="Arial"/>
            <family val="2"/>
          </rPr>
          <t>7.473,38
31-12-12 23:45 - 01-01-14 00:00</t>
        </r>
      </text>
    </comment>
    <comment ref="I93" authorId="0">
      <text>
        <r>
          <rPr>
            <sz val="10"/>
            <rFont val="Arial"/>
            <family val="2"/>
          </rPr>
          <t>5.293,84
31-12-13 23:45 - 01-01-15 00:00</t>
        </r>
      </text>
    </comment>
    <comment ref="C94" authorId="0">
      <text>
        <r>
          <rPr>
            <sz val="10"/>
            <rFont val="Arial"/>
            <family val="2"/>
          </rPr>
          <t>6.106,58 !
26-06-08 00:00 - 01-01-09 00:00</t>
        </r>
      </text>
    </comment>
    <comment ref="D94" authorId="0">
      <text>
        <r>
          <rPr>
            <sz val="10"/>
            <rFont val="Arial"/>
            <family val="2"/>
          </rPr>
          <t>20.125,47
31-12-08 23:45 - 01-01-10 00:00</t>
        </r>
      </text>
    </comment>
    <comment ref="E94" authorId="0">
      <text>
        <r>
          <rPr>
            <sz val="10"/>
            <rFont val="Arial"/>
            <family val="2"/>
          </rPr>
          <t>20.238,58
31-12-09 23:45 - 01-01-11 00:00</t>
        </r>
      </text>
    </comment>
    <comment ref="F94" authorId="0">
      <text>
        <r>
          <rPr>
            <sz val="10"/>
            <rFont val="Arial"/>
            <family val="2"/>
          </rPr>
          <t>20.373,54
31-12-10 23:45 - 01-01-12 00:00</t>
        </r>
      </text>
    </comment>
    <comment ref="G94" authorId="0">
      <text>
        <r>
          <rPr>
            <sz val="10"/>
            <rFont val="Arial"/>
            <family val="2"/>
          </rPr>
          <t>21.024,37
31-12-11 23:45 - 01-01-13 00:00</t>
        </r>
      </text>
    </comment>
    <comment ref="H94" authorId="0">
      <text>
        <r>
          <rPr>
            <sz val="10"/>
            <rFont val="Arial"/>
            <family val="2"/>
          </rPr>
          <t>20.971,22
31-12-12 23:45 - 01-01-14 00:00</t>
        </r>
      </text>
    </comment>
    <comment ref="I94" authorId="0">
      <text>
        <r>
          <rPr>
            <sz val="10"/>
            <rFont val="Arial"/>
            <family val="2"/>
          </rPr>
          <t>21.080,34
31-12-13 23:45 - 01-01-15 00:00</t>
        </r>
      </text>
    </comment>
    <comment ref="C95" authorId="0">
      <text>
        <r>
          <rPr>
            <sz val="10"/>
            <rFont val="Arial"/>
            <family val="2"/>
          </rPr>
          <t>2.206,83 !
25-06-08 00:00 - 01-01-09 00:00</t>
        </r>
      </text>
    </comment>
    <comment ref="D95" authorId="0">
      <text>
        <r>
          <rPr>
            <sz val="10"/>
            <rFont val="Arial"/>
            <family val="2"/>
          </rPr>
          <t>7.413,25
31-12-08 23:45 - 01-01-10 00:00</t>
        </r>
      </text>
    </comment>
    <comment ref="E95" authorId="0">
      <text>
        <r>
          <rPr>
            <sz val="10"/>
            <rFont val="Arial"/>
            <family val="2"/>
          </rPr>
          <t>8.070,47
31-12-09 23:45 - 01-01-11 00:00</t>
        </r>
      </text>
    </comment>
    <comment ref="F95" authorId="0">
      <text>
        <r>
          <rPr>
            <sz val="10"/>
            <rFont val="Arial"/>
            <family val="2"/>
          </rPr>
          <t>7.421,86
31-12-10 23:45 - 01-01-12 00:00</t>
        </r>
      </text>
    </comment>
    <comment ref="G95" authorId="0">
      <text>
        <r>
          <rPr>
            <sz val="10"/>
            <rFont val="Arial"/>
            <family val="2"/>
          </rPr>
          <t>7.536,93
31-12-11 23:45 - 01-01-13 00:00</t>
        </r>
      </text>
    </comment>
    <comment ref="H95" authorId="0">
      <text>
        <r>
          <rPr>
            <sz val="10"/>
            <rFont val="Arial"/>
            <family val="2"/>
          </rPr>
          <t>7.714,92
31-12-12 23:45 - 01-01-14 00:00</t>
        </r>
      </text>
    </comment>
    <comment ref="I95" authorId="0">
      <text>
        <r>
          <rPr>
            <sz val="10"/>
            <rFont val="Arial"/>
            <family val="2"/>
          </rPr>
          <t>7.564,16
31-12-13 23:45 - 01-01-15 00:00</t>
        </r>
      </text>
    </comment>
    <comment ref="C96" authorId="0">
      <text>
        <r>
          <rPr>
            <sz val="10"/>
            <rFont val="Arial"/>
            <family val="2"/>
          </rPr>
          <t>4.571,58 !
25-06-08 00:00 - 01-01-09 00:00</t>
        </r>
      </text>
    </comment>
    <comment ref="D96" authorId="0">
      <text>
        <r>
          <rPr>
            <sz val="10"/>
            <rFont val="Arial"/>
            <family val="2"/>
          </rPr>
          <t>19.234,29
31-12-08 23:45 - 01-01-10 00:00</t>
        </r>
      </text>
    </comment>
    <comment ref="E96" authorId="0">
      <text>
        <r>
          <rPr>
            <sz val="10"/>
            <rFont val="Arial"/>
            <family val="2"/>
          </rPr>
          <t>19.587,91
31-12-09 23:45 - 01-01-11 00:00</t>
        </r>
      </text>
    </comment>
    <comment ref="F96" authorId="0">
      <text>
        <r>
          <rPr>
            <sz val="10"/>
            <rFont val="Arial"/>
            <family val="2"/>
          </rPr>
          <t>18.958,96
31-12-10 23:45 - 01-01-12 00:00</t>
        </r>
      </text>
    </comment>
    <comment ref="G96" authorId="0">
      <text>
        <r>
          <rPr>
            <sz val="10"/>
            <rFont val="Arial"/>
            <family val="2"/>
          </rPr>
          <t>19.595,99
31-12-11 23:45 - 01-01-13 00:00</t>
        </r>
      </text>
    </comment>
    <comment ref="H96" authorId="0">
      <text>
        <r>
          <rPr>
            <sz val="10"/>
            <rFont val="Arial"/>
            <family val="2"/>
          </rPr>
          <t>19.572,45
31-12-12 23:45 - 01-01-14 00:00</t>
        </r>
      </text>
    </comment>
    <comment ref="I96" authorId="0">
      <text>
        <r>
          <rPr>
            <sz val="10"/>
            <rFont val="Arial"/>
            <family val="2"/>
          </rPr>
          <t>17.939,88
31-12-13 23:45 - 01-01-15 00:00</t>
        </r>
      </text>
    </comment>
    <comment ref="C97" authorId="0">
      <text>
        <r>
          <rPr>
            <sz val="10"/>
            <rFont val="Arial"/>
            <family val="2"/>
          </rPr>
          <t>904,19 !
25-06-08 00:00 - 01-01-09 00:00</t>
        </r>
      </text>
    </comment>
    <comment ref="D97" authorId="0">
      <text>
        <r>
          <rPr>
            <sz val="10"/>
            <rFont val="Arial"/>
            <family val="2"/>
          </rPr>
          <t>3.123,71
31-12-08 23:45 - 01-01-10 00:00</t>
        </r>
      </text>
    </comment>
    <comment ref="E97" authorId="0">
      <text>
        <r>
          <rPr>
            <sz val="10"/>
            <rFont val="Arial"/>
            <family val="2"/>
          </rPr>
          <t>2.987,54
31-12-09 23:45 - 01-01-11 00:00</t>
        </r>
      </text>
    </comment>
    <comment ref="F97" authorId="0">
      <text>
        <r>
          <rPr>
            <sz val="10"/>
            <rFont val="Arial"/>
            <family val="2"/>
          </rPr>
          <t>2.703,50
31-12-10 23:45 - 01-01-12 00:00</t>
        </r>
      </text>
    </comment>
    <comment ref="G97" authorId="0">
      <text>
        <r>
          <rPr>
            <sz val="10"/>
            <rFont val="Arial"/>
            <family val="2"/>
          </rPr>
          <t>2.784,95
31-12-11 23:45 - 01-01-13 00:00</t>
        </r>
      </text>
    </comment>
    <comment ref="H97" authorId="0">
      <text>
        <r>
          <rPr>
            <sz val="10"/>
            <rFont val="Arial"/>
            <family val="2"/>
          </rPr>
          <t>2.615,48
31-12-12 23:45 - 01-01-14 00:00</t>
        </r>
      </text>
    </comment>
    <comment ref="I97" authorId="0">
      <text>
        <r>
          <rPr>
            <sz val="10"/>
            <rFont val="Arial"/>
            <family val="2"/>
          </rPr>
          <t>2.787,68
31-12-13 23:45 - 01-01-15 00:00</t>
        </r>
      </text>
    </comment>
    <comment ref="C98" authorId="0">
      <text>
        <r>
          <rPr>
            <sz val="10"/>
            <rFont val="Arial"/>
            <family val="2"/>
          </rPr>
          <t>1.081,68 !
03-08-08 00:00 - 01-01-09 00:00</t>
        </r>
      </text>
    </comment>
    <comment ref="D98" authorId="0">
      <text>
        <r>
          <rPr>
            <sz val="10"/>
            <rFont val="Arial"/>
            <family val="2"/>
          </rPr>
          <t>3.938,15
31-12-08 23:45 - 01-01-10 00:00</t>
        </r>
      </text>
    </comment>
    <comment ref="E98" authorId="0">
      <text>
        <r>
          <rPr>
            <sz val="10"/>
            <rFont val="Arial"/>
            <family val="2"/>
          </rPr>
          <t>3.614,13
31-12-09 23:45 - 01-01-11 00:00</t>
        </r>
      </text>
    </comment>
    <comment ref="F98" authorId="0">
      <text>
        <r>
          <rPr>
            <sz val="10"/>
            <rFont val="Arial"/>
            <family val="2"/>
          </rPr>
          <t>3.390,83
31-12-10 23:45 - 01-01-12 00:00</t>
        </r>
      </text>
    </comment>
    <comment ref="G98" authorId="0">
      <text>
        <r>
          <rPr>
            <sz val="10"/>
            <rFont val="Arial"/>
            <family val="2"/>
          </rPr>
          <t>3.792,75
31-12-11 23:45 - 01-01-13 00:00</t>
        </r>
      </text>
    </comment>
    <comment ref="H98" authorId="0">
      <text>
        <r>
          <rPr>
            <sz val="10"/>
            <rFont val="Arial"/>
            <family val="2"/>
          </rPr>
          <t>3.509,22
31-12-12 23:45 - 01-01-14 00:00</t>
        </r>
      </text>
    </comment>
    <comment ref="I98" authorId="0">
      <text>
        <r>
          <rPr>
            <sz val="10"/>
            <rFont val="Arial"/>
            <family val="2"/>
          </rPr>
          <t>1.560,63
31-12-13 23:45 - 01-01-15 00:00</t>
        </r>
      </text>
    </comment>
    <comment ref="C99" authorId="0">
      <text>
        <r>
          <rPr>
            <sz val="10"/>
            <rFont val="Arial"/>
            <family val="2"/>
          </rPr>
          <t>2.396,82 !
25-06-08 00:00 - 01-01-09 00:00</t>
        </r>
      </text>
    </comment>
    <comment ref="D99" authorId="0">
      <text>
        <r>
          <rPr>
            <sz val="10"/>
            <rFont val="Arial"/>
            <family val="2"/>
          </rPr>
          <t>8.653,09
31-12-08 23:45 - 01-01-10 00:00</t>
        </r>
      </text>
    </comment>
    <comment ref="E99" authorId="0">
      <text>
        <r>
          <rPr>
            <sz val="10"/>
            <rFont val="Arial"/>
            <family val="2"/>
          </rPr>
          <t>9.041,25
31-12-09 23:45 - 01-01-11 00:00</t>
        </r>
      </text>
    </comment>
    <comment ref="F99" authorId="0">
      <text>
        <r>
          <rPr>
            <sz val="10"/>
            <rFont val="Arial"/>
            <family val="2"/>
          </rPr>
          <t>8.497,85
31-12-10 23:45 - 01-01-12 00:00</t>
        </r>
      </text>
    </comment>
    <comment ref="G99" authorId="0">
      <text>
        <r>
          <rPr>
            <sz val="10"/>
            <rFont val="Arial"/>
            <family val="2"/>
          </rPr>
          <t>8.779,27
31-12-11 23:45 - 01-01-13 00:00</t>
        </r>
      </text>
    </comment>
    <comment ref="H99" authorId="0">
      <text>
        <r>
          <rPr>
            <sz val="10"/>
            <rFont val="Arial"/>
            <family val="2"/>
          </rPr>
          <t>8.447,89
31-12-12 23:45 - 01-01-14 00:00</t>
        </r>
      </text>
    </comment>
    <comment ref="I99" authorId="0">
      <text>
        <r>
          <rPr>
            <sz val="10"/>
            <rFont val="Arial"/>
            <family val="2"/>
          </rPr>
          <t>9.062,23
31-12-13 23:45 - 01-01-15 00:00</t>
        </r>
      </text>
    </comment>
    <comment ref="C100" authorId="0">
      <text>
        <r>
          <rPr>
            <sz val="10"/>
            <rFont val="Arial"/>
            <family val="2"/>
          </rPr>
          <t>9.826,41 !
25-06-08 00:00 - 01-01-09 00:00</t>
        </r>
      </text>
    </comment>
    <comment ref="D100" authorId="0">
      <text>
        <r>
          <rPr>
            <sz val="10"/>
            <rFont val="Arial"/>
            <family val="2"/>
          </rPr>
          <t>29.508,56
31-12-08 23:45 - 01-01-10 00:00</t>
        </r>
      </text>
    </comment>
    <comment ref="E100" authorId="0">
      <text>
        <r>
          <rPr>
            <sz val="10"/>
            <rFont val="Arial"/>
            <family val="2"/>
          </rPr>
          <t>29.875,58
31-12-09 23:45 - 01-01-11 00:00</t>
        </r>
      </text>
    </comment>
    <comment ref="F100" authorId="0">
      <text>
        <r>
          <rPr>
            <sz val="10"/>
            <rFont val="Arial"/>
            <family val="2"/>
          </rPr>
          <t>23.835,02
31-12-10 23:45 - 01-01-12 00:00</t>
        </r>
      </text>
    </comment>
    <comment ref="G100" authorId="0">
      <text>
        <r>
          <rPr>
            <sz val="10"/>
            <rFont val="Arial"/>
            <family val="2"/>
          </rPr>
          <t>24.354,93
31-12-11 23:45 - 01-01-13 00:00</t>
        </r>
      </text>
    </comment>
    <comment ref="H100" authorId="0">
      <text>
        <r>
          <rPr>
            <sz val="10"/>
            <rFont val="Arial"/>
            <family val="2"/>
          </rPr>
          <t>24.485,22
31-12-12 23:45 - 01-01-14 00:00</t>
        </r>
      </text>
    </comment>
    <comment ref="I100" authorId="0">
      <text>
        <r>
          <rPr>
            <sz val="10"/>
            <rFont val="Arial"/>
            <family val="2"/>
          </rPr>
          <t>26.049,14
31-12-13 23:45 - 01-01-15 00:00</t>
        </r>
      </text>
    </comment>
    <comment ref="C101" authorId="0">
      <text>
        <r>
          <rPr>
            <sz val="10"/>
            <rFont val="Arial"/>
            <family val="2"/>
          </rPr>
          <t>10.965,45 !
25-06-08 00:00 - 01-01-09 00:00</t>
        </r>
      </text>
    </comment>
    <comment ref="D101" authorId="0">
      <text>
        <r>
          <rPr>
            <sz val="10"/>
            <rFont val="Arial"/>
            <family val="2"/>
          </rPr>
          <t>38.199,22
31-12-08 23:45 - 01-01-10 00:00</t>
        </r>
      </text>
    </comment>
    <comment ref="E101" authorId="0">
      <text>
        <r>
          <rPr>
            <sz val="10"/>
            <rFont val="Arial"/>
            <family val="2"/>
          </rPr>
          <t>37.815,13
31-12-09 23:45 - 01-01-11 00:00</t>
        </r>
      </text>
    </comment>
    <comment ref="F101" authorId="0">
      <text>
        <r>
          <rPr>
            <sz val="10"/>
            <rFont val="Arial"/>
            <family val="2"/>
          </rPr>
          <t>32.992,28
31-12-10 23:45 - 01-01-12 00:00</t>
        </r>
      </text>
    </comment>
    <comment ref="G101" authorId="0">
      <text>
        <r>
          <rPr>
            <sz val="10"/>
            <rFont val="Arial"/>
            <family val="2"/>
          </rPr>
          <t>27.309,66
31-12-11 23:45 - 01-01-13 00:00</t>
        </r>
      </text>
    </comment>
    <comment ref="H101" authorId="0">
      <text>
        <r>
          <rPr>
            <sz val="10"/>
            <rFont val="Arial"/>
            <family val="2"/>
          </rPr>
          <t>27.239,25
31-12-12 23:45 - 01-01-14 00:00</t>
        </r>
      </text>
    </comment>
    <comment ref="I101" authorId="0">
      <text>
        <r>
          <rPr>
            <sz val="10"/>
            <rFont val="Arial"/>
            <family val="2"/>
          </rPr>
          <t>28.426,96
31-12-13 23:45 - 01-01-15 00:00</t>
        </r>
      </text>
    </comment>
    <comment ref="C102" authorId="0">
      <text>
        <r>
          <rPr>
            <sz val="10"/>
            <rFont val="Arial"/>
            <family val="2"/>
          </rPr>
          <t>2.634,83 !
25-06-08 00:00 - 01-01-09 00:00</t>
        </r>
      </text>
    </comment>
    <comment ref="D102" authorId="0">
      <text>
        <r>
          <rPr>
            <sz val="10"/>
            <rFont val="Arial"/>
            <family val="2"/>
          </rPr>
          <t>10.611,36
31-12-08 23:45 - 01-01-10 00:00</t>
        </r>
      </text>
    </comment>
    <comment ref="E102" authorId="0">
      <text>
        <r>
          <rPr>
            <sz val="10"/>
            <rFont val="Arial"/>
            <family val="2"/>
          </rPr>
          <t>11.811,94
31-12-09 23:45 - 01-01-11 00:00</t>
        </r>
      </text>
    </comment>
    <comment ref="F102" authorId="0">
      <text>
        <r>
          <rPr>
            <sz val="10"/>
            <rFont val="Arial"/>
            <family val="2"/>
          </rPr>
          <t>9.618,49
31-12-10 23:45 - 01-01-12 00:00</t>
        </r>
      </text>
    </comment>
    <comment ref="G102" authorId="0">
      <text>
        <r>
          <rPr>
            <sz val="10"/>
            <rFont val="Arial"/>
            <family val="2"/>
          </rPr>
          <t>8.013,27
31-12-11 23:45 - 01-01-13 00:00</t>
        </r>
      </text>
    </comment>
    <comment ref="H102" authorId="0">
      <text>
        <r>
          <rPr>
            <sz val="10"/>
            <rFont val="Arial"/>
            <family val="2"/>
          </rPr>
          <t>6.704,10
31-12-12 23:45 - 01-01-14 00:00</t>
        </r>
      </text>
    </comment>
    <comment ref="I102" authorId="0">
      <text>
        <r>
          <rPr>
            <sz val="10"/>
            <rFont val="Arial"/>
            <family val="2"/>
          </rPr>
          <t>8.115,60
31-12-13 23:45 - 01-01-15 00:00</t>
        </r>
      </text>
    </comment>
    <comment ref="C103" authorId="0">
      <text>
        <r>
          <rPr>
            <sz val="10"/>
            <rFont val="Arial"/>
            <family val="2"/>
          </rPr>
          <t>7.440,99 !
25-06-08 00:00 - 01-01-09 00:00</t>
        </r>
      </text>
    </comment>
    <comment ref="D103" authorId="0">
      <text>
        <r>
          <rPr>
            <sz val="10"/>
            <rFont val="Arial"/>
            <family val="2"/>
          </rPr>
          <t>25.645,67
31-12-08 23:45 - 01-01-10 00:00</t>
        </r>
      </text>
    </comment>
    <comment ref="E103" authorId="0">
      <text>
        <r>
          <rPr>
            <sz val="10"/>
            <rFont val="Arial"/>
            <family val="2"/>
          </rPr>
          <t>28.653,47
31-12-09 23:45 - 01-01-11 00:00</t>
        </r>
      </text>
    </comment>
    <comment ref="F103" authorId="0">
      <text>
        <r>
          <rPr>
            <sz val="10"/>
            <rFont val="Arial"/>
            <family val="2"/>
          </rPr>
          <t>22.767,57
31-12-10 23:45 - 01-01-12 00:00</t>
        </r>
      </text>
    </comment>
    <comment ref="G103" authorId="0">
      <text>
        <r>
          <rPr>
            <sz val="10"/>
            <rFont val="Arial"/>
            <family val="2"/>
          </rPr>
          <t>21.105,33
31-12-11 23:45 - 01-01-13 00:00</t>
        </r>
      </text>
    </comment>
    <comment ref="H103" authorId="0">
      <text>
        <r>
          <rPr>
            <sz val="10"/>
            <rFont val="Arial"/>
            <family val="2"/>
          </rPr>
          <t>20.749,67
31-12-12 23:45 - 01-01-14 00:00</t>
        </r>
      </text>
    </comment>
    <comment ref="I103" authorId="0">
      <text>
        <r>
          <rPr>
            <sz val="10"/>
            <rFont val="Arial"/>
            <family val="2"/>
          </rPr>
          <t>22.849,12
31-12-13 23:45 - 01-01-15 00:00</t>
        </r>
      </text>
    </comment>
    <comment ref="D104" authorId="0">
      <text>
        <r>
          <rPr>
            <sz val="10"/>
            <rFont val="Arial"/>
            <family val="2"/>
          </rPr>
          <t>1.078,49 !
05-11-09 00:00 - 01-01-10 00:00</t>
        </r>
      </text>
    </comment>
    <comment ref="E104" authorId="0">
      <text>
        <r>
          <rPr>
            <sz val="10"/>
            <rFont val="Arial"/>
            <family val="2"/>
          </rPr>
          <t>7.279,49
31-12-09 23:45 - 01-01-11 00:00</t>
        </r>
      </text>
    </comment>
    <comment ref="F104" authorId="0">
      <text>
        <r>
          <rPr>
            <sz val="10"/>
            <rFont val="Arial"/>
            <family val="2"/>
          </rPr>
          <t>6.809,84
31-12-10 23:45 - 01-01-12 00:00</t>
        </r>
      </text>
    </comment>
    <comment ref="G104" authorId="0">
      <text>
        <r>
          <rPr>
            <sz val="10"/>
            <rFont val="Arial"/>
            <family val="2"/>
          </rPr>
          <t>7.664,88
31-12-11 23:45 - 01-01-13 00:00</t>
        </r>
      </text>
    </comment>
    <comment ref="H104" authorId="0">
      <text>
        <r>
          <rPr>
            <sz val="10"/>
            <rFont val="Arial"/>
            <family val="2"/>
          </rPr>
          <t>6.596,22
31-12-12 23:45 - 01-01-14 00:00</t>
        </r>
      </text>
    </comment>
    <comment ref="I104" authorId="0">
      <text>
        <r>
          <rPr>
            <sz val="10"/>
            <rFont val="Arial"/>
            <family val="2"/>
          </rPr>
          <t>7.282,79
31-12-13 23:45 - 01-01-15 00:00</t>
        </r>
      </text>
    </comment>
    <comment ref="C105" authorId="0">
      <text>
        <r>
          <rPr>
            <sz val="10"/>
            <rFont val="Arial"/>
            <family val="2"/>
          </rPr>
          <t>1.570,48 !
25-06-08 00:00 - 01-01-09 00:00</t>
        </r>
      </text>
    </comment>
    <comment ref="D105" authorId="0">
      <text>
        <r>
          <rPr>
            <sz val="10"/>
            <rFont val="Arial"/>
            <family val="2"/>
          </rPr>
          <t>5.901,86
31-12-08 23:45 - 01-01-10 00:00</t>
        </r>
      </text>
    </comment>
    <comment ref="E105" authorId="0">
      <text>
        <r>
          <rPr>
            <sz val="10"/>
            <rFont val="Arial"/>
            <family val="2"/>
          </rPr>
          <t>4.068,17
31-12-09 23:45 - 01-01-11 00:00</t>
        </r>
      </text>
    </comment>
    <comment ref="F105" authorId="0">
      <text>
        <r>
          <rPr>
            <sz val="10"/>
            <rFont val="Arial"/>
            <family val="2"/>
          </rPr>
          <t>4.402,42
31-12-10 23:45 - 01-01-12 00:00</t>
        </r>
      </text>
    </comment>
    <comment ref="G105" authorId="0">
      <text>
        <r>
          <rPr>
            <sz val="10"/>
            <rFont val="Arial"/>
            <family val="2"/>
          </rPr>
          <t>5.028,62
31-12-11 23:45 - 01-01-13 00:00</t>
        </r>
      </text>
    </comment>
    <comment ref="H105" authorId="0">
      <text>
        <r>
          <rPr>
            <sz val="10"/>
            <rFont val="Arial"/>
            <family val="2"/>
          </rPr>
          <t>3.909,43
31-12-12 23:45 - 01-01-14 00:00</t>
        </r>
      </text>
    </comment>
    <comment ref="I105" authorId="0">
      <text>
        <r>
          <rPr>
            <sz val="10"/>
            <rFont val="Arial"/>
            <family val="2"/>
          </rPr>
          <t>3.686,99
31-12-13 23:45 - 01-01-15 00:00</t>
        </r>
      </text>
    </comment>
    <comment ref="C106" authorId="0">
      <text>
        <r>
          <rPr>
            <sz val="10"/>
            <rFont val="Arial"/>
            <family val="2"/>
          </rPr>
          <t>4.112,41 !
25-06-08 00:00 - 01-01-09 00:00</t>
        </r>
      </text>
    </comment>
    <comment ref="D106" authorId="0">
      <text>
        <r>
          <rPr>
            <sz val="10"/>
            <rFont val="Arial"/>
            <family val="2"/>
          </rPr>
          <t>14.567,99
31-12-08 23:45 - 01-01-10 00:00</t>
        </r>
      </text>
    </comment>
    <comment ref="E106" authorId="0">
      <text>
        <r>
          <rPr>
            <sz val="10"/>
            <rFont val="Arial"/>
            <family val="2"/>
          </rPr>
          <t>15.705,87
31-12-09 23:45 - 01-01-11 00:00</t>
        </r>
      </text>
    </comment>
    <comment ref="F106" authorId="0">
      <text>
        <r>
          <rPr>
            <sz val="10"/>
            <rFont val="Arial"/>
            <family val="2"/>
          </rPr>
          <t>14.610,58
31-12-10 23:45 - 01-01-12 00:00</t>
        </r>
      </text>
    </comment>
    <comment ref="G106" authorId="0">
      <text>
        <r>
          <rPr>
            <sz val="10"/>
            <rFont val="Arial"/>
            <family val="2"/>
          </rPr>
          <t>16.133,37
31-12-11 23:45 - 01-01-13 00:00</t>
        </r>
      </text>
    </comment>
    <comment ref="H106" authorId="0">
      <text>
        <r>
          <rPr>
            <sz val="10"/>
            <rFont val="Arial"/>
            <family val="2"/>
          </rPr>
          <t>15.841,65
31-12-12 23:45 - 01-01-14 00:00</t>
        </r>
      </text>
    </comment>
    <comment ref="I106" authorId="0">
      <text>
        <r>
          <rPr>
            <sz val="10"/>
            <rFont val="Arial"/>
            <family val="2"/>
          </rPr>
          <t>15.492,48
31-12-13 23:45 - 01-01-15 00:00</t>
        </r>
      </text>
    </comment>
    <comment ref="C107" authorId="0">
      <text>
        <r>
          <rPr>
            <sz val="10"/>
            <rFont val="Arial"/>
            <family val="2"/>
          </rPr>
          <t>814,19 !
25-06-08 00:00 - 17-06-09 00:15</t>
        </r>
      </text>
    </comment>
    <comment ref="D107" authorId="0">
      <text>
        <r>
          <rPr>
            <sz val="10"/>
            <rFont val="Arial"/>
            <family val="2"/>
          </rPr>
          <t>14.273,62
23-08-08 01:00 - 01-01-10 00:00</t>
        </r>
      </text>
    </comment>
    <comment ref="E107" authorId="0">
      <text>
        <r>
          <rPr>
            <sz val="10"/>
            <rFont val="Arial"/>
            <family val="2"/>
          </rPr>
          <t>26.433,03
31-12-09 23:45 - 01-01-11 00:00</t>
        </r>
      </text>
    </comment>
    <comment ref="F107" authorId="0">
      <text>
        <r>
          <rPr>
            <sz val="10"/>
            <rFont val="Arial"/>
            <family val="2"/>
          </rPr>
          <t>27.091,21
31-12-10 23:45 - 01-01-12 00:00</t>
        </r>
      </text>
    </comment>
    <comment ref="G107" authorId="0">
      <text>
        <r>
          <rPr>
            <sz val="10"/>
            <rFont val="Arial"/>
            <family val="2"/>
          </rPr>
          <t>28.435,51
31-12-11 23:45 - 01-01-13 00:00</t>
        </r>
      </text>
    </comment>
    <comment ref="H107" authorId="0">
      <text>
        <r>
          <rPr>
            <sz val="10"/>
            <rFont val="Arial"/>
            <family val="2"/>
          </rPr>
          <t>28.766,86
31-12-12 23:45 - 01-01-14 00:00</t>
        </r>
      </text>
    </comment>
    <comment ref="I107" authorId="0">
      <text>
        <r>
          <rPr>
            <sz val="10"/>
            <rFont val="Arial"/>
            <family val="2"/>
          </rPr>
          <t>28.846,33
31-12-13 23:45 - 01-01-15 00:00</t>
        </r>
      </text>
    </comment>
    <comment ref="C108" authorId="0">
      <text>
        <r>
          <rPr>
            <sz val="10"/>
            <rFont val="Arial"/>
            <family val="2"/>
          </rPr>
          <t>7.462,30 !
25-06-08 00:00 - 01-01-09 00:00</t>
        </r>
      </text>
    </comment>
    <comment ref="D108" authorId="0">
      <text>
        <r>
          <rPr>
            <sz val="10"/>
            <rFont val="Arial"/>
            <family val="2"/>
          </rPr>
          <t>21.577,00
31-12-08 23:45 - 01-01-10 00:00</t>
        </r>
      </text>
    </comment>
    <comment ref="E108" authorId="0">
      <text>
        <r>
          <rPr>
            <sz val="10"/>
            <rFont val="Arial"/>
            <family val="2"/>
          </rPr>
          <t>21.012,52
31-12-09 23:45 - 01-01-11 00:00</t>
        </r>
      </text>
    </comment>
    <comment ref="F108" authorId="0">
      <text>
        <r>
          <rPr>
            <sz val="10"/>
            <rFont val="Arial"/>
            <family val="2"/>
          </rPr>
          <t>17.706,30
31-12-10 23:45 - 01-01-12 00:00</t>
        </r>
      </text>
    </comment>
    <comment ref="G108" authorId="0">
      <text>
        <r>
          <rPr>
            <sz val="10"/>
            <rFont val="Arial"/>
            <family val="2"/>
          </rPr>
          <t>18.276,08
31-12-11 23:45 - 01-01-13 00:00</t>
        </r>
      </text>
    </comment>
    <comment ref="H108" authorId="0">
      <text>
        <r>
          <rPr>
            <sz val="10"/>
            <rFont val="Arial"/>
            <family val="2"/>
          </rPr>
          <t>17.729,89
31-12-12 23:45 - 01-01-14 00:00</t>
        </r>
      </text>
    </comment>
    <comment ref="I108" authorId="0">
      <text>
        <r>
          <rPr>
            <sz val="10"/>
            <rFont val="Arial"/>
            <family val="2"/>
          </rPr>
          <t>15.397,91
31-12-13 23:45 - 01-01-15 00:00</t>
        </r>
      </text>
    </comment>
    <comment ref="C109" authorId="0">
      <text>
        <r>
          <rPr>
            <sz val="10"/>
            <rFont val="Arial"/>
            <family val="2"/>
          </rPr>
          <t>5.081,11 !
25-06-08 00:00 - 01-01-09 00:00</t>
        </r>
      </text>
    </comment>
    <comment ref="D109" authorId="0">
      <text>
        <r>
          <rPr>
            <sz val="10"/>
            <rFont val="Arial"/>
            <family val="2"/>
          </rPr>
          <t>19.009,10
31-12-08 23:45 - 01-01-10 00:00</t>
        </r>
      </text>
    </comment>
    <comment ref="E109" authorId="0">
      <text>
        <r>
          <rPr>
            <sz val="10"/>
            <rFont val="Arial"/>
            <family val="2"/>
          </rPr>
          <t>21.244,16
31-12-09 23:45 - 01-01-11 00:00</t>
        </r>
      </text>
    </comment>
    <comment ref="F109" authorId="0">
      <text>
        <r>
          <rPr>
            <sz val="10"/>
            <rFont val="Arial"/>
            <family val="2"/>
          </rPr>
          <t>17.963,45
31-12-10 23:45 - 01-01-12 00:00</t>
        </r>
      </text>
    </comment>
    <comment ref="G109" authorId="0">
      <text>
        <r>
          <rPr>
            <sz val="10"/>
            <rFont val="Arial"/>
            <family val="2"/>
          </rPr>
          <t>19.352,29
31-12-11 23:45 - 01-01-13 00:00</t>
        </r>
      </text>
    </comment>
    <comment ref="H109" authorId="0">
      <text>
        <r>
          <rPr>
            <sz val="10"/>
            <rFont val="Arial"/>
            <family val="2"/>
          </rPr>
          <t>19.468,96
31-12-12 23:45 - 01-01-14 00:00</t>
        </r>
      </text>
    </comment>
    <comment ref="I109" authorId="0">
      <text>
        <r>
          <rPr>
            <sz val="10"/>
            <rFont val="Arial"/>
            <family val="2"/>
          </rPr>
          <t>19.364,98
31-12-13 23:45 - 01-01-15 00:00</t>
        </r>
      </text>
    </comment>
    <comment ref="C110" authorId="0">
      <text>
        <r>
          <rPr>
            <sz val="10"/>
            <rFont val="Arial"/>
            <family val="2"/>
          </rPr>
          <t>3.953,94 !
25-06-08 00:00 - 01-01-09 00:00</t>
        </r>
      </text>
    </comment>
    <comment ref="D110" authorId="0">
      <text>
        <r>
          <rPr>
            <sz val="10"/>
            <rFont val="Arial"/>
            <family val="2"/>
          </rPr>
          <t>14.994,43
31-12-08 23:45 - 01-01-10 00:00</t>
        </r>
      </text>
    </comment>
    <comment ref="E110" authorId="0">
      <text>
        <r>
          <rPr>
            <sz val="10"/>
            <rFont val="Arial"/>
            <family val="2"/>
          </rPr>
          <t>15.221,43
31-12-09 23:45 - 01-01-11 00:00</t>
        </r>
      </text>
    </comment>
    <comment ref="F110" authorId="0">
      <text>
        <r>
          <rPr>
            <sz val="10"/>
            <rFont val="Arial"/>
            <family val="2"/>
          </rPr>
          <t>14.848,40
31-12-10 23:45 - 01-01-12 00:00</t>
        </r>
      </text>
    </comment>
    <comment ref="G110" authorId="0">
      <text>
        <r>
          <rPr>
            <sz val="10"/>
            <rFont val="Arial"/>
            <family val="2"/>
          </rPr>
          <t>16.007,37
31-12-11 23:45 - 01-01-13 00:00</t>
        </r>
      </text>
    </comment>
    <comment ref="H110" authorId="0">
      <text>
        <r>
          <rPr>
            <sz val="10"/>
            <rFont val="Arial"/>
            <family val="2"/>
          </rPr>
          <t>15.648,45
31-12-12 23:45 - 01-01-14 00:00</t>
        </r>
      </text>
    </comment>
    <comment ref="I110" authorId="0">
      <text>
        <r>
          <rPr>
            <sz val="10"/>
            <rFont val="Arial"/>
            <family val="2"/>
          </rPr>
          <t>16.213,72
31-12-13 23:45 - 01-01-15 00:00</t>
        </r>
      </text>
    </comment>
    <comment ref="C111" authorId="0">
      <text>
        <r>
          <rPr>
            <sz val="10"/>
            <rFont val="Arial"/>
            <family val="2"/>
          </rPr>
          <t>5.839,42 !
25-06-08 00:00 - 01-01-09 00:00</t>
        </r>
      </text>
    </comment>
    <comment ref="D111" authorId="0">
      <text>
        <r>
          <rPr>
            <sz val="10"/>
            <rFont val="Arial"/>
            <family val="2"/>
          </rPr>
          <t>21.252,60
31-12-08 23:45 - 01-01-10 00:00</t>
        </r>
      </text>
    </comment>
    <comment ref="E111" authorId="0">
      <text>
        <r>
          <rPr>
            <sz val="10"/>
            <rFont val="Arial"/>
            <family val="2"/>
          </rPr>
          <t>20.537,65
31-12-09 23:45 - 01-01-11 00:00</t>
        </r>
      </text>
    </comment>
    <comment ref="F111" authorId="0">
      <text>
        <r>
          <rPr>
            <sz val="10"/>
            <rFont val="Arial"/>
            <family val="2"/>
          </rPr>
          <t>17.377,84
31-12-10 23:45 - 01-01-12 00:00</t>
        </r>
      </text>
    </comment>
    <comment ref="G111" authorId="0">
      <text>
        <r>
          <rPr>
            <sz val="10"/>
            <rFont val="Arial"/>
            <family val="2"/>
          </rPr>
          <t>18.524,09
31-12-11 23:45 - 01-01-13 00:00</t>
        </r>
      </text>
    </comment>
    <comment ref="H111" authorId="0">
      <text>
        <r>
          <rPr>
            <sz val="10"/>
            <rFont val="Arial"/>
            <family val="2"/>
          </rPr>
          <t>19.547,11
31-12-12 23:45 - 01-01-14 00:00</t>
        </r>
      </text>
    </comment>
    <comment ref="I111" authorId="0">
      <text>
        <r>
          <rPr>
            <sz val="10"/>
            <rFont val="Arial"/>
            <family val="2"/>
          </rPr>
          <t>18.684,72
31-12-13 23:45 - 01-01-15 00:00</t>
        </r>
      </text>
    </comment>
    <comment ref="C112" authorId="0">
      <text>
        <r>
          <rPr>
            <sz val="10"/>
            <rFont val="Arial"/>
            <family val="2"/>
          </rPr>
          <t>4.386,99 !
17-08-08 00:00 - 01-01-09 00:00</t>
        </r>
      </text>
    </comment>
    <comment ref="D112" authorId="0">
      <text>
        <r>
          <rPr>
            <sz val="10"/>
            <rFont val="Arial"/>
            <family val="2"/>
          </rPr>
          <t>16.494,07
31-12-08 23:45 - 01-01-10 00:00</t>
        </r>
      </text>
    </comment>
    <comment ref="E112" authorId="0">
      <text>
        <r>
          <rPr>
            <sz val="10"/>
            <rFont val="Arial"/>
            <family val="2"/>
          </rPr>
          <t>16.851,25
31-12-09 23:45 - 01-01-11 00:00</t>
        </r>
      </text>
    </comment>
    <comment ref="F112" authorId="0">
      <text>
        <r>
          <rPr>
            <sz val="10"/>
            <rFont val="Arial"/>
            <family val="2"/>
          </rPr>
          <t>14.893,22
31-12-10 23:45 - 01-01-12 00:00</t>
        </r>
      </text>
    </comment>
    <comment ref="G112" authorId="0">
      <text>
        <r>
          <rPr>
            <sz val="10"/>
            <rFont val="Arial"/>
            <family val="2"/>
          </rPr>
          <t>12.062,87
31-12-11 23:45 - 01-01-13 00:00</t>
        </r>
      </text>
    </comment>
    <comment ref="H112" authorId="0">
      <text>
        <r>
          <rPr>
            <sz val="10"/>
            <rFont val="Arial"/>
            <family val="2"/>
          </rPr>
          <t>11.565,12
31-12-12 23:45 - 01-01-14 00:00</t>
        </r>
      </text>
    </comment>
    <comment ref="I112" authorId="0">
      <text>
        <r>
          <rPr>
            <sz val="10"/>
            <rFont val="Arial"/>
            <family val="2"/>
          </rPr>
          <t>11.812,92
31-12-13 23:45 - 01-01-15 00:00</t>
        </r>
      </text>
    </comment>
    <comment ref="C113" authorId="0">
      <text>
        <r>
          <rPr>
            <sz val="10"/>
            <rFont val="Arial"/>
            <family val="2"/>
          </rPr>
          <t>923,12 !
25-06-08 00:00 - 01-01-09 00:00</t>
        </r>
      </text>
    </comment>
    <comment ref="D113" authorId="0">
      <text>
        <r>
          <rPr>
            <sz val="10"/>
            <rFont val="Arial"/>
            <family val="2"/>
          </rPr>
          <t>2.918,66
31-12-08 23:45 - 01-01-10 00:00</t>
        </r>
      </text>
    </comment>
    <comment ref="E113" authorId="0">
      <text>
        <r>
          <rPr>
            <sz val="10"/>
            <rFont val="Arial"/>
            <family val="2"/>
          </rPr>
          <t>2.852,53
31-12-09 23:45 - 01-01-11 00:00</t>
        </r>
      </text>
    </comment>
    <comment ref="F113" authorId="0">
      <text>
        <r>
          <rPr>
            <sz val="10"/>
            <rFont val="Arial"/>
            <family val="2"/>
          </rPr>
          <t>2.383,86
31-12-10 23:45 - 01-01-12 00:00</t>
        </r>
      </text>
    </comment>
    <comment ref="G113" authorId="0">
      <text>
        <r>
          <rPr>
            <sz val="10"/>
            <rFont val="Arial"/>
            <family val="2"/>
          </rPr>
          <t>2.372,39
31-12-11 23:45 - 01-01-13 00:00</t>
        </r>
      </text>
    </comment>
    <comment ref="H113" authorId="0">
      <text>
        <r>
          <rPr>
            <sz val="10"/>
            <rFont val="Arial"/>
            <family val="2"/>
          </rPr>
          <t>1.764,26
31-12-12 23:45 - 01-01-14 00:00</t>
        </r>
      </text>
    </comment>
    <comment ref="I113" authorId="0">
      <text>
        <r>
          <rPr>
            <sz val="10"/>
            <rFont val="Arial"/>
            <family val="2"/>
          </rPr>
          <t>2.011,96
31-12-13 23:45 - 01-01-15 00:00</t>
        </r>
      </text>
    </comment>
    <comment ref="C114" authorId="0">
      <text>
        <r>
          <rPr>
            <sz val="10"/>
            <rFont val="Arial"/>
            <family val="2"/>
          </rPr>
          <t>1.430,92 !
25-06-08 00:00 - 01-01-09 00:00</t>
        </r>
      </text>
    </comment>
    <comment ref="D114" authorId="0">
      <text>
        <r>
          <rPr>
            <sz val="10"/>
            <rFont val="Arial"/>
            <family val="2"/>
          </rPr>
          <t>4.435,38
31-12-08 23:45 - 01-01-10 00:00</t>
        </r>
      </text>
    </comment>
    <comment ref="E114" authorId="0">
      <text>
        <r>
          <rPr>
            <sz val="10"/>
            <rFont val="Arial"/>
            <family val="2"/>
          </rPr>
          <t>4.412,93
31-12-09 23:45 - 01-01-11 00:00</t>
        </r>
      </text>
    </comment>
    <comment ref="F114" authorId="0">
      <text>
        <r>
          <rPr>
            <sz val="10"/>
            <rFont val="Arial"/>
            <family val="2"/>
          </rPr>
          <t>4.160,72
31-12-10 23:45 - 01-01-12 00:00</t>
        </r>
      </text>
    </comment>
    <comment ref="G114" authorId="0">
      <text>
        <r>
          <rPr>
            <sz val="10"/>
            <rFont val="Arial"/>
            <family val="2"/>
          </rPr>
          <t>4.581,63
31-12-11 23:45 - 01-01-13 00:00</t>
        </r>
      </text>
    </comment>
    <comment ref="H114" authorId="0">
      <text>
        <r>
          <rPr>
            <sz val="10"/>
            <rFont val="Arial"/>
            <family val="2"/>
          </rPr>
          <t>4.337,76
31-12-12 23:45 - 01-01-14 00:00</t>
        </r>
      </text>
    </comment>
    <comment ref="I114" authorId="0">
      <text>
        <r>
          <rPr>
            <sz val="10"/>
            <rFont val="Arial"/>
            <family val="2"/>
          </rPr>
          <t>4.350,91
31-12-13 23:45 - 01-01-15 00:00</t>
        </r>
      </text>
    </comment>
    <comment ref="C115" authorId="0">
      <text>
        <r>
          <rPr>
            <sz val="10"/>
            <rFont val="Arial"/>
            <family val="2"/>
          </rPr>
          <t>1.131,04 !
25-06-08 00:00 - 01-01-09 00:00</t>
        </r>
      </text>
    </comment>
    <comment ref="D115" authorId="0">
      <text>
        <r>
          <rPr>
            <sz val="10"/>
            <rFont val="Arial"/>
            <family val="2"/>
          </rPr>
          <t>4.184,66
31-12-08 23:45 - 01-01-10 00:00</t>
        </r>
      </text>
    </comment>
    <comment ref="E115" authorId="0">
      <text>
        <r>
          <rPr>
            <sz val="10"/>
            <rFont val="Arial"/>
            <family val="2"/>
          </rPr>
          <t>4.214,30
31-12-09 23:45 - 01-01-11 00:00</t>
        </r>
      </text>
    </comment>
    <comment ref="F115" authorId="0">
      <text>
        <r>
          <rPr>
            <sz val="10"/>
            <rFont val="Arial"/>
            <family val="2"/>
          </rPr>
          <t>4.248,00
31-12-10 23:45 - 01-01-12 00:00</t>
        </r>
      </text>
    </comment>
    <comment ref="G115" authorId="0">
      <text>
        <r>
          <rPr>
            <sz val="10"/>
            <rFont val="Arial"/>
            <family val="2"/>
          </rPr>
          <t>5.065,02
31-12-11 23:45 - 01-01-13 00:00</t>
        </r>
      </text>
    </comment>
    <comment ref="H115" authorId="0">
      <text>
        <r>
          <rPr>
            <sz val="10"/>
            <rFont val="Arial"/>
            <family val="2"/>
          </rPr>
          <t>4.421,31
31-12-12 23:45 - 01-01-14 00:00</t>
        </r>
      </text>
    </comment>
    <comment ref="I115" authorId="0">
      <text>
        <r>
          <rPr>
            <sz val="10"/>
            <rFont val="Arial"/>
            <family val="2"/>
          </rPr>
          <t>4.098,40
31-12-13 23:45 - 01-01-15 00:00</t>
        </r>
      </text>
    </comment>
    <comment ref="C116" authorId="0">
      <text>
        <r>
          <rPr>
            <sz val="10"/>
            <rFont val="Arial"/>
            <family val="2"/>
          </rPr>
          <t>2.878,13 !
27-06-08 00:00 - 01-01-09 00:00</t>
        </r>
      </text>
    </comment>
    <comment ref="D116" authorId="0">
      <text>
        <r>
          <rPr>
            <sz val="10"/>
            <rFont val="Arial"/>
            <family val="2"/>
          </rPr>
          <t>9.555,64
31-12-08 23:45 - 01-01-10 00:00</t>
        </r>
      </text>
    </comment>
    <comment ref="E116" authorId="0">
      <text>
        <r>
          <rPr>
            <sz val="10"/>
            <rFont val="Arial"/>
            <family val="2"/>
          </rPr>
          <t>8.601,82
31-12-09 23:45 - 01-01-11 00:00</t>
        </r>
      </text>
    </comment>
    <comment ref="F116" authorId="0">
      <text>
        <r>
          <rPr>
            <sz val="10"/>
            <rFont val="Arial"/>
            <family val="2"/>
          </rPr>
          <t>9.437,96
31-12-10 23:45 - 01-01-12 00:00</t>
        </r>
      </text>
    </comment>
    <comment ref="G116" authorId="0">
      <text>
        <r>
          <rPr>
            <sz val="10"/>
            <rFont val="Arial"/>
            <family val="2"/>
          </rPr>
          <t>9.933,33
31-12-11 23:45 - 01-01-13 00:00</t>
        </r>
      </text>
    </comment>
    <comment ref="H116" authorId="0">
      <text>
        <r>
          <rPr>
            <sz val="10"/>
            <rFont val="Arial"/>
            <family val="2"/>
          </rPr>
          <t>10.026,01
31-12-12 23:45 - 01-01-14 00:00</t>
        </r>
      </text>
    </comment>
    <comment ref="I116" authorId="0">
      <text>
        <r>
          <rPr>
            <sz val="10"/>
            <rFont val="Arial"/>
            <family val="2"/>
          </rPr>
          <t>10.383,04
31-12-13 23:45 - 01-01-15 00:00</t>
        </r>
      </text>
    </comment>
    <comment ref="C117" authorId="0">
      <text>
        <r>
          <rPr>
            <sz val="10"/>
            <rFont val="Arial"/>
            <family val="2"/>
          </rPr>
          <t>408,35 !
17-08-08 00:00 - 01-01-09 00:00</t>
        </r>
      </text>
    </comment>
    <comment ref="D117" authorId="0">
      <text>
        <r>
          <rPr>
            <sz val="10"/>
            <rFont val="Arial"/>
            <family val="2"/>
          </rPr>
          <t>1.485,82
31-12-08 23:45 - 01-01-10 00:00</t>
        </r>
      </text>
    </comment>
    <comment ref="E117" authorId="0">
      <text>
        <r>
          <rPr>
            <sz val="10"/>
            <rFont val="Arial"/>
            <family val="2"/>
          </rPr>
          <t>1.679,71
31-12-09 23:45 - 01-01-11 00:00</t>
        </r>
      </text>
    </comment>
    <comment ref="F117" authorId="0">
      <text>
        <r>
          <rPr>
            <sz val="10"/>
            <rFont val="Arial"/>
            <family val="2"/>
          </rPr>
          <t>1.539,45
31-12-10 23:45 - 01-01-12 00:00</t>
        </r>
      </text>
    </comment>
    <comment ref="G117" authorId="0">
      <text>
        <r>
          <rPr>
            <sz val="10"/>
            <rFont val="Arial"/>
            <family val="2"/>
          </rPr>
          <t>1.603,57
31-12-11 23:45 - 01-01-13 00:00</t>
        </r>
      </text>
    </comment>
    <comment ref="H117" authorId="0">
      <text>
        <r>
          <rPr>
            <sz val="10"/>
            <rFont val="Arial"/>
            <family val="2"/>
          </rPr>
          <t>1.562,28
31-12-12 23:45 - 01-01-14 00:00</t>
        </r>
      </text>
    </comment>
    <comment ref="I117" authorId="0">
      <text>
        <r>
          <rPr>
            <sz val="10"/>
            <rFont val="Arial"/>
            <family val="2"/>
          </rPr>
          <t>1.686,31
31-12-13 23:45 - 01-01-15 00:00</t>
        </r>
      </text>
    </comment>
    <comment ref="C118" authorId="0">
      <text>
        <r>
          <rPr>
            <sz val="10"/>
            <rFont val="Arial"/>
            <family val="2"/>
          </rPr>
          <t>4.256,23 !
25-06-08 00:00 - 01-01-09 00:00</t>
        </r>
      </text>
    </comment>
    <comment ref="D118" authorId="0">
      <text>
        <r>
          <rPr>
            <sz val="10"/>
            <rFont val="Arial"/>
            <family val="2"/>
          </rPr>
          <t>17.253,93
31-12-08 23:45 - 01-01-10 00:00</t>
        </r>
      </text>
    </comment>
    <comment ref="E118" authorId="0">
      <text>
        <r>
          <rPr>
            <sz val="10"/>
            <rFont val="Arial"/>
            <family val="2"/>
          </rPr>
          <t>18.006,87
31-12-09 23:45 - 01-01-11 00:00</t>
        </r>
      </text>
    </comment>
    <comment ref="F118" authorId="0">
      <text>
        <r>
          <rPr>
            <sz val="10"/>
            <rFont val="Arial"/>
            <family val="2"/>
          </rPr>
          <t>17.734,41
31-12-10 23:45 - 01-01-12 00:00</t>
        </r>
      </text>
    </comment>
    <comment ref="G118" authorId="0">
      <text>
        <r>
          <rPr>
            <sz val="10"/>
            <rFont val="Arial"/>
            <family val="2"/>
          </rPr>
          <t>17.357,36
31-12-11 23:45 - 01-01-13 00:00</t>
        </r>
      </text>
    </comment>
    <comment ref="H118" authorId="0">
      <text>
        <r>
          <rPr>
            <sz val="10"/>
            <rFont val="Arial"/>
            <family val="2"/>
          </rPr>
          <t>17.155,73
31-12-12 23:45 - 01-01-14 00:00</t>
        </r>
      </text>
    </comment>
    <comment ref="I118" authorId="0">
      <text>
        <r>
          <rPr>
            <sz val="10"/>
            <rFont val="Arial"/>
            <family val="2"/>
          </rPr>
          <t>17.440,40
31-12-13 23:45 - 01-01-15 00:00</t>
        </r>
      </text>
    </comment>
    <comment ref="C119" authorId="0">
      <text>
        <r>
          <rPr>
            <sz val="10"/>
            <rFont val="Arial"/>
            <family val="2"/>
          </rPr>
          <t>8.395,62 !
10-08-08 00:00 - 01-01-09 00:00</t>
        </r>
      </text>
    </comment>
    <comment ref="D119" authorId="0">
      <text>
        <r>
          <rPr>
            <sz val="10"/>
            <rFont val="Arial"/>
            <family val="2"/>
          </rPr>
          <t>29.155,12
31-12-08 23:45 - 01-01-10 00:00</t>
        </r>
      </text>
    </comment>
    <comment ref="E119" authorId="0">
      <text>
        <r>
          <rPr>
            <sz val="10"/>
            <rFont val="Arial"/>
            <family val="2"/>
          </rPr>
          <t>30.677,64
31-12-09 23:45 - 01-01-11 00:00</t>
        </r>
      </text>
    </comment>
    <comment ref="F119" authorId="0">
      <text>
        <r>
          <rPr>
            <sz val="10"/>
            <rFont val="Arial"/>
            <family val="2"/>
          </rPr>
          <t>24.762,15
31-12-10 23:45 - 01-01-12 00:00</t>
        </r>
      </text>
    </comment>
    <comment ref="G119" authorId="0">
      <text>
        <r>
          <rPr>
            <sz val="10"/>
            <rFont val="Arial"/>
            <family val="2"/>
          </rPr>
          <t>25.557,75
31-12-11 23:45 - 01-01-13 00:00</t>
        </r>
      </text>
    </comment>
    <comment ref="H119" authorId="0">
      <text>
        <r>
          <rPr>
            <sz val="10"/>
            <rFont val="Arial"/>
            <family val="2"/>
          </rPr>
          <t>24.601,17
31-12-12 23:45 - 01-01-14 00:00</t>
        </r>
      </text>
    </comment>
    <comment ref="I119" authorId="0">
      <text>
        <r>
          <rPr>
            <sz val="10"/>
            <rFont val="Arial"/>
            <family val="2"/>
          </rPr>
          <t>22.054,98
31-12-13 23:45 - 01-01-15 00:00</t>
        </r>
      </text>
    </comment>
    <comment ref="C120" authorId="0">
      <text>
        <r>
          <rPr>
            <sz val="10"/>
            <rFont val="Arial"/>
            <family val="2"/>
          </rPr>
          <t>1.737,25 !
25-06-08 00:00 - 01-01-09 00:00</t>
        </r>
      </text>
    </comment>
    <comment ref="D120" authorId="0">
      <text>
        <r>
          <rPr>
            <sz val="10"/>
            <rFont val="Arial"/>
            <family val="2"/>
          </rPr>
          <t>7.601,28
31-12-08 23:45 - 01-01-10 00:00</t>
        </r>
      </text>
    </comment>
    <comment ref="E120" authorId="0">
      <text>
        <r>
          <rPr>
            <sz val="10"/>
            <rFont val="Arial"/>
            <family val="2"/>
          </rPr>
          <t>7.353,34
31-12-09 23:45 - 01-01-11 00:00</t>
        </r>
      </text>
    </comment>
    <comment ref="F120" authorId="0">
      <text>
        <r>
          <rPr>
            <sz val="10"/>
            <rFont val="Arial"/>
            <family val="2"/>
          </rPr>
          <t>6.595,55
31-12-10 23:45 - 01-01-12 00:00</t>
        </r>
      </text>
    </comment>
    <comment ref="G120" authorId="0">
      <text>
        <r>
          <rPr>
            <sz val="10"/>
            <rFont val="Arial"/>
            <family val="2"/>
          </rPr>
          <t>7.465,35
31-12-11 23:45 - 01-01-13 00:00</t>
        </r>
      </text>
    </comment>
    <comment ref="H120" authorId="0">
      <text>
        <r>
          <rPr>
            <sz val="10"/>
            <rFont val="Arial"/>
            <family val="2"/>
          </rPr>
          <t>7.646,70
31-12-12 23:45 - 01-01-14 00:00</t>
        </r>
      </text>
    </comment>
    <comment ref="I120" authorId="0">
      <text>
        <r>
          <rPr>
            <sz val="10"/>
            <rFont val="Arial"/>
            <family val="2"/>
          </rPr>
          <t>7.828,37
31-12-13 23:45 - 01-01-15 00:00</t>
        </r>
      </text>
    </comment>
    <comment ref="C121" authorId="0">
      <text>
        <r>
          <rPr>
            <sz val="10"/>
            <rFont val="Arial"/>
            <family val="2"/>
          </rPr>
          <t>2.518,87 !
25-06-08 00:00 - 01-01-09 00:00</t>
        </r>
      </text>
    </comment>
    <comment ref="D121" authorId="0">
      <text>
        <r>
          <rPr>
            <sz val="10"/>
            <rFont val="Arial"/>
            <family val="2"/>
          </rPr>
          <t>8.997,20
31-12-08 23:45 - 01-01-10 00:00</t>
        </r>
      </text>
    </comment>
    <comment ref="E121" authorId="0">
      <text>
        <r>
          <rPr>
            <sz val="10"/>
            <rFont val="Arial"/>
            <family val="2"/>
          </rPr>
          <t>9.445,61
31-12-09 23:45 - 01-01-11 00:00</t>
        </r>
      </text>
    </comment>
    <comment ref="F121" authorId="0">
      <text>
        <r>
          <rPr>
            <sz val="10"/>
            <rFont val="Arial"/>
            <family val="2"/>
          </rPr>
          <t>8.302,35
31-12-10 23:45 - 01-01-12 00:00</t>
        </r>
      </text>
    </comment>
    <comment ref="G121" authorId="0">
      <text>
        <r>
          <rPr>
            <sz val="10"/>
            <rFont val="Arial"/>
            <family val="2"/>
          </rPr>
          <t>9.525,75
31-12-11 23:45 - 01-01-13 00:00</t>
        </r>
      </text>
    </comment>
    <comment ref="H121" authorId="0">
      <text>
        <r>
          <rPr>
            <sz val="10"/>
            <rFont val="Arial"/>
            <family val="2"/>
          </rPr>
          <t>9.562,35
31-12-12 23:45 - 01-01-14 00:00</t>
        </r>
      </text>
    </comment>
    <comment ref="I121" authorId="0">
      <text>
        <r>
          <rPr>
            <sz val="10"/>
            <rFont val="Arial"/>
            <family val="2"/>
          </rPr>
          <t>9.690,74
31-12-13 23:45 - 01-01-15 00:00</t>
        </r>
      </text>
    </comment>
    <comment ref="C122" authorId="0">
      <text>
        <r>
          <rPr>
            <sz val="10"/>
            <rFont val="Arial"/>
            <family val="2"/>
          </rPr>
          <t>8.787,76 !
25-06-08 00:00 - 01-01-09 00:00</t>
        </r>
      </text>
    </comment>
    <comment ref="D122" authorId="0">
      <text>
        <r>
          <rPr>
            <sz val="10"/>
            <rFont val="Arial"/>
            <family val="2"/>
          </rPr>
          <t>25.582,98
31-12-08 23:45 - 01-01-10 00:00</t>
        </r>
      </text>
    </comment>
    <comment ref="E122" authorId="0">
      <text>
        <r>
          <rPr>
            <sz val="10"/>
            <rFont val="Arial"/>
            <family val="2"/>
          </rPr>
          <t>25.219,98
31-12-09 23:45 - 01-01-11 00:00</t>
        </r>
      </text>
    </comment>
    <comment ref="F122" authorId="0">
      <text>
        <r>
          <rPr>
            <sz val="10"/>
            <rFont val="Arial"/>
            <family val="2"/>
          </rPr>
          <t>23.879,96
31-12-10 23:45 - 01-01-12 00:00</t>
        </r>
      </text>
    </comment>
    <comment ref="G122" authorId="0">
      <text>
        <r>
          <rPr>
            <sz val="10"/>
            <rFont val="Arial"/>
            <family val="2"/>
          </rPr>
          <t>23.276,50
31-12-11 23:45 - 01-01-13 00:00</t>
        </r>
      </text>
    </comment>
    <comment ref="H122" authorId="0">
      <text>
        <r>
          <rPr>
            <sz val="10"/>
            <rFont val="Arial"/>
            <family val="2"/>
          </rPr>
          <t>23.675,90
31-12-12 23:45 - 01-01-14 00:00</t>
        </r>
      </text>
    </comment>
    <comment ref="I122" authorId="0">
      <text>
        <r>
          <rPr>
            <sz val="10"/>
            <rFont val="Arial"/>
            <family val="2"/>
          </rPr>
          <t>18.225,61
31-12-13 23:45 - 01-01-15 00:00</t>
        </r>
      </text>
    </comment>
    <comment ref="C123" authorId="0">
      <text>
        <r>
          <rPr>
            <sz val="10"/>
            <rFont val="Arial"/>
            <family val="2"/>
          </rPr>
          <t>1.535,35 !
25-06-08 00:00 - 01-01-09 00:00</t>
        </r>
      </text>
    </comment>
    <comment ref="D123" authorId="0">
      <text>
        <r>
          <rPr>
            <sz val="10"/>
            <rFont val="Arial"/>
            <family val="2"/>
          </rPr>
          <t>7.741,16
31-12-08 23:45 - 01-01-10 00:00</t>
        </r>
      </text>
    </comment>
    <comment ref="E123" authorId="0">
      <text>
        <r>
          <rPr>
            <sz val="10"/>
            <rFont val="Arial"/>
            <family val="2"/>
          </rPr>
          <t>6.459,48
31-12-09 23:45 - 01-01-11 00:00</t>
        </r>
      </text>
    </comment>
    <comment ref="F123" authorId="0">
      <text>
        <r>
          <rPr>
            <sz val="10"/>
            <rFont val="Arial"/>
            <family val="2"/>
          </rPr>
          <t>7.440,76
31-12-10 23:45 - 01-01-12 00:00</t>
        </r>
      </text>
    </comment>
    <comment ref="G123" authorId="0">
      <text>
        <r>
          <rPr>
            <sz val="10"/>
            <rFont val="Arial"/>
            <family val="2"/>
          </rPr>
          <t>8.853,64
31-12-11 23:45 - 01-01-13 00:00</t>
        </r>
      </text>
    </comment>
    <comment ref="H123" authorId="0">
      <text>
        <r>
          <rPr>
            <sz val="10"/>
            <rFont val="Arial"/>
            <family val="2"/>
          </rPr>
          <t>9.095,08
31-12-12 23:45 - 01-01-14 00:00</t>
        </r>
      </text>
    </comment>
    <comment ref="I123" authorId="0">
      <text>
        <r>
          <rPr>
            <sz val="10"/>
            <rFont val="Arial"/>
            <family val="2"/>
          </rPr>
          <t>8.372,24
31-12-13 23:45 - 01-01-15 00:00</t>
        </r>
      </text>
    </comment>
    <comment ref="C124" authorId="0">
      <text>
        <r>
          <rPr>
            <sz val="10"/>
            <rFont val="Arial"/>
            <family val="2"/>
          </rPr>
          <t>1.486,27 !
25-06-08 00:00 - 01-01-09 00:00</t>
        </r>
      </text>
    </comment>
    <comment ref="D124" authorId="0">
      <text>
        <r>
          <rPr>
            <sz val="10"/>
            <rFont val="Arial"/>
            <family val="2"/>
          </rPr>
          <t>5.364,37
31-12-08 23:45 - 01-01-10 00:00</t>
        </r>
      </text>
    </comment>
    <comment ref="E124" authorId="0">
      <text>
        <r>
          <rPr>
            <sz val="10"/>
            <rFont val="Arial"/>
            <family val="2"/>
          </rPr>
          <t>5.104,08
31-12-09 23:45 - 01-01-11 00:00</t>
        </r>
      </text>
    </comment>
    <comment ref="F124" authorId="0">
      <text>
        <r>
          <rPr>
            <sz val="10"/>
            <rFont val="Arial"/>
            <family val="2"/>
          </rPr>
          <t>3.991,20
31-12-10 23:45 - 01-01-12 00:00</t>
        </r>
      </text>
    </comment>
    <comment ref="G124" authorId="0">
      <text>
        <r>
          <rPr>
            <sz val="10"/>
            <rFont val="Arial"/>
            <family val="2"/>
          </rPr>
          <t>3.074,72
31-12-11 23:45 - 01-01-13 00:00</t>
        </r>
      </text>
    </comment>
    <comment ref="H124" authorId="0">
      <text>
        <r>
          <rPr>
            <sz val="10"/>
            <rFont val="Arial"/>
            <family val="2"/>
          </rPr>
          <t>3.052,78
31-12-12 23:45 - 01-01-14 00:00</t>
        </r>
      </text>
    </comment>
    <comment ref="I124" authorId="0">
      <text>
        <r>
          <rPr>
            <sz val="10"/>
            <rFont val="Arial"/>
            <family val="2"/>
          </rPr>
          <t>3.437,35
31-12-13 23:45 - 01-01-15 00:00</t>
        </r>
      </text>
    </comment>
    <comment ref="C125" authorId="0">
      <text>
        <r>
          <rPr>
            <sz val="10"/>
            <rFont val="Arial"/>
            <family val="2"/>
          </rPr>
          <t>2.288,45 !
25-06-08 00:00 - 01-01-09 00:00</t>
        </r>
      </text>
    </comment>
    <comment ref="D125" authorId="0">
      <text>
        <r>
          <rPr>
            <sz val="10"/>
            <rFont val="Arial"/>
            <family val="2"/>
          </rPr>
          <t>6.381,06
31-12-08 23:45 - 01-01-10 00:00</t>
        </r>
      </text>
    </comment>
    <comment ref="E125" authorId="0">
      <text>
        <r>
          <rPr>
            <sz val="10"/>
            <rFont val="Arial"/>
            <family val="2"/>
          </rPr>
          <t>6.422,13
31-12-09 23:45 - 01-01-11 00:00</t>
        </r>
      </text>
    </comment>
    <comment ref="F125" authorId="0">
      <text>
        <r>
          <rPr>
            <sz val="10"/>
            <rFont val="Arial"/>
            <family val="2"/>
          </rPr>
          <t>4.877,82
31-12-10 23:45 - 01-01-12 00:00</t>
        </r>
      </text>
    </comment>
    <comment ref="G125" authorId="0">
      <text>
        <r>
          <rPr>
            <sz val="10"/>
            <rFont val="Arial"/>
            <family val="2"/>
          </rPr>
          <t>4.645,88
31-12-11 23:45 - 01-01-13 00:00</t>
        </r>
      </text>
    </comment>
    <comment ref="H125" authorId="0">
      <text>
        <r>
          <rPr>
            <sz val="10"/>
            <rFont val="Arial"/>
            <family val="2"/>
          </rPr>
          <t>4.476,80
31-12-12 23:45 - 01-01-14 00:00</t>
        </r>
      </text>
    </comment>
    <comment ref="I125" authorId="0">
      <text>
        <r>
          <rPr>
            <sz val="10"/>
            <rFont val="Arial"/>
            <family val="2"/>
          </rPr>
          <t>2.660,43
31-12-13 23:45 - 01-01-15 00:00</t>
        </r>
      </text>
    </comment>
    <comment ref="C126" authorId="0">
      <text>
        <r>
          <rPr>
            <sz val="10"/>
            <rFont val="Arial"/>
            <family val="2"/>
          </rPr>
          <t>10.818,86 !
25-06-08 00:00 - 01-01-09 00:00</t>
        </r>
      </text>
    </comment>
    <comment ref="D126" authorId="0">
      <text>
        <r>
          <rPr>
            <sz val="10"/>
            <rFont val="Arial"/>
            <family val="2"/>
          </rPr>
          <t>20.437,29
31-12-08 23:45 - 01-01-10 00:00</t>
        </r>
      </text>
    </comment>
    <comment ref="E126" authorId="0">
      <text>
        <r>
          <rPr>
            <sz val="10"/>
            <rFont val="Arial"/>
            <family val="2"/>
          </rPr>
          <t>19.029,24
31-12-09 23:45 - 01-01-11 00:00</t>
        </r>
      </text>
    </comment>
    <comment ref="F126" authorId="0">
      <text>
        <r>
          <rPr>
            <sz val="10"/>
            <rFont val="Arial"/>
            <family val="2"/>
          </rPr>
          <t>15.087,86
31-12-10 23:45 - 01-01-12 00:00</t>
        </r>
      </text>
    </comment>
    <comment ref="G126" authorId="0">
      <text>
        <r>
          <rPr>
            <sz val="10"/>
            <rFont val="Arial"/>
            <family val="2"/>
          </rPr>
          <t>13.778,31
31-12-11 23:45 - 01-01-13 00:00</t>
        </r>
      </text>
    </comment>
    <comment ref="H126" authorId="0">
      <text>
        <r>
          <rPr>
            <sz val="10"/>
            <rFont val="Arial"/>
            <family val="2"/>
          </rPr>
          <t>13.480,27
31-12-12 23:45 - 01-01-14 00:00</t>
        </r>
      </text>
    </comment>
    <comment ref="I126" authorId="0">
      <text>
        <r>
          <rPr>
            <sz val="10"/>
            <rFont val="Arial"/>
            <family val="2"/>
          </rPr>
          <t>13.505,55
31-12-13 23:45 - 01-01-15 00:00</t>
        </r>
      </text>
    </comment>
    <comment ref="C127" authorId="0">
      <text>
        <r>
          <rPr>
            <sz val="10"/>
            <rFont val="Arial"/>
            <family val="2"/>
          </rPr>
          <t>1.815,36 !
25-06-08 00:00 - 01-01-09 00:00</t>
        </r>
      </text>
    </comment>
    <comment ref="D127" authorId="0">
      <text>
        <r>
          <rPr>
            <sz val="10"/>
            <rFont val="Arial"/>
            <family val="2"/>
          </rPr>
          <t>8.721,84
31-12-08 23:45 - 01-01-10 00:00</t>
        </r>
      </text>
    </comment>
    <comment ref="E127" authorId="0">
      <text>
        <r>
          <rPr>
            <sz val="10"/>
            <rFont val="Arial"/>
            <family val="2"/>
          </rPr>
          <t>10.457,45
31-12-09 23:45 - 01-01-11 00:00</t>
        </r>
      </text>
    </comment>
    <comment ref="F127" authorId="0">
      <text>
        <r>
          <rPr>
            <sz val="10"/>
            <rFont val="Arial"/>
            <family val="2"/>
          </rPr>
          <t>9.701,74
31-12-10 23:45 - 01-01-12 00:00</t>
        </r>
      </text>
    </comment>
    <comment ref="G127" authorId="0">
      <text>
        <r>
          <rPr>
            <sz val="10"/>
            <rFont val="Arial"/>
            <family val="2"/>
          </rPr>
          <t>6.986,45
31-12-11 23:45 - 01-01-13 00:00</t>
        </r>
      </text>
    </comment>
    <comment ref="H127" authorId="0">
      <text>
        <r>
          <rPr>
            <sz val="10"/>
            <rFont val="Arial"/>
            <family val="2"/>
          </rPr>
          <t>8.027,71
31-12-12 23:45 - 01-01-14 00:00</t>
        </r>
      </text>
    </comment>
    <comment ref="I127" authorId="0">
      <text>
        <r>
          <rPr>
            <sz val="10"/>
            <rFont val="Arial"/>
            <family val="2"/>
          </rPr>
          <t>7.833,92
31-12-13 23:45 - 01-01-15 00:00</t>
        </r>
      </text>
    </comment>
    <comment ref="C128" authorId="0">
      <text>
        <r>
          <rPr>
            <sz val="10"/>
            <rFont val="Arial"/>
            <family val="2"/>
          </rPr>
          <t>3.596,43 !
17-08-08 00:00 - 01-01-09 00:00</t>
        </r>
      </text>
    </comment>
    <comment ref="D128" authorId="0">
      <text>
        <r>
          <rPr>
            <sz val="10"/>
            <rFont val="Arial"/>
            <family val="2"/>
          </rPr>
          <t>15.745,34
31-12-08 23:45 - 01-01-10 00:00</t>
        </r>
      </text>
    </comment>
    <comment ref="E128" authorId="0">
      <text>
        <r>
          <rPr>
            <sz val="10"/>
            <rFont val="Arial"/>
            <family val="2"/>
          </rPr>
          <t>15.903,36
31-12-09 23:45 - 01-01-11 00:00</t>
        </r>
      </text>
    </comment>
    <comment ref="F128" authorId="0">
      <text>
        <r>
          <rPr>
            <sz val="10"/>
            <rFont val="Arial"/>
            <family val="2"/>
          </rPr>
          <t>12.337,54
31-12-10 23:45 - 01-01-12 00:00</t>
        </r>
      </text>
    </comment>
    <comment ref="G128" authorId="0">
      <text>
        <r>
          <rPr>
            <sz val="10"/>
            <rFont val="Arial"/>
            <family val="2"/>
          </rPr>
          <t>11.184,79
31-12-11 23:45 - 01-01-13 00:00</t>
        </r>
      </text>
    </comment>
    <comment ref="H128" authorId="0">
      <text>
        <r>
          <rPr>
            <sz val="10"/>
            <rFont val="Arial"/>
            <family val="2"/>
          </rPr>
          <t>10.280,71
31-12-12 23:45 - 01-01-14 00:00</t>
        </r>
      </text>
    </comment>
    <comment ref="I128" authorId="0">
      <text>
        <r>
          <rPr>
            <sz val="10"/>
            <rFont val="Arial"/>
            <family val="2"/>
          </rPr>
          <t>9.413,36
31-12-13 23:45 - 01-01-15 00:00</t>
        </r>
      </text>
    </comment>
    <comment ref="C129" authorId="0">
      <text>
        <r>
          <rPr>
            <sz val="10"/>
            <rFont val="Arial"/>
            <family val="2"/>
          </rPr>
          <t>1.221,08 !
25-06-08 00:00 - 01-01-09 00:00</t>
        </r>
      </text>
    </comment>
    <comment ref="D129" authorId="0">
      <text>
        <r>
          <rPr>
            <sz val="10"/>
            <rFont val="Arial"/>
            <family val="2"/>
          </rPr>
          <t>5.062,17
31-12-08 23:45 - 01-01-10 00:00</t>
        </r>
      </text>
    </comment>
    <comment ref="E129" authorId="0">
      <text>
        <r>
          <rPr>
            <sz val="10"/>
            <rFont val="Arial"/>
            <family val="2"/>
          </rPr>
          <t>4.904,39
31-12-09 23:45 - 01-01-11 00:00</t>
        </r>
      </text>
    </comment>
    <comment ref="F129" authorId="0">
      <text>
        <r>
          <rPr>
            <sz val="10"/>
            <rFont val="Arial"/>
            <family val="2"/>
          </rPr>
          <t>3.757,98
31-12-10 23:45 - 01-01-12 00:00</t>
        </r>
      </text>
    </comment>
    <comment ref="G129" authorId="0">
      <text>
        <r>
          <rPr>
            <sz val="10"/>
            <rFont val="Arial"/>
            <family val="2"/>
          </rPr>
          <t>3.876,71
31-12-11 23:45 - 01-01-13 00:00</t>
        </r>
      </text>
    </comment>
    <comment ref="H129" authorId="0">
      <text>
        <r>
          <rPr>
            <sz val="10"/>
            <rFont val="Arial"/>
            <family val="2"/>
          </rPr>
          <t>4.059,23
31-12-12 23:45 - 01-01-14 00:00</t>
        </r>
      </text>
    </comment>
    <comment ref="I129" authorId="0">
      <text>
        <r>
          <rPr>
            <sz val="10"/>
            <rFont val="Arial"/>
            <family val="2"/>
          </rPr>
          <t>4.191,17
31-12-13 23:45 - 01-01-15 00:00</t>
        </r>
      </text>
    </comment>
    <comment ref="C130" authorId="0">
      <text>
        <r>
          <rPr>
            <sz val="10"/>
            <rFont val="Arial"/>
            <family val="2"/>
          </rPr>
          <t>5.737,46 !
25-06-08 00:00 - 01-01-09 00:00</t>
        </r>
      </text>
    </comment>
    <comment ref="D130" authorId="0">
      <text>
        <r>
          <rPr>
            <sz val="10"/>
            <rFont val="Arial"/>
            <family val="2"/>
          </rPr>
          <t>19.805,31
31-12-08 23:45 - 01-01-10 00:00</t>
        </r>
      </text>
    </comment>
    <comment ref="E130" authorId="0">
      <text>
        <r>
          <rPr>
            <sz val="10"/>
            <rFont val="Arial"/>
            <family val="2"/>
          </rPr>
          <t>20.388,38
31-12-09 23:45 - 01-01-11 00:00</t>
        </r>
      </text>
    </comment>
    <comment ref="F130" authorId="0">
      <text>
        <r>
          <rPr>
            <sz val="10"/>
            <rFont val="Arial"/>
            <family val="2"/>
          </rPr>
          <t>18.690,99
31-12-10 23:45 - 01-01-12 00:00</t>
        </r>
      </text>
    </comment>
    <comment ref="G130" authorId="0">
      <text>
        <r>
          <rPr>
            <sz val="10"/>
            <rFont val="Arial"/>
            <family val="2"/>
          </rPr>
          <t>14.893,43
31-12-11 23:45 - 01-01-13 00:00</t>
        </r>
      </text>
    </comment>
    <comment ref="H130" authorId="0">
      <text>
        <r>
          <rPr>
            <sz val="10"/>
            <rFont val="Arial"/>
            <family val="2"/>
          </rPr>
          <t>14.682,76
31-12-12 23:45 - 01-01-14 00:00</t>
        </r>
      </text>
    </comment>
    <comment ref="I130" authorId="0">
      <text>
        <r>
          <rPr>
            <sz val="10"/>
            <rFont val="Arial"/>
            <family val="2"/>
          </rPr>
          <t>15.716,25
31-12-13 23:45 - 01-01-15 00:00</t>
        </r>
      </text>
    </comment>
    <comment ref="D131" authorId="0">
      <text>
        <r>
          <rPr>
            <sz val="10"/>
            <rFont val="Arial"/>
            <family val="2"/>
          </rPr>
          <t>12.900,54 !
18-05-09 00:00 - 01-01-10 00:00</t>
        </r>
      </text>
    </comment>
    <comment ref="E131" authorId="0">
      <text>
        <r>
          <rPr>
            <sz val="10"/>
            <rFont val="Arial"/>
            <family val="2"/>
          </rPr>
          <t>22.307,83
31-12-09 23:45 - 01-01-11 00:00</t>
        </r>
      </text>
    </comment>
    <comment ref="F131" authorId="0">
      <text>
        <r>
          <rPr>
            <sz val="10"/>
            <rFont val="Arial"/>
            <family val="2"/>
          </rPr>
          <t>20.897,59
31-12-10 23:45 - 01-01-12 00:00</t>
        </r>
      </text>
    </comment>
    <comment ref="G131" authorId="0">
      <text>
        <r>
          <rPr>
            <sz val="10"/>
            <rFont val="Arial"/>
            <family val="2"/>
          </rPr>
          <t>19.005,53
31-12-11 23:45 - 01-01-13 00:00</t>
        </r>
      </text>
    </comment>
    <comment ref="H131" authorId="0">
      <text>
        <r>
          <rPr>
            <sz val="10"/>
            <rFont val="Arial"/>
            <family val="2"/>
          </rPr>
          <t>19.108,94
31-12-12 23:45 - 01-01-14 00:00</t>
        </r>
      </text>
    </comment>
    <comment ref="I131" authorId="0">
      <text>
        <r>
          <rPr>
            <sz val="10"/>
            <rFont val="Arial"/>
            <family val="2"/>
          </rPr>
          <t>15.735,96
31-12-13 23:45 - 01-01-15 00:00</t>
        </r>
      </text>
    </comment>
    <comment ref="C132" authorId="0">
      <text>
        <r>
          <rPr>
            <sz val="10"/>
            <rFont val="Arial"/>
            <family val="2"/>
          </rPr>
          <t>994,22 !
03-08-08 00:00 - 01-01-09 00:00</t>
        </r>
      </text>
    </comment>
    <comment ref="D132" authorId="0">
      <text>
        <r>
          <rPr>
            <sz val="10"/>
            <rFont val="Arial"/>
            <family val="2"/>
          </rPr>
          <t>5.932,16
31-12-08 23:45 - 01-01-10 00:00</t>
        </r>
      </text>
    </comment>
    <comment ref="E132" authorId="0">
      <text>
        <r>
          <rPr>
            <sz val="10"/>
            <rFont val="Arial"/>
            <family val="2"/>
          </rPr>
          <t>5.480,86
31-12-09 23:45 - 01-01-11 00:00</t>
        </r>
      </text>
    </comment>
    <comment ref="F132" authorId="0">
      <text>
        <r>
          <rPr>
            <sz val="10"/>
            <rFont val="Arial"/>
            <family val="2"/>
          </rPr>
          <t>5.327,49
31-12-10 23:45 - 01-01-12 00:00</t>
        </r>
      </text>
    </comment>
    <comment ref="G132" authorId="0">
      <text>
        <r>
          <rPr>
            <sz val="10"/>
            <rFont val="Arial"/>
            <family val="2"/>
          </rPr>
          <t>5.522,90
31-12-11 23:45 - 01-01-13 00:00</t>
        </r>
      </text>
    </comment>
    <comment ref="H132" authorId="0">
      <text>
        <r>
          <rPr>
            <sz val="10"/>
            <rFont val="Arial"/>
            <family val="2"/>
          </rPr>
          <t>5.556,48
31-12-12 23:45 - 01-01-14 00:00</t>
        </r>
      </text>
    </comment>
    <comment ref="I132" authorId="0">
      <text>
        <r>
          <rPr>
            <sz val="10"/>
            <rFont val="Arial"/>
            <family val="2"/>
          </rPr>
          <t>5.880,20
31-12-13 23:45 - 01-01-15 00:00</t>
        </r>
      </text>
    </comment>
    <comment ref="C133" authorId="0">
      <text>
        <r>
          <rPr>
            <sz val="10"/>
            <rFont val="Arial"/>
            <family val="2"/>
          </rPr>
          <t>16.516,24 !
25-06-08 00:00 - 01-01-09 00:00</t>
        </r>
      </text>
    </comment>
    <comment ref="D133" authorId="0">
      <text>
        <r>
          <rPr>
            <sz val="10"/>
            <rFont val="Arial"/>
            <family val="2"/>
          </rPr>
          <t>52.306,46
31-12-08 23:45 - 01-01-10 00:00</t>
        </r>
      </text>
    </comment>
    <comment ref="E133" authorId="0">
      <text>
        <r>
          <rPr>
            <sz val="10"/>
            <rFont val="Arial"/>
            <family val="2"/>
          </rPr>
          <t>52.767,95
31-12-09 23:45 - 01-01-11 00:00</t>
        </r>
      </text>
    </comment>
    <comment ref="F133" authorId="0">
      <text>
        <r>
          <rPr>
            <sz val="10"/>
            <rFont val="Arial"/>
            <family val="2"/>
          </rPr>
          <t>37.622,35
31-12-10 23:45 - 01-01-12 00:00</t>
        </r>
      </text>
    </comment>
    <comment ref="G133" authorId="0">
      <text>
        <r>
          <rPr>
            <sz val="10"/>
            <rFont val="Arial"/>
            <family val="2"/>
          </rPr>
          <t>36.978,10
31-12-11 23:45 - 01-01-13 00:00</t>
        </r>
      </text>
    </comment>
    <comment ref="H133" authorId="0">
      <text>
        <r>
          <rPr>
            <sz val="10"/>
            <rFont val="Arial"/>
            <family val="2"/>
          </rPr>
          <t>35.522,16
31-12-12 23:45 - 01-01-14 00:00</t>
        </r>
      </text>
    </comment>
    <comment ref="I133" authorId="0">
      <text>
        <r>
          <rPr>
            <sz val="10"/>
            <rFont val="Arial"/>
            <family val="2"/>
          </rPr>
          <t>17.672,73
31-12-13 23:45 - 01-01-15 00:00</t>
        </r>
      </text>
    </comment>
    <comment ref="C134" authorId="0">
      <text>
        <r>
          <rPr>
            <sz val="10"/>
            <rFont val="Arial"/>
            <family val="2"/>
          </rPr>
          <t>2.553,68 !
25-06-08 00:00 - 01-01-09 00:00</t>
        </r>
      </text>
    </comment>
    <comment ref="D134" authorId="0">
      <text>
        <r>
          <rPr>
            <sz val="10"/>
            <rFont val="Arial"/>
            <family val="2"/>
          </rPr>
          <t>10.924,42
31-12-08 23:45 - 01-01-10 00:00</t>
        </r>
      </text>
    </comment>
    <comment ref="E134" authorId="0">
      <text>
        <r>
          <rPr>
            <sz val="10"/>
            <rFont val="Arial"/>
            <family val="2"/>
          </rPr>
          <t>10.575,52
31-12-09 23:45 - 01-01-11 00:00</t>
        </r>
      </text>
    </comment>
    <comment ref="F134" authorId="0">
      <text>
        <r>
          <rPr>
            <sz val="10"/>
            <rFont val="Arial"/>
            <family val="2"/>
          </rPr>
          <t>8.875,95
31-12-10 23:45 - 01-01-12 00:00</t>
        </r>
      </text>
    </comment>
    <comment ref="G134" authorId="0">
      <text>
        <r>
          <rPr>
            <sz val="10"/>
            <rFont val="Arial"/>
            <family val="2"/>
          </rPr>
          <t>10.657,74
31-12-11 23:45 - 01-01-13 00:00</t>
        </r>
      </text>
    </comment>
    <comment ref="H134" authorId="0">
      <text>
        <r>
          <rPr>
            <sz val="10"/>
            <rFont val="Arial"/>
            <family val="2"/>
          </rPr>
          <t>10.469,33
31-12-12 23:45 - 01-01-14 00:00</t>
        </r>
      </text>
    </comment>
    <comment ref="I134" authorId="0">
      <text>
        <r>
          <rPr>
            <sz val="10"/>
            <rFont val="Arial"/>
            <family val="2"/>
          </rPr>
          <t>10.590,40
31-12-13 23:45 - 01-01-15 00:00</t>
        </r>
      </text>
    </comment>
    <comment ref="C135" authorId="0">
      <text>
        <r>
          <rPr>
            <sz val="10"/>
            <rFont val="Arial"/>
            <family val="2"/>
          </rPr>
          <t>2.149,47 !
25-06-08 00:00 - 01-01-09 00:00</t>
        </r>
      </text>
    </comment>
    <comment ref="D135" authorId="0">
      <text>
        <r>
          <rPr>
            <sz val="10"/>
            <rFont val="Arial"/>
            <family val="2"/>
          </rPr>
          <t>8.635,23
31-12-08 23:45 - 01-01-10 00:00</t>
        </r>
      </text>
    </comment>
    <comment ref="E135" authorId="0">
      <text>
        <r>
          <rPr>
            <sz val="10"/>
            <rFont val="Arial"/>
            <family val="2"/>
          </rPr>
          <t>9.036,73
31-12-09 23:45 - 01-01-11 00:00</t>
        </r>
      </text>
    </comment>
    <comment ref="F135" authorId="0">
      <text>
        <r>
          <rPr>
            <sz val="10"/>
            <rFont val="Arial"/>
            <family val="2"/>
          </rPr>
          <t>8.057,31
31-12-10 23:45 - 01-01-12 00:00</t>
        </r>
      </text>
    </comment>
    <comment ref="G135" authorId="0">
      <text>
        <r>
          <rPr>
            <sz val="10"/>
            <rFont val="Arial"/>
            <family val="2"/>
          </rPr>
          <t>8.534,39
31-12-11 23:45 - 01-01-13 00:00</t>
        </r>
      </text>
    </comment>
    <comment ref="H135" authorId="0">
      <text>
        <r>
          <rPr>
            <sz val="10"/>
            <rFont val="Arial"/>
            <family val="2"/>
          </rPr>
          <t>8.759,56
31-12-12 23:45 - 01-01-14 00:00</t>
        </r>
      </text>
    </comment>
    <comment ref="I135" authorId="0">
      <text>
        <r>
          <rPr>
            <sz val="10"/>
            <rFont val="Arial"/>
            <family val="2"/>
          </rPr>
          <t>9.213,51
31-12-13 23:45 - 01-01-15 00:00</t>
        </r>
      </text>
    </comment>
    <comment ref="D136" authorId="0">
      <text>
        <r>
          <rPr>
            <sz val="10"/>
            <rFont val="Arial"/>
            <family val="2"/>
          </rPr>
          <t>5.853,84 !
17-10-09 00:00 - 01-01-10 00:00</t>
        </r>
      </text>
    </comment>
    <comment ref="E136" authorId="0">
      <text>
        <r>
          <rPr>
            <sz val="10"/>
            <rFont val="Arial"/>
            <family val="2"/>
          </rPr>
          <t>21.694,69
31-12-09 23:45 - 01-01-11 00:00</t>
        </r>
      </text>
    </comment>
    <comment ref="F136" authorId="0">
      <text>
        <r>
          <rPr>
            <sz val="10"/>
            <rFont val="Arial"/>
            <family val="2"/>
          </rPr>
          <t>18.079,97
31-12-10 23:45 - 01-01-12 00:00</t>
        </r>
      </text>
    </comment>
    <comment ref="G136" authorId="0">
      <text>
        <r>
          <rPr>
            <sz val="10"/>
            <rFont val="Arial"/>
            <family val="2"/>
          </rPr>
          <t>17.685,24
31-12-11 23:45 - 01-01-13 00:00</t>
        </r>
      </text>
    </comment>
    <comment ref="H136" authorId="0">
      <text>
        <r>
          <rPr>
            <sz val="10"/>
            <rFont val="Arial"/>
            <family val="2"/>
          </rPr>
          <t>16.581,51
31-12-12 23:45 - 01-01-14 00:00</t>
        </r>
      </text>
    </comment>
    <comment ref="I136" authorId="0">
      <text>
        <r>
          <rPr>
            <sz val="10"/>
            <rFont val="Arial"/>
            <family val="2"/>
          </rPr>
          <t>16.579,78
31-12-13 23:45 - 01-01-15 00:00</t>
        </r>
      </text>
    </comment>
    <comment ref="D137" authorId="0">
      <text>
        <r>
          <rPr>
            <sz val="10"/>
            <rFont val="Arial"/>
            <family val="2"/>
          </rPr>
          <t>1.252,85 !
17-08-09 00:00 - 01-01-10 00:00</t>
        </r>
      </text>
    </comment>
    <comment ref="E137" authorId="0">
      <text>
        <r>
          <rPr>
            <sz val="10"/>
            <rFont val="Arial"/>
            <family val="2"/>
          </rPr>
          <t>2.884,54
31-12-09 23:45 - 01-01-11 00:00</t>
        </r>
      </text>
    </comment>
    <comment ref="F137" authorId="0">
      <text>
        <r>
          <rPr>
            <sz val="10"/>
            <rFont val="Arial"/>
            <family val="2"/>
          </rPr>
          <t>2.515,50
31-12-10 23:45 - 01-01-12 00:00</t>
        </r>
      </text>
    </comment>
    <comment ref="G137" authorId="0">
      <text>
        <r>
          <rPr>
            <sz val="10"/>
            <rFont val="Arial"/>
            <family val="2"/>
          </rPr>
          <t>2.483,17
31-12-11 23:45 - 01-01-13 00:00</t>
        </r>
      </text>
    </comment>
    <comment ref="H137" authorId="0">
      <text>
        <r>
          <rPr>
            <sz val="10"/>
            <rFont val="Arial"/>
            <family val="2"/>
          </rPr>
          <t>2.963,82
31-12-12 23:45 - 01-01-14 00:00</t>
        </r>
      </text>
    </comment>
    <comment ref="I137" authorId="0">
      <text>
        <r>
          <rPr>
            <sz val="10"/>
            <rFont val="Arial"/>
            <family val="2"/>
          </rPr>
          <t>2.729,25
31-12-13 23:45 - 01-01-15 00:00</t>
        </r>
      </text>
    </comment>
    <comment ref="C138" authorId="0">
      <text>
        <r>
          <rPr>
            <sz val="10"/>
            <rFont val="Arial"/>
            <family val="2"/>
          </rPr>
          <t>2.406,26 !
17-08-08 00:00 - 01-01-09 00:00</t>
        </r>
      </text>
    </comment>
    <comment ref="D138" authorId="0">
      <text>
        <r>
          <rPr>
            <sz val="10"/>
            <rFont val="Arial"/>
            <family val="2"/>
          </rPr>
          <t>10.519,95
31-12-08 23:45 - 01-01-10 00:00</t>
        </r>
      </text>
    </comment>
    <comment ref="E138" authorId="0">
      <text>
        <r>
          <rPr>
            <sz val="10"/>
            <rFont val="Arial"/>
            <family val="2"/>
          </rPr>
          <t>11.209,88
31-12-09 23:45 - 01-01-11 00:00</t>
        </r>
      </text>
    </comment>
    <comment ref="F138" authorId="0">
      <text>
        <r>
          <rPr>
            <sz val="10"/>
            <rFont val="Arial"/>
            <family val="2"/>
          </rPr>
          <t>9.869,30
31-12-10 23:45 - 01-01-12 00:00</t>
        </r>
      </text>
    </comment>
    <comment ref="G138" authorId="0">
      <text>
        <r>
          <rPr>
            <sz val="10"/>
            <rFont val="Arial"/>
            <family val="2"/>
          </rPr>
          <t>10.787,68
31-12-11 23:45 - 01-01-13 00:00</t>
        </r>
      </text>
    </comment>
    <comment ref="H138" authorId="0">
      <text>
        <r>
          <rPr>
            <sz val="10"/>
            <rFont val="Arial"/>
            <family val="2"/>
          </rPr>
          <t>11.062,12
31-12-12 23:45 - 01-01-14 00:00</t>
        </r>
      </text>
    </comment>
    <comment ref="I138" authorId="0">
      <text>
        <r>
          <rPr>
            <sz val="10"/>
            <rFont val="Arial"/>
            <family val="2"/>
          </rPr>
          <t>10.926,15
31-12-13 23:45 - 01-01-15 00:00</t>
        </r>
      </text>
    </comment>
    <comment ref="D139" authorId="0">
      <text>
        <r>
          <rPr>
            <sz val="10"/>
            <rFont val="Arial"/>
            <family val="2"/>
          </rPr>
          <t>1.263,17 !
23-08-09 00:00 - 01-01-10 00:00</t>
        </r>
      </text>
    </comment>
    <comment ref="E139" authorId="0">
      <text>
        <r>
          <rPr>
            <sz val="10"/>
            <rFont val="Arial"/>
            <family val="2"/>
          </rPr>
          <t>3.221,57
31-12-09 23:45 - 01-01-11 00:00</t>
        </r>
      </text>
    </comment>
    <comment ref="F139" authorId="0">
      <text>
        <r>
          <rPr>
            <sz val="10"/>
            <rFont val="Arial"/>
            <family val="2"/>
          </rPr>
          <t>2.799,86
31-12-10 23:45 - 01-01-12 00:00</t>
        </r>
      </text>
    </comment>
    <comment ref="G139" authorId="0">
      <text>
        <r>
          <rPr>
            <sz val="10"/>
            <rFont val="Arial"/>
            <family val="2"/>
          </rPr>
          <t>3.253,23
31-12-11 23:45 - 01-01-13 00:00</t>
        </r>
      </text>
    </comment>
    <comment ref="H139" authorId="0">
      <text>
        <r>
          <rPr>
            <sz val="10"/>
            <rFont val="Arial"/>
            <family val="2"/>
          </rPr>
          <t>3.085,19
31-12-12 23:45 - 01-01-14 00:00</t>
        </r>
      </text>
    </comment>
    <comment ref="I139" authorId="0">
      <text>
        <r>
          <rPr>
            <sz val="10"/>
            <rFont val="Arial"/>
            <family val="2"/>
          </rPr>
          <t>2.113,61
31-12-13 23:45 - 01-01-15 00:00</t>
        </r>
      </text>
    </comment>
    <comment ref="C140" authorId="0">
      <text>
        <r>
          <rPr>
            <sz val="10"/>
            <rFont val="Arial"/>
            <family val="2"/>
          </rPr>
          <t>3.101,12 !
25-06-08 00:00 - 01-01-09 00:00</t>
        </r>
      </text>
    </comment>
    <comment ref="D140" authorId="0">
      <text>
        <r>
          <rPr>
            <sz val="10"/>
            <rFont val="Arial"/>
            <family val="2"/>
          </rPr>
          <t>11.796,49
31-12-08 23:45 - 01-01-10 00:00</t>
        </r>
      </text>
    </comment>
    <comment ref="E140" authorId="0">
      <text>
        <r>
          <rPr>
            <sz val="10"/>
            <rFont val="Arial"/>
            <family val="2"/>
          </rPr>
          <t>11.989,19
31-12-09 23:45 - 01-01-11 00:00</t>
        </r>
      </text>
    </comment>
    <comment ref="F140" authorId="0">
      <text>
        <r>
          <rPr>
            <sz val="10"/>
            <rFont val="Arial"/>
            <family val="2"/>
          </rPr>
          <t>10.974,96
31-12-10 23:45 - 01-01-12 00:00</t>
        </r>
      </text>
    </comment>
    <comment ref="G140" authorId="0">
      <text>
        <r>
          <rPr>
            <sz val="10"/>
            <rFont val="Arial"/>
            <family val="2"/>
          </rPr>
          <t>12.008,50
31-12-11 23:45 - 01-01-13 00:00</t>
        </r>
      </text>
    </comment>
    <comment ref="H140" authorId="0">
      <text>
        <r>
          <rPr>
            <sz val="10"/>
            <rFont val="Arial"/>
            <family val="2"/>
          </rPr>
          <t>12.011,44
31-12-12 23:45 - 01-01-14 00:00</t>
        </r>
      </text>
    </comment>
    <comment ref="I140" authorId="0">
      <text>
        <r>
          <rPr>
            <sz val="10"/>
            <rFont val="Arial"/>
            <family val="2"/>
          </rPr>
          <t>11.685,70
31-12-13 23:45 - 01-01-15 00:00</t>
        </r>
      </text>
    </comment>
    <comment ref="C141" authorId="0">
      <text>
        <r>
          <rPr>
            <sz val="10"/>
            <rFont val="Arial"/>
            <family val="2"/>
          </rPr>
          <t>1.002,18 !
13-09-08 00:00 - 01-01-09 00:00</t>
        </r>
      </text>
    </comment>
    <comment ref="D141" authorId="0">
      <text>
        <r>
          <rPr>
            <sz val="10"/>
            <rFont val="Arial"/>
            <family val="2"/>
          </rPr>
          <t>4.434,50
31-12-08 23:45 - 01-01-10 00:00</t>
        </r>
      </text>
    </comment>
    <comment ref="E141" authorId="0">
      <text>
        <r>
          <rPr>
            <sz val="10"/>
            <rFont val="Arial"/>
            <family val="2"/>
          </rPr>
          <t>4.548,07
31-12-09 23:45 - 01-01-11 00:00</t>
        </r>
      </text>
    </comment>
    <comment ref="F141" authorId="0">
      <text>
        <r>
          <rPr>
            <sz val="10"/>
            <rFont val="Arial"/>
            <family val="2"/>
          </rPr>
          <t>3.997,58
31-12-10 23:45 - 01-01-12 00:00</t>
        </r>
      </text>
    </comment>
    <comment ref="G141" authorId="0">
      <text>
        <r>
          <rPr>
            <sz val="10"/>
            <rFont val="Arial"/>
            <family val="2"/>
          </rPr>
          <t>2.212,32
31-12-11 23:45 - 01-01-13 00:00</t>
        </r>
      </text>
    </comment>
    <comment ref="H141" authorId="0">
      <text>
        <r>
          <rPr>
            <sz val="10"/>
            <rFont val="Arial"/>
            <family val="2"/>
          </rPr>
          <t>3.639,22
31-12-12 23:45 - 01-01-14 00:00</t>
        </r>
      </text>
    </comment>
    <comment ref="I141" authorId="0">
      <text>
        <r>
          <rPr>
            <sz val="10"/>
            <rFont val="Arial"/>
            <family val="2"/>
          </rPr>
          <t>3.194,80
31-12-13 23:45 - 01-01-15 00:00</t>
        </r>
      </text>
    </comment>
    <comment ref="C142" authorId="0">
      <text>
        <r>
          <rPr>
            <sz val="10"/>
            <rFont val="Arial"/>
            <family val="2"/>
          </rPr>
          <t>7.810,85 !
03-08-08 00:00 - 01-01-09 00:00</t>
        </r>
      </text>
    </comment>
    <comment ref="D142" authorId="0">
      <text>
        <r>
          <rPr>
            <sz val="10"/>
            <rFont val="Arial"/>
            <family val="2"/>
          </rPr>
          <t>28.679,77
31-12-08 23:45 - 01-01-10 00:00</t>
        </r>
      </text>
    </comment>
    <comment ref="E142" authorId="0">
      <text>
        <r>
          <rPr>
            <sz val="10"/>
            <rFont val="Arial"/>
            <family val="2"/>
          </rPr>
          <t>27.837,58
31-12-09 23:45 - 01-01-11 00:00</t>
        </r>
      </text>
    </comment>
    <comment ref="F142" authorId="0">
      <text>
        <r>
          <rPr>
            <sz val="10"/>
            <rFont val="Arial"/>
            <family val="2"/>
          </rPr>
          <t>20.785,66
31-12-10 23:45 - 01-01-12 00:00</t>
        </r>
      </text>
    </comment>
    <comment ref="G142" authorId="0">
      <text>
        <r>
          <rPr>
            <sz val="10"/>
            <rFont val="Arial"/>
            <family val="2"/>
          </rPr>
          <t>18.176,70
31-12-11 23:45 - 01-01-13 00:00</t>
        </r>
      </text>
    </comment>
    <comment ref="H142" authorId="0">
      <text>
        <r>
          <rPr>
            <sz val="10"/>
            <rFont val="Arial"/>
            <family val="2"/>
          </rPr>
          <t>16.872,50
31-12-12 23:45 - 01-01-14 00:00</t>
        </r>
      </text>
    </comment>
    <comment ref="I142" authorId="0">
      <text>
        <r>
          <rPr>
            <sz val="10"/>
            <rFont val="Arial"/>
            <family val="2"/>
          </rPr>
          <t>10.592,90
31-12-13 23:45 - 01-01-15 00:00</t>
        </r>
      </text>
    </comment>
    <comment ref="C143" authorId="0">
      <text>
        <r>
          <rPr>
            <sz val="10"/>
            <rFont val="Arial"/>
            <family val="2"/>
          </rPr>
          <t>1.350,87 !
13-09-08 00:00 - 01-01-09 00:00</t>
        </r>
      </text>
    </comment>
    <comment ref="D143" authorId="0">
      <text>
        <r>
          <rPr>
            <sz val="10"/>
            <rFont val="Arial"/>
            <family val="2"/>
          </rPr>
          <t>5.369,46
31-12-08 23:45 - 01-01-10 00:00</t>
        </r>
      </text>
    </comment>
    <comment ref="E143" authorId="0">
      <text>
        <r>
          <rPr>
            <sz val="10"/>
            <rFont val="Arial"/>
            <family val="2"/>
          </rPr>
          <t>4.623,26
31-12-09 23:45 - 01-01-11 00:00</t>
        </r>
      </text>
    </comment>
    <comment ref="F143" authorId="0">
      <text>
        <r>
          <rPr>
            <sz val="10"/>
            <rFont val="Arial"/>
            <family val="2"/>
          </rPr>
          <t>2.752,24
31-12-10 23:45 - 01-01-12 00:00</t>
        </r>
      </text>
    </comment>
    <comment ref="G143" authorId="0">
      <text>
        <r>
          <rPr>
            <sz val="10"/>
            <rFont val="Arial"/>
            <family val="2"/>
          </rPr>
          <t>4.480,30
31-12-11 23:45 - 01-01-13 00:00</t>
        </r>
      </text>
    </comment>
    <comment ref="H143" authorId="0">
      <text>
        <r>
          <rPr>
            <sz val="10"/>
            <rFont val="Arial"/>
            <family val="2"/>
          </rPr>
          <t>3.309,28
31-12-12 23:45 - 01-01-14 00:00</t>
        </r>
      </text>
    </comment>
    <comment ref="I143" authorId="0">
      <text>
        <r>
          <rPr>
            <sz val="10"/>
            <rFont val="Arial"/>
            <family val="2"/>
          </rPr>
          <t>2.969,26
31-12-13 23:45 - 01-01-15 00:00</t>
        </r>
      </text>
    </comment>
    <comment ref="C144" authorId="0">
      <text>
        <r>
          <rPr>
            <sz val="10"/>
            <rFont val="Arial"/>
            <family val="2"/>
          </rPr>
          <t>3.106,12 !
25-06-08 00:00 - 01-01-09 00:00</t>
        </r>
      </text>
    </comment>
    <comment ref="D144" authorId="0">
      <text>
        <r>
          <rPr>
            <sz val="10"/>
            <rFont val="Arial"/>
            <family val="2"/>
          </rPr>
          <t>6.988,91
31-12-08 23:45 - 01-01-10 00:00</t>
        </r>
      </text>
    </comment>
    <comment ref="E144" authorId="0">
      <text>
        <r>
          <rPr>
            <sz val="10"/>
            <rFont val="Arial"/>
            <family val="2"/>
          </rPr>
          <t>7.215,97
31-12-09 23:45 - 01-01-11 00:00</t>
        </r>
      </text>
    </comment>
    <comment ref="F144" authorId="0">
      <text>
        <r>
          <rPr>
            <sz val="10"/>
            <rFont val="Arial"/>
            <family val="2"/>
          </rPr>
          <t>6.872,29
31-12-10 23:45 - 01-01-12 00:00</t>
        </r>
      </text>
    </comment>
    <comment ref="G144" authorId="0">
      <text>
        <r>
          <rPr>
            <sz val="10"/>
            <rFont val="Arial"/>
            <family val="2"/>
          </rPr>
          <t>7.912,29
31-12-11 23:45 - 01-01-13 00:00</t>
        </r>
      </text>
    </comment>
    <comment ref="H144" authorId="0">
      <text>
        <r>
          <rPr>
            <sz val="10"/>
            <rFont val="Arial"/>
            <family val="2"/>
          </rPr>
          <t>7.484,24
31-12-12 23:45 - 01-01-14 00:00</t>
        </r>
      </text>
    </comment>
    <comment ref="I144" authorId="0">
      <text>
        <r>
          <rPr>
            <sz val="10"/>
            <rFont val="Arial"/>
            <family val="2"/>
          </rPr>
          <t>7.333,46
31-12-13 23:45 - 01-01-15 00:00</t>
        </r>
      </text>
    </comment>
    <comment ref="C145" authorId="0">
      <text>
        <r>
          <rPr>
            <sz val="10"/>
            <rFont val="Arial"/>
            <family val="2"/>
          </rPr>
          <t>5.580,61 !
25-06-08 00:00 - 01-01-09 00:00</t>
        </r>
      </text>
    </comment>
    <comment ref="D145" authorId="0">
      <text>
        <r>
          <rPr>
            <sz val="10"/>
            <rFont val="Arial"/>
            <family val="2"/>
          </rPr>
          <t>18.617,10
31-12-08 23:45 - 01-01-10 00:00</t>
        </r>
      </text>
    </comment>
    <comment ref="E145" authorId="0">
      <text>
        <r>
          <rPr>
            <sz val="10"/>
            <rFont val="Arial"/>
            <family val="2"/>
          </rPr>
          <t>18.846,58
31-12-09 23:45 - 01-01-11 00:00</t>
        </r>
      </text>
    </comment>
    <comment ref="F145" authorId="0">
      <text>
        <r>
          <rPr>
            <sz val="10"/>
            <rFont val="Arial"/>
            <family val="2"/>
          </rPr>
          <t>12.934,33
31-12-10 23:45 - 01-01-12 00:00</t>
        </r>
      </text>
    </comment>
    <comment ref="G145" authorId="0">
      <text>
        <r>
          <rPr>
            <sz val="10"/>
            <rFont val="Arial"/>
            <family val="2"/>
          </rPr>
          <t>10.411,41
31-12-11 23:45 - 01-01-13 00:00</t>
        </r>
      </text>
    </comment>
    <comment ref="H145" authorId="0">
      <text>
        <r>
          <rPr>
            <sz val="10"/>
            <rFont val="Arial"/>
            <family val="2"/>
          </rPr>
          <t>9.789,58
31-12-12 23:45 - 01-01-14 00:00</t>
        </r>
      </text>
    </comment>
    <comment ref="I145" authorId="0">
      <text>
        <r>
          <rPr>
            <sz val="10"/>
            <rFont val="Arial"/>
            <family val="2"/>
          </rPr>
          <t>9.761,50
31-12-13 23:45 - 01-01-15 00:00</t>
        </r>
      </text>
    </comment>
    <comment ref="C146" authorId="0">
      <text>
        <r>
          <rPr>
            <sz val="10"/>
            <rFont val="Arial"/>
            <family val="2"/>
          </rPr>
          <t>3.238,69 !
25-06-08 00:00 - 01-01-09 00:00</t>
        </r>
      </text>
    </comment>
    <comment ref="D146" authorId="0">
      <text>
        <r>
          <rPr>
            <sz val="10"/>
            <rFont val="Arial"/>
            <family val="2"/>
          </rPr>
          <t>13.623,46
31-12-08 23:45 - 01-01-10 00:00</t>
        </r>
      </text>
    </comment>
    <comment ref="E146" authorId="0">
      <text>
        <r>
          <rPr>
            <sz val="10"/>
            <rFont val="Arial"/>
            <family val="2"/>
          </rPr>
          <t>13.787,85
31-12-09 23:45 - 01-01-11 00:00</t>
        </r>
      </text>
    </comment>
    <comment ref="F146" authorId="0">
      <text>
        <r>
          <rPr>
            <sz val="10"/>
            <rFont val="Arial"/>
            <family val="2"/>
          </rPr>
          <t>10.664,58
31-12-10 23:45 - 01-01-12 00:00</t>
        </r>
      </text>
    </comment>
    <comment ref="G146" authorId="0">
      <text>
        <r>
          <rPr>
            <sz val="10"/>
            <rFont val="Arial"/>
            <family val="2"/>
          </rPr>
          <t>11.061,66
31-12-11 23:45 - 01-01-13 00:00</t>
        </r>
      </text>
    </comment>
    <comment ref="H146" authorId="0">
      <text>
        <r>
          <rPr>
            <sz val="10"/>
            <rFont val="Arial"/>
            <family val="2"/>
          </rPr>
          <t>10.203,74
31-12-12 23:45 - 01-01-14 00:00</t>
        </r>
      </text>
    </comment>
    <comment ref="I146" authorId="0">
      <text>
        <r>
          <rPr>
            <sz val="10"/>
            <rFont val="Arial"/>
            <family val="2"/>
          </rPr>
          <t>9.137,99
31-12-13 23:45 - 01-01-15 00:00</t>
        </r>
      </text>
    </comment>
    <comment ref="C147" authorId="0">
      <text>
        <r>
          <rPr>
            <sz val="10"/>
            <rFont val="Arial"/>
            <family val="2"/>
          </rPr>
          <t>2.128,63 !
26-06-08 00:00 - 01-01-09 00:00</t>
        </r>
      </text>
    </comment>
    <comment ref="D147" authorId="0">
      <text>
        <r>
          <rPr>
            <sz val="10"/>
            <rFont val="Arial"/>
            <family val="2"/>
          </rPr>
          <t>7.061,52
31-12-08 23:45 - 01-01-10 00:00</t>
        </r>
      </text>
    </comment>
    <comment ref="E147" authorId="0">
      <text>
        <r>
          <rPr>
            <sz val="10"/>
            <rFont val="Arial"/>
            <family val="2"/>
          </rPr>
          <t>8.215,99
31-12-09 23:45 - 01-01-11 00:00</t>
        </r>
      </text>
    </comment>
    <comment ref="F147" authorId="0">
      <text>
        <r>
          <rPr>
            <sz val="10"/>
            <rFont val="Arial"/>
            <family val="2"/>
          </rPr>
          <t>7.472,11
31-12-10 23:45 - 01-01-12 00:00</t>
        </r>
      </text>
    </comment>
    <comment ref="G147" authorId="0">
      <text>
        <r>
          <rPr>
            <sz val="10"/>
            <rFont val="Arial"/>
            <family val="2"/>
          </rPr>
          <t>6.503,20
31-12-11 23:45 - 01-01-13 00:00</t>
        </r>
      </text>
    </comment>
    <comment ref="H147" authorId="0">
      <text>
        <r>
          <rPr>
            <sz val="10"/>
            <rFont val="Arial"/>
            <family val="2"/>
          </rPr>
          <t>5.524,72
31-12-12 23:45 - 01-01-14 00:00</t>
        </r>
      </text>
    </comment>
    <comment ref="I147" authorId="0">
      <text>
        <r>
          <rPr>
            <sz val="10"/>
            <rFont val="Arial"/>
            <family val="2"/>
          </rPr>
          <t>5.384,45
31-12-13 23:45 - 01-01-15 00:00</t>
        </r>
      </text>
    </comment>
    <comment ref="C148" authorId="0">
      <text>
        <r>
          <rPr>
            <sz val="10"/>
            <rFont val="Arial"/>
            <family val="2"/>
          </rPr>
          <t>1.439,30 !
25-06-08 00:00 - 01-01-09 00:00</t>
        </r>
      </text>
    </comment>
    <comment ref="D148" authorId="0">
      <text>
        <r>
          <rPr>
            <sz val="10"/>
            <rFont val="Arial"/>
            <family val="2"/>
          </rPr>
          <t>4.772,03
31-12-08 23:45 - 01-01-10 00:00</t>
        </r>
      </text>
    </comment>
    <comment ref="E148" authorId="0">
      <text>
        <r>
          <rPr>
            <sz val="10"/>
            <rFont val="Arial"/>
            <family val="2"/>
          </rPr>
          <t>5.913,54
31-12-09 23:45 - 01-01-11 00:00</t>
        </r>
      </text>
    </comment>
    <comment ref="F148" authorId="0">
      <text>
        <r>
          <rPr>
            <sz val="10"/>
            <rFont val="Arial"/>
            <family val="2"/>
          </rPr>
          <t>6.244,72
31-12-10 23:45 - 01-01-12 00:00</t>
        </r>
      </text>
    </comment>
    <comment ref="G148" authorId="0">
      <text>
        <r>
          <rPr>
            <sz val="10"/>
            <rFont val="Arial"/>
            <family val="2"/>
          </rPr>
          <t>6.228,30
31-12-11 23:45 - 01-01-13 00:00</t>
        </r>
      </text>
    </comment>
    <comment ref="H148" authorId="0">
      <text>
        <r>
          <rPr>
            <sz val="10"/>
            <rFont val="Arial"/>
            <family val="2"/>
          </rPr>
          <t>5.730,69
31-12-12 23:45 - 01-01-14 00:00</t>
        </r>
      </text>
    </comment>
    <comment ref="I148" authorId="0">
      <text>
        <r>
          <rPr>
            <sz val="10"/>
            <rFont val="Arial"/>
            <family val="2"/>
          </rPr>
          <t>6.061,22
31-12-13 23:45 - 01-01-15 00:00</t>
        </r>
      </text>
    </comment>
    <comment ref="C149" authorId="0">
      <text>
        <r>
          <rPr>
            <sz val="10"/>
            <rFont val="Arial"/>
            <family val="2"/>
          </rPr>
          <t>1.960,88 !
25-06-08 00:00 - 01-01-09 00:00</t>
        </r>
      </text>
    </comment>
    <comment ref="D149" authorId="0">
      <text>
        <r>
          <rPr>
            <sz val="10"/>
            <rFont val="Arial"/>
            <family val="2"/>
          </rPr>
          <t>6.735,67
31-12-08 23:45 - 01-01-10 00:00</t>
        </r>
      </text>
    </comment>
    <comment ref="E149" authorId="0">
      <text>
        <r>
          <rPr>
            <sz val="10"/>
            <rFont val="Arial"/>
            <family val="2"/>
          </rPr>
          <t>6.382,87
31-12-09 23:45 - 01-01-11 00:00</t>
        </r>
      </text>
    </comment>
    <comment ref="F149" authorId="0">
      <text>
        <r>
          <rPr>
            <sz val="10"/>
            <rFont val="Arial"/>
            <family val="2"/>
          </rPr>
          <t>6.685,99
31-12-10 23:45 - 01-01-12 00:00</t>
        </r>
      </text>
    </comment>
    <comment ref="G149" authorId="0">
      <text>
        <r>
          <rPr>
            <sz val="10"/>
            <rFont val="Arial"/>
            <family val="2"/>
          </rPr>
          <t>7.235,75
31-12-11 23:45 - 01-01-13 00:00</t>
        </r>
      </text>
    </comment>
    <comment ref="H149" authorId="0">
      <text>
        <r>
          <rPr>
            <sz val="10"/>
            <rFont val="Arial"/>
            <family val="2"/>
          </rPr>
          <t>6.519,37
31-12-12 23:45 - 01-01-14 00:00</t>
        </r>
      </text>
    </comment>
    <comment ref="I149" authorId="0">
      <text>
        <r>
          <rPr>
            <sz val="10"/>
            <rFont val="Arial"/>
            <family val="2"/>
          </rPr>
          <t>6.078,95
31-12-13 23:45 - 01-01-15 00:00</t>
        </r>
      </text>
    </comment>
    <comment ref="C150" authorId="0">
      <text>
        <r>
          <rPr>
            <sz val="10"/>
            <rFont val="Arial"/>
            <family val="2"/>
          </rPr>
          <t>77,70 !
25-06-08 00:00 - 01-01-09 00:00</t>
        </r>
      </text>
    </comment>
    <comment ref="D150" authorId="0">
      <text>
        <r>
          <rPr>
            <sz val="10"/>
            <rFont val="Arial"/>
            <family val="2"/>
          </rPr>
          <t>319,76
31-12-08 23:45 - 01-01-10 00:00</t>
        </r>
      </text>
    </comment>
    <comment ref="E150" authorId="0">
      <text>
        <r>
          <rPr>
            <sz val="10"/>
            <rFont val="Arial"/>
            <family val="2"/>
          </rPr>
          <t>324,98
31-12-09 23:45 - 01-01-11 00:00</t>
        </r>
      </text>
    </comment>
    <comment ref="F150" authorId="0">
      <text>
        <r>
          <rPr>
            <sz val="10"/>
            <rFont val="Arial"/>
            <family val="2"/>
          </rPr>
          <t>283,12
31-12-10 23:45 - 01-01-12 00:00</t>
        </r>
      </text>
    </comment>
    <comment ref="G150" authorId="0">
      <text>
        <r>
          <rPr>
            <sz val="10"/>
            <rFont val="Arial"/>
            <family val="2"/>
          </rPr>
          <t>302,98
31-12-11 23:45 - 01-01-13 00:00</t>
        </r>
      </text>
    </comment>
    <comment ref="H150" authorId="0">
      <text>
        <r>
          <rPr>
            <sz val="10"/>
            <rFont val="Arial"/>
            <family val="2"/>
          </rPr>
          <t>339,74
31-12-12 23:45 - 01-01-14 00:00</t>
        </r>
      </text>
    </comment>
    <comment ref="I150" authorId="0">
      <text>
        <r>
          <rPr>
            <sz val="10"/>
            <rFont val="Arial"/>
            <family val="2"/>
          </rPr>
          <t>326,87
31-12-13 23:45 - 01-01-15 00:00</t>
        </r>
      </text>
    </comment>
    <comment ref="D151" authorId="0">
      <text>
        <r>
          <rPr>
            <sz val="10"/>
            <rFont val="Arial"/>
            <family val="2"/>
          </rPr>
          <t>11.047,01 !
21-03-09 00:00 - 01-01-10 00:00</t>
        </r>
      </text>
    </comment>
    <comment ref="E151" authorId="0">
      <text>
        <r>
          <rPr>
            <sz val="10"/>
            <rFont val="Arial"/>
            <family val="2"/>
          </rPr>
          <t>14.764,14
31-12-09 23:45 - 01-01-11 00:00</t>
        </r>
      </text>
    </comment>
    <comment ref="F151" authorId="0">
      <text>
        <r>
          <rPr>
            <sz val="10"/>
            <rFont val="Arial"/>
            <family val="2"/>
          </rPr>
          <t>14.724,69
31-12-10 23:45 - 01-01-12 00:00</t>
        </r>
      </text>
    </comment>
    <comment ref="G151" authorId="0">
      <text>
        <r>
          <rPr>
            <sz val="10"/>
            <rFont val="Arial"/>
            <family val="2"/>
          </rPr>
          <t>14.233,51
31-12-11 23:45 - 01-01-13 00:00</t>
        </r>
      </text>
    </comment>
    <comment ref="H151" authorId="0">
      <text>
        <r>
          <rPr>
            <sz val="10"/>
            <rFont val="Arial"/>
            <family val="2"/>
          </rPr>
          <t>13.132,67
31-12-12 23:45 - 01-01-14 00:00</t>
        </r>
      </text>
    </comment>
    <comment ref="I151" authorId="0">
      <text>
        <r>
          <rPr>
            <sz val="10"/>
            <rFont val="Arial"/>
            <family val="2"/>
          </rPr>
          <t>11.866,17
31-12-13 23:45 - 01-01-15 00:00</t>
        </r>
      </text>
    </comment>
    <comment ref="C152" authorId="0">
      <text>
        <r>
          <rPr>
            <sz val="10"/>
            <rFont val="Arial"/>
            <family val="2"/>
          </rPr>
          <t>321,58 !
10-08-08 00:00 - 01-01-09 00:00</t>
        </r>
      </text>
    </comment>
    <comment ref="D152" authorId="0">
      <text>
        <r>
          <rPr>
            <sz val="10"/>
            <rFont val="Arial"/>
            <family val="2"/>
          </rPr>
          <t>1.358,58
31-12-08 23:45 - 01-01-10 00:00</t>
        </r>
      </text>
    </comment>
    <comment ref="E152" authorId="0">
      <text>
        <r>
          <rPr>
            <sz val="10"/>
            <rFont val="Arial"/>
            <family val="2"/>
          </rPr>
          <t>1.571,54
31-12-09 23:45 - 01-01-11 00:00</t>
        </r>
      </text>
    </comment>
    <comment ref="F152" authorId="0">
      <text>
        <r>
          <rPr>
            <sz val="10"/>
            <rFont val="Arial"/>
            <family val="2"/>
          </rPr>
          <t>1.333,05
31-12-10 23:45 - 01-01-12 00:00</t>
        </r>
      </text>
    </comment>
    <comment ref="G152" authorId="0">
      <text>
        <r>
          <rPr>
            <sz val="10"/>
            <rFont val="Arial"/>
            <family val="2"/>
          </rPr>
          <t>1.461,93
31-12-11 23:45 - 01-01-13 00:00</t>
        </r>
      </text>
    </comment>
    <comment ref="H152" authorId="0">
      <text>
        <r>
          <rPr>
            <sz val="10"/>
            <rFont val="Arial"/>
            <family val="2"/>
          </rPr>
          <t>1.500,41
31-12-12 23:45 - 01-01-14 00:00</t>
        </r>
      </text>
    </comment>
    <comment ref="I152" authorId="0">
      <text>
        <r>
          <rPr>
            <sz val="10"/>
            <rFont val="Arial"/>
            <family val="2"/>
          </rPr>
          <t>1.617,30
31-12-13 23:45 - 01-01-15 00:00</t>
        </r>
      </text>
    </comment>
    <comment ref="C153" authorId="0">
      <text>
        <r>
          <rPr>
            <sz val="10"/>
            <rFont val="Arial"/>
            <family val="2"/>
          </rPr>
          <t>402,94 !
25-06-08 00:00 - 01-01-09 00:00</t>
        </r>
      </text>
    </comment>
    <comment ref="D153" authorId="0">
      <text>
        <r>
          <rPr>
            <sz val="10"/>
            <rFont val="Arial"/>
            <family val="2"/>
          </rPr>
          <t>1.164,99
31-12-08 23:45 - 01-01-10 00:00</t>
        </r>
      </text>
    </comment>
    <comment ref="E153" authorId="0">
      <text>
        <r>
          <rPr>
            <sz val="10"/>
            <rFont val="Arial"/>
            <family val="2"/>
          </rPr>
          <t>1.225,03
31-12-09 23:45 - 01-01-11 00:00</t>
        </r>
      </text>
    </comment>
    <comment ref="F153" authorId="0">
      <text>
        <r>
          <rPr>
            <sz val="10"/>
            <rFont val="Arial"/>
            <family val="2"/>
          </rPr>
          <t>1.061,66
31-12-10 23:45 - 01-01-12 00:00</t>
        </r>
      </text>
    </comment>
    <comment ref="G153" authorId="0">
      <text>
        <r>
          <rPr>
            <sz val="10"/>
            <rFont val="Arial"/>
            <family val="2"/>
          </rPr>
          <t>1.216,06
31-12-11 23:45 - 01-01-13 00:00</t>
        </r>
      </text>
    </comment>
    <comment ref="H153" authorId="0">
      <text>
        <r>
          <rPr>
            <sz val="10"/>
            <rFont val="Arial"/>
            <family val="2"/>
          </rPr>
          <t>1.203,18
31-12-12 23:45 - 01-01-14 00:00</t>
        </r>
      </text>
    </comment>
    <comment ref="I153" authorId="0">
      <text>
        <r>
          <rPr>
            <sz val="10"/>
            <rFont val="Arial"/>
            <family val="2"/>
          </rPr>
          <t>1.241,62
31-12-13 23:45 - 01-01-15 00:00</t>
        </r>
      </text>
    </comment>
    <comment ref="C154" authorId="0">
      <text>
        <r>
          <rPr>
            <sz val="10"/>
            <rFont val="Arial"/>
            <family val="2"/>
          </rPr>
          <t>132,38 !
25-06-08 00:00 - 01-01-09 00:00</t>
        </r>
      </text>
    </comment>
    <comment ref="D154" authorId="0">
      <text>
        <r>
          <rPr>
            <sz val="10"/>
            <rFont val="Arial"/>
            <family val="2"/>
          </rPr>
          <t>603,99
31-12-08 23:45 - 01-01-10 00:00</t>
        </r>
      </text>
    </comment>
    <comment ref="E154" authorId="0">
      <text>
        <r>
          <rPr>
            <sz val="10"/>
            <rFont val="Arial"/>
            <family val="2"/>
          </rPr>
          <t>714,01
31-12-09 23:45 - 01-01-11 00:00</t>
        </r>
      </text>
    </comment>
    <comment ref="F154" authorId="0">
      <text>
        <r>
          <rPr>
            <sz val="10"/>
            <rFont val="Arial"/>
            <family val="2"/>
          </rPr>
          <t>733,10
31-12-10 23:45 - 01-01-12 00:00</t>
        </r>
      </text>
    </comment>
    <comment ref="G154" authorId="0">
      <text>
        <r>
          <rPr>
            <sz val="10"/>
            <rFont val="Arial"/>
            <family val="2"/>
          </rPr>
          <t>681,93
31-12-11 23:45 - 01-01-13 00:00</t>
        </r>
      </text>
    </comment>
    <comment ref="H154" authorId="0">
      <text>
        <r>
          <rPr>
            <sz val="10"/>
            <rFont val="Arial"/>
            <family val="2"/>
          </rPr>
          <t>684,71
31-12-12 23:45 - 01-01-14 00:00</t>
        </r>
      </text>
    </comment>
    <comment ref="I154" authorId="0">
      <text>
        <r>
          <rPr>
            <sz val="10"/>
            <rFont val="Arial"/>
            <family val="2"/>
          </rPr>
          <t>717,25
31-12-13 23:45 - 01-01-15 00:00</t>
        </r>
      </text>
    </comment>
    <comment ref="C155" authorId="0">
      <text>
        <r>
          <rPr>
            <sz val="10"/>
            <rFont val="Arial"/>
            <family val="2"/>
          </rPr>
          <t>4.279,47 !
25-06-08 00:00 - 01-01-09 00:00</t>
        </r>
      </text>
    </comment>
    <comment ref="D155" authorId="0">
      <text>
        <r>
          <rPr>
            <sz val="10"/>
            <rFont val="Arial"/>
            <family val="2"/>
          </rPr>
          <t>14.484,35
31-12-08 23:45 - 01-01-10 00:00</t>
        </r>
      </text>
    </comment>
    <comment ref="E155" authorId="0">
      <text>
        <r>
          <rPr>
            <sz val="10"/>
            <rFont val="Arial"/>
            <family val="2"/>
          </rPr>
          <t>14.804,42
31-12-09 23:45 - 01-01-11 00:00</t>
        </r>
      </text>
    </comment>
    <comment ref="F155" authorId="0">
      <text>
        <r>
          <rPr>
            <sz val="10"/>
            <rFont val="Arial"/>
            <family val="2"/>
          </rPr>
          <t>14.737,69
31-12-10 23:45 - 01-01-12 00:00</t>
        </r>
      </text>
    </comment>
    <comment ref="G155" authorId="0">
      <text>
        <r>
          <rPr>
            <sz val="10"/>
            <rFont val="Arial"/>
            <family val="2"/>
          </rPr>
          <t>15.326,05
31-12-11 23:45 - 01-01-13 00:00</t>
        </r>
      </text>
    </comment>
    <comment ref="H155" authorId="0">
      <text>
        <r>
          <rPr>
            <sz val="10"/>
            <rFont val="Arial"/>
            <family val="2"/>
          </rPr>
          <t>15.320,08
31-12-12 23:45 - 01-01-14 00:00</t>
        </r>
      </text>
    </comment>
    <comment ref="I155" authorId="0">
      <text>
        <r>
          <rPr>
            <sz val="10"/>
            <rFont val="Arial"/>
            <family val="2"/>
          </rPr>
          <t>15.856,20
31-12-13 23:45 - 01-01-15 00:00</t>
        </r>
      </text>
    </comment>
    <comment ref="D156" authorId="0">
      <text>
        <r>
          <rPr>
            <sz val="10"/>
            <rFont val="Arial"/>
            <family val="2"/>
          </rPr>
          <t>3.221,88 !
09-03-09 00:00 - 01-01-10 00:00</t>
        </r>
      </text>
    </comment>
    <comment ref="E156" authorId="0">
      <text>
        <r>
          <rPr>
            <sz val="10"/>
            <rFont val="Arial"/>
            <family val="2"/>
          </rPr>
          <t>4.968,11
31-12-09 23:45 - 01-01-11 00:00</t>
        </r>
      </text>
    </comment>
    <comment ref="F156" authorId="0">
      <text>
        <r>
          <rPr>
            <sz val="10"/>
            <rFont val="Arial"/>
            <family val="2"/>
          </rPr>
          <t>4.632,09
31-12-10 23:45 - 01-01-12 00:00</t>
        </r>
      </text>
    </comment>
    <comment ref="G156" authorId="0">
      <text>
        <r>
          <rPr>
            <sz val="10"/>
            <rFont val="Arial"/>
            <family val="2"/>
          </rPr>
          <t>5.280,01
31-12-11 23:45 - 01-01-13 00:00</t>
        </r>
      </text>
    </comment>
    <comment ref="H156" authorId="0">
      <text>
        <r>
          <rPr>
            <sz val="10"/>
            <rFont val="Arial"/>
            <family val="2"/>
          </rPr>
          <t>5.177,77
31-12-12 23:45 - 01-01-14 00:00</t>
        </r>
      </text>
    </comment>
    <comment ref="I156" authorId="0">
      <text>
        <r>
          <rPr>
            <sz val="10"/>
            <rFont val="Arial"/>
            <family val="2"/>
          </rPr>
          <t>4.584,00
31-12-13 23:45 - 01-01-15 00:00</t>
        </r>
      </text>
    </comment>
    <comment ref="C157" authorId="0">
      <text>
        <r>
          <rPr>
            <sz val="10"/>
            <rFont val="Arial"/>
            <family val="2"/>
          </rPr>
          <t>7.243,39 !
25-06-08 00:00 - 01-01-09 00:00</t>
        </r>
      </text>
    </comment>
    <comment ref="D157" authorId="0">
      <text>
        <r>
          <rPr>
            <sz val="10"/>
            <rFont val="Arial"/>
            <family val="2"/>
          </rPr>
          <t>23.947,38
31-12-08 23:45 - 01-01-10 00:00</t>
        </r>
      </text>
    </comment>
    <comment ref="E157" authorId="0">
      <text>
        <r>
          <rPr>
            <sz val="10"/>
            <rFont val="Arial"/>
            <family val="2"/>
          </rPr>
          <t>27.089,79
31-12-09 23:45 - 01-01-11 00:00</t>
        </r>
      </text>
    </comment>
    <comment ref="F157" authorId="0">
      <text>
        <r>
          <rPr>
            <sz val="10"/>
            <rFont val="Arial"/>
            <family val="2"/>
          </rPr>
          <t>20.872,24
31-12-10 23:45 - 01-01-12 00:00</t>
        </r>
      </text>
    </comment>
    <comment ref="G157" authorId="0">
      <text>
        <r>
          <rPr>
            <sz val="10"/>
            <rFont val="Arial"/>
            <family val="2"/>
          </rPr>
          <t>18.841,46
31-12-11 23:45 - 01-01-13 00:00</t>
        </r>
      </text>
    </comment>
    <comment ref="H157" authorId="0">
      <text>
        <r>
          <rPr>
            <sz val="10"/>
            <rFont val="Arial"/>
            <family val="2"/>
          </rPr>
          <t>17.285,21
31-12-12 23:45 - 01-01-14 00:00</t>
        </r>
      </text>
    </comment>
    <comment ref="I157" authorId="0">
      <text>
        <r>
          <rPr>
            <sz val="10"/>
            <rFont val="Arial"/>
            <family val="2"/>
          </rPr>
          <t>16.692,05
31-12-13 23:45 - 01-01-15 00:00</t>
        </r>
      </text>
    </comment>
    <comment ref="C158" authorId="0">
      <text>
        <r>
          <rPr>
            <sz val="10"/>
            <rFont val="Arial"/>
            <family val="2"/>
          </rPr>
          <t>5.565,20 !
25-06-08 00:00 - 01-01-09 00:00</t>
        </r>
      </text>
    </comment>
    <comment ref="D158" authorId="0">
      <text>
        <r>
          <rPr>
            <sz val="10"/>
            <rFont val="Arial"/>
            <family val="2"/>
          </rPr>
          <t>22.247,68
31-12-08 23:45 - 01-01-10 00:00</t>
        </r>
      </text>
    </comment>
    <comment ref="E158" authorId="0">
      <text>
        <r>
          <rPr>
            <sz val="10"/>
            <rFont val="Arial"/>
            <family val="2"/>
          </rPr>
          <t>24.170,54
31-12-09 23:45 - 01-01-11 00:00</t>
        </r>
      </text>
    </comment>
    <comment ref="F158" authorId="0">
      <text>
        <r>
          <rPr>
            <sz val="10"/>
            <rFont val="Arial"/>
            <family val="2"/>
          </rPr>
          <t>21.822,27
31-12-10 23:45 - 01-01-12 00:00</t>
        </r>
      </text>
    </comment>
    <comment ref="G158" authorId="0">
      <text>
        <r>
          <rPr>
            <sz val="10"/>
            <rFont val="Arial"/>
            <family val="2"/>
          </rPr>
          <t>16.850,75
31-12-11 23:45 - 01-01-13 00:00</t>
        </r>
      </text>
    </comment>
    <comment ref="H158" authorId="0">
      <text>
        <r>
          <rPr>
            <sz val="10"/>
            <rFont val="Arial"/>
            <family val="2"/>
          </rPr>
          <t>16.618,10
31-12-12 23:45 - 01-01-14 00:00</t>
        </r>
      </text>
    </comment>
    <comment ref="I158" authorId="0">
      <text>
        <r>
          <rPr>
            <sz val="10"/>
            <rFont val="Arial"/>
            <family val="2"/>
          </rPr>
          <t>11.284,96
31-12-13 23:45 - 01-01-15 00:00</t>
        </r>
      </text>
    </comment>
    <comment ref="C159" authorId="0">
      <text>
        <r>
          <rPr>
            <sz val="10"/>
            <rFont val="Arial"/>
            <family val="2"/>
          </rPr>
          <t>9.410,66 !
10-08-08 00:00 - 01-01-09 00:00</t>
        </r>
      </text>
    </comment>
    <comment ref="D159" authorId="0">
      <text>
        <r>
          <rPr>
            <sz val="10"/>
            <rFont val="Arial"/>
            <family val="2"/>
          </rPr>
          <t>29.463,73
31-12-08 23:45 - 01-01-10 00:00</t>
        </r>
      </text>
    </comment>
    <comment ref="E159" authorId="0">
      <text>
        <r>
          <rPr>
            <sz val="10"/>
            <rFont val="Arial"/>
            <family val="2"/>
          </rPr>
          <t>28.441,43
31-12-09 23:45 - 01-01-11 00:00</t>
        </r>
      </text>
    </comment>
    <comment ref="F159" authorId="0">
      <text>
        <r>
          <rPr>
            <sz val="10"/>
            <rFont val="Arial"/>
            <family val="2"/>
          </rPr>
          <t>25.003,46
31-12-10 23:45 - 01-01-12 00:00</t>
        </r>
      </text>
    </comment>
    <comment ref="G159" authorId="0">
      <text>
        <r>
          <rPr>
            <sz val="10"/>
            <rFont val="Arial"/>
            <family val="2"/>
          </rPr>
          <t>28.174,07
31-12-11 23:45 - 01-01-13 00:00</t>
        </r>
      </text>
    </comment>
    <comment ref="H159" authorId="0">
      <text>
        <r>
          <rPr>
            <sz val="10"/>
            <rFont val="Arial"/>
            <family val="2"/>
          </rPr>
          <t>27.397,73
31-12-12 23:45 - 01-01-14 00:00</t>
        </r>
      </text>
    </comment>
    <comment ref="I159" authorId="0">
      <text>
        <r>
          <rPr>
            <sz val="10"/>
            <rFont val="Arial"/>
            <family val="2"/>
          </rPr>
          <t>22.231,73
31-12-13 23:45 - 01-01-15 00:00</t>
        </r>
      </text>
    </comment>
    <comment ref="C160" authorId="0">
      <text>
        <r>
          <rPr>
            <sz val="10"/>
            <rFont val="Arial"/>
            <family val="2"/>
          </rPr>
          <t>13.795,97 !
25-06-08 00:00 - 01-01-09 00:00</t>
        </r>
      </text>
    </comment>
    <comment ref="D160" authorId="0">
      <text>
        <r>
          <rPr>
            <sz val="10"/>
            <rFont val="Arial"/>
            <family val="2"/>
          </rPr>
          <t>50.602,78
31-12-08 23:45 - 01-01-10 00:00</t>
        </r>
      </text>
    </comment>
    <comment ref="E160" authorId="0">
      <text>
        <r>
          <rPr>
            <sz val="10"/>
            <rFont val="Arial"/>
            <family val="2"/>
          </rPr>
          <t>47.157,28
31-12-09 23:45 - 01-01-11 00:00</t>
        </r>
      </text>
    </comment>
    <comment ref="F160" authorId="0">
      <text>
        <r>
          <rPr>
            <sz val="10"/>
            <rFont val="Arial"/>
            <family val="2"/>
          </rPr>
          <t>38.749,99
31-12-10 23:45 - 01-01-12 00:00</t>
        </r>
      </text>
    </comment>
    <comment ref="G160" authorId="0">
      <text>
        <r>
          <rPr>
            <sz val="10"/>
            <rFont val="Arial"/>
            <family val="2"/>
          </rPr>
          <t>36.180,37
31-12-11 23:45 - 01-01-13 00:00</t>
        </r>
      </text>
    </comment>
    <comment ref="H160" authorId="0">
      <text>
        <r>
          <rPr>
            <sz val="10"/>
            <rFont val="Arial"/>
            <family val="2"/>
          </rPr>
          <t>36.686,95
31-12-12 23:45 - 01-01-14 00:00</t>
        </r>
      </text>
    </comment>
    <comment ref="I160" authorId="0">
      <text>
        <r>
          <rPr>
            <sz val="10"/>
            <rFont val="Arial"/>
            <family val="2"/>
          </rPr>
          <t>36.898,49
31-12-13 23:45 - 01-01-15 00:00</t>
        </r>
      </text>
    </comment>
    <comment ref="C161" authorId="0">
      <text>
        <r>
          <rPr>
            <sz val="10"/>
            <rFont val="Arial"/>
            <family val="2"/>
          </rPr>
          <t>9.165,65 !
25-06-08 00:00 - 01-01-09 00:00</t>
        </r>
      </text>
    </comment>
    <comment ref="D161" authorId="0">
      <text>
        <r>
          <rPr>
            <sz val="10"/>
            <rFont val="Arial"/>
            <family val="2"/>
          </rPr>
          <t>31.982,51
31-12-08 23:45 - 01-01-10 00:00</t>
        </r>
      </text>
    </comment>
    <comment ref="E161" authorId="0">
      <text>
        <r>
          <rPr>
            <sz val="10"/>
            <rFont val="Arial"/>
            <family val="2"/>
          </rPr>
          <t>32.780,00
31-12-09 23:45 - 01-01-11 00:00</t>
        </r>
      </text>
    </comment>
    <comment ref="F161" authorId="0">
      <text>
        <r>
          <rPr>
            <sz val="10"/>
            <rFont val="Arial"/>
            <family val="2"/>
          </rPr>
          <t>29.806,18
31-12-10 23:45 - 01-01-12 00:00</t>
        </r>
      </text>
    </comment>
    <comment ref="G161" authorId="0">
      <text>
        <r>
          <rPr>
            <sz val="10"/>
            <rFont val="Arial"/>
            <family val="2"/>
          </rPr>
          <t>27.730,42
31-12-11 23:45 - 01-01-13 00:00</t>
        </r>
      </text>
    </comment>
    <comment ref="H161" authorId="0">
      <text>
        <r>
          <rPr>
            <sz val="10"/>
            <rFont val="Arial"/>
            <family val="2"/>
          </rPr>
          <t>27.217,43
31-12-12 23:45 - 01-01-14 00:00</t>
        </r>
      </text>
    </comment>
    <comment ref="I161" authorId="0">
      <text>
        <r>
          <rPr>
            <sz val="10"/>
            <rFont val="Arial"/>
            <family val="2"/>
          </rPr>
          <t>16.227,77
31-12-13 23:45 - 01-01-15 00:00</t>
        </r>
      </text>
    </comment>
    <comment ref="C162" authorId="0">
      <text>
        <r>
          <rPr>
            <sz val="10"/>
            <rFont val="Arial"/>
            <family val="2"/>
          </rPr>
          <t>11.294,77 !
25-06-08 00:00 - 01-01-09 00:00</t>
        </r>
      </text>
    </comment>
    <comment ref="D162" authorId="0">
      <text>
        <r>
          <rPr>
            <sz val="10"/>
            <rFont val="Arial"/>
            <family val="2"/>
          </rPr>
          <t>37.235,69
31-12-08 23:45 - 01-01-10 00:00</t>
        </r>
      </text>
    </comment>
    <comment ref="E162" authorId="0">
      <text>
        <r>
          <rPr>
            <sz val="10"/>
            <rFont val="Arial"/>
            <family val="2"/>
          </rPr>
          <t>37.773,82
31-12-09 23:45 - 01-01-11 00:00</t>
        </r>
      </text>
    </comment>
    <comment ref="F162" authorId="0">
      <text>
        <r>
          <rPr>
            <sz val="10"/>
            <rFont val="Arial"/>
            <family val="2"/>
          </rPr>
          <t>32.022,48
31-12-10 23:45 - 01-01-12 00:00</t>
        </r>
      </text>
    </comment>
    <comment ref="G162" authorId="0">
      <text>
        <r>
          <rPr>
            <sz val="10"/>
            <rFont val="Arial"/>
            <family val="2"/>
          </rPr>
          <t>33.111,38
31-12-11 23:45 - 01-01-13 00:00</t>
        </r>
      </text>
    </comment>
    <comment ref="H162" authorId="0">
      <text>
        <r>
          <rPr>
            <sz val="10"/>
            <rFont val="Arial"/>
            <family val="2"/>
          </rPr>
          <t>33.237,25
31-12-12 23:45 - 01-01-14 00:00</t>
        </r>
      </text>
    </comment>
    <comment ref="I162" authorId="0">
      <text>
        <r>
          <rPr>
            <sz val="10"/>
            <rFont val="Arial"/>
            <family val="2"/>
          </rPr>
          <t>33.560,28
31-12-13 23:45 - 01-01-15 00:00</t>
        </r>
      </text>
    </comment>
    <comment ref="C163" authorId="0">
      <text>
        <r>
          <rPr>
            <sz val="10"/>
            <rFont val="Arial"/>
            <family val="2"/>
          </rPr>
          <t>3.322,60 !
25-06-08 00:00 - 01-01-09 00:00</t>
        </r>
      </text>
    </comment>
    <comment ref="D163" authorId="0">
      <text>
        <r>
          <rPr>
            <sz val="10"/>
            <rFont val="Arial"/>
            <family val="2"/>
          </rPr>
          <t>11.434,52
31-12-08 23:45 - 01-01-10 00:00</t>
        </r>
      </text>
    </comment>
    <comment ref="E163" authorId="0">
      <text>
        <r>
          <rPr>
            <sz val="10"/>
            <rFont val="Arial"/>
            <family val="2"/>
          </rPr>
          <t>11.320,31
31-12-09 23:45 - 01-01-11 00:00</t>
        </r>
      </text>
    </comment>
    <comment ref="F163" authorId="0">
      <text>
        <r>
          <rPr>
            <sz val="10"/>
            <rFont val="Arial"/>
            <family val="2"/>
          </rPr>
          <t>10.479,74
31-12-10 23:45 - 01-01-12 00:00</t>
        </r>
      </text>
    </comment>
    <comment ref="G163" authorId="0">
      <text>
        <r>
          <rPr>
            <sz val="10"/>
            <rFont val="Arial"/>
            <family val="2"/>
          </rPr>
          <t>9.232,51
31-12-11 23:45 - 01-01-13 00:00</t>
        </r>
      </text>
    </comment>
    <comment ref="H163" authorId="0">
      <text>
        <r>
          <rPr>
            <sz val="10"/>
            <rFont val="Arial"/>
            <family val="2"/>
          </rPr>
          <t>9.008,10
31-12-12 23:45 - 01-01-14 00:00</t>
        </r>
      </text>
    </comment>
    <comment ref="I163" authorId="0">
      <text>
        <r>
          <rPr>
            <sz val="10"/>
            <rFont val="Arial"/>
            <family val="2"/>
          </rPr>
          <t>6.045,00
31-12-13 23:45 - 01-01-15 00:00</t>
        </r>
      </text>
    </comment>
    <comment ref="C164" authorId="0">
      <text>
        <r>
          <rPr>
            <sz val="10"/>
            <rFont val="Arial"/>
            <family val="2"/>
          </rPr>
          <t>7.472,94 !
25-06-08 00:00 - 01-01-09 00:00</t>
        </r>
      </text>
    </comment>
    <comment ref="D164" authorId="0">
      <text>
        <r>
          <rPr>
            <sz val="10"/>
            <rFont val="Arial"/>
            <family val="2"/>
          </rPr>
          <t>27.150,89
31-12-08 23:45 - 01-01-10 00:00</t>
        </r>
      </text>
    </comment>
    <comment ref="E164" authorId="0">
      <text>
        <r>
          <rPr>
            <sz val="10"/>
            <rFont val="Arial"/>
            <family val="2"/>
          </rPr>
          <t>28.561,16
31-12-09 23:45 - 01-01-11 00:00</t>
        </r>
      </text>
    </comment>
    <comment ref="F164" authorId="0">
      <text>
        <r>
          <rPr>
            <sz val="10"/>
            <rFont val="Arial"/>
            <family val="2"/>
          </rPr>
          <t>28.870,07
31-12-10 23:45 - 01-01-12 00:00</t>
        </r>
      </text>
    </comment>
    <comment ref="G164" authorId="0">
      <text>
        <r>
          <rPr>
            <sz val="10"/>
            <rFont val="Arial"/>
            <family val="2"/>
          </rPr>
          <t>29.354,58
31-12-11 23:45 - 01-01-13 00:00</t>
        </r>
      </text>
    </comment>
    <comment ref="H164" authorId="0">
      <text>
        <r>
          <rPr>
            <sz val="10"/>
            <rFont val="Arial"/>
            <family val="2"/>
          </rPr>
          <t>28.414,21
31-12-12 23:45 - 01-01-14 00:00</t>
        </r>
      </text>
    </comment>
    <comment ref="I164" authorId="0">
      <text>
        <r>
          <rPr>
            <sz val="10"/>
            <rFont val="Arial"/>
            <family val="2"/>
          </rPr>
          <t>28.869,62
31-12-13 23:45 - 01-01-15 00:00</t>
        </r>
      </text>
    </comment>
    <comment ref="C165" authorId="0">
      <text>
        <r>
          <rPr>
            <sz val="10"/>
            <rFont val="Arial"/>
            <family val="2"/>
          </rPr>
          <t>2.567,95 !
25-06-08 00:00 - 01-01-09 00:00</t>
        </r>
      </text>
    </comment>
    <comment ref="D165" authorId="0">
      <text>
        <r>
          <rPr>
            <sz val="10"/>
            <rFont val="Arial"/>
            <family val="2"/>
          </rPr>
          <t>9.832,12
31-12-08 23:45 - 01-01-10 00:00</t>
        </r>
      </text>
    </comment>
    <comment ref="E165" authorId="0">
      <text>
        <r>
          <rPr>
            <sz val="10"/>
            <rFont val="Arial"/>
            <family val="2"/>
          </rPr>
          <t>9.942,59
31-12-09 23:45 - 01-01-11 00:00</t>
        </r>
      </text>
    </comment>
    <comment ref="F165" authorId="0">
      <text>
        <r>
          <rPr>
            <sz val="10"/>
            <rFont val="Arial"/>
            <family val="2"/>
          </rPr>
          <t>9.934,43
31-12-10 23:45 - 01-01-12 00:00</t>
        </r>
      </text>
    </comment>
    <comment ref="G165" authorId="0">
      <text>
        <r>
          <rPr>
            <sz val="10"/>
            <rFont val="Arial"/>
            <family val="2"/>
          </rPr>
          <t>8.761,58
31-12-11 23:45 - 01-01-13 00:00</t>
        </r>
      </text>
    </comment>
    <comment ref="H165" authorId="0">
      <text>
        <r>
          <rPr>
            <sz val="10"/>
            <rFont val="Arial"/>
            <family val="2"/>
          </rPr>
          <t>7.940,46
31-12-12 23:45 - 01-01-14 00:00</t>
        </r>
      </text>
    </comment>
    <comment ref="I165" authorId="0">
      <text>
        <r>
          <rPr>
            <sz val="10"/>
            <rFont val="Arial"/>
            <family val="2"/>
          </rPr>
          <t>6.121,82
31-12-13 23:45 - 01-01-15 00:00</t>
        </r>
      </text>
    </comment>
    <comment ref="C166" authorId="0">
      <text>
        <r>
          <rPr>
            <sz val="10"/>
            <rFont val="Arial"/>
            <family val="2"/>
          </rPr>
          <t>689,30 !
25-06-08 00:00 - 01-01-09 00:00</t>
        </r>
      </text>
    </comment>
    <comment ref="D166" authorId="0">
      <text>
        <r>
          <rPr>
            <sz val="10"/>
            <rFont val="Arial"/>
            <family val="2"/>
          </rPr>
          <t>2.427,74
31-12-08 23:45 - 01-01-10 00:00</t>
        </r>
      </text>
    </comment>
    <comment ref="E166" authorId="0">
      <text>
        <r>
          <rPr>
            <sz val="10"/>
            <rFont val="Arial"/>
            <family val="2"/>
          </rPr>
          <t>2.778,29
31-12-09 23:45 - 01-01-11 00:00</t>
        </r>
      </text>
    </comment>
    <comment ref="F166" authorId="0">
      <text>
        <r>
          <rPr>
            <sz val="10"/>
            <rFont val="Arial"/>
            <family val="2"/>
          </rPr>
          <t>2.540,73
31-12-10 23:45 - 01-01-12 00:00</t>
        </r>
      </text>
    </comment>
    <comment ref="G166" authorId="0">
      <text>
        <r>
          <rPr>
            <sz val="10"/>
            <rFont val="Arial"/>
            <family val="2"/>
          </rPr>
          <t>2.867,18
31-12-11 23:45 - 01-01-13 00:00</t>
        </r>
      </text>
    </comment>
    <comment ref="H166" authorId="0">
      <text>
        <r>
          <rPr>
            <sz val="10"/>
            <rFont val="Arial"/>
            <family val="2"/>
          </rPr>
          <t>2.884,12
31-12-12 23:45 - 01-01-14 00:00</t>
        </r>
      </text>
    </comment>
    <comment ref="I166" authorId="0">
      <text>
        <r>
          <rPr>
            <sz val="10"/>
            <rFont val="Arial"/>
            <family val="2"/>
          </rPr>
          <t>2.996,20
31-12-13 23:45 - 01-01-15 00:00</t>
        </r>
      </text>
    </comment>
    <comment ref="C167" authorId="0">
      <text>
        <r>
          <rPr>
            <sz val="10"/>
            <rFont val="Arial"/>
            <family val="2"/>
          </rPr>
          <t>4.250,49 !
25-06-08 00:00 - 01-01-09 00:00</t>
        </r>
      </text>
    </comment>
    <comment ref="D167" authorId="0">
      <text>
        <r>
          <rPr>
            <sz val="10"/>
            <rFont val="Arial"/>
            <family val="2"/>
          </rPr>
          <t>13.434,28
31-12-08 23:45 - 01-01-10 00:00</t>
        </r>
      </text>
    </comment>
    <comment ref="E167" authorId="0">
      <text>
        <r>
          <rPr>
            <sz val="10"/>
            <rFont val="Arial"/>
            <family val="2"/>
          </rPr>
          <t>13.517,30
31-12-09 23:45 - 01-01-11 00:00</t>
        </r>
      </text>
    </comment>
    <comment ref="F167" authorId="0">
      <text>
        <r>
          <rPr>
            <sz val="10"/>
            <rFont val="Arial"/>
            <family val="2"/>
          </rPr>
          <t>10.186,08
31-12-10 23:45 - 01-01-12 00:00</t>
        </r>
      </text>
    </comment>
    <comment ref="G167" authorId="0">
      <text>
        <r>
          <rPr>
            <sz val="10"/>
            <rFont val="Arial"/>
            <family val="2"/>
          </rPr>
          <t>10.890,60
31-12-11 23:45 - 01-01-13 00:00</t>
        </r>
      </text>
    </comment>
    <comment ref="H167" authorId="0">
      <text>
        <r>
          <rPr>
            <sz val="10"/>
            <rFont val="Arial"/>
            <family val="2"/>
          </rPr>
          <t>11.336,41
31-12-12 23:45 - 01-01-14 00:00</t>
        </r>
      </text>
    </comment>
    <comment ref="I167" authorId="0">
      <text>
        <r>
          <rPr>
            <sz val="10"/>
            <rFont val="Arial"/>
            <family val="2"/>
          </rPr>
          <t>10.676,88
31-12-13 23:45 - 01-01-15 00:00</t>
        </r>
      </text>
    </comment>
    <comment ref="C168" authorId="0">
      <text>
        <r>
          <rPr>
            <sz val="10"/>
            <rFont val="Arial"/>
            <family val="2"/>
          </rPr>
          <t>6.569,63 !
25-06-08 00:00 - 01-01-09 00:00</t>
        </r>
      </text>
    </comment>
    <comment ref="D168" authorId="0">
      <text>
        <r>
          <rPr>
            <sz val="10"/>
            <rFont val="Arial"/>
            <family val="2"/>
          </rPr>
          <t>26.148,15
31-12-08 23:45 - 01-01-10 00:00</t>
        </r>
      </text>
    </comment>
    <comment ref="E168" authorId="0">
      <text>
        <r>
          <rPr>
            <sz val="10"/>
            <rFont val="Arial"/>
            <family val="2"/>
          </rPr>
          <t>26.581,51
31-12-09 23:45 - 01-01-11 00:00</t>
        </r>
      </text>
    </comment>
    <comment ref="F168" authorId="0">
      <text>
        <r>
          <rPr>
            <sz val="10"/>
            <rFont val="Arial"/>
            <family val="2"/>
          </rPr>
          <t>23.144,05
31-12-10 23:45 - 01-01-12 00:00</t>
        </r>
      </text>
    </comment>
    <comment ref="G168" authorId="0">
      <text>
        <r>
          <rPr>
            <sz val="10"/>
            <rFont val="Arial"/>
            <family val="2"/>
          </rPr>
          <t>23.198,02
31-12-11 23:45 - 01-01-13 00:00</t>
        </r>
      </text>
    </comment>
    <comment ref="H168" authorId="0">
      <text>
        <r>
          <rPr>
            <sz val="10"/>
            <rFont val="Arial"/>
            <family val="2"/>
          </rPr>
          <t>22.638,89
31-12-12 23:45 - 01-01-14 00:00</t>
        </r>
      </text>
    </comment>
    <comment ref="I168" authorId="0">
      <text>
        <r>
          <rPr>
            <sz val="10"/>
            <rFont val="Arial"/>
            <family val="2"/>
          </rPr>
          <t>19.564,48
31-12-13 23:45 - 01-01-15 00:00</t>
        </r>
      </text>
    </comment>
    <comment ref="C169" authorId="0">
      <text>
        <r>
          <rPr>
            <sz val="10"/>
            <rFont val="Arial"/>
            <family val="2"/>
          </rPr>
          <t>662,36 !
25-06-08 00:00 - 01-01-09 00:00</t>
        </r>
      </text>
    </comment>
    <comment ref="D169" authorId="0">
      <text>
        <r>
          <rPr>
            <sz val="10"/>
            <rFont val="Arial"/>
            <family val="2"/>
          </rPr>
          <t>2.499,34
31-12-08 23:45 - 01-01-10 00:00</t>
        </r>
      </text>
    </comment>
    <comment ref="E169" authorId="0">
      <text>
        <r>
          <rPr>
            <sz val="10"/>
            <rFont val="Arial"/>
            <family val="2"/>
          </rPr>
          <t>2.280,86
31-12-09 23:45 - 01-01-11 00:00</t>
        </r>
      </text>
    </comment>
    <comment ref="F169" authorId="0">
      <text>
        <r>
          <rPr>
            <sz val="10"/>
            <rFont val="Arial"/>
            <family val="2"/>
          </rPr>
          <t>1.866,47
31-12-10 23:45 - 01-01-12 00:00</t>
        </r>
      </text>
    </comment>
    <comment ref="G169" authorId="0">
      <text>
        <r>
          <rPr>
            <sz val="10"/>
            <rFont val="Arial"/>
            <family val="2"/>
          </rPr>
          <t>1.561,01
31-12-11 23:45 - 01-01-13 00:00</t>
        </r>
      </text>
    </comment>
    <comment ref="H169" authorId="0">
      <text>
        <r>
          <rPr>
            <sz val="10"/>
            <rFont val="Arial"/>
            <family val="2"/>
          </rPr>
          <t>1.168,22
31-12-12 23:45 - 01-01-14 00:00</t>
        </r>
      </text>
    </comment>
    <comment ref="I169" authorId="0">
      <text>
        <r>
          <rPr>
            <sz val="10"/>
            <rFont val="Arial"/>
            <family val="2"/>
          </rPr>
          <t>1.537,33
31-12-13 23:45 - 01-01-15 00:00</t>
        </r>
      </text>
    </comment>
    <comment ref="C170" authorId="0">
      <text>
        <r>
          <rPr>
            <sz val="10"/>
            <rFont val="Arial"/>
            <family val="2"/>
          </rPr>
          <t>1.464,19 !
25-06-08 00:00 - 20-01-09 00:15</t>
        </r>
      </text>
    </comment>
    <comment ref="D170" authorId="0">
      <text>
        <r>
          <rPr>
            <sz val="10"/>
            <rFont val="Arial"/>
            <family val="2"/>
          </rPr>
          <t>11.819,19
30-12-08 00:00 - 01-01-10 00:00</t>
        </r>
      </text>
    </comment>
    <comment ref="E170" authorId="0">
      <text>
        <r>
          <rPr>
            <sz val="10"/>
            <rFont val="Arial"/>
            <family val="2"/>
          </rPr>
          <t>16.134,70
31-12-09 23:45 - 01-01-11 00:00</t>
        </r>
      </text>
    </comment>
    <comment ref="F170" authorId="0">
      <text>
        <r>
          <rPr>
            <sz val="10"/>
            <rFont val="Arial"/>
            <family val="2"/>
          </rPr>
          <t>14.328,12
31-12-10 23:45 - 01-01-12 00:00</t>
        </r>
      </text>
    </comment>
    <comment ref="G170" authorId="0">
      <text>
        <r>
          <rPr>
            <sz val="10"/>
            <rFont val="Arial"/>
            <family val="2"/>
          </rPr>
          <t>15.838,69
31-12-11 23:45 - 01-01-13 00:00</t>
        </r>
      </text>
    </comment>
    <comment ref="H170" authorId="0">
      <text>
        <r>
          <rPr>
            <sz val="10"/>
            <rFont val="Arial"/>
            <family val="2"/>
          </rPr>
          <t>15.100,47
31-12-12 23:45 - 01-01-14 00:00</t>
        </r>
      </text>
    </comment>
    <comment ref="I170" authorId="0">
      <text>
        <r>
          <rPr>
            <sz val="10"/>
            <rFont val="Arial"/>
            <family val="2"/>
          </rPr>
          <t>15.990,38
31-12-13 23:45 - 01-01-15 00:00</t>
        </r>
      </text>
    </comment>
    <comment ref="C171" authorId="0">
      <text>
        <r>
          <rPr>
            <sz val="10"/>
            <rFont val="Arial"/>
            <family val="2"/>
          </rPr>
          <t>13.384,99 !
25-06-08 00:00 - 01-01-09 00:00</t>
        </r>
      </text>
    </comment>
    <comment ref="D171" authorId="0">
      <text>
        <r>
          <rPr>
            <sz val="10"/>
            <rFont val="Arial"/>
            <family val="2"/>
          </rPr>
          <t>40.177,68
31-12-08 23:45 - 01-01-10 00:00</t>
        </r>
      </text>
    </comment>
    <comment ref="E171" authorId="0">
      <text>
        <r>
          <rPr>
            <sz val="10"/>
            <rFont val="Arial"/>
            <family val="2"/>
          </rPr>
          <t>38.805,65
31-12-09 23:45 - 01-01-11 00:00</t>
        </r>
      </text>
    </comment>
    <comment ref="F171" authorId="0">
      <text>
        <r>
          <rPr>
            <sz val="10"/>
            <rFont val="Arial"/>
            <family val="2"/>
          </rPr>
          <t>40.197,44
31-12-10 23:45 - 01-01-12 00:00</t>
        </r>
      </text>
    </comment>
    <comment ref="G171" authorId="0">
      <text>
        <r>
          <rPr>
            <sz val="10"/>
            <rFont val="Arial"/>
            <family val="2"/>
          </rPr>
          <t>38.246,00
31-12-11 23:45 - 01-01-13 00:00</t>
        </r>
      </text>
    </comment>
    <comment ref="H171" authorId="0">
      <text>
        <r>
          <rPr>
            <sz val="10"/>
            <rFont val="Arial"/>
            <family val="2"/>
          </rPr>
          <t>36.549,57
31-12-12 23:45 - 01-01-14 00:00</t>
        </r>
      </text>
    </comment>
    <comment ref="I171" authorId="0">
      <text>
        <r>
          <rPr>
            <sz val="10"/>
            <rFont val="Arial"/>
            <family val="2"/>
          </rPr>
          <t>32.008,00
31-12-13 23:45 - 01-01-15 00:00</t>
        </r>
      </text>
    </comment>
    <comment ref="C172" authorId="0">
      <text>
        <r>
          <rPr>
            <sz val="10"/>
            <rFont val="Arial"/>
            <family val="2"/>
          </rPr>
          <t>9.701,17 !
25-06-08 00:00 - 01-01-09 00:00</t>
        </r>
      </text>
    </comment>
    <comment ref="D172" authorId="0">
      <text>
        <r>
          <rPr>
            <sz val="10"/>
            <rFont val="Arial"/>
            <family val="2"/>
          </rPr>
          <t>37.998,67
31-12-08 23:45 - 01-01-10 00:00</t>
        </r>
      </text>
    </comment>
    <comment ref="E172" authorId="0">
      <text>
        <r>
          <rPr>
            <sz val="10"/>
            <rFont val="Arial"/>
            <family val="2"/>
          </rPr>
          <t>39.131,18
31-12-09 23:45 - 01-01-11 00:00</t>
        </r>
      </text>
    </comment>
    <comment ref="F172" authorId="0">
      <text>
        <r>
          <rPr>
            <sz val="10"/>
            <rFont val="Arial"/>
            <family val="2"/>
          </rPr>
          <t>39.681,02
31-12-10 23:45 - 01-01-12 00:00</t>
        </r>
      </text>
    </comment>
    <comment ref="G172" authorId="0">
      <text>
        <r>
          <rPr>
            <sz val="10"/>
            <rFont val="Arial"/>
            <family val="2"/>
          </rPr>
          <t>39.638,74
31-12-11 23:45 - 01-01-13 00:00</t>
        </r>
      </text>
    </comment>
    <comment ref="H172" authorId="0">
      <text>
        <r>
          <rPr>
            <sz val="10"/>
            <rFont val="Arial"/>
            <family val="2"/>
          </rPr>
          <t>38.393,58
31-12-12 23:45 - 01-01-14 00:00</t>
        </r>
      </text>
    </comment>
    <comment ref="I172" authorId="0">
      <text>
        <r>
          <rPr>
            <sz val="10"/>
            <rFont val="Arial"/>
            <family val="2"/>
          </rPr>
          <t>39.200,93
31-12-13 23:45 - 01-01-15 00:00</t>
        </r>
      </text>
    </comment>
    <comment ref="C173" authorId="0">
      <text>
        <r>
          <rPr>
            <sz val="10"/>
            <rFont val="Arial"/>
            <family val="2"/>
          </rPr>
          <t>3.613,03 !
25-06-08 00:00 - 01-01-09 00:00</t>
        </r>
      </text>
    </comment>
    <comment ref="D173" authorId="0">
      <text>
        <r>
          <rPr>
            <sz val="10"/>
            <rFont val="Arial"/>
            <family val="2"/>
          </rPr>
          <t>14.458,83
31-12-08 23:45 - 01-01-10 00:00</t>
        </r>
      </text>
    </comment>
    <comment ref="E173" authorId="0">
      <text>
        <r>
          <rPr>
            <sz val="10"/>
            <rFont val="Arial"/>
            <family val="2"/>
          </rPr>
          <t>15.234,99
31-12-09 23:45 - 01-01-11 00:00</t>
        </r>
      </text>
    </comment>
    <comment ref="F173" authorId="0">
      <text>
        <r>
          <rPr>
            <sz val="10"/>
            <rFont val="Arial"/>
            <family val="2"/>
          </rPr>
          <t>12.599,13
31-12-10 23:45 - 01-01-12 00:00</t>
        </r>
      </text>
    </comment>
    <comment ref="G173" authorId="0">
      <text>
        <r>
          <rPr>
            <sz val="10"/>
            <rFont val="Arial"/>
            <family val="2"/>
          </rPr>
          <t>11.314,18
31-12-11 23:45 - 01-01-13 00:00</t>
        </r>
      </text>
    </comment>
    <comment ref="H173" authorId="0">
      <text>
        <r>
          <rPr>
            <sz val="10"/>
            <rFont val="Arial"/>
            <family val="2"/>
          </rPr>
          <t>10.716,59
31-12-12 23:45 - 01-01-14 00:00</t>
        </r>
      </text>
    </comment>
    <comment ref="I173" authorId="0">
      <text>
        <r>
          <rPr>
            <sz val="10"/>
            <rFont val="Arial"/>
            <family val="2"/>
          </rPr>
          <t>10.513,90
31-12-13 23:45 - 01-01-15 00:00</t>
        </r>
      </text>
    </comment>
    <comment ref="C174" authorId="0">
      <text>
        <r>
          <rPr>
            <sz val="10"/>
            <rFont val="Arial"/>
            <family val="2"/>
          </rPr>
          <t>4.881,56 !
25-06-08 00:00 - 01-01-09 00:00</t>
        </r>
      </text>
    </comment>
    <comment ref="D174" authorId="0">
      <text>
        <r>
          <rPr>
            <sz val="10"/>
            <rFont val="Arial"/>
            <family val="2"/>
          </rPr>
          <t>18.683,67
31-12-08 23:45 - 01-01-10 00:00</t>
        </r>
      </text>
    </comment>
    <comment ref="E174" authorId="0">
      <text>
        <r>
          <rPr>
            <sz val="10"/>
            <rFont val="Arial"/>
            <family val="2"/>
          </rPr>
          <t>14.873,26
31-12-09 23:45 - 01-01-11 00:00</t>
        </r>
      </text>
    </comment>
    <comment ref="F174" authorId="0">
      <text>
        <r>
          <rPr>
            <sz val="10"/>
            <rFont val="Arial"/>
            <family val="2"/>
          </rPr>
          <t>11.335,78
31-12-10 23:45 - 01-01-12 00:00</t>
        </r>
      </text>
    </comment>
    <comment ref="G174" authorId="0">
      <text>
        <r>
          <rPr>
            <sz val="10"/>
            <rFont val="Arial"/>
            <family val="2"/>
          </rPr>
          <t>10.292,62
31-12-11 23:45 - 01-01-13 00:00</t>
        </r>
      </text>
    </comment>
    <comment ref="H174" authorId="0">
      <text>
        <r>
          <rPr>
            <sz val="10"/>
            <rFont val="Arial"/>
            <family val="2"/>
          </rPr>
          <t>10.499,52
31-12-12 23:45 - 01-01-14 00:00</t>
        </r>
      </text>
    </comment>
    <comment ref="I174" authorId="0">
      <text>
        <r>
          <rPr>
            <sz val="10"/>
            <rFont val="Arial"/>
            <family val="2"/>
          </rPr>
          <t>10.489,72
31-12-13 23:45 - 01-01-15 00:00</t>
        </r>
      </text>
    </comment>
    <comment ref="C175" authorId="0">
      <text>
        <r>
          <rPr>
            <sz val="10"/>
            <rFont val="Arial"/>
            <family val="2"/>
          </rPr>
          <t>4.168,63 !
25-06-08 00:00 - 01-01-09 00:00</t>
        </r>
      </text>
    </comment>
    <comment ref="D175" authorId="0">
      <text>
        <r>
          <rPr>
            <sz val="10"/>
            <rFont val="Arial"/>
            <family val="2"/>
          </rPr>
          <t>16.663,34
31-12-08 23:45 - 01-01-10 00:00</t>
        </r>
      </text>
    </comment>
    <comment ref="E175" authorId="0">
      <text>
        <r>
          <rPr>
            <sz val="10"/>
            <rFont val="Arial"/>
            <family val="2"/>
          </rPr>
          <t>17.294,32
31-12-09 23:45 - 01-01-11 00:00</t>
        </r>
      </text>
    </comment>
    <comment ref="F175" authorId="0">
      <text>
        <r>
          <rPr>
            <sz val="10"/>
            <rFont val="Arial"/>
            <family val="2"/>
          </rPr>
          <t>13.822,15
31-12-10 23:45 - 01-01-12 00:00</t>
        </r>
      </text>
    </comment>
    <comment ref="G175" authorId="0">
      <text>
        <r>
          <rPr>
            <sz val="10"/>
            <rFont val="Arial"/>
            <family val="2"/>
          </rPr>
          <t>13.642,26
31-12-11 23:45 - 01-01-13 00:00</t>
        </r>
      </text>
    </comment>
    <comment ref="H175" authorId="0">
      <text>
        <r>
          <rPr>
            <sz val="10"/>
            <rFont val="Arial"/>
            <family val="2"/>
          </rPr>
          <t>13.493,95
31-12-12 23:45 - 01-01-14 00:00</t>
        </r>
      </text>
    </comment>
    <comment ref="I175" authorId="0">
      <text>
        <r>
          <rPr>
            <sz val="10"/>
            <rFont val="Arial"/>
            <family val="2"/>
          </rPr>
          <t>13.821,57
31-12-13 23:45 - 01-01-15 00:00</t>
        </r>
      </text>
    </comment>
    <comment ref="C176" authorId="0">
      <text>
        <r>
          <rPr>
            <sz val="10"/>
            <rFont val="Arial"/>
            <family val="2"/>
          </rPr>
          <t>2.872,72 !
25-06-08 00:00 - 01-01-09 00:00</t>
        </r>
      </text>
    </comment>
    <comment ref="D176" authorId="0">
      <text>
        <r>
          <rPr>
            <sz val="10"/>
            <rFont val="Arial"/>
            <family val="2"/>
          </rPr>
          <t>11.230,60
31-12-08 23:45 - 01-01-10 00:00</t>
        </r>
      </text>
    </comment>
    <comment ref="E176" authorId="0">
      <text>
        <r>
          <rPr>
            <sz val="10"/>
            <rFont val="Arial"/>
            <family val="2"/>
          </rPr>
          <t>10.896,22
31-12-09 23:45 - 01-01-11 00:00</t>
        </r>
      </text>
    </comment>
    <comment ref="F176" authorId="0">
      <text>
        <r>
          <rPr>
            <sz val="10"/>
            <rFont val="Arial"/>
            <family val="2"/>
          </rPr>
          <t>9.072,48
31-12-10 23:45 - 01-01-12 00:00</t>
        </r>
      </text>
    </comment>
    <comment ref="G176" authorId="0">
      <text>
        <r>
          <rPr>
            <sz val="10"/>
            <rFont val="Arial"/>
            <family val="2"/>
          </rPr>
          <t>8.757,54
31-12-11 23:45 - 01-01-13 00:00</t>
        </r>
      </text>
    </comment>
    <comment ref="H176" authorId="0">
      <text>
        <r>
          <rPr>
            <sz val="10"/>
            <rFont val="Arial"/>
            <family val="2"/>
          </rPr>
          <t>8.749,60
31-12-12 23:45 - 01-01-14 00:00</t>
        </r>
      </text>
    </comment>
    <comment ref="I176" authorId="0">
      <text>
        <r>
          <rPr>
            <sz val="10"/>
            <rFont val="Arial"/>
            <family val="2"/>
          </rPr>
          <t>7.965,14
31-12-13 23:45 - 01-01-15 00:00</t>
        </r>
      </text>
    </comment>
    <comment ref="D177" authorId="0">
      <text>
        <r>
          <rPr>
            <sz val="10"/>
            <rFont val="Arial"/>
            <family val="2"/>
          </rPr>
          <t>4.641,31 !
03-10-09 00:00 - 01-01-10 00:00</t>
        </r>
      </text>
    </comment>
    <comment ref="E177" authorId="0">
      <text>
        <r>
          <rPr>
            <sz val="10"/>
            <rFont val="Arial"/>
            <family val="2"/>
          </rPr>
          <t>17.030,81
31-12-09 23:45 - 01-01-11 00:00</t>
        </r>
      </text>
    </comment>
    <comment ref="F177" authorId="0">
      <text>
        <r>
          <rPr>
            <sz val="10"/>
            <rFont val="Arial"/>
            <family val="2"/>
          </rPr>
          <t>16.555,22
31-12-10 23:45 - 01-01-12 00:00</t>
        </r>
      </text>
    </comment>
    <comment ref="G177" authorId="0">
      <text>
        <r>
          <rPr>
            <sz val="10"/>
            <rFont val="Arial"/>
            <family val="2"/>
          </rPr>
          <t>15.932,31
31-12-11 23:45 - 01-01-13 00:00</t>
        </r>
      </text>
    </comment>
    <comment ref="H177" authorId="0">
      <text>
        <r>
          <rPr>
            <sz val="10"/>
            <rFont val="Arial"/>
            <family val="2"/>
          </rPr>
          <t>15.491,82
31-12-12 23:45 - 01-01-14 00:00</t>
        </r>
      </text>
    </comment>
    <comment ref="I177" authorId="0">
      <text>
        <r>
          <rPr>
            <sz val="10"/>
            <rFont val="Arial"/>
            <family val="2"/>
          </rPr>
          <t>11.984,08
31-12-13 23:45 - 01-01-15 00:00</t>
        </r>
      </text>
    </comment>
    <comment ref="C178" authorId="0">
      <text>
        <r>
          <rPr>
            <sz val="10"/>
            <rFont val="Arial"/>
            <family val="2"/>
          </rPr>
          <t>1.522,99 !
25-06-08 00:00 - 01-01-09 00:00</t>
        </r>
      </text>
    </comment>
    <comment ref="D178" authorId="0">
      <text>
        <r>
          <rPr>
            <sz val="10"/>
            <rFont val="Arial"/>
            <family val="2"/>
          </rPr>
          <t>6.906,82
31-12-08 23:45 - 01-01-10 00:00</t>
        </r>
      </text>
    </comment>
    <comment ref="E178" authorId="0">
      <text>
        <r>
          <rPr>
            <sz val="10"/>
            <rFont val="Arial"/>
            <family val="2"/>
          </rPr>
          <t>6.954,04
31-12-09 23:45 - 01-01-11 00:00</t>
        </r>
      </text>
    </comment>
    <comment ref="F178" authorId="0">
      <text>
        <r>
          <rPr>
            <sz val="10"/>
            <rFont val="Arial"/>
            <family val="2"/>
          </rPr>
          <t>6.805,96
31-12-10 23:45 - 01-01-12 00:00</t>
        </r>
      </text>
    </comment>
    <comment ref="G178" authorId="0">
      <text>
        <r>
          <rPr>
            <sz val="10"/>
            <rFont val="Arial"/>
            <family val="2"/>
          </rPr>
          <t>6.177,53
31-12-11 23:45 - 01-01-13 00:00</t>
        </r>
      </text>
    </comment>
    <comment ref="H178" authorId="0">
      <text>
        <r>
          <rPr>
            <sz val="10"/>
            <rFont val="Arial"/>
            <family val="2"/>
          </rPr>
          <t>6.031,37
31-12-12 23:45 - 01-01-14 00:00</t>
        </r>
      </text>
    </comment>
    <comment ref="I178" authorId="0">
      <text>
        <r>
          <rPr>
            <sz val="10"/>
            <rFont val="Arial"/>
            <family val="2"/>
          </rPr>
          <t>6.491,81
31-12-13 23:45 - 01-01-15 00:00</t>
        </r>
      </text>
    </comment>
    <comment ref="C179" authorId="0">
      <text>
        <r>
          <rPr>
            <sz val="10"/>
            <rFont val="Arial"/>
            <family val="2"/>
          </rPr>
          <t>4.097,23 !
25-06-08 00:00 - 01-01-09 00:00</t>
        </r>
      </text>
    </comment>
    <comment ref="D179" authorId="0">
      <text>
        <r>
          <rPr>
            <sz val="10"/>
            <rFont val="Arial"/>
            <family val="2"/>
          </rPr>
          <t>15.767,76
31-12-08 23:45 - 01-01-10 00:00</t>
        </r>
      </text>
    </comment>
    <comment ref="E179" authorId="0">
      <text>
        <r>
          <rPr>
            <sz val="10"/>
            <rFont val="Arial"/>
            <family val="2"/>
          </rPr>
          <t>14.300,99
31-12-09 23:45 - 01-01-11 00:00</t>
        </r>
      </text>
    </comment>
    <comment ref="F179" authorId="0">
      <text>
        <r>
          <rPr>
            <sz val="10"/>
            <rFont val="Arial"/>
            <family val="2"/>
          </rPr>
          <t>11.246,97
31-12-10 23:45 - 01-01-12 00:00</t>
        </r>
      </text>
    </comment>
    <comment ref="G179" authorId="0">
      <text>
        <r>
          <rPr>
            <sz val="10"/>
            <rFont val="Arial"/>
            <family val="2"/>
          </rPr>
          <t>11.174,40
31-12-11 23:45 - 01-01-13 00:00</t>
        </r>
      </text>
    </comment>
    <comment ref="H179" authorId="0">
      <text>
        <r>
          <rPr>
            <sz val="10"/>
            <rFont val="Arial"/>
            <family val="2"/>
          </rPr>
          <t>11.032,23
31-12-12 23:45 - 01-01-14 00:00</t>
        </r>
      </text>
    </comment>
    <comment ref="I179" authorId="0">
      <text>
        <r>
          <rPr>
            <sz val="10"/>
            <rFont val="Arial"/>
            <family val="2"/>
          </rPr>
          <t>10.822,97
31-12-13 23:45 - 01-01-15 00:00</t>
        </r>
      </text>
    </comment>
    <comment ref="C180" authorId="0">
      <text>
        <r>
          <rPr>
            <sz val="10"/>
            <rFont val="Arial"/>
            <family val="2"/>
          </rPr>
          <t>1.113,48 !
25-06-08 00:00 - 01-01-09 00:00</t>
        </r>
      </text>
    </comment>
    <comment ref="D180" authorId="0">
      <text>
        <r>
          <rPr>
            <sz val="10"/>
            <rFont val="Arial"/>
            <family val="2"/>
          </rPr>
          <t>4.355,41
31-12-08 23:45 - 01-01-10 00:00</t>
        </r>
      </text>
    </comment>
    <comment ref="E180" authorId="0">
      <text>
        <r>
          <rPr>
            <sz val="10"/>
            <rFont val="Arial"/>
            <family val="2"/>
          </rPr>
          <t>4.243,04
31-12-09 23:45 - 01-01-11 00:00</t>
        </r>
      </text>
    </comment>
    <comment ref="F180" authorId="0">
      <text>
        <r>
          <rPr>
            <sz val="10"/>
            <rFont val="Arial"/>
            <family val="2"/>
          </rPr>
          <t>4.222,79
31-12-10 23:45 - 01-01-12 00:00</t>
        </r>
      </text>
    </comment>
    <comment ref="G180" authorId="0">
      <text>
        <r>
          <rPr>
            <sz val="10"/>
            <rFont val="Arial"/>
            <family val="2"/>
          </rPr>
          <t>4.885,88
31-12-11 23:45 - 01-01-13 00:00</t>
        </r>
      </text>
    </comment>
    <comment ref="H180" authorId="0">
      <text>
        <r>
          <rPr>
            <sz val="10"/>
            <rFont val="Arial"/>
            <family val="2"/>
          </rPr>
          <t>4.429,36
31-12-12 23:45 - 01-01-14 00:00</t>
        </r>
      </text>
    </comment>
    <comment ref="I180" authorId="0">
      <text>
        <r>
          <rPr>
            <sz val="10"/>
            <rFont val="Arial"/>
            <family val="2"/>
          </rPr>
          <t>4.489,23
31-12-13 23:45 - 01-01-15 00:00</t>
        </r>
      </text>
    </comment>
    <comment ref="C181" authorId="0">
      <text>
        <r>
          <rPr>
            <sz val="10"/>
            <rFont val="Arial"/>
            <family val="2"/>
          </rPr>
          <t>5.458,21 !
25-06-08 00:00 - 01-01-09 00:00</t>
        </r>
      </text>
    </comment>
    <comment ref="D181" authorId="0">
      <text>
        <r>
          <rPr>
            <sz val="10"/>
            <rFont val="Arial"/>
            <family val="2"/>
          </rPr>
          <t>21.602,36
31-12-08 23:45 - 01-01-10 00:00</t>
        </r>
      </text>
    </comment>
    <comment ref="E181" authorId="0">
      <text>
        <r>
          <rPr>
            <sz val="10"/>
            <rFont val="Arial"/>
            <family val="2"/>
          </rPr>
          <t>22.073,60
31-12-09 23:45 - 01-01-11 00:00</t>
        </r>
      </text>
    </comment>
    <comment ref="F181" authorId="0">
      <text>
        <r>
          <rPr>
            <sz val="10"/>
            <rFont val="Arial"/>
            <family val="2"/>
          </rPr>
          <t>13.722,02
31-12-10 23:45 - 01-01-12 00:00</t>
        </r>
      </text>
    </comment>
    <comment ref="G181" authorId="0">
      <text>
        <r>
          <rPr>
            <sz val="10"/>
            <rFont val="Arial"/>
            <family val="2"/>
          </rPr>
          <t>9.917,75
31-12-11 23:45 - 01-01-13 00:00</t>
        </r>
      </text>
    </comment>
    <comment ref="H181" authorId="0">
      <text>
        <r>
          <rPr>
            <sz val="10"/>
            <rFont val="Arial"/>
            <family val="2"/>
          </rPr>
          <t>9.408,03
31-12-12 23:45 - 01-01-14 00:00</t>
        </r>
      </text>
    </comment>
    <comment ref="I181" authorId="0">
      <text>
        <r>
          <rPr>
            <sz val="10"/>
            <rFont val="Arial"/>
            <family val="2"/>
          </rPr>
          <t>9.784,05
31-12-13 23:45 - 01-01-15 00:00</t>
        </r>
      </text>
    </comment>
    <comment ref="C182" authorId="0">
      <text>
        <r>
          <rPr>
            <sz val="10"/>
            <rFont val="Arial"/>
            <family val="2"/>
          </rPr>
          <t>4.741,65 !
25-06-08 00:00 - 01-01-09 00:00</t>
        </r>
      </text>
    </comment>
    <comment ref="D182" authorId="0">
      <text>
        <r>
          <rPr>
            <sz val="10"/>
            <rFont val="Arial"/>
            <family val="2"/>
          </rPr>
          <t>18.601,85
31-12-08 23:45 - 01-01-10 00:00</t>
        </r>
      </text>
    </comment>
    <comment ref="E182" authorId="0">
      <text>
        <r>
          <rPr>
            <sz val="10"/>
            <rFont val="Arial"/>
            <family val="2"/>
          </rPr>
          <t>20.289,18
31-12-09 23:45 - 01-01-11 00:00</t>
        </r>
      </text>
    </comment>
    <comment ref="F182" authorId="0">
      <text>
        <r>
          <rPr>
            <sz val="10"/>
            <rFont val="Arial"/>
            <family val="2"/>
          </rPr>
          <t>19.547,15
31-12-10 23:45 - 01-01-12 00:00</t>
        </r>
      </text>
    </comment>
    <comment ref="G182" authorId="0">
      <text>
        <r>
          <rPr>
            <sz val="10"/>
            <rFont val="Arial"/>
            <family val="2"/>
          </rPr>
          <t>19.086,18
31-12-11 23:45 - 01-01-13 00:00</t>
        </r>
      </text>
    </comment>
    <comment ref="H182" authorId="0">
      <text>
        <r>
          <rPr>
            <sz val="10"/>
            <rFont val="Arial"/>
            <family val="2"/>
          </rPr>
          <t>18.548,31
31-12-12 23:45 - 01-01-14 00:00</t>
        </r>
      </text>
    </comment>
    <comment ref="I182" authorId="0">
      <text>
        <r>
          <rPr>
            <sz val="10"/>
            <rFont val="Arial"/>
            <family val="2"/>
          </rPr>
          <t>17.971,26
31-12-13 23:45 - 01-01-15 00:00</t>
        </r>
      </text>
    </comment>
    <comment ref="C183" authorId="0">
      <text>
        <r>
          <rPr>
            <sz val="10"/>
            <rFont val="Arial"/>
            <family val="2"/>
          </rPr>
          <t>5.580,28 !
25-06-08 00:00 - 01-01-09 00:00</t>
        </r>
      </text>
    </comment>
    <comment ref="D183" authorId="0">
      <text>
        <r>
          <rPr>
            <sz val="10"/>
            <rFont val="Arial"/>
            <family val="2"/>
          </rPr>
          <t>15.151,30
31-12-08 23:45 - 01-01-10 00:00</t>
        </r>
      </text>
    </comment>
    <comment ref="E183" authorId="0">
      <text>
        <r>
          <rPr>
            <sz val="10"/>
            <rFont val="Arial"/>
            <family val="2"/>
          </rPr>
          <t>14.820,81
31-12-09 23:45 - 01-01-11 00:00</t>
        </r>
      </text>
    </comment>
    <comment ref="F183" authorId="0">
      <text>
        <r>
          <rPr>
            <sz val="10"/>
            <rFont val="Arial"/>
            <family val="2"/>
          </rPr>
          <t>14.510,29
31-12-10 23:45 - 01-01-12 00:00</t>
        </r>
      </text>
    </comment>
    <comment ref="G183" authorId="0">
      <text>
        <r>
          <rPr>
            <sz val="10"/>
            <rFont val="Arial"/>
            <family val="2"/>
          </rPr>
          <t>14.706,35
31-12-11 23:45 - 01-01-13 00:00</t>
        </r>
      </text>
    </comment>
    <comment ref="H183" authorId="0">
      <text>
        <r>
          <rPr>
            <sz val="10"/>
            <rFont val="Arial"/>
            <family val="2"/>
          </rPr>
          <t>13.536,71
31-12-12 23:45 - 02-01-14 00:15</t>
        </r>
      </text>
    </comment>
    <comment ref="I183" authorId="0">
      <text>
        <r>
          <rPr>
            <sz val="10"/>
            <rFont val="Arial"/>
            <family val="2"/>
          </rPr>
          <t>10.051,32
29-12-13 00:00 - 01-01-15 00:00</t>
        </r>
      </text>
    </comment>
    <comment ref="C184" authorId="0">
      <text>
        <r>
          <rPr>
            <sz val="10"/>
            <rFont val="Arial"/>
            <family val="2"/>
          </rPr>
          <t>2.747,16 !
27-06-08 00:00 - 01-01-09 00:00</t>
        </r>
      </text>
    </comment>
    <comment ref="D184" authorId="0">
      <text>
        <r>
          <rPr>
            <sz val="10"/>
            <rFont val="Arial"/>
            <family val="2"/>
          </rPr>
          <t>8.642,15
31-12-08 23:45 - 01-01-10 00:00</t>
        </r>
      </text>
    </comment>
    <comment ref="E184" authorId="0">
      <text>
        <r>
          <rPr>
            <sz val="10"/>
            <rFont val="Arial"/>
            <family val="2"/>
          </rPr>
          <t>8.337,22
31-12-09 23:45 - 01-01-11 00:00</t>
        </r>
      </text>
    </comment>
    <comment ref="F184" authorId="0">
      <text>
        <r>
          <rPr>
            <sz val="10"/>
            <rFont val="Arial"/>
            <family val="2"/>
          </rPr>
          <t>8.481,47
31-12-10 23:45 - 01-01-12 00:00</t>
        </r>
      </text>
    </comment>
    <comment ref="G184" authorId="0">
      <text>
        <r>
          <rPr>
            <sz val="10"/>
            <rFont val="Arial"/>
            <family val="2"/>
          </rPr>
          <t>8.217,07
31-12-11 23:45 - 01-01-13 00:00</t>
        </r>
      </text>
    </comment>
    <comment ref="H184" authorId="0">
      <text>
        <r>
          <rPr>
            <sz val="10"/>
            <rFont val="Arial"/>
            <family val="2"/>
          </rPr>
          <t>8.129,91
31-12-12 23:45 - 01-01-14 00:00</t>
        </r>
      </text>
    </comment>
    <comment ref="I184" authorId="0">
      <text>
        <r>
          <rPr>
            <sz val="10"/>
            <rFont val="Arial"/>
            <family val="2"/>
          </rPr>
          <t>8.033,00
31-12-13 23:45 - 01-01-15 00:00</t>
        </r>
      </text>
    </comment>
    <comment ref="D185" authorId="0">
      <text>
        <r>
          <rPr>
            <sz val="10"/>
            <rFont val="Arial"/>
            <family val="2"/>
          </rPr>
          <t>34.866,87 !
02-03-09 00:00 - 01-01-10 00:00</t>
        </r>
      </text>
    </comment>
    <comment ref="E185" authorId="0">
      <text>
        <r>
          <rPr>
            <sz val="10"/>
            <rFont val="Arial"/>
            <family val="2"/>
          </rPr>
          <t>49.571,58
31-12-09 23:45 - 01-01-11 00:00</t>
        </r>
      </text>
    </comment>
    <comment ref="F185" authorId="0">
      <text>
        <r>
          <rPr>
            <sz val="10"/>
            <rFont val="Arial"/>
            <family val="2"/>
          </rPr>
          <t>50.517,05
31-12-10 23:45 - 01-01-12 00:00</t>
        </r>
      </text>
    </comment>
    <comment ref="G185" authorId="0">
      <text>
        <r>
          <rPr>
            <sz val="10"/>
            <rFont val="Arial"/>
            <family val="2"/>
          </rPr>
          <t>49.775,84
31-12-11 23:45 - 01-01-13 00:00</t>
        </r>
      </text>
    </comment>
    <comment ref="H185" authorId="0">
      <text>
        <r>
          <rPr>
            <sz val="10"/>
            <rFont val="Arial"/>
            <family val="2"/>
          </rPr>
          <t>44.419,87
31-12-12 23:45 - 01-01-14 00:00</t>
        </r>
      </text>
    </comment>
    <comment ref="I185" authorId="0">
      <text>
        <r>
          <rPr>
            <sz val="10"/>
            <rFont val="Arial"/>
            <family val="2"/>
          </rPr>
          <t>45.067,02
31-12-13 23:45 - 01-01-15 00:00</t>
        </r>
      </text>
    </comment>
    <comment ref="C186" authorId="0">
      <text>
        <r>
          <rPr>
            <sz val="10"/>
            <rFont val="Arial"/>
            <family val="2"/>
          </rPr>
          <t>1.230,17 !
25-06-08 00:00 - 01-01-09 00:00</t>
        </r>
      </text>
    </comment>
    <comment ref="D186" authorId="0">
      <text>
        <r>
          <rPr>
            <sz val="10"/>
            <rFont val="Arial"/>
            <family val="2"/>
          </rPr>
          <t>4.447,99
31-12-08 23:45 - 01-01-10 00:00</t>
        </r>
      </text>
    </comment>
    <comment ref="E186" authorId="0">
      <text>
        <r>
          <rPr>
            <sz val="10"/>
            <rFont val="Arial"/>
            <family val="2"/>
          </rPr>
          <t>4.541,58
31-12-09 23:45 - 01-01-11 00:00</t>
        </r>
      </text>
    </comment>
    <comment ref="F186" authorId="0">
      <text>
        <r>
          <rPr>
            <sz val="10"/>
            <rFont val="Arial"/>
            <family val="2"/>
          </rPr>
          <t>4.520,93
31-12-10 23:45 - 01-01-12 00:00</t>
        </r>
      </text>
    </comment>
    <comment ref="G186" authorId="0">
      <text>
        <r>
          <rPr>
            <sz val="10"/>
            <rFont val="Arial"/>
            <family val="2"/>
          </rPr>
          <t>4.629,13
31-12-11 23:45 - 01-01-13 00:00</t>
        </r>
      </text>
    </comment>
    <comment ref="H186" authorId="0">
      <text>
        <r>
          <rPr>
            <sz val="10"/>
            <rFont val="Arial"/>
            <family val="2"/>
          </rPr>
          <t>4.657,66
31-12-12 23:45 - 01-01-14 00:00</t>
        </r>
      </text>
    </comment>
    <comment ref="I186" authorId="0">
      <text>
        <r>
          <rPr>
            <sz val="10"/>
            <rFont val="Arial"/>
            <family val="2"/>
          </rPr>
          <t>4.692,76
31-12-13 23:45 - 01-01-15 00:00</t>
        </r>
      </text>
    </comment>
    <comment ref="C187" authorId="0">
      <text>
        <r>
          <rPr>
            <sz val="10"/>
            <rFont val="Arial"/>
            <family val="2"/>
          </rPr>
          <t>2.813,35 !
26-06-08 00:00 - 01-01-09 00:00</t>
        </r>
      </text>
    </comment>
    <comment ref="D187" authorId="0">
      <text>
        <r>
          <rPr>
            <sz val="10"/>
            <rFont val="Arial"/>
            <family val="2"/>
          </rPr>
          <t>8.635,64
31-12-08 23:45 - 01-01-10 00:00</t>
        </r>
      </text>
    </comment>
    <comment ref="E187" authorId="0">
      <text>
        <r>
          <rPr>
            <sz val="10"/>
            <rFont val="Arial"/>
            <family val="2"/>
          </rPr>
          <t>8.805,27
31-12-09 23:45 - 01-01-11 00:00</t>
        </r>
      </text>
    </comment>
    <comment ref="F187" authorId="0">
      <text>
        <r>
          <rPr>
            <sz val="10"/>
            <rFont val="Arial"/>
            <family val="2"/>
          </rPr>
          <t>9.233,50
31-12-10 23:45 - 01-01-12 00:00</t>
        </r>
      </text>
    </comment>
    <comment ref="G187" authorId="0">
      <text>
        <r>
          <rPr>
            <sz val="10"/>
            <rFont val="Arial"/>
            <family val="2"/>
          </rPr>
          <t>5.515,72
31-12-11 23:45 - 01-01-13 00:00</t>
        </r>
      </text>
    </comment>
    <comment ref="H187" authorId="0">
      <text>
        <r>
          <rPr>
            <sz val="10"/>
            <rFont val="Arial"/>
            <family val="2"/>
          </rPr>
          <t>7.064,46
31-12-12 23:45 - 01-01-14 00:00</t>
        </r>
      </text>
    </comment>
    <comment ref="I187" authorId="0">
      <text>
        <r>
          <rPr>
            <sz val="10"/>
            <rFont val="Arial"/>
            <family val="2"/>
          </rPr>
          <t>7.122,91
31-12-13 23:45 - 01-01-15 00:00</t>
        </r>
      </text>
    </comment>
    <comment ref="C188" authorId="0">
      <text>
        <r>
          <rPr>
            <sz val="10"/>
            <rFont val="Arial"/>
            <family val="2"/>
          </rPr>
          <t>7.812,54 !
25-06-08 00:00 - 01-01-09 00:00</t>
        </r>
      </text>
    </comment>
    <comment ref="D188" authorId="0">
      <text>
        <r>
          <rPr>
            <sz val="10"/>
            <rFont val="Arial"/>
            <family val="2"/>
          </rPr>
          <t>33.422,14
31-12-08 23:45 - 01-01-10 00:00</t>
        </r>
      </text>
    </comment>
    <comment ref="E188" authorId="0">
      <text>
        <r>
          <rPr>
            <sz val="10"/>
            <rFont val="Arial"/>
            <family val="2"/>
          </rPr>
          <t>35.829,70
31-12-09 23:45 - 01-01-11 00:00</t>
        </r>
      </text>
    </comment>
    <comment ref="F188" authorId="0">
      <text>
        <r>
          <rPr>
            <sz val="10"/>
            <rFont val="Arial"/>
            <family val="2"/>
          </rPr>
          <t>31.871,21
31-12-10 23:45 - 01-01-12 00:00</t>
        </r>
      </text>
    </comment>
    <comment ref="G188" authorId="0">
      <text>
        <r>
          <rPr>
            <sz val="10"/>
            <rFont val="Arial"/>
            <family val="2"/>
          </rPr>
          <t>34.017,97
31-12-11 23:45 - 01-01-13 00:00</t>
        </r>
      </text>
    </comment>
    <comment ref="H188" authorId="0">
      <text>
        <r>
          <rPr>
            <sz val="10"/>
            <rFont val="Arial"/>
            <family val="2"/>
          </rPr>
          <t>29.215,93
31-12-12 23:45 - 01-01-14 00:00</t>
        </r>
      </text>
    </comment>
    <comment ref="I188" authorId="0">
      <text>
        <r>
          <rPr>
            <sz val="10"/>
            <rFont val="Arial"/>
            <family val="2"/>
          </rPr>
          <t>23.622,08
31-12-13 23:45 - 01-01-15 00:00</t>
        </r>
      </text>
    </comment>
    <comment ref="C189" authorId="0">
      <text>
        <r>
          <rPr>
            <sz val="10"/>
            <rFont val="Arial"/>
            <family val="2"/>
          </rPr>
          <t>3.927,90 !
25-06-08 00:00 - 01-01-09 00:00</t>
        </r>
      </text>
    </comment>
    <comment ref="D189" authorId="0">
      <text>
        <r>
          <rPr>
            <sz val="10"/>
            <rFont val="Arial"/>
            <family val="2"/>
          </rPr>
          <t>15.022,05
31-12-08 23:45 - 01-01-10 00:00</t>
        </r>
      </text>
    </comment>
    <comment ref="E189" authorId="0">
      <text>
        <r>
          <rPr>
            <sz val="10"/>
            <rFont val="Arial"/>
            <family val="2"/>
          </rPr>
          <t>15.823,60
31-12-09 23:45 - 01-01-11 00:00</t>
        </r>
      </text>
    </comment>
    <comment ref="F189" authorId="0">
      <text>
        <r>
          <rPr>
            <sz val="10"/>
            <rFont val="Arial"/>
            <family val="2"/>
          </rPr>
          <t>15.493,62
31-12-10 23:45 - 01-01-12 00:00</t>
        </r>
      </text>
    </comment>
    <comment ref="G189" authorId="0">
      <text>
        <r>
          <rPr>
            <sz val="10"/>
            <rFont val="Arial"/>
            <family val="2"/>
          </rPr>
          <t>12.287,36
31-12-11 23:45 - 01-01-13 00:00</t>
        </r>
      </text>
    </comment>
    <comment ref="H189" authorId="0">
      <text>
        <r>
          <rPr>
            <sz val="10"/>
            <rFont val="Arial"/>
            <family val="2"/>
          </rPr>
          <t>14.025,01
31-12-12 23:45 - 01-01-14 00:00</t>
        </r>
      </text>
    </comment>
    <comment ref="I189" authorId="0">
      <text>
        <r>
          <rPr>
            <sz val="10"/>
            <rFont val="Arial"/>
            <family val="2"/>
          </rPr>
          <t>15.166,19
31-12-13 23:45 - 01-01-15 00:00</t>
        </r>
      </text>
    </comment>
    <comment ref="C190" authorId="0">
      <text>
        <r>
          <rPr>
            <sz val="10"/>
            <rFont val="Arial"/>
            <family val="2"/>
          </rPr>
          <t>1.459,61 !
25-06-08 00:00 - 01-01-09 00:00</t>
        </r>
      </text>
    </comment>
    <comment ref="D190" authorId="0">
      <text>
        <r>
          <rPr>
            <sz val="10"/>
            <rFont val="Arial"/>
            <family val="2"/>
          </rPr>
          <t>4.564,84
31-12-08 23:45 - 01-01-10 00:00</t>
        </r>
      </text>
    </comment>
    <comment ref="E190" authorId="0">
      <text>
        <r>
          <rPr>
            <sz val="10"/>
            <rFont val="Arial"/>
            <family val="2"/>
          </rPr>
          <t>4.294,11
31-12-09 23:45 - 01-01-11 00:00</t>
        </r>
      </text>
    </comment>
    <comment ref="F190" authorId="0">
      <text>
        <r>
          <rPr>
            <sz val="10"/>
            <rFont val="Arial"/>
            <family val="2"/>
          </rPr>
          <t>5.392,73
31-12-10 23:45 - 01-01-12 00:00</t>
        </r>
      </text>
    </comment>
    <comment ref="G190" authorId="0">
      <text>
        <r>
          <rPr>
            <sz val="10"/>
            <rFont val="Arial"/>
            <family val="2"/>
          </rPr>
          <t>5.889,49
31-12-11 23:45 - 01-01-13 00:00</t>
        </r>
      </text>
    </comment>
    <comment ref="H190" authorId="0">
      <text>
        <r>
          <rPr>
            <sz val="10"/>
            <rFont val="Arial"/>
            <family val="2"/>
          </rPr>
          <t>6.199,50
31-12-12 23:45 - 01-01-14 00:00</t>
        </r>
      </text>
    </comment>
    <comment ref="I190" authorId="0">
      <text>
        <r>
          <rPr>
            <sz val="10"/>
            <rFont val="Arial"/>
            <family val="2"/>
          </rPr>
          <t>5.580,30
31-12-13 23:45 - 01-01-15 00:00</t>
        </r>
      </text>
    </comment>
    <comment ref="C191" authorId="0">
      <text>
        <r>
          <rPr>
            <sz val="10"/>
            <rFont val="Arial"/>
            <family val="2"/>
          </rPr>
          <t>3.809,83 !
25-06-08 00:00 - 01-01-09 00:00</t>
        </r>
      </text>
    </comment>
    <comment ref="D191" authorId="0">
      <text>
        <r>
          <rPr>
            <sz val="10"/>
            <rFont val="Arial"/>
            <family val="2"/>
          </rPr>
          <t>13.930,18
31-12-08 23:45 - 01-01-10 00:00</t>
        </r>
      </text>
    </comment>
    <comment ref="E191" authorId="0">
      <text>
        <r>
          <rPr>
            <sz val="10"/>
            <rFont val="Arial"/>
            <family val="2"/>
          </rPr>
          <t>14.742,25
31-12-09 23:45 - 01-01-11 00:00</t>
        </r>
      </text>
    </comment>
    <comment ref="F191" authorId="0">
      <text>
        <r>
          <rPr>
            <sz val="10"/>
            <rFont val="Arial"/>
            <family val="2"/>
          </rPr>
          <t>13.051,22
31-12-10 23:45 - 01-01-12 00:00</t>
        </r>
      </text>
    </comment>
    <comment ref="G191" authorId="0">
      <text>
        <r>
          <rPr>
            <sz val="10"/>
            <rFont val="Arial"/>
            <family val="2"/>
          </rPr>
          <t>14.089,17
31-12-11 23:45 - 01-01-13 00:00</t>
        </r>
      </text>
    </comment>
    <comment ref="H191" authorId="0">
      <text>
        <r>
          <rPr>
            <sz val="10"/>
            <rFont val="Arial"/>
            <family val="2"/>
          </rPr>
          <t>13.296,26
31-12-12 23:45 - 01-01-14 00:00</t>
        </r>
      </text>
    </comment>
    <comment ref="I191" authorId="0">
      <text>
        <r>
          <rPr>
            <sz val="10"/>
            <rFont val="Arial"/>
            <family val="2"/>
          </rPr>
          <t>14.055,83
31-12-13 23:45 - 01-01-15 00:00</t>
        </r>
      </text>
    </comment>
    <comment ref="C192" authorId="0">
      <text>
        <r>
          <rPr>
            <sz val="10"/>
            <rFont val="Arial"/>
            <family val="2"/>
          </rPr>
          <t>4.307,57 !
25-06-08 00:00 - 01-01-09 00:00</t>
        </r>
      </text>
    </comment>
    <comment ref="D192" authorId="0">
      <text>
        <r>
          <rPr>
            <sz val="10"/>
            <rFont val="Arial"/>
            <family val="2"/>
          </rPr>
          <t>14.969,98
31-12-08 23:45 - 01-01-10 00:00</t>
        </r>
      </text>
    </comment>
    <comment ref="E192" authorId="0">
      <text>
        <r>
          <rPr>
            <sz val="10"/>
            <rFont val="Arial"/>
            <family val="2"/>
          </rPr>
          <t>13.694,13
31-12-09 23:45 - 01-01-11 00:00</t>
        </r>
      </text>
    </comment>
    <comment ref="F192" authorId="0">
      <text>
        <r>
          <rPr>
            <sz val="10"/>
            <rFont val="Arial"/>
            <family val="2"/>
          </rPr>
          <t>11.761,34
31-12-10 23:45 - 01-01-12 00:00</t>
        </r>
      </text>
    </comment>
    <comment ref="G192" authorId="0">
      <text>
        <r>
          <rPr>
            <sz val="10"/>
            <rFont val="Arial"/>
            <family val="2"/>
          </rPr>
          <t>11.450,86
31-12-11 23:45 - 01-01-13 00:00</t>
        </r>
      </text>
    </comment>
    <comment ref="H192" authorId="0">
      <text>
        <r>
          <rPr>
            <sz val="10"/>
            <rFont val="Arial"/>
            <family val="2"/>
          </rPr>
          <t>9.853,45
31-12-12 23:45 - 01-01-14 00:00</t>
        </r>
      </text>
    </comment>
    <comment ref="I192" authorId="0">
      <text>
        <r>
          <rPr>
            <sz val="10"/>
            <rFont val="Arial"/>
            <family val="2"/>
          </rPr>
          <t>9.735,93
31-12-13 23:45 - 01-01-15 00:00</t>
        </r>
      </text>
    </comment>
    <comment ref="C193" authorId="0">
      <text>
        <r>
          <rPr>
            <sz val="10"/>
            <rFont val="Arial"/>
            <family val="2"/>
          </rPr>
          <t>1.501,93 !
25-06-08 00:00 - 01-01-09 00:00</t>
        </r>
      </text>
    </comment>
    <comment ref="D193" authorId="0">
      <text>
        <r>
          <rPr>
            <sz val="10"/>
            <rFont val="Arial"/>
            <family val="2"/>
          </rPr>
          <t>6.053,73
31-12-08 23:45 - 01-01-10 00:00</t>
        </r>
      </text>
    </comment>
    <comment ref="E193" authorId="0">
      <text>
        <r>
          <rPr>
            <sz val="10"/>
            <rFont val="Arial"/>
            <family val="2"/>
          </rPr>
          <t>6.199,67
31-12-09 23:45 - 01-01-11 00:00</t>
        </r>
      </text>
    </comment>
    <comment ref="F193" authorId="0">
      <text>
        <r>
          <rPr>
            <sz val="10"/>
            <rFont val="Arial"/>
            <family val="2"/>
          </rPr>
          <t>5.985,10
31-12-10 23:45 - 01-01-12 00:00</t>
        </r>
      </text>
    </comment>
    <comment ref="G193" authorId="0">
      <text>
        <r>
          <rPr>
            <sz val="10"/>
            <rFont val="Arial"/>
            <family val="2"/>
          </rPr>
          <t>5.352,11
31-12-11 23:45 - 01-01-13 00:00</t>
        </r>
      </text>
    </comment>
    <comment ref="H193" authorId="0">
      <text>
        <r>
          <rPr>
            <sz val="10"/>
            <rFont val="Arial"/>
            <family val="2"/>
          </rPr>
          <t>5.023,21
31-12-12 23:45 - 01-01-14 00:00</t>
        </r>
      </text>
    </comment>
    <comment ref="I193" authorId="0">
      <text>
        <r>
          <rPr>
            <sz val="10"/>
            <rFont val="Arial"/>
            <family val="2"/>
          </rPr>
          <t>4.345,97
31-12-13 23:45 - 01-01-15 00:00</t>
        </r>
      </text>
    </comment>
    <comment ref="C194" authorId="0">
      <text>
        <r>
          <rPr>
            <sz val="10"/>
            <rFont val="Arial"/>
            <family val="2"/>
          </rPr>
          <t>2.469,29 !
26-06-08 00:00 - 01-01-09 00:00</t>
        </r>
      </text>
    </comment>
    <comment ref="D194" authorId="0">
      <text>
        <r>
          <rPr>
            <sz val="10"/>
            <rFont val="Arial"/>
            <family val="2"/>
          </rPr>
          <t>14.354,67
31-12-08 23:45 - 01-01-10 00:00</t>
        </r>
      </text>
    </comment>
    <comment ref="E194" authorId="0">
      <text>
        <r>
          <rPr>
            <sz val="10"/>
            <rFont val="Arial"/>
            <family val="2"/>
          </rPr>
          <t>14.544,89
31-12-09 23:45 - 01-01-11 00:00</t>
        </r>
      </text>
    </comment>
    <comment ref="F194" authorId="0">
      <text>
        <r>
          <rPr>
            <sz val="10"/>
            <rFont val="Arial"/>
            <family val="2"/>
          </rPr>
          <t>13.741,45
31-12-10 23:45 - 01-01-12 00:00</t>
        </r>
      </text>
    </comment>
    <comment ref="G194" authorId="0">
      <text>
        <r>
          <rPr>
            <sz val="10"/>
            <rFont val="Arial"/>
            <family val="2"/>
          </rPr>
          <t>11.760,18
31-12-11 23:45 - 01-01-13 00:00</t>
        </r>
      </text>
    </comment>
    <comment ref="H194" authorId="0">
      <text>
        <r>
          <rPr>
            <sz val="10"/>
            <rFont val="Arial"/>
            <family val="2"/>
          </rPr>
          <t>8.692,31
31-12-12 23:45 - 01-01-14 00:00</t>
        </r>
      </text>
    </comment>
    <comment ref="I194" authorId="0">
      <text>
        <r>
          <rPr>
            <sz val="10"/>
            <rFont val="Arial"/>
            <family val="2"/>
          </rPr>
          <t>11.689,67
31-12-13 23:45 - 01-01-15 00:00</t>
        </r>
      </text>
    </comment>
    <comment ref="C195" authorId="0">
      <text>
        <r>
          <rPr>
            <sz val="10"/>
            <rFont val="Arial"/>
            <family val="2"/>
          </rPr>
          <t>618,94 !
23-11-08 00:00 - 04-01-09 00:15</t>
        </r>
      </text>
    </comment>
    <comment ref="D195" authorId="0">
      <text>
        <r>
          <rPr>
            <sz val="10"/>
            <rFont val="Arial"/>
            <family val="2"/>
          </rPr>
          <t>6.469,31
31-12-08 00:00 - 01-01-10 00:00</t>
        </r>
      </text>
    </comment>
    <comment ref="E195" authorId="0">
      <text>
        <r>
          <rPr>
            <sz val="10"/>
            <rFont val="Arial"/>
            <family val="2"/>
          </rPr>
          <t>8.177,20
31-12-09 23:45 - 01-01-11 00:00</t>
        </r>
      </text>
    </comment>
    <comment ref="F195" authorId="0">
      <text>
        <r>
          <rPr>
            <sz val="10"/>
            <rFont val="Arial"/>
            <family val="2"/>
          </rPr>
          <t>7.237,01
31-12-10 23:45 - 01-01-12 00:00</t>
        </r>
      </text>
    </comment>
    <comment ref="G195" authorId="0">
      <text>
        <r>
          <rPr>
            <sz val="10"/>
            <rFont val="Arial"/>
            <family val="2"/>
          </rPr>
          <t>6.808,86
31-12-11 23:45 - 01-01-13 00:00</t>
        </r>
      </text>
    </comment>
    <comment ref="H195" authorId="0">
      <text>
        <r>
          <rPr>
            <sz val="10"/>
            <rFont val="Arial"/>
            <family val="2"/>
          </rPr>
          <t>6.674,96
31-12-12 23:45 - 01-01-14 00:00</t>
        </r>
      </text>
    </comment>
    <comment ref="I195" authorId="0">
      <text>
        <r>
          <rPr>
            <sz val="10"/>
            <rFont val="Arial"/>
            <family val="2"/>
          </rPr>
          <t>3.060,47
31-12-13 23:45 - 01-01-15 00:00</t>
        </r>
      </text>
    </comment>
    <comment ref="C196" authorId="0">
      <text>
        <r>
          <rPr>
            <sz val="10"/>
            <rFont val="Arial"/>
            <family val="2"/>
          </rPr>
          <t>1.827,85 !
25-06-08 00:00 - 01-01-09 00:00</t>
        </r>
      </text>
    </comment>
    <comment ref="D196" authorId="0">
      <text>
        <r>
          <rPr>
            <sz val="10"/>
            <rFont val="Arial"/>
            <family val="2"/>
          </rPr>
          <t>7.741,72
31-12-08 23:45 - 01-01-10 00:00</t>
        </r>
      </text>
    </comment>
    <comment ref="E196" authorId="0">
      <text>
        <r>
          <rPr>
            <sz val="10"/>
            <rFont val="Arial"/>
            <family val="2"/>
          </rPr>
          <t>6.943,78
31-12-09 23:45 - 01-01-11 00:00</t>
        </r>
      </text>
    </comment>
    <comment ref="F196" authorId="0">
      <text>
        <r>
          <rPr>
            <sz val="10"/>
            <rFont val="Arial"/>
            <family val="2"/>
          </rPr>
          <t>6.517,56
31-12-10 23:45 - 01-01-12 00:00</t>
        </r>
      </text>
    </comment>
    <comment ref="G196" authorId="0">
      <text>
        <r>
          <rPr>
            <sz val="10"/>
            <rFont val="Arial"/>
            <family val="2"/>
          </rPr>
          <t>8.267,28
31-12-11 23:45 - 01-01-13 00:00</t>
        </r>
      </text>
    </comment>
    <comment ref="H196" authorId="0">
      <text>
        <r>
          <rPr>
            <sz val="10"/>
            <rFont val="Arial"/>
            <family val="2"/>
          </rPr>
          <t>6.656,44
31-12-12 23:45 - 01-01-14 00:00</t>
        </r>
      </text>
    </comment>
    <comment ref="I196" authorId="0">
      <text>
        <r>
          <rPr>
            <sz val="10"/>
            <rFont val="Arial"/>
            <family val="2"/>
          </rPr>
          <t>7.335,72
31-12-13 23:45 - 01-01-15 00:00</t>
        </r>
      </text>
    </comment>
    <comment ref="E197" authorId="0">
      <text>
        <r>
          <rPr>
            <sz val="10"/>
            <rFont val="Arial"/>
            <family val="2"/>
          </rPr>
          <t>7.179,39 !
21-02-10 00:00 - 01-01-11 00:00</t>
        </r>
      </text>
    </comment>
    <comment ref="F197" authorId="0">
      <text>
        <r>
          <rPr>
            <sz val="10"/>
            <rFont val="Arial"/>
            <family val="2"/>
          </rPr>
          <t>9.533,24
31-12-10 23:45 - 01-01-12 00:00</t>
        </r>
      </text>
    </comment>
    <comment ref="G197" authorId="0">
      <text>
        <r>
          <rPr>
            <sz val="10"/>
            <rFont val="Arial"/>
            <family val="2"/>
          </rPr>
          <t>9.498,74
31-12-11 23:45 - 01-01-13 00:00</t>
        </r>
      </text>
    </comment>
    <comment ref="H197" authorId="0">
      <text>
        <r>
          <rPr>
            <sz val="10"/>
            <rFont val="Arial"/>
            <family val="2"/>
          </rPr>
          <t>9.389,69
31-12-12 23:45 - 01-01-14 00:00</t>
        </r>
      </text>
    </comment>
    <comment ref="I197" authorId="0">
      <text>
        <r>
          <rPr>
            <sz val="10"/>
            <rFont val="Arial"/>
            <family val="2"/>
          </rPr>
          <t>9.203,68
31-12-13 23:45 - 01-01-15 00:00</t>
        </r>
      </text>
    </comment>
    <comment ref="C198" authorId="0">
      <text>
        <r>
          <rPr>
            <sz val="10"/>
            <rFont val="Arial"/>
            <family val="2"/>
          </rPr>
          <t>2.533,24 !
25-06-08 00:00 - 01-01-09 00:00</t>
        </r>
      </text>
    </comment>
    <comment ref="D198" authorId="0">
      <text>
        <r>
          <rPr>
            <sz val="10"/>
            <rFont val="Arial"/>
            <family val="2"/>
          </rPr>
          <t>10.697,72
31-12-08 23:45 - 01-01-10 00:00</t>
        </r>
      </text>
    </comment>
    <comment ref="E198" authorId="0">
      <text>
        <r>
          <rPr>
            <sz val="10"/>
            <rFont val="Arial"/>
            <family val="2"/>
          </rPr>
          <t>10.168,65
31-12-09 23:45 - 01-01-11 00:00</t>
        </r>
      </text>
    </comment>
    <comment ref="F198" authorId="0">
      <text>
        <r>
          <rPr>
            <sz val="10"/>
            <rFont val="Arial"/>
            <family val="2"/>
          </rPr>
          <t>7.338,29
31-12-10 23:45 - 01-01-12 00:00</t>
        </r>
      </text>
    </comment>
    <comment ref="G198" authorId="0">
      <text>
        <r>
          <rPr>
            <sz val="10"/>
            <rFont val="Arial"/>
            <family val="2"/>
          </rPr>
          <t>8.473,92
31-12-11 23:45 - 01-01-13 00:00</t>
        </r>
      </text>
    </comment>
    <comment ref="H198" authorId="0">
      <text>
        <r>
          <rPr>
            <sz val="10"/>
            <rFont val="Arial"/>
            <family val="2"/>
          </rPr>
          <t>8.249,52
31-12-12 23:45 - 01-01-14 00:00</t>
        </r>
      </text>
    </comment>
    <comment ref="I198" authorId="0">
      <text>
        <r>
          <rPr>
            <sz val="10"/>
            <rFont val="Arial"/>
            <family val="2"/>
          </rPr>
          <t>7.818,94
31-12-13 23:45 - 01-01-15 00:00</t>
        </r>
      </text>
    </comment>
    <comment ref="C199" authorId="0">
      <text>
        <r>
          <rPr>
            <sz val="10"/>
            <rFont val="Arial"/>
            <family val="2"/>
          </rPr>
          <t>26,79 !
26-06-08 00:00 - 01-01-09 00:00</t>
        </r>
      </text>
    </comment>
    <comment ref="D199" authorId="0">
      <text>
        <r>
          <rPr>
            <sz val="10"/>
            <rFont val="Arial"/>
            <family val="2"/>
          </rPr>
          <t>96,40
31-12-08 23:45 - 01-01-10 00:00</t>
        </r>
      </text>
    </comment>
    <comment ref="E199" authorId="0">
      <text>
        <r>
          <rPr>
            <sz val="10"/>
            <rFont val="Arial"/>
            <family val="2"/>
          </rPr>
          <t>98,05
31-12-09 23:45 - 01-01-11 00:00</t>
        </r>
      </text>
    </comment>
    <comment ref="F199" authorId="0">
      <text>
        <r>
          <rPr>
            <sz val="10"/>
            <rFont val="Arial"/>
            <family val="2"/>
          </rPr>
          <t>98,12
31-12-10 23:45 - 01-01-12 00:00</t>
        </r>
      </text>
    </comment>
    <comment ref="G199" authorId="0">
      <text>
        <r>
          <rPr>
            <sz val="10"/>
            <rFont val="Arial"/>
            <family val="2"/>
          </rPr>
          <t>102,70
31-12-11 23:45 - 01-01-13 00:00</t>
        </r>
      </text>
    </comment>
    <comment ref="H199" authorId="0">
      <text>
        <r>
          <rPr>
            <sz val="10"/>
            <rFont val="Arial"/>
            <family val="2"/>
          </rPr>
          <t>98,74
31-12-12 23:45 - 01-01-14 00:00</t>
        </r>
      </text>
    </comment>
    <comment ref="I199" authorId="0">
      <text>
        <r>
          <rPr>
            <sz val="10"/>
            <rFont val="Arial"/>
            <family val="2"/>
          </rPr>
          <t>101,16
31-12-13 23:45 - 01-01-15 00:00</t>
        </r>
      </text>
    </comment>
    <comment ref="D200" authorId="0">
      <text>
        <r>
          <rPr>
            <sz val="10"/>
            <rFont val="Arial"/>
            <family val="2"/>
          </rPr>
          <t>589,37 !
13-11-09 00:00 - 01-01-10 00:00</t>
        </r>
      </text>
    </comment>
    <comment ref="E200" authorId="0">
      <text>
        <r>
          <rPr>
            <sz val="10"/>
            <rFont val="Arial"/>
            <family val="2"/>
          </rPr>
          <t>3.436,01
31-12-09 23:45 - 01-01-11 00:00</t>
        </r>
      </text>
    </comment>
    <comment ref="F200" authorId="0">
      <text>
        <r>
          <rPr>
            <sz val="10"/>
            <rFont val="Arial"/>
            <family val="2"/>
          </rPr>
          <t>3.399,06
31-12-10 23:45 - 01-01-12 00:00</t>
        </r>
      </text>
    </comment>
    <comment ref="G200" authorId="0">
      <text>
        <r>
          <rPr>
            <sz val="10"/>
            <rFont val="Arial"/>
            <family val="2"/>
          </rPr>
          <t>3.904,89
31-12-11 23:45 - 01-01-13 00:00</t>
        </r>
      </text>
    </comment>
    <comment ref="H200" authorId="0">
      <text>
        <r>
          <rPr>
            <sz val="10"/>
            <rFont val="Arial"/>
            <family val="2"/>
          </rPr>
          <t>2.772,97
31-12-12 23:45 - 01-01-14 00:00</t>
        </r>
      </text>
    </comment>
    <comment ref="I200" authorId="0">
      <text>
        <r>
          <rPr>
            <sz val="10"/>
            <rFont val="Arial"/>
            <family val="2"/>
          </rPr>
          <t>2.380,65
31-12-13 23:45 - 01-01-15 00:00</t>
        </r>
      </text>
    </comment>
    <comment ref="C201" authorId="0">
      <text>
        <r>
          <rPr>
            <sz val="10"/>
            <rFont val="Arial"/>
            <family val="2"/>
          </rPr>
          <t>2.099,36 !
27-06-08 00:00 - 01-01-09 00:00</t>
        </r>
      </text>
    </comment>
    <comment ref="D201" authorId="0">
      <text>
        <r>
          <rPr>
            <sz val="10"/>
            <rFont val="Arial"/>
            <family val="2"/>
          </rPr>
          <t>6.653,63
31-12-08 23:45 - 01-01-10 00:00</t>
        </r>
      </text>
    </comment>
    <comment ref="E201" authorId="0">
      <text>
        <r>
          <rPr>
            <sz val="10"/>
            <rFont val="Arial"/>
            <family val="2"/>
          </rPr>
          <t>6.557,76
31-12-09 23:45 - 01-01-11 00:00</t>
        </r>
      </text>
    </comment>
    <comment ref="F201" authorId="0">
      <text>
        <r>
          <rPr>
            <sz val="10"/>
            <rFont val="Arial"/>
            <family val="2"/>
          </rPr>
          <t>6.785,07
31-12-10 23:45 - 01-01-12 00:00</t>
        </r>
      </text>
    </comment>
    <comment ref="G201" authorId="0">
      <text>
        <r>
          <rPr>
            <sz val="10"/>
            <rFont val="Arial"/>
            <family val="2"/>
          </rPr>
          <t>6.740,30
31-12-11 23:45 - 01-01-13 00:00</t>
        </r>
      </text>
    </comment>
    <comment ref="H201" authorId="0">
      <text>
        <r>
          <rPr>
            <sz val="10"/>
            <rFont val="Arial"/>
            <family val="2"/>
          </rPr>
          <t>6.871,72
31-12-12 23:45 - 01-01-14 00:00</t>
        </r>
      </text>
    </comment>
    <comment ref="I201" authorId="0">
      <text>
        <r>
          <rPr>
            <sz val="10"/>
            <rFont val="Arial"/>
            <family val="2"/>
          </rPr>
          <t>6.782,03
31-12-13 23:45 - 01-01-15 00:00</t>
        </r>
      </text>
    </comment>
    <comment ref="C202" authorId="0">
      <text>
        <r>
          <rPr>
            <sz val="10"/>
            <rFont val="Arial"/>
            <family val="2"/>
          </rPr>
          <t>4.080,27 !
26-06-08 00:00 - 01-01-09 00:00</t>
        </r>
      </text>
    </comment>
    <comment ref="D202" authorId="0">
      <text>
        <r>
          <rPr>
            <sz val="10"/>
            <rFont val="Arial"/>
            <family val="2"/>
          </rPr>
          <t>13.865,16
31-12-08 23:45 - 01-01-10 00:00</t>
        </r>
      </text>
    </comment>
    <comment ref="E202" authorId="0">
      <text>
        <r>
          <rPr>
            <sz val="10"/>
            <rFont val="Arial"/>
            <family val="2"/>
          </rPr>
          <t>15.022,80
31-12-09 23:45 - 01-01-11 00:00</t>
        </r>
      </text>
    </comment>
    <comment ref="F202" authorId="0">
      <text>
        <r>
          <rPr>
            <sz val="10"/>
            <rFont val="Arial"/>
            <family val="2"/>
          </rPr>
          <t>9.919,04
31-12-10 23:45 - 01-01-12 00:00</t>
        </r>
      </text>
    </comment>
    <comment ref="G202" authorId="0">
      <text>
        <r>
          <rPr>
            <sz val="10"/>
            <rFont val="Arial"/>
            <family val="2"/>
          </rPr>
          <t>8.346,04
31-12-11 23:45 - 01-01-13 00:00</t>
        </r>
      </text>
    </comment>
    <comment ref="H202" authorId="0">
      <text>
        <r>
          <rPr>
            <sz val="10"/>
            <rFont val="Arial"/>
            <family val="2"/>
          </rPr>
          <t>8.246,88
31-12-12 23:45 - 01-01-14 00:00</t>
        </r>
      </text>
    </comment>
    <comment ref="I202" authorId="0">
      <text>
        <r>
          <rPr>
            <sz val="10"/>
            <rFont val="Arial"/>
            <family val="2"/>
          </rPr>
          <t>9.128,90
31-12-13 23:45 - 01-01-15 00:00</t>
        </r>
      </text>
    </comment>
    <comment ref="C203" authorId="0">
      <text>
        <r>
          <rPr>
            <sz val="10"/>
            <rFont val="Arial"/>
            <family val="2"/>
          </rPr>
          <t>2.760,35 !
25-06-08 00:00 - 01-01-09 00:00</t>
        </r>
      </text>
    </comment>
    <comment ref="D203" authorId="0">
      <text>
        <r>
          <rPr>
            <sz val="10"/>
            <rFont val="Arial"/>
            <family val="2"/>
          </rPr>
          <t>8.166,07
31-12-08 23:45 - 01-01-10 00:00</t>
        </r>
      </text>
    </comment>
    <comment ref="E203" authorId="0">
      <text>
        <r>
          <rPr>
            <sz val="10"/>
            <rFont val="Arial"/>
            <family val="2"/>
          </rPr>
          <t>8.162,46
31-12-09 23:45 - 01-01-11 00:00</t>
        </r>
      </text>
    </comment>
    <comment ref="F203" authorId="0">
      <text>
        <r>
          <rPr>
            <sz val="10"/>
            <rFont val="Arial"/>
            <family val="2"/>
          </rPr>
          <t>6.574,61
31-12-10 23:45 - 01-01-12 00:00</t>
        </r>
      </text>
    </comment>
    <comment ref="G203" authorId="0">
      <text>
        <r>
          <rPr>
            <sz val="10"/>
            <rFont val="Arial"/>
            <family val="2"/>
          </rPr>
          <t>6.256,55
31-12-11 23:45 - 01-01-13 00:00</t>
        </r>
      </text>
    </comment>
    <comment ref="H203" authorId="0">
      <text>
        <r>
          <rPr>
            <sz val="10"/>
            <rFont val="Arial"/>
            <family val="2"/>
          </rPr>
          <t>7.185,96
31-12-12 23:45 - 01-01-14 00:00</t>
        </r>
      </text>
    </comment>
    <comment ref="I203" authorId="0">
      <text>
        <r>
          <rPr>
            <sz val="10"/>
            <rFont val="Arial"/>
            <family val="2"/>
          </rPr>
          <t>6.932,04
31-12-13 23:45 - 01-01-15 00:00</t>
        </r>
      </text>
    </comment>
    <comment ref="C204" authorId="0">
      <text>
        <r>
          <rPr>
            <sz val="10"/>
            <rFont val="Arial"/>
            <family val="2"/>
          </rPr>
          <t>3.365,23 !
25-06-08 00:00 - 01-01-09 00:00</t>
        </r>
      </text>
    </comment>
    <comment ref="D204" authorId="0">
      <text>
        <r>
          <rPr>
            <sz val="10"/>
            <rFont val="Arial"/>
            <family val="2"/>
          </rPr>
          <t>11.819,24
31-12-08 23:45 - 01-01-10 00:00</t>
        </r>
      </text>
    </comment>
    <comment ref="E204" authorId="0">
      <text>
        <r>
          <rPr>
            <sz val="10"/>
            <rFont val="Arial"/>
            <family val="2"/>
          </rPr>
          <t>12.338,44
31-12-09 23:45 - 01-01-11 00:00</t>
        </r>
      </text>
    </comment>
    <comment ref="F204" authorId="0">
      <text>
        <r>
          <rPr>
            <sz val="10"/>
            <rFont val="Arial"/>
            <family val="2"/>
          </rPr>
          <t>8.951,28
31-12-10 23:45 - 01-01-12 00:00</t>
        </r>
      </text>
    </comment>
    <comment ref="G204" authorId="0">
      <text>
        <r>
          <rPr>
            <sz val="10"/>
            <rFont val="Arial"/>
            <family val="2"/>
          </rPr>
          <t>7.488,88
31-12-11 23:45 - 01-01-13 00:00</t>
        </r>
      </text>
    </comment>
    <comment ref="H204" authorId="0">
      <text>
        <r>
          <rPr>
            <sz val="10"/>
            <rFont val="Arial"/>
            <family val="2"/>
          </rPr>
          <t>7.590,74
31-12-12 23:45 - 01-01-14 00:00</t>
        </r>
      </text>
    </comment>
    <comment ref="I204" authorId="0">
      <text>
        <r>
          <rPr>
            <sz val="10"/>
            <rFont val="Arial"/>
            <family val="2"/>
          </rPr>
          <t>6.555,52
31-12-13 23:45 - 01-01-15 00:00</t>
        </r>
      </text>
    </comment>
    <comment ref="C205" authorId="0">
      <text>
        <r>
          <rPr>
            <sz val="10"/>
            <rFont val="Arial"/>
            <family val="2"/>
          </rPr>
          <t>2.397,97 !
25-06-08 00:00 - 01-01-09 00:00</t>
        </r>
      </text>
    </comment>
    <comment ref="D205" authorId="0">
      <text>
        <r>
          <rPr>
            <sz val="10"/>
            <rFont val="Arial"/>
            <family val="2"/>
          </rPr>
          <t>7.327,88
31-12-08 23:45 - 01-01-10 00:00</t>
        </r>
      </text>
    </comment>
    <comment ref="E205" authorId="0">
      <text>
        <r>
          <rPr>
            <sz val="10"/>
            <rFont val="Arial"/>
            <family val="2"/>
          </rPr>
          <t>7.220,08
31-12-09 23:45 - 01-01-11 00:00</t>
        </r>
      </text>
    </comment>
    <comment ref="F205" authorId="0">
      <text>
        <r>
          <rPr>
            <sz val="10"/>
            <rFont val="Arial"/>
            <family val="2"/>
          </rPr>
          <t>7.298,78
31-12-10 23:45 - 01-01-12 00:00</t>
        </r>
      </text>
    </comment>
    <comment ref="G205" authorId="0">
      <text>
        <r>
          <rPr>
            <sz val="10"/>
            <rFont val="Arial"/>
            <family val="2"/>
          </rPr>
          <t>7.630,86
31-12-11 23:45 - 01-01-13 00:00</t>
        </r>
      </text>
    </comment>
    <comment ref="H205" authorId="0">
      <text>
        <r>
          <rPr>
            <sz val="10"/>
            <rFont val="Arial"/>
            <family val="2"/>
          </rPr>
          <t>7.665,75
31-12-12 23:45 - 01-01-14 00:00</t>
        </r>
      </text>
    </comment>
    <comment ref="I205" authorId="0">
      <text>
        <r>
          <rPr>
            <sz val="10"/>
            <rFont val="Arial"/>
            <family val="2"/>
          </rPr>
          <t>8.200,14
31-12-13 23:45 - 01-01-15 00:00</t>
        </r>
      </text>
    </comment>
    <comment ref="C206" authorId="0">
      <text>
        <r>
          <rPr>
            <sz val="10"/>
            <rFont val="Arial"/>
            <family val="2"/>
          </rPr>
          <t>556,00 !
25-06-08 00:00 - 01-01-09 00:00</t>
        </r>
      </text>
    </comment>
    <comment ref="D206" authorId="0">
      <text>
        <r>
          <rPr>
            <sz val="10"/>
            <rFont val="Arial"/>
            <family val="2"/>
          </rPr>
          <t>1.542,70
31-12-08 23:45 - 01-01-10 00:00</t>
        </r>
      </text>
    </comment>
    <comment ref="E206" authorId="0">
      <text>
        <r>
          <rPr>
            <sz val="10"/>
            <rFont val="Arial"/>
            <family val="2"/>
          </rPr>
          <t>1.674,59
31-12-09 23:45 - 01-01-11 00:00</t>
        </r>
      </text>
    </comment>
    <comment ref="F206" authorId="0">
      <text>
        <r>
          <rPr>
            <sz val="10"/>
            <rFont val="Arial"/>
            <family val="2"/>
          </rPr>
          <t>2.680,94
31-12-10 23:45 - 01-01-12 00:00</t>
        </r>
      </text>
    </comment>
    <comment ref="G206" authorId="0">
      <text>
        <r>
          <rPr>
            <sz val="10"/>
            <rFont val="Arial"/>
            <family val="2"/>
          </rPr>
          <t>3.266,75
31-12-11 23:45 - 01-01-13 00:00</t>
        </r>
      </text>
    </comment>
    <comment ref="H206" authorId="0">
      <text>
        <r>
          <rPr>
            <sz val="10"/>
            <rFont val="Arial"/>
            <family val="2"/>
          </rPr>
          <t>2.601,18
31-12-12 23:45 - 01-01-14 00:00</t>
        </r>
      </text>
    </comment>
    <comment ref="I206" authorId="0">
      <text>
        <r>
          <rPr>
            <sz val="10"/>
            <rFont val="Arial"/>
            <family val="2"/>
          </rPr>
          <t>2.854,89
31-12-13 23:45 - 01-01-15 00:00</t>
        </r>
      </text>
    </comment>
    <comment ref="C207" authorId="0">
      <text>
        <r>
          <rPr>
            <sz val="10"/>
            <rFont val="Arial"/>
            <family val="2"/>
          </rPr>
          <t>5.899,10 !
25-06-08 00:00 - 01-01-09 00:00</t>
        </r>
      </text>
    </comment>
    <comment ref="D207" authorId="0">
      <text>
        <r>
          <rPr>
            <sz val="10"/>
            <rFont val="Arial"/>
            <family val="2"/>
          </rPr>
          <t>17.599,02
31-12-08 23:45 - 01-01-10 00:00</t>
        </r>
      </text>
    </comment>
    <comment ref="E207" authorId="0">
      <text>
        <r>
          <rPr>
            <sz val="10"/>
            <rFont val="Arial"/>
            <family val="2"/>
          </rPr>
          <t>16.703,76
31-12-09 23:45 - 01-01-11 00:00</t>
        </r>
      </text>
    </comment>
    <comment ref="F207" authorId="0">
      <text>
        <r>
          <rPr>
            <sz val="10"/>
            <rFont val="Arial"/>
            <family val="2"/>
          </rPr>
          <t>15.838,39
31-12-10 23:45 - 01-01-12 00:00</t>
        </r>
      </text>
    </comment>
    <comment ref="G207" authorId="0">
      <text>
        <r>
          <rPr>
            <sz val="10"/>
            <rFont val="Arial"/>
            <family val="2"/>
          </rPr>
          <t>18.337,99
31-12-11 23:45 - 01-01-13 00:00</t>
        </r>
      </text>
    </comment>
    <comment ref="H207" authorId="0">
      <text>
        <r>
          <rPr>
            <sz val="10"/>
            <rFont val="Arial"/>
            <family val="2"/>
          </rPr>
          <t>18.415,50
31-12-12 23:45 - 01-01-14 00:00</t>
        </r>
      </text>
    </comment>
    <comment ref="I207" authorId="0">
      <text>
        <r>
          <rPr>
            <sz val="10"/>
            <rFont val="Arial"/>
            <family val="2"/>
          </rPr>
          <t>15.587,83
31-12-13 23:45 - 01-01-15 00:00</t>
        </r>
      </text>
    </comment>
    <comment ref="C208" authorId="0">
      <text>
        <r>
          <rPr>
            <sz val="10"/>
            <rFont val="Arial"/>
            <family val="2"/>
          </rPr>
          <t>10.549,62 !
25-06-08 00:00 - 01-01-09 00:00</t>
        </r>
      </text>
    </comment>
    <comment ref="D208" authorId="0">
      <text>
        <r>
          <rPr>
            <sz val="10"/>
            <rFont val="Arial"/>
            <family val="2"/>
          </rPr>
          <t>40.954,74
31-12-08 23:45 - 01-01-10 00:00</t>
        </r>
      </text>
    </comment>
    <comment ref="E208" authorId="0">
      <text>
        <r>
          <rPr>
            <sz val="10"/>
            <rFont val="Arial"/>
            <family val="2"/>
          </rPr>
          <t>42.978,46
31-12-09 23:45 - 01-01-11 00:00</t>
        </r>
      </text>
    </comment>
    <comment ref="F208" authorId="0">
      <text>
        <r>
          <rPr>
            <sz val="10"/>
            <rFont val="Arial"/>
            <family val="2"/>
          </rPr>
          <t>34.027,62
31-12-10 23:45 - 01-01-12 00:00</t>
        </r>
      </text>
    </comment>
    <comment ref="G208" authorId="0">
      <text>
        <r>
          <rPr>
            <sz val="10"/>
            <rFont val="Arial"/>
            <family val="2"/>
          </rPr>
          <t>35.631,53
31-12-11 23:45 - 01-01-13 00:00</t>
        </r>
      </text>
    </comment>
    <comment ref="H208" authorId="0">
      <text>
        <r>
          <rPr>
            <sz val="10"/>
            <rFont val="Arial"/>
            <family val="2"/>
          </rPr>
          <t>35.235,96
31-12-12 23:45 - 01-01-14 00:00</t>
        </r>
      </text>
    </comment>
    <comment ref="I208" authorId="0">
      <text>
        <r>
          <rPr>
            <sz val="10"/>
            <rFont val="Arial"/>
            <family val="2"/>
          </rPr>
          <t>34.769,10
31-12-13 23:45 - 01-01-15 00:00</t>
        </r>
      </text>
    </comment>
    <comment ref="C209" authorId="0">
      <text>
        <r>
          <rPr>
            <sz val="10"/>
            <rFont val="Arial"/>
            <family val="2"/>
          </rPr>
          <t>1.945,46 !
25-06-08 00:00 - 01-01-09 00:00</t>
        </r>
      </text>
    </comment>
    <comment ref="D209" authorId="0">
      <text>
        <r>
          <rPr>
            <sz val="10"/>
            <rFont val="Arial"/>
            <family val="2"/>
          </rPr>
          <t>9.330,08
31-12-08 23:45 - 01-01-10 00:00</t>
        </r>
      </text>
    </comment>
    <comment ref="E209" authorId="0">
      <text>
        <r>
          <rPr>
            <sz val="10"/>
            <rFont val="Arial"/>
            <family val="2"/>
          </rPr>
          <t>9.729,96
31-12-09 23:45 - 01-01-11 00:00</t>
        </r>
      </text>
    </comment>
    <comment ref="F209" authorId="0">
      <text>
        <r>
          <rPr>
            <sz val="10"/>
            <rFont val="Arial"/>
            <family val="2"/>
          </rPr>
          <t>5.445,53
31-12-10 23:45 - 01-01-12 00:00</t>
        </r>
      </text>
    </comment>
    <comment ref="G209" authorId="0">
      <text>
        <r>
          <rPr>
            <sz val="10"/>
            <rFont val="Arial"/>
            <family val="2"/>
          </rPr>
          <t>4.955,54
31-12-11 23:45 - 01-01-13 00:00</t>
        </r>
      </text>
    </comment>
    <comment ref="H209" authorId="0">
      <text>
        <r>
          <rPr>
            <sz val="10"/>
            <rFont val="Arial"/>
            <family val="2"/>
          </rPr>
          <t>5.182,30
31-12-12 23:45 - 01-01-14 00:00</t>
        </r>
      </text>
    </comment>
    <comment ref="I209" authorId="0">
      <text>
        <r>
          <rPr>
            <sz val="10"/>
            <rFont val="Arial"/>
            <family val="2"/>
          </rPr>
          <t>4.179,45
31-12-13 23:45 - 01-01-15 00:00</t>
        </r>
      </text>
    </comment>
    <comment ref="C210" authorId="0">
      <text>
        <r>
          <rPr>
            <sz val="10"/>
            <rFont val="Arial"/>
            <family val="2"/>
          </rPr>
          <t>2.334,29 !
25-06-08 00:00 - 01-01-09 00:00</t>
        </r>
      </text>
    </comment>
    <comment ref="D210" authorId="0">
      <text>
        <r>
          <rPr>
            <sz val="10"/>
            <rFont val="Arial"/>
            <family val="2"/>
          </rPr>
          <t>9.455,91
31-12-08 23:45 - 01-01-10 00:00</t>
        </r>
      </text>
    </comment>
    <comment ref="E210" authorId="0">
      <text>
        <r>
          <rPr>
            <sz val="10"/>
            <rFont val="Arial"/>
            <family val="2"/>
          </rPr>
          <t>8.060,31
31-12-09 23:45 - 01-01-11 00:00</t>
        </r>
      </text>
    </comment>
    <comment ref="F210" authorId="0">
      <text>
        <r>
          <rPr>
            <sz val="10"/>
            <rFont val="Arial"/>
            <family val="2"/>
          </rPr>
          <t>7.234,61
31-12-10 23:45 - 01-01-12 00:00</t>
        </r>
      </text>
    </comment>
    <comment ref="G210" authorId="0">
      <text>
        <r>
          <rPr>
            <sz val="10"/>
            <rFont val="Arial"/>
            <family val="2"/>
          </rPr>
          <t>9.283,22
31-12-11 23:45 - 01-01-13 00:00</t>
        </r>
      </text>
    </comment>
    <comment ref="H210" authorId="0">
      <text>
        <r>
          <rPr>
            <sz val="10"/>
            <rFont val="Arial"/>
            <family val="2"/>
          </rPr>
          <t>7.933,49
31-12-12 23:45 - 01-01-14 00:00</t>
        </r>
      </text>
    </comment>
    <comment ref="I210" authorId="0">
      <text>
        <r>
          <rPr>
            <sz val="10"/>
            <rFont val="Arial"/>
            <family val="2"/>
          </rPr>
          <t>7.140,42
31-12-13 23:45 - 01-01-15 00:00</t>
        </r>
      </text>
    </comment>
    <comment ref="C211" authorId="0">
      <text>
        <r>
          <rPr>
            <sz val="10"/>
            <rFont val="Arial"/>
            <family val="2"/>
          </rPr>
          <t>628,92 !
26-06-08 00:00 - 01-01-09 00:00</t>
        </r>
      </text>
    </comment>
    <comment ref="D211" authorId="0">
      <text>
        <r>
          <rPr>
            <sz val="10"/>
            <rFont val="Arial"/>
            <family val="2"/>
          </rPr>
          <t>721,60
31-12-08 23:45 - 01-01-10 00:00</t>
        </r>
      </text>
    </comment>
    <comment ref="E211" authorId="0">
      <text>
        <r>
          <rPr>
            <sz val="10"/>
            <rFont val="Arial"/>
            <family val="2"/>
          </rPr>
          <t>2.571,64
31-12-09 23:45 - 01-01-11 00:00</t>
        </r>
      </text>
    </comment>
    <comment ref="F211" authorId="0">
      <text>
        <r>
          <rPr>
            <sz val="10"/>
            <rFont val="Arial"/>
            <family val="2"/>
          </rPr>
          <t>1.600,44
31-12-10 23:45 - 01-01-12 00:00</t>
        </r>
      </text>
    </comment>
    <comment ref="G211" authorId="0">
      <text>
        <r>
          <rPr>
            <sz val="10"/>
            <rFont val="Arial"/>
            <family val="2"/>
          </rPr>
          <t>788,02
31-12-11 23:45 - 01-01-13 00:00</t>
        </r>
      </text>
    </comment>
    <comment ref="H211" authorId="0">
      <text>
        <r>
          <rPr>
            <sz val="10"/>
            <rFont val="Arial"/>
            <family val="2"/>
          </rPr>
          <t>479,68
31-12-12 23:45 - 01-01-14 00:00</t>
        </r>
      </text>
    </comment>
    <comment ref="I211" authorId="0">
      <text>
        <r>
          <rPr>
            <sz val="10"/>
            <rFont val="Arial"/>
            <family val="2"/>
          </rPr>
          <t>769,15
31-12-13 23:45 - 01-01-15 00:00</t>
        </r>
      </text>
    </comment>
    <comment ref="C212" authorId="0">
      <text>
        <r>
          <rPr>
            <sz val="10"/>
            <rFont val="Arial"/>
            <family val="2"/>
          </rPr>
          <t>206,36 !
25-06-08 00:00 - 01-01-09 00:00</t>
        </r>
      </text>
    </comment>
    <comment ref="D212" authorId="0">
      <text>
        <r>
          <rPr>
            <sz val="10"/>
            <rFont val="Arial"/>
            <family val="2"/>
          </rPr>
          <t>1.213,43
31-12-08 23:45 - 01-01-10 00:00</t>
        </r>
      </text>
    </comment>
    <comment ref="E212" authorId="0">
      <text>
        <r>
          <rPr>
            <sz val="10"/>
            <rFont val="Arial"/>
            <family val="2"/>
          </rPr>
          <t>2.309,58
31-12-09 23:45 - 01-01-11 00:00</t>
        </r>
      </text>
    </comment>
    <comment ref="F212" authorId="0">
      <text>
        <r>
          <rPr>
            <sz val="10"/>
            <rFont val="Arial"/>
            <family val="2"/>
          </rPr>
          <t>2.421,25
31-12-10 23:45 - 01-01-12 00:00</t>
        </r>
      </text>
    </comment>
    <comment ref="G212" authorId="0">
      <text>
        <r>
          <rPr>
            <sz val="10"/>
            <rFont val="Arial"/>
            <family val="2"/>
          </rPr>
          <t>2.608,70
31-12-11 23:45 - 01-01-13 00:00</t>
        </r>
      </text>
    </comment>
    <comment ref="H212" authorId="0">
      <text>
        <r>
          <rPr>
            <sz val="10"/>
            <rFont val="Arial"/>
            <family val="2"/>
          </rPr>
          <t>1.934,59
31-12-12 23:45 - 01-01-14 00:00</t>
        </r>
      </text>
    </comment>
    <comment ref="I212" authorId="0">
      <text>
        <r>
          <rPr>
            <sz val="10"/>
            <rFont val="Arial"/>
            <family val="2"/>
          </rPr>
          <t>603,24
31-12-13 23:45 - 01-01-15 00:00</t>
        </r>
      </text>
    </comment>
    <comment ref="C213" authorId="0">
      <text>
        <r>
          <rPr>
            <sz val="10"/>
            <rFont val="Arial"/>
            <family val="2"/>
          </rPr>
          <t>4.580,82 !
25-06-08 00:00 - 01-01-09 00:00</t>
        </r>
      </text>
    </comment>
    <comment ref="D213" authorId="0">
      <text>
        <r>
          <rPr>
            <sz val="10"/>
            <rFont val="Arial"/>
            <family val="2"/>
          </rPr>
          <t>12.328,28
31-12-08 23:45 - 01-01-10 00:00</t>
        </r>
      </text>
    </comment>
    <comment ref="E213" authorId="0">
      <text>
        <r>
          <rPr>
            <sz val="10"/>
            <rFont val="Arial"/>
            <family val="2"/>
          </rPr>
          <t>12.888,18
31-12-09 23:45 - 01-01-11 00:00</t>
        </r>
      </text>
    </comment>
    <comment ref="F213" authorId="0">
      <text>
        <r>
          <rPr>
            <sz val="10"/>
            <rFont val="Arial"/>
            <family val="2"/>
          </rPr>
          <t>10.728,60
31-12-10 23:45 - 01-01-12 00:00</t>
        </r>
      </text>
    </comment>
    <comment ref="G213" authorId="0">
      <text>
        <r>
          <rPr>
            <sz val="10"/>
            <rFont val="Arial"/>
            <family val="2"/>
          </rPr>
          <t>10.703,54
31-12-11 23:45 - 01-01-13 00:00</t>
        </r>
      </text>
    </comment>
    <comment ref="H213" authorId="0">
      <text>
        <r>
          <rPr>
            <sz val="10"/>
            <rFont val="Arial"/>
            <family val="2"/>
          </rPr>
          <t>10.590,01
31-12-12 23:45 - 01-01-14 00:00</t>
        </r>
      </text>
    </comment>
    <comment ref="I213" authorId="0">
      <text>
        <r>
          <rPr>
            <sz val="10"/>
            <rFont val="Arial"/>
            <family val="2"/>
          </rPr>
          <t>10.214,72
31-12-13 23:45 - 01-01-15 00:00</t>
        </r>
      </text>
    </comment>
    <comment ref="C214" authorId="0">
      <text>
        <r>
          <rPr>
            <sz val="10"/>
            <rFont val="Arial"/>
            <family val="2"/>
          </rPr>
          <t>4.600,95 !
25-06-08 00:00 - 01-01-09 00:00</t>
        </r>
      </text>
    </comment>
    <comment ref="D214" authorId="0">
      <text>
        <r>
          <rPr>
            <sz val="10"/>
            <rFont val="Arial"/>
            <family val="2"/>
          </rPr>
          <t>16.636,88
31-12-08 23:45 - 01-01-10 00:00</t>
        </r>
      </text>
    </comment>
    <comment ref="E214" authorId="0">
      <text>
        <r>
          <rPr>
            <sz val="10"/>
            <rFont val="Arial"/>
            <family val="2"/>
          </rPr>
          <t>17.914,61
31-12-09 23:45 - 01-01-11 00:00</t>
        </r>
      </text>
    </comment>
    <comment ref="F214" authorId="0">
      <text>
        <r>
          <rPr>
            <sz val="10"/>
            <rFont val="Arial"/>
            <family val="2"/>
          </rPr>
          <t>13.296,27
31-12-10 23:45 - 01-01-12 00:00</t>
        </r>
      </text>
    </comment>
    <comment ref="G214" authorId="0">
      <text>
        <r>
          <rPr>
            <sz val="10"/>
            <rFont val="Arial"/>
            <family val="2"/>
          </rPr>
          <t>12.256,56
31-12-11 23:45 - 01-01-13 00:00</t>
        </r>
      </text>
    </comment>
    <comment ref="H214" authorId="0">
      <text>
        <r>
          <rPr>
            <sz val="10"/>
            <rFont val="Arial"/>
            <family val="2"/>
          </rPr>
          <t>11.277,48
31-12-12 23:45 - 01-01-14 00:00</t>
        </r>
      </text>
    </comment>
    <comment ref="I214" authorId="0">
      <text>
        <r>
          <rPr>
            <sz val="10"/>
            <rFont val="Arial"/>
            <family val="2"/>
          </rPr>
          <t>7.475,84
31-12-13 23:45 - 01-01-15 00:00</t>
        </r>
      </text>
    </comment>
    <comment ref="C215" authorId="0">
      <text>
        <r>
          <rPr>
            <sz val="10"/>
            <rFont val="Arial"/>
            <family val="2"/>
          </rPr>
          <t>10.936,84 !
25-06-08 00:00 - 01-01-09 00:00</t>
        </r>
      </text>
    </comment>
    <comment ref="D215" authorId="0">
      <text>
        <r>
          <rPr>
            <sz val="10"/>
            <rFont val="Arial"/>
            <family val="2"/>
          </rPr>
          <t>45.484,86
31-12-08 23:45 - 01-01-10 00:00</t>
        </r>
      </text>
    </comment>
    <comment ref="E215" authorId="0">
      <text>
        <r>
          <rPr>
            <sz val="10"/>
            <rFont val="Arial"/>
            <family val="2"/>
          </rPr>
          <t>46.081,16
31-12-09 23:45 - 01-01-11 00:00</t>
        </r>
      </text>
    </comment>
    <comment ref="F215" authorId="0">
      <text>
        <r>
          <rPr>
            <sz val="10"/>
            <rFont val="Arial"/>
            <family val="2"/>
          </rPr>
          <t>37.074,18
31-12-10 23:45 - 01-01-12 00:00</t>
        </r>
      </text>
    </comment>
    <comment ref="G215" authorId="0">
      <text>
        <r>
          <rPr>
            <sz val="10"/>
            <rFont val="Arial"/>
            <family val="2"/>
          </rPr>
          <t>36.779,03
31-12-11 23:45 - 01-01-13 00:00</t>
        </r>
      </text>
    </comment>
    <comment ref="H215" authorId="0">
      <text>
        <r>
          <rPr>
            <sz val="10"/>
            <rFont val="Arial"/>
            <family val="2"/>
          </rPr>
          <t>34.280,45
31-12-12 23:45 - 01-01-14 00:00</t>
        </r>
      </text>
    </comment>
    <comment ref="I215" authorId="0">
      <text>
        <r>
          <rPr>
            <sz val="10"/>
            <rFont val="Arial"/>
            <family val="2"/>
          </rPr>
          <t>35.582,88
31-12-13 23:45 - 01-01-15 00:00</t>
        </r>
      </text>
    </comment>
    <comment ref="C216" authorId="0">
      <text>
        <r>
          <rPr>
            <sz val="10"/>
            <rFont val="Arial"/>
            <family val="2"/>
          </rPr>
          <t>1.599,49 !
25-06-08 00:00 - 01-01-09 00:00</t>
        </r>
      </text>
    </comment>
    <comment ref="D216" authorId="0">
      <text>
        <r>
          <rPr>
            <sz val="10"/>
            <rFont val="Arial"/>
            <family val="2"/>
          </rPr>
          <t>9.155,38
31-12-08 23:45 - 01-01-10 00:00</t>
        </r>
      </text>
    </comment>
    <comment ref="E216" authorId="0">
      <text>
        <r>
          <rPr>
            <sz val="10"/>
            <rFont val="Arial"/>
            <family val="2"/>
          </rPr>
          <t>14.514,86
31-12-09 23:45 - 01-01-11 00:00</t>
        </r>
      </text>
    </comment>
    <comment ref="F216" authorId="0">
      <text>
        <r>
          <rPr>
            <sz val="10"/>
            <rFont val="Arial"/>
            <family val="2"/>
          </rPr>
          <t>13.717,20
31-12-10 23:45 - 01-01-12 00:00</t>
        </r>
      </text>
    </comment>
    <comment ref="G216" authorId="0">
      <text>
        <r>
          <rPr>
            <sz val="10"/>
            <rFont val="Arial"/>
            <family val="2"/>
          </rPr>
          <t>14.218,32
31-12-11 23:45 - 01-01-13 00:00</t>
        </r>
      </text>
    </comment>
    <comment ref="H216" authorId="0">
      <text>
        <r>
          <rPr>
            <sz val="10"/>
            <rFont val="Arial"/>
            <family val="2"/>
          </rPr>
          <t>13.583,63
31-12-12 23:45 - 01-01-14 00:00</t>
        </r>
      </text>
    </comment>
    <comment ref="I216" authorId="0">
      <text>
        <r>
          <rPr>
            <sz val="10"/>
            <rFont val="Arial"/>
            <family val="2"/>
          </rPr>
          <t>15.090,64
31-12-13 23:45 - 01-01-15 00:00</t>
        </r>
      </text>
    </comment>
    <comment ref="C217" authorId="0">
      <text>
        <r>
          <rPr>
            <sz val="10"/>
            <rFont val="Arial"/>
            <family val="2"/>
          </rPr>
          <t>5.284,35 !
26-06-08 00:00 - 01-01-09 00:00</t>
        </r>
      </text>
    </comment>
    <comment ref="D217" authorId="0">
      <text>
        <r>
          <rPr>
            <sz val="10"/>
            <rFont val="Arial"/>
            <family val="2"/>
          </rPr>
          <t>18.701,86
31-12-08 23:45 - 01-01-10 00:00</t>
        </r>
      </text>
    </comment>
    <comment ref="E217" authorId="0">
      <text>
        <r>
          <rPr>
            <sz val="10"/>
            <rFont val="Arial"/>
            <family val="2"/>
          </rPr>
          <t>18.891,94
31-12-09 23:45 - 01-01-11 00:00</t>
        </r>
      </text>
    </comment>
    <comment ref="F217" authorId="0">
      <text>
        <r>
          <rPr>
            <sz val="10"/>
            <rFont val="Arial"/>
            <family val="2"/>
          </rPr>
          <t>19.121,81
31-12-10 23:45 - 01-01-12 00:00</t>
        </r>
      </text>
    </comment>
    <comment ref="G217" authorId="0">
      <text>
        <r>
          <rPr>
            <sz val="10"/>
            <rFont val="Arial"/>
            <family val="2"/>
          </rPr>
          <t>18.690,84
31-12-11 23:45 - 01-01-13 00:00</t>
        </r>
      </text>
    </comment>
    <comment ref="H217" authorId="0">
      <text>
        <r>
          <rPr>
            <sz val="10"/>
            <rFont val="Arial"/>
            <family val="2"/>
          </rPr>
          <t>17.593,64
31-12-12 23:45 - 01-01-14 00:00</t>
        </r>
      </text>
    </comment>
    <comment ref="I217" authorId="0">
      <text>
        <r>
          <rPr>
            <sz val="10"/>
            <rFont val="Arial"/>
            <family val="2"/>
          </rPr>
          <t>15.727,18
31-12-13 23:45 - 01-01-15 00:00</t>
        </r>
      </text>
    </comment>
    <comment ref="C218" authorId="0">
      <text>
        <r>
          <rPr>
            <sz val="10"/>
            <rFont val="Arial"/>
            <family val="2"/>
          </rPr>
          <t>1.525,31 !
25-06-08 00:00 - 01-01-09 00:00</t>
        </r>
      </text>
    </comment>
    <comment ref="D218" authorId="0">
      <text>
        <r>
          <rPr>
            <sz val="10"/>
            <rFont val="Arial"/>
            <family val="2"/>
          </rPr>
          <t>5.660,22
31-12-08 23:45 - 01-01-10 00:00</t>
        </r>
      </text>
    </comment>
    <comment ref="E218" authorId="0">
      <text>
        <r>
          <rPr>
            <sz val="10"/>
            <rFont val="Arial"/>
            <family val="2"/>
          </rPr>
          <t>5.348,00
31-12-09 23:45 - 01-01-11 00:00</t>
        </r>
      </text>
    </comment>
    <comment ref="F218" authorId="0">
      <text>
        <r>
          <rPr>
            <sz val="10"/>
            <rFont val="Arial"/>
            <family val="2"/>
          </rPr>
          <t>3.800,28
31-12-10 23:45 - 01-01-12 00:00</t>
        </r>
      </text>
    </comment>
    <comment ref="G218" authorId="0">
      <text>
        <r>
          <rPr>
            <sz val="10"/>
            <rFont val="Arial"/>
            <family val="2"/>
          </rPr>
          <t>2.123,70
31-12-11 23:45 - 01-01-13 00:00</t>
        </r>
      </text>
    </comment>
    <comment ref="H218" authorId="0">
      <text>
        <r>
          <rPr>
            <sz val="10"/>
            <rFont val="Arial"/>
            <family val="2"/>
          </rPr>
          <t>4.093,86
31-12-12 23:45 - 01-01-14 00:00</t>
        </r>
      </text>
    </comment>
    <comment ref="I218" authorId="0">
      <text>
        <r>
          <rPr>
            <sz val="10"/>
            <rFont val="Arial"/>
            <family val="2"/>
          </rPr>
          <t>4.639,60
31-12-13 23:45 - 01-01-15 00:00</t>
        </r>
      </text>
    </comment>
    <comment ref="C219" authorId="0">
      <text>
        <r>
          <rPr>
            <sz val="10"/>
            <rFont val="Arial"/>
            <family val="2"/>
          </rPr>
          <t>1.744,57 !
25-06-08 00:00 - 20-01-09 00:15</t>
        </r>
      </text>
    </comment>
    <comment ref="D219" authorId="0">
      <text>
        <r>
          <rPr>
            <sz val="10"/>
            <rFont val="Arial"/>
            <family val="2"/>
          </rPr>
          <t>14.095,37
30-12-08 00:00 - 01-01-10 00:00</t>
        </r>
      </text>
    </comment>
    <comment ref="E219" authorId="0">
      <text>
        <r>
          <rPr>
            <sz val="10"/>
            <rFont val="Arial"/>
            <family val="2"/>
          </rPr>
          <t>18.869,25
31-12-09 23:45 - 01-01-11 00:00</t>
        </r>
      </text>
    </comment>
    <comment ref="F219" authorId="0">
      <text>
        <r>
          <rPr>
            <sz val="10"/>
            <rFont val="Arial"/>
            <family val="2"/>
          </rPr>
          <t>19.651,77
31-12-10 23:45 - 01-01-12 00:00</t>
        </r>
      </text>
    </comment>
    <comment ref="G219" authorId="0">
      <text>
        <r>
          <rPr>
            <sz val="10"/>
            <rFont val="Arial"/>
            <family val="2"/>
          </rPr>
          <t>20.307,93
31-12-11 23:45 - 01-01-13 00:00</t>
        </r>
      </text>
    </comment>
    <comment ref="H219" authorId="0">
      <text>
        <r>
          <rPr>
            <sz val="10"/>
            <rFont val="Arial"/>
            <family val="2"/>
          </rPr>
          <t>20.424,29
31-12-12 23:45 - 01-01-14 00:00</t>
        </r>
      </text>
    </comment>
    <comment ref="I219" authorId="0">
      <text>
        <r>
          <rPr>
            <sz val="10"/>
            <rFont val="Arial"/>
            <family val="2"/>
          </rPr>
          <t>20.264,06
31-12-13 23:45 - 01-01-15 00:00</t>
        </r>
      </text>
    </comment>
    <comment ref="C220" authorId="0">
      <text>
        <r>
          <rPr>
            <sz val="10"/>
            <rFont val="Arial"/>
            <family val="2"/>
          </rPr>
          <t>363,70 !
25-06-08 00:00 - 01-01-09 00:00</t>
        </r>
      </text>
    </comment>
    <comment ref="D220" authorId="0">
      <text>
        <r>
          <rPr>
            <sz val="10"/>
            <rFont val="Arial"/>
            <family val="2"/>
          </rPr>
          <t>1.962,94
31-12-08 23:45 - 01-01-10 00:00</t>
        </r>
      </text>
    </comment>
    <comment ref="E220" authorId="0">
      <text>
        <r>
          <rPr>
            <sz val="10"/>
            <rFont val="Arial"/>
            <family val="2"/>
          </rPr>
          <t>1.885,24
31-12-09 23:45 - 01-01-11 00:00</t>
        </r>
      </text>
    </comment>
    <comment ref="F220" authorId="0">
      <text>
        <r>
          <rPr>
            <sz val="10"/>
            <rFont val="Arial"/>
            <family val="2"/>
          </rPr>
          <t>2.260,33
31-12-10 23:45 - 01-01-12 00:00</t>
        </r>
      </text>
    </comment>
    <comment ref="G220" authorId="0">
      <text>
        <r>
          <rPr>
            <sz val="10"/>
            <rFont val="Arial"/>
            <family val="2"/>
          </rPr>
          <t>2.290,22
31-12-11 23:45 - 01-01-13 00:00</t>
        </r>
      </text>
    </comment>
    <comment ref="H220" authorId="0">
      <text>
        <r>
          <rPr>
            <sz val="10"/>
            <rFont val="Arial"/>
            <family val="2"/>
          </rPr>
          <t>1.629,07
31-12-12 23:45 - 01-01-14 00:00</t>
        </r>
      </text>
    </comment>
    <comment ref="I220" authorId="0">
      <text>
        <r>
          <rPr>
            <sz val="10"/>
            <rFont val="Arial"/>
            <family val="2"/>
          </rPr>
          <t>1.659,67
31-12-13 23:45 - 01-01-15 00:00</t>
        </r>
      </text>
    </comment>
    <comment ref="D221" authorId="0">
      <text>
        <r>
          <rPr>
            <sz val="10"/>
            <rFont val="Arial"/>
            <family val="2"/>
          </rPr>
          <t>14.591,33 !
20-01-09 00:00 - 01-01-10 00:00</t>
        </r>
      </text>
    </comment>
    <comment ref="E221" authorId="0">
      <text>
        <r>
          <rPr>
            <sz val="10"/>
            <rFont val="Arial"/>
            <family val="2"/>
          </rPr>
          <t>17.341,94
31-12-09 23:45 - 01-01-11 00:00</t>
        </r>
      </text>
    </comment>
    <comment ref="F221" authorId="0">
      <text>
        <r>
          <rPr>
            <sz val="10"/>
            <rFont val="Arial"/>
            <family val="2"/>
          </rPr>
          <t>14.341,63
31-12-10 23:45 - 01-01-12 00:00</t>
        </r>
      </text>
    </comment>
    <comment ref="G221" authorId="0">
      <text>
        <r>
          <rPr>
            <sz val="10"/>
            <rFont val="Arial"/>
            <family val="2"/>
          </rPr>
          <t>13.471,83
31-12-11 23:45 - 01-01-13 00:00</t>
        </r>
      </text>
    </comment>
    <comment ref="H221" authorId="0">
      <text>
        <r>
          <rPr>
            <sz val="10"/>
            <rFont val="Arial"/>
            <family val="2"/>
          </rPr>
          <t>12.832,66
31-12-12 23:45 - 01-01-14 00:00</t>
        </r>
      </text>
    </comment>
    <comment ref="I221" authorId="0">
      <text>
        <r>
          <rPr>
            <sz val="10"/>
            <rFont val="Arial"/>
            <family val="2"/>
          </rPr>
          <t>12.886,69
31-12-13 23:45 - 01-01-15 00:00</t>
        </r>
      </text>
    </comment>
    <comment ref="D222" authorId="0">
      <text>
        <r>
          <rPr>
            <sz val="10"/>
            <rFont val="Arial"/>
            <family val="2"/>
          </rPr>
          <t>2.128,80 !
09-03-09 00:00 - 01-01-10 00:00</t>
        </r>
      </text>
    </comment>
    <comment ref="E222" authorId="0">
      <text>
        <r>
          <rPr>
            <sz val="10"/>
            <rFont val="Arial"/>
            <family val="2"/>
          </rPr>
          <t>4.105,75
31-12-09 23:45 - 01-01-11 00:00</t>
        </r>
      </text>
    </comment>
    <comment ref="F222" authorId="0">
      <text>
        <r>
          <rPr>
            <sz val="10"/>
            <rFont val="Arial"/>
            <family val="2"/>
          </rPr>
          <t>3.533,30
31-12-10 23:45 - 01-01-12 00:00</t>
        </r>
      </text>
    </comment>
    <comment ref="G222" authorId="0">
      <text>
        <r>
          <rPr>
            <sz val="10"/>
            <rFont val="Arial"/>
            <family val="2"/>
          </rPr>
          <t>3.388,73
31-12-11 23:45 - 01-01-13 00:00</t>
        </r>
      </text>
    </comment>
    <comment ref="H222" authorId="0">
      <text>
        <r>
          <rPr>
            <sz val="10"/>
            <rFont val="Arial"/>
            <family val="2"/>
          </rPr>
          <t>3.409,83
31-12-12 23:45 - 01-01-14 00:00</t>
        </r>
      </text>
    </comment>
    <comment ref="I222" authorId="0">
      <text>
        <r>
          <rPr>
            <sz val="10"/>
            <rFont val="Arial"/>
            <family val="2"/>
          </rPr>
          <t>1.927,35
31-12-13 23:45 - 01-01-15 00:00</t>
        </r>
      </text>
    </comment>
    <comment ref="D223" authorId="0">
      <text>
        <r>
          <rPr>
            <sz val="10"/>
            <rFont val="Arial"/>
            <family val="2"/>
          </rPr>
          <t>1.948,60 !
09-03-09 00:00 - 01-01-10 00:00</t>
        </r>
      </text>
    </comment>
    <comment ref="E223" authorId="0">
      <text>
        <r>
          <rPr>
            <sz val="10"/>
            <rFont val="Arial"/>
            <family val="2"/>
          </rPr>
          <t>4.438,83
31-12-09 23:45 - 01-01-11 00:00</t>
        </r>
      </text>
    </comment>
    <comment ref="F223" authorId="0">
      <text>
        <r>
          <rPr>
            <sz val="10"/>
            <rFont val="Arial"/>
            <family val="2"/>
          </rPr>
          <t>3.567,69
31-12-10 23:45 - 01-01-12 00:00</t>
        </r>
      </text>
    </comment>
    <comment ref="G223" authorId="0">
      <text>
        <r>
          <rPr>
            <sz val="10"/>
            <rFont val="Arial"/>
            <family val="2"/>
          </rPr>
          <t>3.042,33
31-12-11 23:45 - 01-01-13 00:00</t>
        </r>
      </text>
    </comment>
    <comment ref="H223" authorId="0">
      <text>
        <r>
          <rPr>
            <sz val="10"/>
            <rFont val="Arial"/>
            <family val="2"/>
          </rPr>
          <t>2.570,18
31-12-12 23:45 - 01-01-14 00:00</t>
        </r>
      </text>
    </comment>
    <comment ref="I223" authorId="0">
      <text>
        <r>
          <rPr>
            <sz val="10"/>
            <rFont val="Arial"/>
            <family val="2"/>
          </rPr>
          <t>3.127,45
31-12-13 23:45 - 01-01-15 00:00</t>
        </r>
      </text>
    </comment>
    <comment ref="C224" authorId="0">
      <text>
        <r>
          <rPr>
            <sz val="10"/>
            <rFont val="Arial"/>
            <family val="2"/>
          </rPr>
          <t>614,01 !
25-06-08 00:00 - 20-01-09 00:15</t>
        </r>
      </text>
    </comment>
    <comment ref="D224" authorId="0">
      <text>
        <r>
          <rPr>
            <sz val="10"/>
            <rFont val="Arial"/>
            <family val="2"/>
          </rPr>
          <t>2.933,82
30-12-08 00:00 - 01-01-10 00:00</t>
        </r>
      </text>
    </comment>
    <comment ref="E224" authorId="0">
      <text>
        <r>
          <rPr>
            <sz val="10"/>
            <rFont val="Arial"/>
            <family val="2"/>
          </rPr>
          <t>3.301,84
31-12-09 23:45 - 01-01-11 00:00</t>
        </r>
      </text>
    </comment>
    <comment ref="F224" authorId="0">
      <text>
        <r>
          <rPr>
            <sz val="10"/>
            <rFont val="Arial"/>
            <family val="2"/>
          </rPr>
          <t>3.963,66
31-12-10 23:45 - 01-01-12 00:00</t>
        </r>
      </text>
    </comment>
    <comment ref="G224" authorId="0">
      <text>
        <r>
          <rPr>
            <sz val="10"/>
            <rFont val="Arial"/>
            <family val="2"/>
          </rPr>
          <t>3.918,87
31-12-11 23:45 - 01-01-13 00:00</t>
        </r>
      </text>
    </comment>
    <comment ref="H224" authorId="0">
      <text>
        <r>
          <rPr>
            <sz val="10"/>
            <rFont val="Arial"/>
            <family val="2"/>
          </rPr>
          <t>3.882,64
31-12-12 23:45 - 01-01-14 00:00</t>
        </r>
      </text>
    </comment>
    <comment ref="I224" authorId="0">
      <text>
        <r>
          <rPr>
            <sz val="10"/>
            <rFont val="Arial"/>
            <family val="2"/>
          </rPr>
          <t>3.544,43
31-12-13 23:45 - 01-01-15 00:00</t>
        </r>
      </text>
    </comment>
    <comment ref="C225" authorId="0">
      <text>
        <r>
          <rPr>
            <sz val="10"/>
            <rFont val="Arial"/>
            <family val="2"/>
          </rPr>
          <t>752,55 !
25-06-08 00:00 - 20-01-09 00:15</t>
        </r>
      </text>
    </comment>
    <comment ref="D225" authorId="0">
      <text>
        <r>
          <rPr>
            <sz val="10"/>
            <rFont val="Arial"/>
            <family val="2"/>
          </rPr>
          <t>5.740,51
30-12-08 00:00 - 01-01-10 00:00</t>
        </r>
      </text>
    </comment>
    <comment ref="E225" authorId="0">
      <text>
        <r>
          <rPr>
            <sz val="10"/>
            <rFont val="Arial"/>
            <family val="2"/>
          </rPr>
          <t>7.319,80
31-12-09 23:45 - 01-01-11 00:00</t>
        </r>
      </text>
    </comment>
    <comment ref="F225" authorId="0">
      <text>
        <r>
          <rPr>
            <sz val="10"/>
            <rFont val="Arial"/>
            <family val="2"/>
          </rPr>
          <t>5.792,78
31-12-10 23:45 - 01-01-12 00:00</t>
        </r>
      </text>
    </comment>
    <comment ref="G225" authorId="0">
      <text>
        <r>
          <rPr>
            <sz val="10"/>
            <rFont val="Arial"/>
            <family val="2"/>
          </rPr>
          <t>5.185,10
31-12-11 23:45 - 01-01-13 00:00</t>
        </r>
      </text>
    </comment>
    <comment ref="H225" authorId="0">
      <text>
        <r>
          <rPr>
            <sz val="10"/>
            <rFont val="Arial"/>
            <family val="2"/>
          </rPr>
          <t>4.862,89
31-12-12 23:45 - 01-01-14 00:00</t>
        </r>
      </text>
    </comment>
    <comment ref="I225" authorId="0">
      <text>
        <r>
          <rPr>
            <sz val="10"/>
            <rFont val="Arial"/>
            <family val="2"/>
          </rPr>
          <t>5.297,95
31-12-13 23:45 - 01-01-15 00:00</t>
        </r>
      </text>
    </comment>
    <comment ref="C226" authorId="0">
      <text>
        <r>
          <rPr>
            <sz val="10"/>
            <rFont val="Arial"/>
            <family val="2"/>
          </rPr>
          <t>54,58 !
25-06-08 00:00 - 08-11-09 00:15</t>
        </r>
      </text>
    </comment>
    <comment ref="D226" authorId="0">
      <text>
        <r>
          <rPr>
            <sz val="10"/>
            <rFont val="Arial"/>
            <family val="2"/>
          </rPr>
          <t>870,53
04-08-08 01:30 - 01-01-10 00:00</t>
        </r>
      </text>
    </comment>
    <comment ref="E226" authorId="0">
      <text>
        <r>
          <rPr>
            <sz val="10"/>
            <rFont val="Arial"/>
            <family val="2"/>
          </rPr>
          <t>3.994,61
31-12-09 23:45 - 01-01-11 00:00</t>
        </r>
      </text>
    </comment>
    <comment ref="F226" authorId="0">
      <text>
        <r>
          <rPr>
            <sz val="10"/>
            <rFont val="Arial"/>
            <family val="2"/>
          </rPr>
          <t>3.368,24
31-12-10 23:45 - 01-01-12 00:00</t>
        </r>
      </text>
    </comment>
    <comment ref="G226" authorId="0">
      <text>
        <r>
          <rPr>
            <sz val="10"/>
            <rFont val="Arial"/>
            <family val="2"/>
          </rPr>
          <t>3.276,58
31-12-11 23:45 - 01-01-13 00:00</t>
        </r>
      </text>
    </comment>
    <comment ref="H226" authorId="0">
      <text>
        <r>
          <rPr>
            <sz val="10"/>
            <rFont val="Arial"/>
            <family val="2"/>
          </rPr>
          <t>3.184,34
31-12-12 23:45 - 01-01-14 00:00</t>
        </r>
      </text>
    </comment>
    <comment ref="I226" authorId="0">
      <text>
        <r>
          <rPr>
            <sz val="10"/>
            <rFont val="Arial"/>
            <family val="2"/>
          </rPr>
          <t>3.462,93
31-12-13 23:45 - 01-01-15 00:00</t>
        </r>
      </text>
    </comment>
    <comment ref="C227" authorId="0">
      <text>
        <r>
          <rPr>
            <sz val="10"/>
            <rFont val="Arial"/>
            <family val="2"/>
          </rPr>
          <t>578,34 !
25-06-08 00:00 - 20-01-09 00:15</t>
        </r>
      </text>
    </comment>
    <comment ref="D227" authorId="0">
      <text>
        <r>
          <rPr>
            <sz val="10"/>
            <rFont val="Arial"/>
            <family val="2"/>
          </rPr>
          <t>4.802,05
30-12-08 00:00 - 01-01-10 00:00</t>
        </r>
      </text>
    </comment>
    <comment ref="E227" authorId="0">
      <text>
        <r>
          <rPr>
            <sz val="10"/>
            <rFont val="Arial"/>
            <family val="2"/>
          </rPr>
          <t>6.504,12
31-12-09 23:45 - 01-01-11 00:00</t>
        </r>
      </text>
    </comment>
    <comment ref="F227" authorId="0">
      <text>
        <r>
          <rPr>
            <sz val="10"/>
            <rFont val="Arial"/>
            <family val="2"/>
          </rPr>
          <t>6.333,95
31-12-10 23:45 - 01-01-12 00:00</t>
        </r>
      </text>
    </comment>
    <comment ref="G227" authorId="0">
      <text>
        <r>
          <rPr>
            <sz val="10"/>
            <rFont val="Arial"/>
            <family val="2"/>
          </rPr>
          <t>7.110,15
31-12-11 23:45 - 01-01-13 00:00</t>
        </r>
      </text>
    </comment>
    <comment ref="H227" authorId="0">
      <text>
        <r>
          <rPr>
            <sz val="10"/>
            <rFont val="Arial"/>
            <family val="2"/>
          </rPr>
          <t>6.820,59
31-12-12 23:45 - 01-01-14 00:00</t>
        </r>
      </text>
    </comment>
    <comment ref="I227" authorId="0">
      <text>
        <r>
          <rPr>
            <sz val="10"/>
            <rFont val="Arial"/>
            <family val="2"/>
          </rPr>
          <t>6.139,40
31-12-13 23:45 - 01-01-15 00:00</t>
        </r>
      </text>
    </comment>
    <comment ref="D228" authorId="0">
      <text>
        <r>
          <rPr>
            <sz val="10"/>
            <rFont val="Arial"/>
            <family val="2"/>
          </rPr>
          <t>967,66 !
03-07-09 00:00 - 01-01-10 00:00</t>
        </r>
      </text>
    </comment>
    <comment ref="E228" authorId="0">
      <text>
        <r>
          <rPr>
            <sz val="10"/>
            <rFont val="Arial"/>
            <family val="2"/>
          </rPr>
          <t>1.927,59
31-12-09 23:45 - 01-01-11 00:00</t>
        </r>
      </text>
    </comment>
    <comment ref="F228" authorId="0">
      <text>
        <r>
          <rPr>
            <sz val="10"/>
            <rFont val="Arial"/>
            <family val="2"/>
          </rPr>
          <t>1.873,26
31-12-10 23:45 - 01-01-12 00:00</t>
        </r>
      </text>
    </comment>
    <comment ref="G228" authorId="0">
      <text>
        <r>
          <rPr>
            <sz val="10"/>
            <rFont val="Arial"/>
            <family val="2"/>
          </rPr>
          <t>1.927,13
31-12-11 23:45 - 01-01-13 00:00</t>
        </r>
      </text>
    </comment>
    <comment ref="H228" authorId="0">
      <text>
        <r>
          <rPr>
            <sz val="10"/>
            <rFont val="Arial"/>
            <family val="2"/>
          </rPr>
          <t>1.942,07
31-12-12 23:45 - 01-01-14 00:00</t>
        </r>
      </text>
    </comment>
    <comment ref="I228" authorId="0">
      <text>
        <r>
          <rPr>
            <sz val="10"/>
            <rFont val="Arial"/>
            <family val="2"/>
          </rPr>
          <t>1.853,69
31-12-13 23:45 - 01-01-15 00:00</t>
        </r>
      </text>
    </comment>
    <comment ref="D229" authorId="0">
      <text>
        <r>
          <rPr>
            <sz val="10"/>
            <rFont val="Arial"/>
            <family val="2"/>
          </rPr>
          <t>5.722,56 !
15-07-09 00:00 - 23-03-10 00:15</t>
        </r>
      </text>
    </comment>
    <comment ref="E229" authorId="0">
      <text>
        <r>
          <rPr>
            <sz val="10"/>
            <rFont val="Arial"/>
            <family val="2"/>
          </rPr>
          <t>15.721,05
16-11-09 12:00 - 01-01-11 00:00</t>
        </r>
      </text>
    </comment>
    <comment ref="F229" authorId="0">
      <text>
        <r>
          <rPr>
            <sz val="10"/>
            <rFont val="Arial"/>
            <family val="2"/>
          </rPr>
          <t>23.638,27
31-12-10 23:45 - 01-01-12 00:00</t>
        </r>
      </text>
    </comment>
    <comment ref="G229" authorId="0">
      <text>
        <r>
          <rPr>
            <sz val="10"/>
            <rFont val="Arial"/>
            <family val="2"/>
          </rPr>
          <t>21.416,65
31-12-11 23:45 - 01-01-13 00:00</t>
        </r>
      </text>
    </comment>
    <comment ref="H229" authorId="0">
      <text>
        <r>
          <rPr>
            <sz val="10"/>
            <rFont val="Arial"/>
            <family val="2"/>
          </rPr>
          <t>22.086,51
31-12-12 23:45 - 01-01-14 00:00</t>
        </r>
      </text>
    </comment>
    <comment ref="I229" authorId="0">
      <text>
        <r>
          <rPr>
            <sz val="10"/>
            <rFont val="Arial"/>
            <family val="2"/>
          </rPr>
          <t>23.696,26
31-12-13 23:45 - 01-01-15 00:00</t>
        </r>
      </text>
    </comment>
    <comment ref="E230" authorId="0">
      <text>
        <r>
          <rPr>
            <sz val="10"/>
            <rFont val="Arial"/>
            <family val="2"/>
          </rPr>
          <t>571,71 !
22-06-10 00:00 - 01-01-11 00:00</t>
        </r>
      </text>
    </comment>
    <comment ref="F230" authorId="0">
      <text>
        <r>
          <rPr>
            <sz val="10"/>
            <rFont val="Arial"/>
            <family val="2"/>
          </rPr>
          <t>924,57
31-12-10 23:45 - 01-01-12 00:00</t>
        </r>
      </text>
    </comment>
    <comment ref="G230" authorId="0">
      <text>
        <r>
          <rPr>
            <sz val="10"/>
            <rFont val="Arial"/>
            <family val="2"/>
          </rPr>
          <t>599,75
31-12-11 23:45 - 01-01-13 00:00</t>
        </r>
      </text>
    </comment>
    <comment ref="H230" authorId="0">
      <text>
        <r>
          <rPr>
            <sz val="10"/>
            <rFont val="Arial"/>
            <family val="2"/>
          </rPr>
          <t>610,57
31-12-12 23:45 - 01-01-14 00:00</t>
        </r>
      </text>
    </comment>
    <comment ref="I230" authorId="0">
      <text>
        <r>
          <rPr>
            <sz val="10"/>
            <rFont val="Arial"/>
            <family val="2"/>
          </rPr>
          <t>559,96
31-12-13 23:45 - 01-01-15 00:00</t>
        </r>
      </text>
    </comment>
    <comment ref="D231" authorId="0">
      <text>
        <r>
          <rPr>
            <sz val="10"/>
            <rFont val="Arial"/>
            <family val="2"/>
          </rPr>
          <t>2.053,97 !
06-07-09 00:00 - 01-01-10 00:00</t>
        </r>
      </text>
    </comment>
    <comment ref="E231" authorId="0">
      <text>
        <r>
          <rPr>
            <sz val="10"/>
            <rFont val="Arial"/>
            <family val="2"/>
          </rPr>
          <t>3.964,85
31-12-09 23:45 - 01-01-11 00:00</t>
        </r>
      </text>
    </comment>
    <comment ref="F231" authorId="0">
      <text>
        <r>
          <rPr>
            <sz val="10"/>
            <rFont val="Arial"/>
            <family val="2"/>
          </rPr>
          <t>3.434,86
31-12-10 23:45 - 01-01-12 00:00</t>
        </r>
      </text>
    </comment>
    <comment ref="G231" authorId="0">
      <text>
        <r>
          <rPr>
            <sz val="10"/>
            <rFont val="Arial"/>
            <family val="2"/>
          </rPr>
          <t>2.389,39
31-12-11 23:45 - 01-01-13 00:00</t>
        </r>
      </text>
    </comment>
    <comment ref="H231" authorId="0">
      <text>
        <r>
          <rPr>
            <sz val="10"/>
            <rFont val="Arial"/>
            <family val="2"/>
          </rPr>
          <t>2.426,26
31-12-12 23:45 - 01-01-14 00:00</t>
        </r>
      </text>
    </comment>
    <comment ref="I231" authorId="0">
      <text>
        <r>
          <rPr>
            <sz val="10"/>
            <rFont val="Arial"/>
            <family val="2"/>
          </rPr>
          <t>2.388,20
31-12-13 23:45 - 01-01-15 00:00</t>
        </r>
      </text>
    </comment>
    <comment ref="D232" authorId="0">
      <text>
        <r>
          <rPr>
            <sz val="10"/>
            <rFont val="Arial"/>
            <family val="2"/>
          </rPr>
          <t>762,84 !
06-07-09 00:00 - 01-01-10 00:00</t>
        </r>
      </text>
    </comment>
    <comment ref="E232" authorId="0">
      <text>
        <r>
          <rPr>
            <sz val="10"/>
            <rFont val="Arial"/>
            <family val="2"/>
          </rPr>
          <t>2.003,79
31-12-09 23:45 - 01-01-11 00:00</t>
        </r>
      </text>
    </comment>
    <comment ref="F232" authorId="0">
      <text>
        <r>
          <rPr>
            <sz val="10"/>
            <rFont val="Arial"/>
            <family val="2"/>
          </rPr>
          <t>1.622,99
31-12-10 23:45 - 01-01-12 00:00</t>
        </r>
      </text>
    </comment>
    <comment ref="G232" authorId="0">
      <text>
        <r>
          <rPr>
            <sz val="10"/>
            <rFont val="Arial"/>
            <family val="2"/>
          </rPr>
          <t>978,20
31-12-11 23:45 - 01-01-13 00:00</t>
        </r>
      </text>
    </comment>
    <comment ref="H232" authorId="0">
      <text>
        <r>
          <rPr>
            <sz val="10"/>
            <rFont val="Arial"/>
            <family val="2"/>
          </rPr>
          <t>1.084,37
31-12-12 23:45 - 01-01-14 00:00</t>
        </r>
      </text>
    </comment>
    <comment ref="I232" authorId="0">
      <text>
        <r>
          <rPr>
            <sz val="10"/>
            <rFont val="Arial"/>
            <family val="2"/>
          </rPr>
          <t>1.090,79
31-12-13 23:45 - 01-01-15 00:00</t>
        </r>
      </text>
    </comment>
    <comment ref="F233" authorId="0">
      <text>
        <r>
          <rPr>
            <sz val="10"/>
            <rFont val="Arial"/>
            <family val="2"/>
          </rPr>
          <t>145,47 !
14-04-11 00:00 - 01-01-12 00:00</t>
        </r>
      </text>
    </comment>
    <comment ref="G233" authorId="0">
      <text>
        <r>
          <rPr>
            <sz val="10"/>
            <rFont val="Arial"/>
            <family val="2"/>
          </rPr>
          <t>216,09
31-12-11 23:45 - 01-01-13 00:00</t>
        </r>
      </text>
    </comment>
    <comment ref="H233" authorId="0">
      <text>
        <r>
          <rPr>
            <sz val="10"/>
            <rFont val="Arial"/>
            <family val="2"/>
          </rPr>
          <t>222,41
31-12-12 23:45 - 01-01-14 00:00</t>
        </r>
      </text>
    </comment>
    <comment ref="I233" authorId="0">
      <text>
        <r>
          <rPr>
            <sz val="10"/>
            <rFont val="Arial"/>
            <family val="2"/>
          </rPr>
          <t>222,21
31-12-13 23:45 - 01-01-15 00:00</t>
        </r>
      </text>
    </comment>
    <comment ref="I234" authorId="0">
      <text>
        <r>
          <rPr>
            <sz val="10"/>
            <rFont val="Arial"/>
            <family val="2"/>
          </rPr>
          <t>1.525,36
31-12-13 23:45 - 01-01-15 00:00</t>
        </r>
      </text>
    </comment>
    <comment ref="G235" authorId="0">
      <text>
        <r>
          <rPr>
            <sz val="10"/>
            <rFont val="Arial"/>
            <family val="2"/>
          </rPr>
          <t>4.039,60 !
07-05-12 00:00 - 01-01-13 00:00</t>
        </r>
      </text>
    </comment>
    <comment ref="H235" authorId="0">
      <text>
        <r>
          <rPr>
            <sz val="10"/>
            <rFont val="Arial"/>
            <family val="2"/>
          </rPr>
          <t>7.511,69
31-12-12 23:45 - 01-01-14 00:00</t>
        </r>
      </text>
    </comment>
    <comment ref="I235" authorId="0">
      <text>
        <r>
          <rPr>
            <sz val="10"/>
            <rFont val="Arial"/>
            <family val="2"/>
          </rPr>
          <t>5.717,74
31-12-13 23:45 - 01-01-15 00:00</t>
        </r>
      </text>
    </comment>
    <comment ref="I236" authorId="0">
      <text>
        <r>
          <rPr>
            <sz val="10"/>
            <rFont val="Arial"/>
            <family val="2"/>
          </rPr>
          <t>3.312,17
31-12-13 23:45 - 01-01-15 00:00</t>
        </r>
      </text>
    </comment>
    <comment ref="C237" authorId="0">
      <text>
        <r>
          <rPr>
            <sz val="10"/>
            <rFont val="Arial"/>
            <family val="2"/>
          </rPr>
          <t>500,37 !
25-06-08 00:00 - 01-01-09 00:00</t>
        </r>
      </text>
    </comment>
    <comment ref="D237" authorId="0">
      <text>
        <r>
          <rPr>
            <sz val="10"/>
            <rFont val="Arial"/>
            <family val="2"/>
          </rPr>
          <t>2.686,77
31-12-08 23:45 - 01-01-10 00:00</t>
        </r>
      </text>
    </comment>
    <comment ref="E237" authorId="0">
      <text>
        <r>
          <rPr>
            <sz val="10"/>
            <rFont val="Arial"/>
            <family val="2"/>
          </rPr>
          <t>2.598,98
31-12-09 23:45 - 01-01-11 00:00</t>
        </r>
      </text>
    </comment>
    <comment ref="F237" authorId="0">
      <text>
        <r>
          <rPr>
            <sz val="10"/>
            <rFont val="Arial"/>
            <family val="2"/>
          </rPr>
          <t>1.795,48
31-12-10 23:45 - 01-01-12 00:00</t>
        </r>
      </text>
    </comment>
    <comment ref="G237" authorId="0">
      <text>
        <r>
          <rPr>
            <sz val="10"/>
            <rFont val="Arial"/>
            <family val="2"/>
          </rPr>
          <t>2.596,83
31-12-11 23:45 - 01-01-13 00:00</t>
        </r>
      </text>
    </comment>
    <comment ref="H237" authorId="0">
      <text>
        <r>
          <rPr>
            <sz val="10"/>
            <rFont val="Arial"/>
            <family val="2"/>
          </rPr>
          <t>2.586,00
31-12-12 23:45 - 01-01-14 00:00</t>
        </r>
      </text>
    </comment>
    <comment ref="I237" authorId="0">
      <text>
        <r>
          <rPr>
            <sz val="10"/>
            <rFont val="Arial"/>
            <family val="2"/>
          </rPr>
          <t>2.586,11
31-12-13 23:45 - 01-01-15 00:00</t>
        </r>
      </text>
    </comment>
    <comment ref="C238" authorId="0">
      <text>
        <r>
          <rPr>
            <sz val="10"/>
            <rFont val="Arial"/>
            <family val="2"/>
          </rPr>
          <t>6.662,64 !
27-06-08 00:00 - 01-01-09 00:00</t>
        </r>
      </text>
    </comment>
    <comment ref="D238" authorId="0">
      <text>
        <r>
          <rPr>
            <sz val="10"/>
            <rFont val="Arial"/>
            <family val="2"/>
          </rPr>
          <t>16.150,68
31-12-08 23:45 - 01-01-10 00:00</t>
        </r>
      </text>
    </comment>
    <comment ref="E238" authorId="0">
      <text>
        <r>
          <rPr>
            <sz val="10"/>
            <rFont val="Arial"/>
            <family val="2"/>
          </rPr>
          <t>15.286,52
31-12-09 23:45 - 01-01-11 00:00</t>
        </r>
      </text>
    </comment>
    <comment ref="F238" authorId="0">
      <text>
        <r>
          <rPr>
            <sz val="10"/>
            <rFont val="Arial"/>
            <family val="2"/>
          </rPr>
          <t>13.962,53
31-12-10 23:45 - 01-01-12 00:00</t>
        </r>
      </text>
    </comment>
    <comment ref="G238" authorId="0">
      <text>
        <r>
          <rPr>
            <sz val="10"/>
            <rFont val="Arial"/>
            <family val="2"/>
          </rPr>
          <t>16.168,96
31-12-11 23:45 - 01-01-13 00:00</t>
        </r>
      </text>
    </comment>
    <comment ref="H238" authorId="0">
      <text>
        <r>
          <rPr>
            <sz val="10"/>
            <rFont val="Arial"/>
            <family val="2"/>
          </rPr>
          <t>12.894,88
31-12-12 23:45 - 01-01-14 00:00</t>
        </r>
      </text>
    </comment>
    <comment ref="I238" authorId="0">
      <text>
        <r>
          <rPr>
            <sz val="10"/>
            <rFont val="Arial"/>
            <family val="2"/>
          </rPr>
          <t>16.711,84
31-12-13 23:45 - 01-01-15 00:00</t>
        </r>
      </text>
    </comment>
    <comment ref="C239" authorId="0">
      <text>
        <r>
          <rPr>
            <sz val="10"/>
            <rFont val="Arial"/>
            <family val="2"/>
          </rPr>
          <t>9.224,30 !
25-06-08 00:00 - 01-01-09 00:00</t>
        </r>
      </text>
    </comment>
    <comment ref="D239" authorId="0">
      <text>
        <r>
          <rPr>
            <sz val="10"/>
            <rFont val="Arial"/>
            <family val="2"/>
          </rPr>
          <t>26.925,98
31-12-08 23:45 - 01-01-10 00:00</t>
        </r>
      </text>
    </comment>
    <comment ref="E239" authorId="0">
      <text>
        <r>
          <rPr>
            <sz val="10"/>
            <rFont val="Arial"/>
            <family val="2"/>
          </rPr>
          <t>28.841,44
31-12-09 23:45 - 01-01-11 00:00</t>
        </r>
      </text>
    </comment>
    <comment ref="F239" authorId="0">
      <text>
        <r>
          <rPr>
            <sz val="10"/>
            <rFont val="Arial"/>
            <family val="2"/>
          </rPr>
          <t>24.069,55
31-12-10 23:45 - 01-01-12 00:00</t>
        </r>
      </text>
    </comment>
    <comment ref="G239" authorId="0">
      <text>
        <r>
          <rPr>
            <sz val="10"/>
            <rFont val="Arial"/>
            <family val="2"/>
          </rPr>
          <t>20.345,15
31-12-11 23:45 - 01-01-13 00:00</t>
        </r>
      </text>
    </comment>
    <comment ref="H239" authorId="0">
      <text>
        <r>
          <rPr>
            <sz val="10"/>
            <rFont val="Arial"/>
            <family val="2"/>
          </rPr>
          <t>20.769,81
31-12-12 23:45 - 01-01-14 00:00</t>
        </r>
      </text>
    </comment>
    <comment ref="I239" authorId="0">
      <text>
        <r>
          <rPr>
            <sz val="10"/>
            <rFont val="Arial"/>
            <family val="2"/>
          </rPr>
          <t>20.652,17
31-12-13 23:45 - 01-01-15 00:00</t>
        </r>
      </text>
    </comment>
    <comment ref="C240" authorId="0">
      <text>
        <r>
          <rPr>
            <sz val="10"/>
            <rFont val="Arial"/>
            <family val="2"/>
          </rPr>
          <t>8.319,01 !
25-06-08 00:00 - 01-01-09 00:00</t>
        </r>
      </text>
    </comment>
    <comment ref="D240" authorId="0">
      <text>
        <r>
          <rPr>
            <sz val="10"/>
            <rFont val="Arial"/>
            <family val="2"/>
          </rPr>
          <t>28.611,14
31-12-08 23:45 - 01-01-10 00:00</t>
        </r>
      </text>
    </comment>
    <comment ref="E240" authorId="0">
      <text>
        <r>
          <rPr>
            <sz val="10"/>
            <rFont val="Arial"/>
            <family val="2"/>
          </rPr>
          <t>29.776,93
31-12-09 23:45 - 01-01-11 00:00</t>
        </r>
      </text>
    </comment>
    <comment ref="F240" authorId="0">
      <text>
        <r>
          <rPr>
            <sz val="10"/>
            <rFont val="Arial"/>
            <family val="2"/>
          </rPr>
          <t>24.469,22
31-12-10 23:45 - 01-01-12 00:00</t>
        </r>
      </text>
    </comment>
    <comment ref="G240" authorId="0">
      <text>
        <r>
          <rPr>
            <sz val="10"/>
            <rFont val="Arial"/>
            <family val="2"/>
          </rPr>
          <t>22.747,30
31-12-11 23:45 - 01-01-13 00:00</t>
        </r>
      </text>
    </comment>
    <comment ref="H240" authorId="0">
      <text>
        <r>
          <rPr>
            <sz val="10"/>
            <rFont val="Arial"/>
            <family val="2"/>
          </rPr>
          <t>21.164,31
31-12-12 23:45 - 01-01-14 00:00</t>
        </r>
      </text>
    </comment>
    <comment ref="I240" authorId="0">
      <text>
        <r>
          <rPr>
            <sz val="10"/>
            <rFont val="Arial"/>
            <family val="2"/>
          </rPr>
          <t>23.688,91
31-12-13 23:45 - 01-01-15 00:00</t>
        </r>
      </text>
    </comment>
    <comment ref="C241" authorId="0">
      <text>
        <r>
          <rPr>
            <sz val="10"/>
            <rFont val="Arial"/>
            <family val="2"/>
          </rPr>
          <t>10.073,32 !
03-08-08 00:00 - 01-01-09 00:00</t>
        </r>
      </text>
    </comment>
    <comment ref="D241" authorId="0">
      <text>
        <r>
          <rPr>
            <sz val="10"/>
            <rFont val="Arial"/>
            <family val="2"/>
          </rPr>
          <t>36.351,06
31-12-08 23:45 - 01-01-10 00:00</t>
        </r>
      </text>
    </comment>
    <comment ref="E241" authorId="0">
      <text>
        <r>
          <rPr>
            <sz val="10"/>
            <rFont val="Arial"/>
            <family val="2"/>
          </rPr>
          <t>31.733,63
31-12-09 23:45 - 01-01-11 00:00</t>
        </r>
      </text>
    </comment>
    <comment ref="F241" authorId="0">
      <text>
        <r>
          <rPr>
            <sz val="10"/>
            <rFont val="Arial"/>
            <family val="2"/>
          </rPr>
          <t>36.577,58
31-12-10 23:45 - 01-01-12 00:00</t>
        </r>
      </text>
    </comment>
    <comment ref="G241" authorId="0">
      <text>
        <r>
          <rPr>
            <sz val="10"/>
            <rFont val="Arial"/>
            <family val="2"/>
          </rPr>
          <t>36.972,50
31-12-11 23:45 - 01-01-13 00:00</t>
        </r>
      </text>
    </comment>
    <comment ref="H241" authorId="0">
      <text>
        <r>
          <rPr>
            <sz val="10"/>
            <rFont val="Arial"/>
            <family val="2"/>
          </rPr>
          <t>34.269,93
31-12-12 23:45 - 01-01-14 00:00</t>
        </r>
      </text>
    </comment>
    <comment ref="I241" authorId="0">
      <text>
        <r>
          <rPr>
            <sz val="10"/>
            <rFont val="Arial"/>
            <family val="2"/>
          </rPr>
          <t>35.008,97
31-12-13 23:45 - 01-01-15 00:00</t>
        </r>
      </text>
    </comment>
    <comment ref="C242" authorId="0">
      <text>
        <r>
          <rPr>
            <sz val="10"/>
            <rFont val="Arial"/>
            <family val="2"/>
          </rPr>
          <t>2.504,59 !
26-07-08 00:00 - 01-01-09 00:00</t>
        </r>
      </text>
    </comment>
    <comment ref="D242" authorId="0">
      <text>
        <r>
          <rPr>
            <sz val="10"/>
            <rFont val="Arial"/>
            <family val="2"/>
          </rPr>
          <t>9.298,60
31-12-08 23:45 - 01-01-10 00:00</t>
        </r>
      </text>
    </comment>
    <comment ref="E242" authorId="0">
      <text>
        <r>
          <rPr>
            <sz val="10"/>
            <rFont val="Arial"/>
            <family val="2"/>
          </rPr>
          <t>9.468,21
31-12-09 23:45 - 01-01-11 00:00</t>
        </r>
      </text>
    </comment>
    <comment ref="F242" authorId="0">
      <text>
        <r>
          <rPr>
            <sz val="10"/>
            <rFont val="Arial"/>
            <family val="2"/>
          </rPr>
          <t>4.883,72
31-12-10 23:45 - 01-01-12 00:00</t>
        </r>
      </text>
    </comment>
    <comment ref="G242" authorId="0">
      <text>
        <r>
          <rPr>
            <sz val="10"/>
            <rFont val="Arial"/>
            <family val="2"/>
          </rPr>
          <t>5.290,43
31-12-11 23:45 - 01-01-13 00:00</t>
        </r>
      </text>
    </comment>
    <comment ref="H242" authorId="0">
      <text>
        <r>
          <rPr>
            <sz val="10"/>
            <rFont val="Arial"/>
            <family val="2"/>
          </rPr>
          <t>3.141,98
31-12-12 23:45 - 01-01-14 00:00</t>
        </r>
      </text>
    </comment>
    <comment ref="I242" authorId="0">
      <text>
        <r>
          <rPr>
            <sz val="10"/>
            <rFont val="Arial"/>
            <family val="2"/>
          </rPr>
          <t>2.747,63
31-12-13 23:45 - 01-01-15 00:00</t>
        </r>
      </text>
    </comment>
    <comment ref="C243" authorId="0">
      <text>
        <r>
          <rPr>
            <sz val="10"/>
            <rFont val="Arial"/>
            <family val="2"/>
          </rPr>
          <t>7.956,90 !
25-06-08 00:00 - 01-01-09 00:00</t>
        </r>
      </text>
    </comment>
    <comment ref="D243" authorId="0">
      <text>
        <r>
          <rPr>
            <sz val="10"/>
            <rFont val="Arial"/>
            <family val="2"/>
          </rPr>
          <t>28.056,61
31-12-08 23:45 - 01-01-10 00:00</t>
        </r>
      </text>
    </comment>
    <comment ref="E243" authorId="0">
      <text>
        <r>
          <rPr>
            <sz val="10"/>
            <rFont val="Arial"/>
            <family val="2"/>
          </rPr>
          <t>27.752,65
31-12-09 23:45 - 01-01-11 00:00</t>
        </r>
      </text>
    </comment>
    <comment ref="F243" authorId="0">
      <text>
        <r>
          <rPr>
            <sz val="10"/>
            <rFont val="Arial"/>
            <family val="2"/>
          </rPr>
          <t>27.259,84
31-12-10 23:45 - 01-01-12 00:00</t>
        </r>
      </text>
    </comment>
    <comment ref="G243" authorId="0">
      <text>
        <r>
          <rPr>
            <sz val="10"/>
            <rFont val="Arial"/>
            <family val="2"/>
          </rPr>
          <t>27.587,88
31-12-11 23:45 - 01-01-13 00:00</t>
        </r>
      </text>
    </comment>
    <comment ref="H243" authorId="0">
      <text>
        <r>
          <rPr>
            <sz val="10"/>
            <rFont val="Arial"/>
            <family val="2"/>
          </rPr>
          <t>24.644,17
31-12-12 23:45 - 01-01-14 00:00</t>
        </r>
      </text>
    </comment>
    <comment ref="I243" authorId="0">
      <text>
        <r>
          <rPr>
            <sz val="10"/>
            <rFont val="Arial"/>
            <family val="2"/>
          </rPr>
          <t>25.907,42
31-12-13 23:45 - 01-01-15 00:00</t>
        </r>
      </text>
    </comment>
    <comment ref="C244" authorId="0">
      <text>
        <r>
          <rPr>
            <sz val="10"/>
            <rFont val="Arial"/>
            <family val="2"/>
          </rPr>
          <t>9.452,02 !
25-06-08 00:00 - 01-01-09 00:00</t>
        </r>
      </text>
    </comment>
    <comment ref="D244" authorId="0">
      <text>
        <r>
          <rPr>
            <sz val="10"/>
            <rFont val="Arial"/>
            <family val="2"/>
          </rPr>
          <t>24.451,74
31-12-08 23:45 - 01-01-10 00:00</t>
        </r>
      </text>
    </comment>
    <comment ref="E244" authorId="0">
      <text>
        <r>
          <rPr>
            <sz val="10"/>
            <rFont val="Arial"/>
            <family val="2"/>
          </rPr>
          <t>22.803,72
31-12-09 23:45 - 01-01-11 00:00</t>
        </r>
      </text>
    </comment>
    <comment ref="F244" authorId="0">
      <text>
        <r>
          <rPr>
            <sz val="10"/>
            <rFont val="Arial"/>
            <family val="2"/>
          </rPr>
          <t>21.325,56
31-12-10 23:45 - 01-01-12 00:00</t>
        </r>
      </text>
    </comment>
    <comment ref="G244" authorId="0">
      <text>
        <r>
          <rPr>
            <sz val="10"/>
            <rFont val="Arial"/>
            <family val="2"/>
          </rPr>
          <t>22.944,89
31-12-11 23:45 - 01-01-13 00:00</t>
        </r>
      </text>
    </comment>
    <comment ref="H244" authorId="0">
      <text>
        <r>
          <rPr>
            <sz val="10"/>
            <rFont val="Arial"/>
            <family val="2"/>
          </rPr>
          <t>22.413,69
31-12-12 23:45 - 01-01-14 00:00</t>
        </r>
      </text>
    </comment>
    <comment ref="I244" authorId="0">
      <text>
        <r>
          <rPr>
            <sz val="10"/>
            <rFont val="Arial"/>
            <family val="2"/>
          </rPr>
          <t>21.923,05
31-12-13 23:45 - 01-01-15 00:00</t>
        </r>
      </text>
    </comment>
    <comment ref="C245" authorId="0">
      <text>
        <r>
          <rPr>
            <sz val="10"/>
            <rFont val="Arial"/>
            <family val="2"/>
          </rPr>
          <t>3.569,35 !
25-06-08 00:00 - 01-01-09 00:00</t>
        </r>
      </text>
    </comment>
    <comment ref="D245" authorId="0">
      <text>
        <r>
          <rPr>
            <sz val="10"/>
            <rFont val="Arial"/>
            <family val="2"/>
          </rPr>
          <t>12.022,04
31-12-08 23:45 - 01-01-10 00:00</t>
        </r>
      </text>
    </comment>
    <comment ref="E245" authorId="0">
      <text>
        <r>
          <rPr>
            <sz val="10"/>
            <rFont val="Arial"/>
            <family val="2"/>
          </rPr>
          <t>11.165,21
31-12-09 23:45 - 01-01-11 00:00</t>
        </r>
      </text>
    </comment>
    <comment ref="F245" authorId="0">
      <text>
        <r>
          <rPr>
            <sz val="10"/>
            <rFont val="Arial"/>
            <family val="2"/>
          </rPr>
          <t>10.590,65
31-12-10 23:45 - 01-01-12 00:00</t>
        </r>
      </text>
    </comment>
    <comment ref="G245" authorId="0">
      <text>
        <r>
          <rPr>
            <sz val="10"/>
            <rFont val="Arial"/>
            <family val="2"/>
          </rPr>
          <t>11.246,05
31-12-11 23:45 - 01-01-13 00:00</t>
        </r>
      </text>
    </comment>
    <comment ref="H245" authorId="0">
      <text>
        <r>
          <rPr>
            <sz val="10"/>
            <rFont val="Arial"/>
            <family val="2"/>
          </rPr>
          <t>13.996,03
31-12-12 23:45 - 01-01-14 00:00</t>
        </r>
      </text>
    </comment>
    <comment ref="I245" authorId="0">
      <text>
        <r>
          <rPr>
            <sz val="10"/>
            <rFont val="Arial"/>
            <family val="2"/>
          </rPr>
          <t>15.371,96
31-12-13 23:45 - 01-01-15 00:00</t>
        </r>
      </text>
    </comment>
    <comment ref="C246" authorId="0">
      <text>
        <r>
          <rPr>
            <sz val="10"/>
            <rFont val="Arial"/>
            <family val="2"/>
          </rPr>
          <t>7.220,21 !
25-06-08 00:00 - 01-01-09 00:00</t>
        </r>
      </text>
    </comment>
    <comment ref="D246" authorId="0">
      <text>
        <r>
          <rPr>
            <sz val="10"/>
            <rFont val="Arial"/>
            <family val="2"/>
          </rPr>
          <t>21.868,55
31-12-08 23:45 - 01-01-10 00:00</t>
        </r>
      </text>
    </comment>
    <comment ref="E246" authorId="0">
      <text>
        <r>
          <rPr>
            <sz val="10"/>
            <rFont val="Arial"/>
            <family val="2"/>
          </rPr>
          <t>21.616,64
31-12-09 23:45 - 01-01-11 00:00</t>
        </r>
      </text>
    </comment>
    <comment ref="F246" authorId="0">
      <text>
        <r>
          <rPr>
            <sz val="10"/>
            <rFont val="Arial"/>
            <family val="2"/>
          </rPr>
          <t>16.592,82
31-12-10 23:45 - 01-01-12 00:00</t>
        </r>
      </text>
    </comment>
    <comment ref="G246" authorId="0">
      <text>
        <r>
          <rPr>
            <sz val="10"/>
            <rFont val="Arial"/>
            <family val="2"/>
          </rPr>
          <t>19.665,31
31-12-11 23:45 - 01-01-13 00:00</t>
        </r>
      </text>
    </comment>
    <comment ref="H246" authorId="0">
      <text>
        <r>
          <rPr>
            <sz val="10"/>
            <rFont val="Arial"/>
            <family val="2"/>
          </rPr>
          <t>18.878,72
31-12-12 23:45 - 01-01-14 00:00</t>
        </r>
      </text>
    </comment>
    <comment ref="I246" authorId="0">
      <text>
        <r>
          <rPr>
            <sz val="10"/>
            <rFont val="Arial"/>
            <family val="2"/>
          </rPr>
          <t>20.080,53
31-12-13 23:45 - 01-01-15 00:00</t>
        </r>
      </text>
    </comment>
    <comment ref="C247" authorId="0">
      <text>
        <r>
          <rPr>
            <sz val="10"/>
            <rFont val="Arial"/>
            <family val="2"/>
          </rPr>
          <t>3.726,67 !
25-06-08 00:00 - 01-01-09 00:00</t>
        </r>
      </text>
    </comment>
    <comment ref="D247" authorId="0">
      <text>
        <r>
          <rPr>
            <sz val="10"/>
            <rFont val="Arial"/>
            <family val="2"/>
          </rPr>
          <t>15.610,53
31-12-08 23:45 - 01-01-10 00:00</t>
        </r>
      </text>
    </comment>
    <comment ref="E247" authorId="0">
      <text>
        <r>
          <rPr>
            <sz val="10"/>
            <rFont val="Arial"/>
            <family val="2"/>
          </rPr>
          <t>15.147,79
31-12-09 23:45 - 01-01-11 00:00</t>
        </r>
      </text>
    </comment>
    <comment ref="F247" authorId="0">
      <text>
        <r>
          <rPr>
            <sz val="10"/>
            <rFont val="Arial"/>
            <family val="2"/>
          </rPr>
          <t>13.695,67
31-12-10 23:45 - 01-01-12 00:00</t>
        </r>
      </text>
    </comment>
    <comment ref="G247" authorId="0">
      <text>
        <r>
          <rPr>
            <sz val="10"/>
            <rFont val="Arial"/>
            <family val="2"/>
          </rPr>
          <t>12.023,31
31-12-11 23:45 - 01-01-13 00:00</t>
        </r>
      </text>
    </comment>
    <comment ref="H247" authorId="0">
      <text>
        <r>
          <rPr>
            <sz val="10"/>
            <rFont val="Arial"/>
            <family val="2"/>
          </rPr>
          <t>6.367,36
31-12-12 23:45 - 02-01-14 00:15</t>
        </r>
      </text>
    </comment>
    <comment ref="I247" authorId="0">
      <text>
        <r>
          <rPr>
            <sz val="10"/>
            <rFont val="Arial"/>
            <family val="2"/>
          </rPr>
          <t>8.826,22
24-11-13 04:00 - 01-01-15 00:00</t>
        </r>
      </text>
    </comment>
    <comment ref="C248" authorId="0">
      <text>
        <r>
          <rPr>
            <sz val="10"/>
            <rFont val="Arial"/>
            <family val="2"/>
          </rPr>
          <t>3.998,75 !
25-06-08 00:00 - 01-01-09 00:00</t>
        </r>
      </text>
    </comment>
    <comment ref="D248" authorId="0">
      <text>
        <r>
          <rPr>
            <sz val="10"/>
            <rFont val="Arial"/>
            <family val="2"/>
          </rPr>
          <t>13.193,58
31-12-08 23:45 - 01-01-10 00:00</t>
        </r>
      </text>
    </comment>
    <comment ref="E248" authorId="0">
      <text>
        <r>
          <rPr>
            <sz val="10"/>
            <rFont val="Arial"/>
            <family val="2"/>
          </rPr>
          <t>13.734,69
31-12-09 23:45 - 01-01-11 00:00</t>
        </r>
      </text>
    </comment>
    <comment ref="F248" authorId="0">
      <text>
        <r>
          <rPr>
            <sz val="10"/>
            <rFont val="Arial"/>
            <family val="2"/>
          </rPr>
          <t>14.787,45
31-12-10 23:45 - 01-01-12 00:00</t>
        </r>
      </text>
    </comment>
    <comment ref="G248" authorId="0">
      <text>
        <r>
          <rPr>
            <sz val="10"/>
            <rFont val="Arial"/>
            <family val="2"/>
          </rPr>
          <t>15.647,92
31-12-11 23:45 - 01-01-13 00:00</t>
        </r>
      </text>
    </comment>
    <comment ref="H248" authorId="0">
      <text>
        <r>
          <rPr>
            <sz val="10"/>
            <rFont val="Arial"/>
            <family val="2"/>
          </rPr>
          <t>14.938,52
31-12-12 23:45 - 01-01-14 00:00</t>
        </r>
      </text>
    </comment>
    <comment ref="I248" authorId="0">
      <text>
        <r>
          <rPr>
            <sz val="10"/>
            <rFont val="Arial"/>
            <family val="2"/>
          </rPr>
          <t>15.372,75
31-12-13 23:45 - 01-01-15 00:00</t>
        </r>
      </text>
    </comment>
    <comment ref="C249" authorId="0">
      <text>
        <r>
          <rPr>
            <sz val="10"/>
            <rFont val="Arial"/>
            <family val="2"/>
          </rPr>
          <t>9.018,78 !
27-10-08 00:00 - 01-01-09 00:00</t>
        </r>
      </text>
    </comment>
    <comment ref="D249" authorId="0">
      <text>
        <r>
          <rPr>
            <sz val="10"/>
            <rFont val="Arial"/>
            <family val="2"/>
          </rPr>
          <t>36.176,99
31-12-08 23:45 - 01-01-10 00:00</t>
        </r>
      </text>
    </comment>
    <comment ref="E249" authorId="0">
      <text>
        <r>
          <rPr>
            <sz val="10"/>
            <rFont val="Arial"/>
            <family val="2"/>
          </rPr>
          <t>35.673,99
31-12-09 23:45 - 01-01-11 00:00</t>
        </r>
      </text>
    </comment>
    <comment ref="F249" authorId="0">
      <text>
        <r>
          <rPr>
            <sz val="10"/>
            <rFont val="Arial"/>
            <family val="2"/>
          </rPr>
          <t>34.219,45
31-12-10 23:45 - 01-01-12 00:00</t>
        </r>
      </text>
    </comment>
    <comment ref="G249" authorId="0">
      <text>
        <r>
          <rPr>
            <sz val="10"/>
            <rFont val="Arial"/>
            <family val="2"/>
          </rPr>
          <t>35.584,44
31-12-11 23:45 - 01-01-13 00:00</t>
        </r>
      </text>
    </comment>
    <comment ref="H249" authorId="0">
      <text>
        <r>
          <rPr>
            <sz val="10"/>
            <rFont val="Arial"/>
            <family val="2"/>
          </rPr>
          <t>37.159,71
31-12-12 23:45 - 01-01-14 00:00</t>
        </r>
      </text>
    </comment>
    <comment ref="I249" authorId="0">
      <text>
        <r>
          <rPr>
            <sz val="10"/>
            <rFont val="Arial"/>
            <family val="2"/>
          </rPr>
          <t>35.584,43
31-12-13 23:45 - 01-01-15 00:00</t>
        </r>
      </text>
    </comment>
    <comment ref="C250" authorId="0">
      <text>
        <r>
          <rPr>
            <sz val="10"/>
            <rFont val="Arial"/>
            <family val="2"/>
          </rPr>
          <t>8.371,87 !
25-06-08 00:00 - 01-01-09 00:00</t>
        </r>
      </text>
    </comment>
    <comment ref="D250" authorId="0">
      <text>
        <r>
          <rPr>
            <sz val="10"/>
            <rFont val="Arial"/>
            <family val="2"/>
          </rPr>
          <t>31.126,76
31-12-08 23:45 - 01-01-10 00:00</t>
        </r>
      </text>
    </comment>
    <comment ref="E250" authorId="0">
      <text>
        <r>
          <rPr>
            <sz val="10"/>
            <rFont val="Arial"/>
            <family val="2"/>
          </rPr>
          <t>31.701,77
31-12-09 23:45 - 01-01-11 00:00</t>
        </r>
      </text>
    </comment>
    <comment ref="F250" authorId="0">
      <text>
        <r>
          <rPr>
            <sz val="10"/>
            <rFont val="Arial"/>
            <family val="2"/>
          </rPr>
          <t>31.052,10
31-12-10 23:45 - 01-01-12 00:00</t>
        </r>
      </text>
    </comment>
    <comment ref="G250" authorId="0">
      <text>
        <r>
          <rPr>
            <sz val="10"/>
            <rFont val="Arial"/>
            <family val="2"/>
          </rPr>
          <t>32.947,92
31-12-11 23:45 - 01-01-13 00:00</t>
        </r>
      </text>
    </comment>
    <comment ref="H250" authorId="0">
      <text>
        <r>
          <rPr>
            <sz val="10"/>
            <rFont val="Arial"/>
            <family val="2"/>
          </rPr>
          <t>32.650,22
31-12-12 23:45 - 01-01-14 00:00</t>
        </r>
      </text>
    </comment>
    <comment ref="I250" authorId="0">
      <text>
        <r>
          <rPr>
            <sz val="10"/>
            <rFont val="Arial"/>
            <family val="2"/>
          </rPr>
          <t>31.720,20
31-12-13 23:45 - 01-01-15 00:00</t>
        </r>
      </text>
    </comment>
    <comment ref="C251" authorId="0">
      <text>
        <r>
          <rPr>
            <sz val="10"/>
            <rFont val="Arial"/>
            <family val="2"/>
          </rPr>
          <t>7.989,36 !
25-06-08 00:00 - 01-01-09 00:00</t>
        </r>
      </text>
    </comment>
    <comment ref="D251" authorId="0">
      <text>
        <r>
          <rPr>
            <sz val="10"/>
            <rFont val="Arial"/>
            <family val="2"/>
          </rPr>
          <t>29.993,51
31-12-08 23:45 - 01-01-10 00:00</t>
        </r>
      </text>
    </comment>
    <comment ref="E251" authorId="0">
      <text>
        <r>
          <rPr>
            <sz val="10"/>
            <rFont val="Arial"/>
            <family val="2"/>
          </rPr>
          <t>30.717,76
31-12-09 23:45 - 01-01-11 00:00</t>
        </r>
      </text>
    </comment>
    <comment ref="F251" authorId="0">
      <text>
        <r>
          <rPr>
            <sz val="10"/>
            <rFont val="Arial"/>
            <family val="2"/>
          </rPr>
          <t>28.494,10
31-12-10 23:45 - 01-01-12 00:00</t>
        </r>
      </text>
    </comment>
    <comment ref="G251" authorId="0">
      <text>
        <r>
          <rPr>
            <sz val="10"/>
            <rFont val="Arial"/>
            <family val="2"/>
          </rPr>
          <t>31.323,19
31-12-11 23:45 - 01-01-13 00:00</t>
        </r>
      </text>
    </comment>
    <comment ref="H251" authorId="0">
      <text>
        <r>
          <rPr>
            <sz val="10"/>
            <rFont val="Arial"/>
            <family val="2"/>
          </rPr>
          <t>30.099,98
31-12-12 23:45 - 01-01-14 00:00</t>
        </r>
      </text>
    </comment>
    <comment ref="I251" authorId="0">
      <text>
        <r>
          <rPr>
            <sz val="10"/>
            <rFont val="Arial"/>
            <family val="2"/>
          </rPr>
          <t>29.556,78
31-12-13 23:45 - 01-01-15 00:00</t>
        </r>
      </text>
    </comment>
    <comment ref="C252" authorId="0">
      <text>
        <r>
          <rPr>
            <sz val="10"/>
            <rFont val="Arial"/>
            <family val="2"/>
          </rPr>
          <t>7.097,27 !
25-06-08 00:00 - 01-01-09 00:00</t>
        </r>
      </text>
    </comment>
    <comment ref="D252" authorId="0">
      <text>
        <r>
          <rPr>
            <sz val="10"/>
            <rFont val="Arial"/>
            <family val="2"/>
          </rPr>
          <t>26.651,87
31-12-08 23:45 - 01-01-10 00:00</t>
        </r>
      </text>
    </comment>
    <comment ref="E252" authorId="0">
      <text>
        <r>
          <rPr>
            <sz val="10"/>
            <rFont val="Arial"/>
            <family val="2"/>
          </rPr>
          <t>24.167,92
31-12-09 23:45 - 01-01-11 00:00</t>
        </r>
      </text>
    </comment>
    <comment ref="F252" authorId="0">
      <text>
        <r>
          <rPr>
            <sz val="10"/>
            <rFont val="Arial"/>
            <family val="2"/>
          </rPr>
          <t>24.260,48
31-12-10 23:45 - 01-01-12 00:00</t>
        </r>
      </text>
    </comment>
    <comment ref="G252" authorId="0">
      <text>
        <r>
          <rPr>
            <sz val="10"/>
            <rFont val="Arial"/>
            <family val="2"/>
          </rPr>
          <t>23.390,25
31-12-11 23:45 - 01-01-13 00:00</t>
        </r>
      </text>
    </comment>
    <comment ref="H252" authorId="0">
      <text>
        <r>
          <rPr>
            <sz val="10"/>
            <rFont val="Arial"/>
            <family val="2"/>
          </rPr>
          <t>23.598,78
31-12-12 23:45 - 01-01-14 00:00</t>
        </r>
      </text>
    </comment>
    <comment ref="I252" authorId="0">
      <text>
        <r>
          <rPr>
            <sz val="10"/>
            <rFont val="Arial"/>
            <family val="2"/>
          </rPr>
          <t>20.626,50
31-12-13 23:45 - 01-01-15 00:00</t>
        </r>
      </text>
    </comment>
    <comment ref="C253" authorId="0">
      <text>
        <r>
          <rPr>
            <sz val="10"/>
            <rFont val="Arial"/>
            <family val="2"/>
          </rPr>
          <t>6.176,23 !
25-06-08 00:00 - 01-01-09 00:00</t>
        </r>
      </text>
    </comment>
    <comment ref="D253" authorId="0">
      <text>
        <r>
          <rPr>
            <sz val="10"/>
            <rFont val="Arial"/>
            <family val="2"/>
          </rPr>
          <t>21.747,34
31-12-08 23:45 - 01-01-10 00:00</t>
        </r>
      </text>
    </comment>
    <comment ref="E253" authorId="0">
      <text>
        <r>
          <rPr>
            <sz val="10"/>
            <rFont val="Arial"/>
            <family val="2"/>
          </rPr>
          <t>20.667,23
31-12-09 23:45 - 01-01-11 00:00</t>
        </r>
      </text>
    </comment>
    <comment ref="F253" authorId="0">
      <text>
        <r>
          <rPr>
            <sz val="10"/>
            <rFont val="Arial"/>
            <family val="2"/>
          </rPr>
          <t>19.593,72
31-12-10 23:45 - 01-01-12 00:00</t>
        </r>
      </text>
    </comment>
    <comment ref="G253" authorId="0">
      <text>
        <r>
          <rPr>
            <sz val="10"/>
            <rFont val="Arial"/>
            <family val="2"/>
          </rPr>
          <t>16.818,42
31-12-11 23:45 - 01-01-13 00:00</t>
        </r>
      </text>
    </comment>
    <comment ref="H253" authorId="0">
      <text>
        <r>
          <rPr>
            <sz val="10"/>
            <rFont val="Arial"/>
            <family val="2"/>
          </rPr>
          <t>12.863,67
31-12-12 23:45 - 01-01-14 00:00</t>
        </r>
      </text>
    </comment>
    <comment ref="I253" authorId="0">
      <text>
        <r>
          <rPr>
            <sz val="10"/>
            <rFont val="Arial"/>
            <family val="2"/>
          </rPr>
          <t>13.337,20
31-12-13 23:45 - 01-01-15 00:00</t>
        </r>
      </text>
    </comment>
    <comment ref="C254" authorId="0">
      <text>
        <r>
          <rPr>
            <sz val="10"/>
            <rFont val="Arial"/>
            <family val="2"/>
          </rPr>
          <t>3.761,41 !
25-06-08 00:00 - 01-01-09 00:00</t>
        </r>
      </text>
    </comment>
    <comment ref="D254" authorId="0">
      <text>
        <r>
          <rPr>
            <sz val="10"/>
            <rFont val="Arial"/>
            <family val="2"/>
          </rPr>
          <t>12.345,27
31-12-08 23:45 - 01-01-10 00:00</t>
        </r>
      </text>
    </comment>
    <comment ref="E254" authorId="0">
      <text>
        <r>
          <rPr>
            <sz val="10"/>
            <rFont val="Arial"/>
            <family val="2"/>
          </rPr>
          <t>12.799,56
31-12-09 23:45 - 01-01-11 00:00</t>
        </r>
      </text>
    </comment>
    <comment ref="F254" authorId="0">
      <text>
        <r>
          <rPr>
            <sz val="10"/>
            <rFont val="Arial"/>
            <family val="2"/>
          </rPr>
          <t>13.539,14
31-12-10 23:45 - 01-01-12 00:00</t>
        </r>
      </text>
    </comment>
    <comment ref="G254" authorId="0">
      <text>
        <r>
          <rPr>
            <sz val="10"/>
            <rFont val="Arial"/>
            <family val="2"/>
          </rPr>
          <t>9.576,75
31-12-11 23:45 - 01-01-13 00:00</t>
        </r>
      </text>
    </comment>
    <comment ref="H254" authorId="0">
      <text>
        <r>
          <rPr>
            <sz val="10"/>
            <rFont val="Arial"/>
            <family val="2"/>
          </rPr>
          <t>15.370,32
31-12-12 23:45 - 01-01-14 00:00</t>
        </r>
      </text>
    </comment>
    <comment ref="I254" authorId="0">
      <text>
        <r>
          <rPr>
            <sz val="10"/>
            <rFont val="Arial"/>
            <family val="2"/>
          </rPr>
          <t>13.603,60
31-12-13 23:45 - 01-01-15 00:00</t>
        </r>
      </text>
    </comment>
    <comment ref="C255" authorId="0">
      <text>
        <r>
          <rPr>
            <sz val="10"/>
            <rFont val="Arial"/>
            <family val="2"/>
          </rPr>
          <t>3.266,69 !
25-06-08 00:00 - 01-01-09 00:00</t>
        </r>
      </text>
    </comment>
    <comment ref="D255" authorId="0">
      <text>
        <r>
          <rPr>
            <sz val="10"/>
            <rFont val="Arial"/>
            <family val="2"/>
          </rPr>
          <t>8.451,86
31-12-08 23:45 - 01-01-10 00:00</t>
        </r>
      </text>
    </comment>
    <comment ref="E255" authorId="0">
      <text>
        <r>
          <rPr>
            <sz val="10"/>
            <rFont val="Arial"/>
            <family val="2"/>
          </rPr>
          <t>8.337,49
31-12-09 23:45 - 01-01-11 00:00</t>
        </r>
      </text>
    </comment>
    <comment ref="F255" authorId="0">
      <text>
        <r>
          <rPr>
            <sz val="10"/>
            <rFont val="Arial"/>
            <family val="2"/>
          </rPr>
          <t>8.194,38
31-12-10 23:45 - 01-01-12 00:00</t>
        </r>
      </text>
    </comment>
    <comment ref="G255" authorId="0">
      <text>
        <r>
          <rPr>
            <sz val="10"/>
            <rFont val="Arial"/>
            <family val="2"/>
          </rPr>
          <t>8.355,96
31-12-11 23:45 - 01-01-13 00:00</t>
        </r>
      </text>
    </comment>
    <comment ref="H255" authorId="0">
      <text>
        <r>
          <rPr>
            <sz val="10"/>
            <rFont val="Arial"/>
            <family val="2"/>
          </rPr>
          <t>8.011,13
31-12-12 23:45 - 01-01-14 00:00</t>
        </r>
      </text>
    </comment>
    <comment ref="I255" authorId="0">
      <text>
        <r>
          <rPr>
            <sz val="10"/>
            <rFont val="Arial"/>
            <family val="2"/>
          </rPr>
          <t>7.807,37
31-12-13 23:45 - 01-01-15 00:00</t>
        </r>
      </text>
    </comment>
    <comment ref="D256" authorId="0">
      <text>
        <r>
          <rPr>
            <sz val="10"/>
            <rFont val="Arial"/>
            <family val="2"/>
          </rPr>
          <t>10.985,86 !
25-08-09 00:00 - 01-01-10 00:00</t>
        </r>
      </text>
    </comment>
    <comment ref="E256" authorId="0">
      <text>
        <r>
          <rPr>
            <sz val="10"/>
            <rFont val="Arial"/>
            <family val="2"/>
          </rPr>
          <t>23.012,54
31-12-09 23:45 - 01-01-11 00:00</t>
        </r>
      </text>
    </comment>
    <comment ref="F256" authorId="0">
      <text>
        <r>
          <rPr>
            <sz val="10"/>
            <rFont val="Arial"/>
            <family val="2"/>
          </rPr>
          <t>23.334,60
31-12-10 23:45 - 01-01-12 00:00</t>
        </r>
      </text>
    </comment>
    <comment ref="G256" authorId="0">
      <text>
        <r>
          <rPr>
            <sz val="10"/>
            <rFont val="Arial"/>
            <family val="2"/>
          </rPr>
          <t>23.077,88
31-12-11 23:45 - 01-01-13 00:00</t>
        </r>
      </text>
    </comment>
    <comment ref="H256" authorId="0">
      <text>
        <r>
          <rPr>
            <sz val="10"/>
            <rFont val="Arial"/>
            <family val="2"/>
          </rPr>
          <t>22.340,49
31-12-12 23:45 - 01-01-14 00:00</t>
        </r>
      </text>
    </comment>
    <comment ref="I256" authorId="0">
      <text>
        <r>
          <rPr>
            <sz val="10"/>
            <rFont val="Arial"/>
            <family val="2"/>
          </rPr>
          <t>21.110,89
31-12-13 23:45 - 01-01-15 00:00</t>
        </r>
      </text>
    </comment>
    <comment ref="C257" authorId="0">
      <text>
        <r>
          <rPr>
            <sz val="10"/>
            <rFont val="Arial"/>
            <family val="2"/>
          </rPr>
          <t>2.809,56 !
27-10-08 00:00 - 01-01-09 00:00</t>
        </r>
      </text>
    </comment>
    <comment ref="D257" authorId="0">
      <text>
        <r>
          <rPr>
            <sz val="10"/>
            <rFont val="Arial"/>
            <family val="2"/>
          </rPr>
          <t>10.840,85
31-12-08 23:45 - 01-01-10 00:00</t>
        </r>
      </text>
    </comment>
    <comment ref="E257" authorId="0">
      <text>
        <r>
          <rPr>
            <sz val="10"/>
            <rFont val="Arial"/>
            <family val="2"/>
          </rPr>
          <t>10.627,32
31-12-09 23:45 - 01-01-11 00:00</t>
        </r>
      </text>
    </comment>
    <comment ref="F257" authorId="0">
      <text>
        <r>
          <rPr>
            <sz val="10"/>
            <rFont val="Arial"/>
            <family val="2"/>
          </rPr>
          <t>11.681,31
31-12-10 23:45 - 01-01-12 00:00</t>
        </r>
      </text>
    </comment>
    <comment ref="G257" authorId="0">
      <text>
        <r>
          <rPr>
            <sz val="10"/>
            <rFont val="Arial"/>
            <family val="2"/>
          </rPr>
          <t>11.711,82
31-12-11 23:45 - 01-01-13 00:00</t>
        </r>
      </text>
    </comment>
    <comment ref="H257" authorId="0">
      <text>
        <r>
          <rPr>
            <sz val="10"/>
            <rFont val="Arial"/>
            <family val="2"/>
          </rPr>
          <t>10.477,26
31-12-12 23:45 - 01-01-14 00:00</t>
        </r>
      </text>
    </comment>
    <comment ref="I257" authorId="0">
      <text>
        <r>
          <rPr>
            <sz val="10"/>
            <rFont val="Arial"/>
            <family val="2"/>
          </rPr>
          <t>10.025,06
31-12-13 23:45 - 01-01-15 00:00</t>
        </r>
      </text>
    </comment>
    <comment ref="C258" authorId="0">
      <text>
        <r>
          <rPr>
            <sz val="10"/>
            <rFont val="Arial"/>
            <family val="2"/>
          </rPr>
          <t>4.282,63 !
25-06-08 00:00 - 01-01-09 00:00</t>
        </r>
      </text>
    </comment>
    <comment ref="D258" authorId="0">
      <text>
        <r>
          <rPr>
            <sz val="10"/>
            <rFont val="Arial"/>
            <family val="2"/>
          </rPr>
          <t>15.778,09
31-12-08 23:45 - 01-01-10 00:00</t>
        </r>
      </text>
    </comment>
    <comment ref="E258" authorId="0">
      <text>
        <r>
          <rPr>
            <sz val="10"/>
            <rFont val="Arial"/>
            <family val="2"/>
          </rPr>
          <t>16.022,02
31-12-09 23:45 - 01-01-11 00:00</t>
        </r>
      </text>
    </comment>
    <comment ref="F258" authorId="0">
      <text>
        <r>
          <rPr>
            <sz val="10"/>
            <rFont val="Arial"/>
            <family val="2"/>
          </rPr>
          <t>15.893,90
31-12-10 23:45 - 01-01-12 00:00</t>
        </r>
      </text>
    </comment>
    <comment ref="G258" authorId="0">
      <text>
        <r>
          <rPr>
            <sz val="10"/>
            <rFont val="Arial"/>
            <family val="2"/>
          </rPr>
          <t>16.112,42
31-12-11 23:45 - 01-01-13 00:00</t>
        </r>
      </text>
    </comment>
    <comment ref="H258" authorId="0">
      <text>
        <r>
          <rPr>
            <sz val="10"/>
            <rFont val="Arial"/>
            <family val="2"/>
          </rPr>
          <t>15.969,73
31-12-12 23:45 - 01-01-14 00:00</t>
        </r>
      </text>
    </comment>
    <comment ref="I258" authorId="0">
      <text>
        <r>
          <rPr>
            <sz val="10"/>
            <rFont val="Arial"/>
            <family val="2"/>
          </rPr>
          <t>15.011,16
31-12-13 23:45 - 01-01-15 00:00</t>
        </r>
      </text>
    </comment>
    <comment ref="C259" authorId="0">
      <text>
        <r>
          <rPr>
            <sz val="10"/>
            <rFont val="Arial"/>
            <family val="2"/>
          </rPr>
          <t>6.650,12 !
25-06-08 00:00 - 01-01-09 00:00</t>
        </r>
      </text>
    </comment>
    <comment ref="D259" authorId="0">
      <text>
        <r>
          <rPr>
            <sz val="10"/>
            <rFont val="Arial"/>
            <family val="2"/>
          </rPr>
          <t>22.632,31
31-12-08 23:45 - 01-01-10 00:00</t>
        </r>
      </text>
    </comment>
    <comment ref="E259" authorId="0">
      <text>
        <r>
          <rPr>
            <sz val="10"/>
            <rFont val="Arial"/>
            <family val="2"/>
          </rPr>
          <t>23.194,98
31-12-09 23:45 - 01-01-11 00:00</t>
        </r>
      </text>
    </comment>
    <comment ref="F259" authorId="0">
      <text>
        <r>
          <rPr>
            <sz val="10"/>
            <rFont val="Arial"/>
            <family val="2"/>
          </rPr>
          <t>21.772,01
31-12-10 23:45 - 01-01-12 00:00</t>
        </r>
      </text>
    </comment>
    <comment ref="G259" authorId="0">
      <text>
        <r>
          <rPr>
            <sz val="10"/>
            <rFont val="Arial"/>
            <family val="2"/>
          </rPr>
          <t>21.587,42
31-12-11 23:45 - 01-01-13 00:00</t>
        </r>
      </text>
    </comment>
    <comment ref="H259" authorId="0">
      <text>
        <r>
          <rPr>
            <sz val="10"/>
            <rFont val="Arial"/>
            <family val="2"/>
          </rPr>
          <t>20.016,38
31-12-12 23:45 - 01-01-14 00:00</t>
        </r>
      </text>
    </comment>
    <comment ref="I259" authorId="0">
      <text>
        <r>
          <rPr>
            <sz val="10"/>
            <rFont val="Arial"/>
            <family val="2"/>
          </rPr>
          <t>21.920,83
31-12-13 23:45 - 01-01-15 00:00</t>
        </r>
      </text>
    </comment>
    <comment ref="C260" authorId="0">
      <text>
        <r>
          <rPr>
            <sz val="10"/>
            <rFont val="Arial"/>
            <family val="2"/>
          </rPr>
          <t>3.928,77 !
25-06-08 00:00 - 01-01-09 00:00</t>
        </r>
      </text>
    </comment>
    <comment ref="D260" authorId="0">
      <text>
        <r>
          <rPr>
            <sz val="10"/>
            <rFont val="Arial"/>
            <family val="2"/>
          </rPr>
          <t>13.410,97
31-12-08 23:45 - 01-01-10 00:00</t>
        </r>
      </text>
    </comment>
    <comment ref="E260" authorId="0">
      <text>
        <r>
          <rPr>
            <sz val="10"/>
            <rFont val="Arial"/>
            <family val="2"/>
          </rPr>
          <t>19.647,51
31-12-09 23:45 - 01-01-11 00:00</t>
        </r>
      </text>
    </comment>
    <comment ref="F260" authorId="0">
      <text>
        <r>
          <rPr>
            <sz val="10"/>
            <rFont val="Arial"/>
            <family val="2"/>
          </rPr>
          <t>16.205,68
31-12-10 23:45 - 01-01-12 00:00</t>
        </r>
      </text>
    </comment>
    <comment ref="G260" authorId="0">
      <text>
        <r>
          <rPr>
            <sz val="10"/>
            <rFont val="Arial"/>
            <family val="2"/>
          </rPr>
          <t>13.851,65
31-12-11 23:45 - 01-01-13 00:00</t>
        </r>
      </text>
    </comment>
    <comment ref="H260" authorId="0">
      <text>
        <r>
          <rPr>
            <sz val="10"/>
            <rFont val="Arial"/>
            <family val="2"/>
          </rPr>
          <t>13.820,56
31-12-12 23:45 - 01-01-14 00:00</t>
        </r>
      </text>
    </comment>
    <comment ref="I260" authorId="0">
      <text>
        <r>
          <rPr>
            <sz val="10"/>
            <rFont val="Arial"/>
            <family val="2"/>
          </rPr>
          <t>13.314,54
31-12-13 23:45 - 01-01-15 00:00</t>
        </r>
      </text>
    </comment>
    <comment ref="C261" authorId="0">
      <text>
        <r>
          <rPr>
            <sz val="10"/>
            <rFont val="Arial"/>
            <family val="2"/>
          </rPr>
          <t>8.246,66 !
25-06-08 00:00 - 01-01-09 00:00</t>
        </r>
      </text>
    </comment>
    <comment ref="D261" authorId="0">
      <text>
        <r>
          <rPr>
            <sz val="10"/>
            <rFont val="Arial"/>
            <family val="2"/>
          </rPr>
          <t>28.216,04
31-12-08 23:45 - 01-01-10 00:00</t>
        </r>
      </text>
    </comment>
    <comment ref="E261" authorId="0">
      <text>
        <r>
          <rPr>
            <sz val="10"/>
            <rFont val="Arial"/>
            <family val="2"/>
          </rPr>
          <t>27.954,31
31-12-09 23:45 - 01-01-11 00:00</t>
        </r>
      </text>
    </comment>
    <comment ref="F261" authorId="0">
      <text>
        <r>
          <rPr>
            <sz val="10"/>
            <rFont val="Arial"/>
            <family val="2"/>
          </rPr>
          <t>26.069,72
31-12-10 23:45 - 01-01-12 00:00</t>
        </r>
      </text>
    </comment>
    <comment ref="G261" authorId="0">
      <text>
        <r>
          <rPr>
            <sz val="10"/>
            <rFont val="Arial"/>
            <family val="2"/>
          </rPr>
          <t>26.086,35
31-12-11 23:45 - 01-01-13 00:00</t>
        </r>
      </text>
    </comment>
    <comment ref="H261" authorId="0">
      <text>
        <r>
          <rPr>
            <sz val="10"/>
            <rFont val="Arial"/>
            <family val="2"/>
          </rPr>
          <t>25.665,75
31-12-12 23:45 - 01-01-14 00:00</t>
        </r>
      </text>
    </comment>
    <comment ref="I261" authorId="0">
      <text>
        <r>
          <rPr>
            <sz val="10"/>
            <rFont val="Arial"/>
            <family val="2"/>
          </rPr>
          <t>30.002,98
31-12-13 23:45 - 01-01-15 00:00</t>
        </r>
      </text>
    </comment>
    <comment ref="C262" authorId="0">
      <text>
        <r>
          <rPr>
            <sz val="10"/>
            <rFont val="Arial"/>
            <family val="2"/>
          </rPr>
          <t>10.615,33 !
25-06-08 00:00 - 01-01-09 00:00</t>
        </r>
      </text>
    </comment>
    <comment ref="D262" authorId="0">
      <text>
        <r>
          <rPr>
            <sz val="10"/>
            <rFont val="Arial"/>
            <family val="2"/>
          </rPr>
          <t>36.557,72
31-12-08 23:45 - 01-01-10 00:00</t>
        </r>
      </text>
    </comment>
    <comment ref="E262" authorId="0">
      <text>
        <r>
          <rPr>
            <sz val="10"/>
            <rFont val="Arial"/>
            <family val="2"/>
          </rPr>
          <t>36.078,61
31-12-09 23:45 - 01-01-11 00:00</t>
        </r>
      </text>
    </comment>
    <comment ref="F262" authorId="0">
      <text>
        <r>
          <rPr>
            <sz val="10"/>
            <rFont val="Arial"/>
            <family val="2"/>
          </rPr>
          <t>36.665,10
31-12-10 23:45 - 01-01-12 00:00</t>
        </r>
      </text>
    </comment>
    <comment ref="G262" authorId="0">
      <text>
        <r>
          <rPr>
            <sz val="10"/>
            <rFont val="Arial"/>
            <family val="2"/>
          </rPr>
          <t>38.483,32
31-12-11 23:45 - 01-01-13 00:00</t>
        </r>
      </text>
    </comment>
    <comment ref="H262" authorId="0">
      <text>
        <r>
          <rPr>
            <sz val="10"/>
            <rFont val="Arial"/>
            <family val="2"/>
          </rPr>
          <t>36.812,49
31-12-12 23:45 - 01-01-14 00:00</t>
        </r>
      </text>
    </comment>
    <comment ref="I262" authorId="0">
      <text>
        <r>
          <rPr>
            <sz val="10"/>
            <rFont val="Arial"/>
            <family val="2"/>
          </rPr>
          <t>38.571,52
31-12-13 23:45 - 01-01-15 00:00</t>
        </r>
      </text>
    </comment>
    <comment ref="C263" authorId="0">
      <text>
        <r>
          <rPr>
            <sz val="10"/>
            <rFont val="Arial"/>
            <family val="2"/>
          </rPr>
          <t>4.276,93 !
03-08-08 00:00 - 01-01-09 00:00</t>
        </r>
      </text>
    </comment>
    <comment ref="D263" authorId="0">
      <text>
        <r>
          <rPr>
            <sz val="10"/>
            <rFont val="Arial"/>
            <family val="2"/>
          </rPr>
          <t>15.992,14
31-12-08 23:45 - 01-01-10 00:00</t>
        </r>
      </text>
    </comment>
    <comment ref="E263" authorId="0">
      <text>
        <r>
          <rPr>
            <sz val="10"/>
            <rFont val="Arial"/>
            <family val="2"/>
          </rPr>
          <t>15.643,52
31-12-09 23:45 - 01-01-11 00:00</t>
        </r>
      </text>
    </comment>
    <comment ref="F263" authorId="0">
      <text>
        <r>
          <rPr>
            <sz val="10"/>
            <rFont val="Arial"/>
            <family val="2"/>
          </rPr>
          <t>14.502,46
31-12-10 23:45 - 01-01-12 00:00</t>
        </r>
      </text>
    </comment>
    <comment ref="G263" authorId="0">
      <text>
        <r>
          <rPr>
            <sz val="10"/>
            <rFont val="Arial"/>
            <family val="2"/>
          </rPr>
          <t>12.394,74
31-12-11 23:45 - 01-01-13 00:00</t>
        </r>
      </text>
    </comment>
    <comment ref="H263" authorId="0">
      <text>
        <r>
          <rPr>
            <sz val="10"/>
            <rFont val="Arial"/>
            <family val="2"/>
          </rPr>
          <t>10.104,79
31-12-12 23:45 - 01-01-14 00:00</t>
        </r>
      </text>
    </comment>
    <comment ref="I263" authorId="0">
      <text>
        <r>
          <rPr>
            <sz val="10"/>
            <rFont val="Arial"/>
            <family val="2"/>
          </rPr>
          <t>10.878,06
31-12-13 23:45 - 01-01-15 00:00</t>
        </r>
      </text>
    </comment>
    <comment ref="D264" authorId="0">
      <text>
        <r>
          <rPr>
            <sz val="10"/>
            <rFont val="Arial"/>
            <family val="2"/>
          </rPr>
          <t>39.971,42 !
05-04-09 00:00 - 01-01-10 00:00</t>
        </r>
      </text>
    </comment>
    <comment ref="E264" authorId="0">
      <text>
        <r>
          <rPr>
            <sz val="10"/>
            <rFont val="Arial"/>
            <family val="2"/>
          </rPr>
          <t>57.676,51
31-12-09 23:45 - 01-01-11 00:00</t>
        </r>
      </text>
    </comment>
    <comment ref="F264" authorId="0">
      <text>
        <r>
          <rPr>
            <sz val="10"/>
            <rFont val="Arial"/>
            <family val="2"/>
          </rPr>
          <t>49.343,93
31-12-10 23:45 - 01-01-12 00:00</t>
        </r>
      </text>
    </comment>
    <comment ref="G264" authorId="0">
      <text>
        <r>
          <rPr>
            <sz val="10"/>
            <rFont val="Arial"/>
            <family val="2"/>
          </rPr>
          <t>54.940,48
31-12-11 23:45 - 01-01-13 00:00</t>
        </r>
      </text>
    </comment>
    <comment ref="H264" authorId="0">
      <text>
        <r>
          <rPr>
            <sz val="10"/>
            <rFont val="Arial"/>
            <family val="2"/>
          </rPr>
          <t>52.125,37
31-12-12 23:45 - 01-01-14 00:00</t>
        </r>
      </text>
    </comment>
    <comment ref="I264" authorId="0">
      <text>
        <r>
          <rPr>
            <sz val="10"/>
            <rFont val="Arial"/>
            <family val="2"/>
          </rPr>
          <t>50.033,34
31-12-13 23:45 - 01-01-15 00:00</t>
        </r>
      </text>
    </comment>
    <comment ref="C265" authorId="0">
      <text>
        <r>
          <rPr>
            <sz val="10"/>
            <rFont val="Arial"/>
            <family val="2"/>
          </rPr>
          <t>2.902,76 !
27-06-08 00:00 - 01-01-09 00:00</t>
        </r>
      </text>
    </comment>
    <comment ref="D265" authorId="0">
      <text>
        <r>
          <rPr>
            <sz val="10"/>
            <rFont val="Arial"/>
            <family val="2"/>
          </rPr>
          <t>10.911,23
31-12-08 23:45 - 01-01-10 00:00</t>
        </r>
      </text>
    </comment>
    <comment ref="E265" authorId="0">
      <text>
        <r>
          <rPr>
            <sz val="10"/>
            <rFont val="Arial"/>
            <family val="2"/>
          </rPr>
          <t>10.840,40
31-12-09 23:45 - 01-01-11 00:00</t>
        </r>
      </text>
    </comment>
    <comment ref="F265" authorId="0">
      <text>
        <r>
          <rPr>
            <sz val="10"/>
            <rFont val="Arial"/>
            <family val="2"/>
          </rPr>
          <t>10.435,69
31-12-10 23:45 - 01-01-12 00:00</t>
        </r>
      </text>
    </comment>
    <comment ref="G265" authorId="0">
      <text>
        <r>
          <rPr>
            <sz val="10"/>
            <rFont val="Arial"/>
            <family val="2"/>
          </rPr>
          <t>10.178,49
31-12-11 23:45 - 01-01-13 00:00</t>
        </r>
      </text>
    </comment>
    <comment ref="H265" authorId="0">
      <text>
        <r>
          <rPr>
            <sz val="10"/>
            <rFont val="Arial"/>
            <family val="2"/>
          </rPr>
          <t>10.267,54
31-12-12 23:45 - 01-01-14 00:00</t>
        </r>
      </text>
    </comment>
    <comment ref="I265" authorId="0">
      <text>
        <r>
          <rPr>
            <sz val="10"/>
            <rFont val="Arial"/>
            <family val="2"/>
          </rPr>
          <t>10.585,44
31-12-13 23:45 - 01-01-15 00:00</t>
        </r>
      </text>
    </comment>
    <comment ref="C266" authorId="0">
      <text>
        <r>
          <rPr>
            <sz val="10"/>
            <rFont val="Arial"/>
            <family val="2"/>
          </rPr>
          <t>1.024,58 !
25-06-08 00:00 - 01-01-09 00:00</t>
        </r>
      </text>
    </comment>
    <comment ref="D266" authorId="0">
      <text>
        <r>
          <rPr>
            <sz val="10"/>
            <rFont val="Arial"/>
            <family val="2"/>
          </rPr>
          <t>3.176,51
31-12-08 23:45 - 06-01-10 00:15</t>
        </r>
      </text>
    </comment>
    <comment ref="E266" authorId="0">
      <text>
        <r>
          <rPr>
            <sz val="10"/>
            <rFont val="Arial"/>
            <family val="2"/>
          </rPr>
          <t>3.604,46
31-12-09 22:00 - 01-01-11 00:00</t>
        </r>
      </text>
    </comment>
    <comment ref="F266" authorId="0">
      <text>
        <r>
          <rPr>
            <sz val="10"/>
            <rFont val="Arial"/>
            <family val="2"/>
          </rPr>
          <t>3.477,96
31-12-10 23:45 - 01-01-12 00:00</t>
        </r>
      </text>
    </comment>
    <comment ref="G266" authorId="0">
      <text>
        <r>
          <rPr>
            <sz val="10"/>
            <rFont val="Arial"/>
            <family val="2"/>
          </rPr>
          <t>3.186,19
31-12-11 23:45 - 01-01-13 00:00</t>
        </r>
      </text>
    </comment>
    <comment ref="H266" authorId="0">
      <text>
        <r>
          <rPr>
            <sz val="10"/>
            <rFont val="Arial"/>
            <family val="2"/>
          </rPr>
          <t>2.855,82
31-12-12 23:45 - 01-01-14 00:00</t>
        </r>
      </text>
    </comment>
    <comment ref="I266" authorId="0">
      <text>
        <r>
          <rPr>
            <sz val="10"/>
            <rFont val="Arial"/>
            <family val="2"/>
          </rPr>
          <t>3.300,62
31-12-13 23:45 - 01-01-15 00:00</t>
        </r>
      </text>
    </comment>
    <comment ref="C267" authorId="0">
      <text>
        <r>
          <rPr>
            <sz val="10"/>
            <rFont val="Arial"/>
            <family val="2"/>
          </rPr>
          <t>4.593,67 !
01-07-08 00:00 - 01-01-09 00:00</t>
        </r>
      </text>
    </comment>
    <comment ref="D267" authorId="0">
      <text>
        <r>
          <rPr>
            <sz val="10"/>
            <rFont val="Arial"/>
            <family val="2"/>
          </rPr>
          <t>14.344,45
31-12-08 23:45 - 01-01-10 00:00</t>
        </r>
      </text>
    </comment>
    <comment ref="E267" authorId="0">
      <text>
        <r>
          <rPr>
            <sz val="10"/>
            <rFont val="Arial"/>
            <family val="2"/>
          </rPr>
          <t>14.560,52
31-12-09 23:45 - 01-01-11 00:00</t>
        </r>
      </text>
    </comment>
    <comment ref="F267" authorId="0">
      <text>
        <r>
          <rPr>
            <sz val="10"/>
            <rFont val="Arial"/>
            <family val="2"/>
          </rPr>
          <t>12.796,08
31-12-10 23:45 - 01-01-12 00:00</t>
        </r>
      </text>
    </comment>
    <comment ref="G267" authorId="0">
      <text>
        <r>
          <rPr>
            <sz val="10"/>
            <rFont val="Arial"/>
            <family val="2"/>
          </rPr>
          <t>11.637,14
31-12-11 23:45 - 01-01-13 00:00</t>
        </r>
      </text>
    </comment>
    <comment ref="H267" authorId="0">
      <text>
        <r>
          <rPr>
            <sz val="10"/>
            <rFont val="Arial"/>
            <family val="2"/>
          </rPr>
          <t>12.237,98
31-12-12 23:45 - 01-01-14 00:00</t>
        </r>
      </text>
    </comment>
    <comment ref="I267" authorId="0">
      <text>
        <r>
          <rPr>
            <sz val="10"/>
            <rFont val="Arial"/>
            <family val="2"/>
          </rPr>
          <t>14.265,93
31-12-13 23:45 - 01-01-15 00:00</t>
        </r>
      </text>
    </comment>
    <comment ref="C268" authorId="0">
      <text>
        <r>
          <rPr>
            <sz val="10"/>
            <rFont val="Arial"/>
            <family val="2"/>
          </rPr>
          <t>1.156,12 !
25-06-08 00:00 - 01-01-09 00:00</t>
        </r>
      </text>
    </comment>
    <comment ref="D268" authorId="0">
      <text>
        <r>
          <rPr>
            <sz val="10"/>
            <rFont val="Arial"/>
            <family val="2"/>
          </rPr>
          <t>4.902,03
31-12-08 23:45 - 01-01-10 00:00</t>
        </r>
      </text>
    </comment>
    <comment ref="E268" authorId="0">
      <text>
        <r>
          <rPr>
            <sz val="10"/>
            <rFont val="Arial"/>
            <family val="2"/>
          </rPr>
          <t>4.605,65
31-12-09 23:45 - 01-01-11 00:00</t>
        </r>
      </text>
    </comment>
    <comment ref="F268" authorId="0">
      <text>
        <r>
          <rPr>
            <sz val="10"/>
            <rFont val="Arial"/>
            <family val="2"/>
          </rPr>
          <t>4.750,12
31-12-10 23:45 - 01-01-12 00:00</t>
        </r>
      </text>
    </comment>
    <comment ref="G268" authorId="0">
      <text>
        <r>
          <rPr>
            <sz val="10"/>
            <rFont val="Arial"/>
            <family val="2"/>
          </rPr>
          <t>5.228,82
31-12-11 23:45 - 01-01-13 00:00</t>
        </r>
      </text>
    </comment>
    <comment ref="H268" authorId="0">
      <text>
        <r>
          <rPr>
            <sz val="10"/>
            <rFont val="Arial"/>
            <family val="2"/>
          </rPr>
          <t>4.435,12
31-12-12 23:45 - 01-01-14 00:00</t>
        </r>
      </text>
    </comment>
    <comment ref="I268" authorId="0">
      <text>
        <r>
          <rPr>
            <sz val="10"/>
            <rFont val="Arial"/>
            <family val="2"/>
          </rPr>
          <t>4.724,90
31-12-13 23:45 - 01-01-15 00:00</t>
        </r>
      </text>
    </comment>
    <comment ref="C269" authorId="0">
      <text>
        <r>
          <rPr>
            <sz val="10"/>
            <rFont val="Arial"/>
            <family val="2"/>
          </rPr>
          <t>2.906,41 !
03-08-08 00:00 - 01-01-09 00:00</t>
        </r>
      </text>
    </comment>
    <comment ref="D269" authorId="0">
      <text>
        <r>
          <rPr>
            <sz val="10"/>
            <rFont val="Arial"/>
            <family val="2"/>
          </rPr>
          <t>10.422,92
31-12-08 23:45 - 01-01-10 00:00</t>
        </r>
      </text>
    </comment>
    <comment ref="E269" authorId="0">
      <text>
        <r>
          <rPr>
            <sz val="10"/>
            <rFont val="Arial"/>
            <family val="2"/>
          </rPr>
          <t>10.848,17
31-12-09 23:45 - 01-01-11 00:00</t>
        </r>
      </text>
    </comment>
    <comment ref="F269" authorId="0">
      <text>
        <r>
          <rPr>
            <sz val="10"/>
            <rFont val="Arial"/>
            <family val="2"/>
          </rPr>
          <t>9.531,69
31-12-10 23:45 - 01-01-12 00:00</t>
        </r>
      </text>
    </comment>
    <comment ref="G269" authorId="0">
      <text>
        <r>
          <rPr>
            <sz val="10"/>
            <rFont val="Arial"/>
            <family val="2"/>
          </rPr>
          <t>9.595,18
31-12-11 23:45 - 01-01-13 00:00</t>
        </r>
      </text>
    </comment>
    <comment ref="H269" authorId="0">
      <text>
        <r>
          <rPr>
            <sz val="10"/>
            <rFont val="Arial"/>
            <family val="2"/>
          </rPr>
          <t>10.592,77
31-12-12 23:45 - 01-01-14 00:00</t>
        </r>
      </text>
    </comment>
    <comment ref="I269" authorId="0">
      <text>
        <r>
          <rPr>
            <sz val="10"/>
            <rFont val="Arial"/>
            <family val="2"/>
          </rPr>
          <t>9.202,68
31-12-13 23:45 - 01-01-15 00:00</t>
        </r>
      </text>
    </comment>
    <comment ref="C270" authorId="0">
      <text>
        <r>
          <rPr>
            <sz val="10"/>
            <rFont val="Arial"/>
            <family val="2"/>
          </rPr>
          <t>2.353,05 !
27-10-08 00:00 - 01-01-09 00:00</t>
        </r>
      </text>
    </comment>
    <comment ref="D270" authorId="0">
      <text>
        <r>
          <rPr>
            <sz val="10"/>
            <rFont val="Arial"/>
            <family val="2"/>
          </rPr>
          <t>8.832,83
31-12-08 23:45 - 01-01-10 00:00</t>
        </r>
      </text>
    </comment>
    <comment ref="E270" authorId="0">
      <text>
        <r>
          <rPr>
            <sz val="10"/>
            <rFont val="Arial"/>
            <family val="2"/>
          </rPr>
          <t>8.872,32
31-12-09 23:45 - 01-01-11 00:00</t>
        </r>
      </text>
    </comment>
    <comment ref="F270" authorId="0">
      <text>
        <r>
          <rPr>
            <sz val="10"/>
            <rFont val="Arial"/>
            <family val="2"/>
          </rPr>
          <t>8.244,97
31-12-10 23:45 - 01-01-12 00:00</t>
        </r>
      </text>
    </comment>
    <comment ref="G270" authorId="0">
      <text>
        <r>
          <rPr>
            <sz val="10"/>
            <rFont val="Arial"/>
            <family val="2"/>
          </rPr>
          <t>7.026,58
31-12-11 23:45 - 01-01-13 00:00</t>
        </r>
      </text>
    </comment>
    <comment ref="H270" authorId="0">
      <text>
        <r>
          <rPr>
            <sz val="10"/>
            <rFont val="Arial"/>
            <family val="2"/>
          </rPr>
          <t>7.643,67
31-12-12 23:45 - 01-01-14 00:00</t>
        </r>
      </text>
    </comment>
    <comment ref="I270" authorId="0">
      <text>
        <r>
          <rPr>
            <sz val="10"/>
            <rFont val="Arial"/>
            <family val="2"/>
          </rPr>
          <t>7.045,67
31-12-13 23:45 - 01-01-15 00:00</t>
        </r>
      </text>
    </comment>
    <comment ref="E271" authorId="0">
      <text>
        <r>
          <rPr>
            <sz val="10"/>
            <rFont val="Arial"/>
            <family val="2"/>
          </rPr>
          <t>8.762,15 !
09-06-10 00:00 - 01-01-11 00:00</t>
        </r>
      </text>
    </comment>
    <comment ref="F271" authorId="0">
      <text>
        <r>
          <rPr>
            <sz val="10"/>
            <rFont val="Arial"/>
            <family val="2"/>
          </rPr>
          <t>16.589,18
31-12-10 23:45 - 01-01-12 00:00</t>
        </r>
      </text>
    </comment>
    <comment ref="G271" authorId="0">
      <text>
        <r>
          <rPr>
            <sz val="10"/>
            <rFont val="Arial"/>
            <family val="2"/>
          </rPr>
          <t>16.383,32
31-12-11 23:45 - 01-01-13 00:00</t>
        </r>
      </text>
    </comment>
    <comment ref="H271" authorId="0">
      <text>
        <r>
          <rPr>
            <sz val="10"/>
            <rFont val="Arial"/>
            <family val="2"/>
          </rPr>
          <t>17.812,39
31-12-12 23:45 - 01-01-14 00:00</t>
        </r>
      </text>
    </comment>
    <comment ref="I271" authorId="0">
      <text>
        <r>
          <rPr>
            <sz val="10"/>
            <rFont val="Arial"/>
            <family val="2"/>
          </rPr>
          <t>17.797,97
31-12-13 23:45 - 01-01-15 00:00</t>
        </r>
      </text>
    </comment>
    <comment ref="C272" authorId="0">
      <text>
        <r>
          <rPr>
            <sz val="10"/>
            <rFont val="Arial"/>
            <family val="2"/>
          </rPr>
          <t>2.328,88 !
25-06-08 00:00 - 01-01-09 00:00</t>
        </r>
      </text>
    </comment>
    <comment ref="D272" authorId="0">
      <text>
        <r>
          <rPr>
            <sz val="10"/>
            <rFont val="Arial"/>
            <family val="2"/>
          </rPr>
          <t>7.599,59
31-12-08 23:45 - 01-01-10 00:00</t>
        </r>
      </text>
    </comment>
    <comment ref="E272" authorId="0">
      <text>
        <r>
          <rPr>
            <sz val="10"/>
            <rFont val="Arial"/>
            <family val="2"/>
          </rPr>
          <t>7.652,85
31-12-09 23:45 - 01-01-11 00:00</t>
        </r>
      </text>
    </comment>
    <comment ref="F272" authorId="0">
      <text>
        <r>
          <rPr>
            <sz val="10"/>
            <rFont val="Arial"/>
            <family val="2"/>
          </rPr>
          <t>7.796,83
31-12-10 23:45 - 01-01-12 00:00</t>
        </r>
      </text>
    </comment>
    <comment ref="G272" authorId="0">
      <text>
        <r>
          <rPr>
            <sz val="10"/>
            <rFont val="Arial"/>
            <family val="2"/>
          </rPr>
          <t>8.124,39
31-12-11 23:45 - 01-01-13 00:00</t>
        </r>
      </text>
    </comment>
    <comment ref="H272" authorId="0">
      <text>
        <r>
          <rPr>
            <sz val="10"/>
            <rFont val="Arial"/>
            <family val="2"/>
          </rPr>
          <t>8.029,11
31-12-12 23:45 - 01-01-14 00:00</t>
        </r>
      </text>
    </comment>
    <comment ref="I272" authorId="0">
      <text>
        <r>
          <rPr>
            <sz val="10"/>
            <rFont val="Arial"/>
            <family val="2"/>
          </rPr>
          <t>8.446,40
31-12-13 23:45 - 01-01-15 00:00</t>
        </r>
      </text>
    </comment>
    <comment ref="C273" authorId="0">
      <text>
        <r>
          <rPr>
            <sz val="10"/>
            <rFont val="Arial"/>
            <family val="2"/>
          </rPr>
          <t>6.237,02 !
25-06-08 00:00 - 01-01-09 00:00</t>
        </r>
      </text>
    </comment>
    <comment ref="D273" authorId="0">
      <text>
        <r>
          <rPr>
            <sz val="10"/>
            <rFont val="Arial"/>
            <family val="2"/>
          </rPr>
          <t>22.397,32
31-12-08 23:45 - 01-01-10 00:00</t>
        </r>
      </text>
    </comment>
    <comment ref="E273" authorId="0">
      <text>
        <r>
          <rPr>
            <sz val="10"/>
            <rFont val="Arial"/>
            <family val="2"/>
          </rPr>
          <t>23.387,76
31-12-09 23:45 - 01-01-11 00:00</t>
        </r>
      </text>
    </comment>
    <comment ref="F273" authorId="0">
      <text>
        <r>
          <rPr>
            <sz val="10"/>
            <rFont val="Arial"/>
            <family val="2"/>
          </rPr>
          <t>23.220,42
31-12-10 23:45 - 01-01-12 00:00</t>
        </r>
      </text>
    </comment>
    <comment ref="G273" authorId="0">
      <text>
        <r>
          <rPr>
            <sz val="10"/>
            <rFont val="Arial"/>
            <family val="2"/>
          </rPr>
          <t>23.951,76
31-12-11 23:45 - 01-01-13 00:00</t>
        </r>
      </text>
    </comment>
    <comment ref="H273" authorId="0">
      <text>
        <r>
          <rPr>
            <sz val="10"/>
            <rFont val="Arial"/>
            <family val="2"/>
          </rPr>
          <t>22.915,78
31-12-12 23:45 - 01-01-14 00:00</t>
        </r>
      </text>
    </comment>
    <comment ref="I273" authorId="0">
      <text>
        <r>
          <rPr>
            <sz val="10"/>
            <rFont val="Arial"/>
            <family val="2"/>
          </rPr>
          <t>24.796,21
31-12-13 23:45 - 01-01-15 00:00</t>
        </r>
      </text>
    </comment>
    <comment ref="C274" authorId="0">
      <text>
        <r>
          <rPr>
            <sz val="10"/>
            <rFont val="Arial"/>
            <family val="2"/>
          </rPr>
          <t>4.492,72 !
02-08-08 00:00 - 01-01-09 00:00</t>
        </r>
      </text>
    </comment>
    <comment ref="D274" authorId="0">
      <text>
        <r>
          <rPr>
            <sz val="10"/>
            <rFont val="Arial"/>
            <family val="2"/>
          </rPr>
          <t>12.645,88
31-12-08 23:45 - 01-01-10 00:00</t>
        </r>
      </text>
    </comment>
    <comment ref="E274" authorId="0">
      <text>
        <r>
          <rPr>
            <sz val="10"/>
            <rFont val="Arial"/>
            <family val="2"/>
          </rPr>
          <t>12.466,31
31-12-09 23:45 - 01-01-11 00:00</t>
        </r>
      </text>
    </comment>
    <comment ref="F274" authorId="0">
      <text>
        <r>
          <rPr>
            <sz val="10"/>
            <rFont val="Arial"/>
            <family val="2"/>
          </rPr>
          <t>11.967,75
31-12-10 23:45 - 01-01-12 00:00</t>
        </r>
      </text>
    </comment>
    <comment ref="G274" authorId="0">
      <text>
        <r>
          <rPr>
            <sz val="10"/>
            <rFont val="Arial"/>
            <family val="2"/>
          </rPr>
          <t>12.062,94
31-12-11 23:45 - 01-01-13 00:00</t>
        </r>
      </text>
    </comment>
    <comment ref="H274" authorId="0">
      <text>
        <r>
          <rPr>
            <sz val="10"/>
            <rFont val="Arial"/>
            <family val="2"/>
          </rPr>
          <t>12.403,66
31-12-12 23:45 - 01-01-14 00:00</t>
        </r>
      </text>
    </comment>
    <comment ref="I274" authorId="0">
      <text>
        <r>
          <rPr>
            <sz val="10"/>
            <rFont val="Arial"/>
            <family val="2"/>
          </rPr>
          <t>12.897,81
31-12-13 23:45 - 01-01-15 00:00</t>
        </r>
      </text>
    </comment>
    <comment ref="D275" authorId="0">
      <text>
        <r>
          <rPr>
            <sz val="10"/>
            <rFont val="Arial"/>
            <family val="2"/>
          </rPr>
          <t>5.161,79 !
03-07-09 00:00 - 01-01-10 00:00</t>
        </r>
      </text>
    </comment>
    <comment ref="E275" authorId="0">
      <text>
        <r>
          <rPr>
            <sz val="10"/>
            <rFont val="Arial"/>
            <family val="2"/>
          </rPr>
          <t>10.452,62
31-12-09 23:45 - 01-01-11 00:00</t>
        </r>
      </text>
    </comment>
    <comment ref="F275" authorId="0">
      <text>
        <r>
          <rPr>
            <sz val="10"/>
            <rFont val="Arial"/>
            <family val="2"/>
          </rPr>
          <t>9.449,45
31-12-10 23:45 - 01-01-12 00:00</t>
        </r>
      </text>
    </comment>
    <comment ref="G275" authorId="0">
      <text>
        <r>
          <rPr>
            <sz val="10"/>
            <rFont val="Arial"/>
            <family val="2"/>
          </rPr>
          <t>8.651,45
31-12-11 23:45 - 01-01-13 00:00</t>
        </r>
      </text>
    </comment>
    <comment ref="H275" authorId="0">
      <text>
        <r>
          <rPr>
            <sz val="10"/>
            <rFont val="Arial"/>
            <family val="2"/>
          </rPr>
          <t>8.633,50
31-12-12 23:45 - 01-01-14 00:00</t>
        </r>
      </text>
    </comment>
    <comment ref="I275" authorId="0">
      <text>
        <r>
          <rPr>
            <sz val="10"/>
            <rFont val="Arial"/>
            <family val="2"/>
          </rPr>
          <t>8.457,04
31-12-13 23:45 - 01-01-15 00:00</t>
        </r>
      </text>
    </comment>
    <comment ref="C276" authorId="0">
      <text>
        <r>
          <rPr>
            <sz val="10"/>
            <rFont val="Arial"/>
            <family val="2"/>
          </rPr>
          <t>76,14 !
25-06-08 00:00 - 20-01-09 00:15</t>
        </r>
      </text>
    </comment>
    <comment ref="D276" authorId="0">
      <text>
        <r>
          <rPr>
            <sz val="10"/>
            <rFont val="Arial"/>
            <family val="2"/>
          </rPr>
          <t>7.989,00
27-07-08 04:00 - 01-01-10 00:00</t>
        </r>
      </text>
    </comment>
    <comment ref="E276" authorId="0">
      <text>
        <r>
          <rPr>
            <sz val="10"/>
            <rFont val="Arial"/>
            <family val="2"/>
          </rPr>
          <t>9.942,19
31-12-09 23:45 - 01-01-11 00:00</t>
        </r>
      </text>
    </comment>
    <comment ref="F276" authorId="0">
      <text>
        <r>
          <rPr>
            <sz val="10"/>
            <rFont val="Arial"/>
            <family val="2"/>
          </rPr>
          <t>9.514,52
31-12-10 23:45 - 01-01-12 00:00</t>
        </r>
      </text>
    </comment>
    <comment ref="G276" authorId="0">
      <text>
        <r>
          <rPr>
            <sz val="10"/>
            <rFont val="Arial"/>
            <family val="2"/>
          </rPr>
          <t>10.003,06
31-12-11 23:45 - 01-01-13 00:00</t>
        </r>
      </text>
    </comment>
    <comment ref="H276" authorId="0">
      <text>
        <r>
          <rPr>
            <sz val="10"/>
            <rFont val="Arial"/>
            <family val="2"/>
          </rPr>
          <t>9.269,96
31-12-12 23:45 - 01-01-14 00:00</t>
        </r>
      </text>
    </comment>
    <comment ref="I276" authorId="0">
      <text>
        <r>
          <rPr>
            <sz val="10"/>
            <rFont val="Arial"/>
            <family val="2"/>
          </rPr>
          <t>10.471,45
31-12-13 23:45 - 01-01-15 00:00</t>
        </r>
      </text>
    </comment>
    <comment ref="C277" authorId="0">
      <text>
        <r>
          <rPr>
            <sz val="10"/>
            <rFont val="Arial"/>
            <family val="2"/>
          </rPr>
          <t>1.525,30 !
25-06-08 00:00 - 01-01-09 00:00</t>
        </r>
      </text>
    </comment>
    <comment ref="D277" authorId="0">
      <text>
        <r>
          <rPr>
            <sz val="10"/>
            <rFont val="Arial"/>
            <family val="2"/>
          </rPr>
          <t>5.415,69
31-12-08 23:45 - 01-01-10 00:00</t>
        </r>
      </text>
    </comment>
    <comment ref="E277" authorId="0">
      <text>
        <r>
          <rPr>
            <sz val="10"/>
            <rFont val="Arial"/>
            <family val="2"/>
          </rPr>
          <t>5.549,58
31-12-09 23:45 - 01-01-11 00:00</t>
        </r>
      </text>
    </comment>
    <comment ref="F277" authorId="0">
      <text>
        <r>
          <rPr>
            <sz val="10"/>
            <rFont val="Arial"/>
            <family val="2"/>
          </rPr>
          <t>5.485,72
31-12-10 23:45 - 01-01-12 00:00</t>
        </r>
      </text>
    </comment>
    <comment ref="G277" authorId="0">
      <text>
        <r>
          <rPr>
            <sz val="10"/>
            <rFont val="Arial"/>
            <family val="2"/>
          </rPr>
          <t>5.696,07
31-12-11 23:45 - 01-01-13 00:00</t>
        </r>
      </text>
    </comment>
    <comment ref="H277" authorId="0">
      <text>
        <r>
          <rPr>
            <sz val="10"/>
            <rFont val="Arial"/>
            <family val="2"/>
          </rPr>
          <t>5.716,26
31-12-12 23:45 - 01-01-14 00:00</t>
        </r>
      </text>
    </comment>
    <comment ref="I277" authorId="0">
      <text>
        <r>
          <rPr>
            <sz val="10"/>
            <rFont val="Arial"/>
            <family val="2"/>
          </rPr>
          <t>6.058,73
31-12-13 23:45 - 01-01-15 00:00</t>
        </r>
      </text>
    </comment>
    <comment ref="C278" authorId="0">
      <text>
        <r>
          <rPr>
            <sz val="10"/>
            <rFont val="Arial"/>
            <family val="2"/>
          </rPr>
          <t>3.856,16 !
25-06-08 00:00 - 01-01-09 00:00</t>
        </r>
      </text>
    </comment>
    <comment ref="D278" authorId="0">
      <text>
        <r>
          <rPr>
            <sz val="10"/>
            <rFont val="Arial"/>
            <family val="2"/>
          </rPr>
          <t>13.561,42
31-12-08 23:45 - 01-01-10 00:00</t>
        </r>
      </text>
    </comment>
    <comment ref="E278" authorId="0">
      <text>
        <r>
          <rPr>
            <sz val="10"/>
            <rFont val="Arial"/>
            <family val="2"/>
          </rPr>
          <t>13.427,38
31-12-09 23:45 - 01-01-11 00:00</t>
        </r>
      </text>
    </comment>
    <comment ref="F278" authorId="0">
      <text>
        <r>
          <rPr>
            <sz val="10"/>
            <rFont val="Arial"/>
            <family val="2"/>
          </rPr>
          <t>14.572,88
31-12-10 23:45 - 01-01-12 00:00</t>
        </r>
      </text>
    </comment>
    <comment ref="G278" authorId="0">
      <text>
        <r>
          <rPr>
            <sz val="10"/>
            <rFont val="Arial"/>
            <family val="2"/>
          </rPr>
          <t>15.084,63
31-12-11 23:45 - 01-01-13 00:00</t>
        </r>
      </text>
    </comment>
    <comment ref="H278" authorId="0">
      <text>
        <r>
          <rPr>
            <sz val="10"/>
            <rFont val="Arial"/>
            <family val="2"/>
          </rPr>
          <t>14.847,78
31-12-12 23:45 - 01-01-14 00:00</t>
        </r>
      </text>
    </comment>
    <comment ref="I278" authorId="0">
      <text>
        <r>
          <rPr>
            <sz val="10"/>
            <rFont val="Arial"/>
            <family val="2"/>
          </rPr>
          <t>15.457,53
31-12-13 23:45 - 01-01-15 00:00</t>
        </r>
      </text>
    </comment>
    <comment ref="C279" authorId="0">
      <text>
        <r>
          <rPr>
            <sz val="10"/>
            <rFont val="Arial"/>
            <family val="2"/>
          </rPr>
          <t>8.004,51 !
17-08-08 00:00 - 01-01-09 00:00</t>
        </r>
      </text>
    </comment>
    <comment ref="D279" authorId="0">
      <text>
        <r>
          <rPr>
            <sz val="10"/>
            <rFont val="Arial"/>
            <family val="2"/>
          </rPr>
          <t>29.905,67
31-12-08 23:45 - 01-01-10 00:00</t>
        </r>
      </text>
    </comment>
    <comment ref="E279" authorId="0">
      <text>
        <r>
          <rPr>
            <sz val="10"/>
            <rFont val="Arial"/>
            <family val="2"/>
          </rPr>
          <t>29.436,35
31-12-09 23:45 - 01-01-11 00:00</t>
        </r>
      </text>
    </comment>
    <comment ref="F279" authorId="0">
      <text>
        <r>
          <rPr>
            <sz val="10"/>
            <rFont val="Arial"/>
            <family val="2"/>
          </rPr>
          <t>29.334,47
31-12-10 23:45 - 01-01-12 00:00</t>
        </r>
      </text>
    </comment>
    <comment ref="G279" authorId="0">
      <text>
        <r>
          <rPr>
            <sz val="10"/>
            <rFont val="Arial"/>
            <family val="2"/>
          </rPr>
          <t>30.109,55
31-12-11 23:45 - 01-01-13 00:00</t>
        </r>
      </text>
    </comment>
    <comment ref="H279" authorId="0">
      <text>
        <r>
          <rPr>
            <sz val="10"/>
            <rFont val="Arial"/>
            <family val="2"/>
          </rPr>
          <t>29.844,84
31-12-12 23:45 - 01-01-14 00:00</t>
        </r>
      </text>
    </comment>
    <comment ref="I279" authorId="0">
      <text>
        <r>
          <rPr>
            <sz val="10"/>
            <rFont val="Arial"/>
            <family val="2"/>
          </rPr>
          <t>31.683,11
31-12-13 23:45 - 01-01-15 00:00</t>
        </r>
      </text>
    </comment>
    <comment ref="D280" authorId="0">
      <text>
        <r>
          <rPr>
            <sz val="10"/>
            <rFont val="Arial"/>
            <family val="2"/>
          </rPr>
          <t>12.182,88 !
29-04-09 00:00 - 01-01-10 00:00</t>
        </r>
      </text>
    </comment>
    <comment ref="E280" authorId="0">
      <text>
        <r>
          <rPr>
            <sz val="10"/>
            <rFont val="Arial"/>
            <family val="2"/>
          </rPr>
          <t>18.817,59
31-12-09 23:45 - 01-01-11 00:00</t>
        </r>
      </text>
    </comment>
    <comment ref="F280" authorId="0">
      <text>
        <r>
          <rPr>
            <sz val="10"/>
            <rFont val="Arial"/>
            <family val="2"/>
          </rPr>
          <t>17.865,68
31-12-10 23:45 - 01-01-12 00:00</t>
        </r>
      </text>
    </comment>
    <comment ref="G280" authorId="0">
      <text>
        <r>
          <rPr>
            <sz val="10"/>
            <rFont val="Arial"/>
            <family val="2"/>
          </rPr>
          <t>18.121,89
31-12-11 23:45 - 01-01-13 00:00</t>
        </r>
      </text>
    </comment>
    <comment ref="H280" authorId="0">
      <text>
        <r>
          <rPr>
            <sz val="10"/>
            <rFont val="Arial"/>
            <family val="2"/>
          </rPr>
          <t>18.963,99
31-12-12 23:45 - 01-01-14 00:00</t>
        </r>
      </text>
    </comment>
    <comment ref="I280" authorId="0">
      <text>
        <r>
          <rPr>
            <sz val="10"/>
            <rFont val="Arial"/>
            <family val="2"/>
          </rPr>
          <t>17.483,99
31-12-13 23:45 - 01-01-15 00:00</t>
        </r>
      </text>
    </comment>
    <comment ref="C281" authorId="0">
      <text>
        <r>
          <rPr>
            <sz val="10"/>
            <rFont val="Arial"/>
            <family val="2"/>
          </rPr>
          <t>316,97 !
09-11-08 00:00 - 09-02-09 00:15</t>
        </r>
      </text>
    </comment>
    <comment ref="D281" authorId="0">
      <text>
        <r>
          <rPr>
            <sz val="10"/>
            <rFont val="Arial"/>
            <family val="2"/>
          </rPr>
          <t>10.980,05
09-12-08 08:00 - 01-01-10 00:00</t>
        </r>
      </text>
    </comment>
    <comment ref="E281" authorId="0">
      <text>
        <r>
          <rPr>
            <sz val="10"/>
            <rFont val="Arial"/>
            <family val="2"/>
          </rPr>
          <t>13.446,96
31-12-09 23:45 - 01-01-11 00:00</t>
        </r>
      </text>
    </comment>
    <comment ref="F281" authorId="0">
      <text>
        <r>
          <rPr>
            <sz val="10"/>
            <rFont val="Arial"/>
            <family val="2"/>
          </rPr>
          <t>12.758,28
31-12-10 23:45 - 01-01-12 00:00</t>
        </r>
      </text>
    </comment>
    <comment ref="G281" authorId="0">
      <text>
        <r>
          <rPr>
            <sz val="10"/>
            <rFont val="Arial"/>
            <family val="2"/>
          </rPr>
          <t>12.460,19
31-12-11 23:45 - 01-01-13 00:00</t>
        </r>
      </text>
    </comment>
    <comment ref="H281" authorId="0">
      <text>
        <r>
          <rPr>
            <sz val="10"/>
            <rFont val="Arial"/>
            <family val="2"/>
          </rPr>
          <t>10.194,39
31-12-12 23:45 - 01-01-14 00:00</t>
        </r>
      </text>
    </comment>
    <comment ref="I281" authorId="0">
      <text>
        <r>
          <rPr>
            <sz val="10"/>
            <rFont val="Arial"/>
            <family val="2"/>
          </rPr>
          <t>9.419,67
31-12-13 23:45 - 01-01-15 00:00</t>
        </r>
      </text>
    </comment>
    <comment ref="C282" authorId="0">
      <text>
        <r>
          <rPr>
            <sz val="10"/>
            <rFont val="Arial"/>
            <family val="2"/>
          </rPr>
          <t>6.131,08 !
25-06-08 00:00 - 01-01-09 00:00</t>
        </r>
      </text>
    </comment>
    <comment ref="D282" authorId="0">
      <text>
        <r>
          <rPr>
            <sz val="10"/>
            <rFont val="Arial"/>
            <family val="2"/>
          </rPr>
          <t>20.572,58
31-12-08 23:45 - 01-01-10 00:00</t>
        </r>
      </text>
    </comment>
    <comment ref="E282" authorId="0">
      <text>
        <r>
          <rPr>
            <sz val="10"/>
            <rFont val="Arial"/>
            <family val="2"/>
          </rPr>
          <t>20.685,20
31-12-09 23:45 - 01-01-11 00:00</t>
        </r>
      </text>
    </comment>
    <comment ref="F282" authorId="0">
      <text>
        <r>
          <rPr>
            <sz val="10"/>
            <rFont val="Arial"/>
            <family val="2"/>
          </rPr>
          <t>20.235,55
31-12-10 23:45 - 01-01-12 00:00</t>
        </r>
      </text>
    </comment>
    <comment ref="G282" authorId="0">
      <text>
        <r>
          <rPr>
            <sz val="10"/>
            <rFont val="Arial"/>
            <family val="2"/>
          </rPr>
          <t>21.016,16
31-12-11 23:45 - 01-01-13 00:00</t>
        </r>
      </text>
    </comment>
    <comment ref="H282" authorId="0">
      <text>
        <r>
          <rPr>
            <sz val="10"/>
            <rFont val="Arial"/>
            <family val="2"/>
          </rPr>
          <t>20.381,85
31-12-12 23:45 - 01-01-14 00:00</t>
        </r>
      </text>
    </comment>
    <comment ref="I282" authorId="0">
      <text>
        <r>
          <rPr>
            <sz val="10"/>
            <rFont val="Arial"/>
            <family val="2"/>
          </rPr>
          <t>21.295,42
31-12-13 23:45 - 01-01-15 00:00</t>
        </r>
      </text>
    </comment>
    <comment ref="C283" authorId="0">
      <text>
        <r>
          <rPr>
            <sz val="10"/>
            <rFont val="Arial"/>
            <family val="2"/>
          </rPr>
          <t>6.455,48 !
25-06-08 00:00 - 01-01-09 00:00</t>
        </r>
      </text>
    </comment>
    <comment ref="D283" authorId="0">
      <text>
        <r>
          <rPr>
            <sz val="10"/>
            <rFont val="Arial"/>
            <family val="2"/>
          </rPr>
          <t>23.038,99
31-12-08 23:45 - 01-01-10 00:00</t>
        </r>
      </text>
    </comment>
    <comment ref="E283" authorId="0">
      <text>
        <r>
          <rPr>
            <sz val="10"/>
            <rFont val="Arial"/>
            <family val="2"/>
          </rPr>
          <t>23.729,11
31-12-09 23:45 - 01-01-11 00:00</t>
        </r>
      </text>
    </comment>
    <comment ref="F283" authorId="0">
      <text>
        <r>
          <rPr>
            <sz val="10"/>
            <rFont val="Arial"/>
            <family val="2"/>
          </rPr>
          <t>23.391,56
31-12-10 23:45 - 01-01-12 00:00</t>
        </r>
      </text>
    </comment>
    <comment ref="G283" authorId="0">
      <text>
        <r>
          <rPr>
            <sz val="10"/>
            <rFont val="Arial"/>
            <family val="2"/>
          </rPr>
          <t>24.952,76
31-12-11 23:45 - 01-01-13 00:00</t>
        </r>
      </text>
    </comment>
    <comment ref="H283" authorId="0">
      <text>
        <r>
          <rPr>
            <sz val="10"/>
            <rFont val="Arial"/>
            <family val="2"/>
          </rPr>
          <t>23.404,40
31-12-12 23:45 - 01-01-14 00:00</t>
        </r>
      </text>
    </comment>
    <comment ref="I283" authorId="0">
      <text>
        <r>
          <rPr>
            <sz val="10"/>
            <rFont val="Arial"/>
            <family val="2"/>
          </rPr>
          <t>22.645,75
31-12-13 23:45 - 01-01-15 00:00</t>
        </r>
      </text>
    </comment>
    <comment ref="C284" authorId="0">
      <text>
        <r>
          <rPr>
            <sz val="10"/>
            <rFont val="Arial"/>
            <family val="2"/>
          </rPr>
          <t>8.254,92 !
25-06-08 00:00 - 01-01-09 00:00</t>
        </r>
      </text>
    </comment>
    <comment ref="D284" authorId="0">
      <text>
        <r>
          <rPr>
            <sz val="10"/>
            <rFont val="Arial"/>
            <family val="2"/>
          </rPr>
          <t>28.004,94
31-12-08 23:45 - 01-01-10 00:00</t>
        </r>
      </text>
    </comment>
    <comment ref="E284" authorId="0">
      <text>
        <r>
          <rPr>
            <sz val="10"/>
            <rFont val="Arial"/>
            <family val="2"/>
          </rPr>
          <t>28.007,52
31-12-09 23:45 - 01-01-11 00:00</t>
        </r>
      </text>
    </comment>
    <comment ref="F284" authorId="0">
      <text>
        <r>
          <rPr>
            <sz val="10"/>
            <rFont val="Arial"/>
            <family val="2"/>
          </rPr>
          <t>26.824,70
31-12-10 23:45 - 01-01-12 00:00</t>
        </r>
      </text>
    </comment>
    <comment ref="G284" authorId="0">
      <text>
        <r>
          <rPr>
            <sz val="10"/>
            <rFont val="Arial"/>
            <family val="2"/>
          </rPr>
          <t>23.410,37
31-12-11 23:45 - 01-01-13 00:00</t>
        </r>
      </text>
    </comment>
    <comment ref="H284" authorId="0">
      <text>
        <r>
          <rPr>
            <sz val="10"/>
            <rFont val="Arial"/>
            <family val="2"/>
          </rPr>
          <t>21.023,92
31-12-12 23:45 - 01-01-14 00:00</t>
        </r>
      </text>
    </comment>
    <comment ref="I284" authorId="0">
      <text>
        <r>
          <rPr>
            <sz val="10"/>
            <rFont val="Arial"/>
            <family val="2"/>
          </rPr>
          <t>22.371,69
31-12-13 23:45 - 01-01-15 00:00</t>
        </r>
      </text>
    </comment>
    <comment ref="C285" authorId="0">
      <text>
        <r>
          <rPr>
            <sz val="10"/>
            <rFont val="Arial"/>
            <family val="2"/>
          </rPr>
          <t>4.555,21 !
25-06-08 00:00 - 01-01-09 00:00</t>
        </r>
      </text>
    </comment>
    <comment ref="D285" authorId="0">
      <text>
        <r>
          <rPr>
            <sz val="10"/>
            <rFont val="Arial"/>
            <family val="2"/>
          </rPr>
          <t>16.285,30
31-12-08 23:45 - 01-01-10 00:00</t>
        </r>
      </text>
    </comment>
    <comment ref="E285" authorId="0">
      <text>
        <r>
          <rPr>
            <sz val="10"/>
            <rFont val="Arial"/>
            <family val="2"/>
          </rPr>
          <t>17.047,92
31-12-09 23:45 - 01-01-11 00:00</t>
        </r>
      </text>
    </comment>
    <comment ref="F285" authorId="0">
      <text>
        <r>
          <rPr>
            <sz val="10"/>
            <rFont val="Arial"/>
            <family val="2"/>
          </rPr>
          <t>17.225,01
31-12-10 23:45 - 01-01-12 00:00</t>
        </r>
      </text>
    </comment>
    <comment ref="G285" authorId="0">
      <text>
        <r>
          <rPr>
            <sz val="10"/>
            <rFont val="Arial"/>
            <family val="2"/>
          </rPr>
          <t>16.350,41
31-12-11 23:45 - 01-01-13 00:00</t>
        </r>
      </text>
    </comment>
    <comment ref="H285" authorId="0">
      <text>
        <r>
          <rPr>
            <sz val="10"/>
            <rFont val="Arial"/>
            <family val="2"/>
          </rPr>
          <t>16.508,42
31-12-12 23:45 - 01-01-14 00:00</t>
        </r>
      </text>
    </comment>
    <comment ref="I285" authorId="0">
      <text>
        <r>
          <rPr>
            <sz val="10"/>
            <rFont val="Arial"/>
            <family val="2"/>
          </rPr>
          <t>18.375,52
31-12-13 23:45 - 01-01-15 00:00</t>
        </r>
      </text>
    </comment>
    <comment ref="C286" authorId="0">
      <text>
        <r>
          <rPr>
            <sz val="10"/>
            <rFont val="Arial"/>
            <family val="2"/>
          </rPr>
          <t>5.879,09 !
25-06-08 00:00 - 01-01-09 00:00</t>
        </r>
      </text>
    </comment>
    <comment ref="D286" authorId="0">
      <text>
        <r>
          <rPr>
            <sz val="10"/>
            <rFont val="Arial"/>
            <family val="2"/>
          </rPr>
          <t>18.533,54
31-12-08 23:45 - 01-01-10 00:00</t>
        </r>
      </text>
    </comment>
    <comment ref="E286" authorId="0">
      <text>
        <r>
          <rPr>
            <sz val="10"/>
            <rFont val="Arial"/>
            <family val="2"/>
          </rPr>
          <t>22.511,83
31-12-09 23:45 - 01-01-11 00:00</t>
        </r>
      </text>
    </comment>
    <comment ref="F286" authorId="0">
      <text>
        <r>
          <rPr>
            <sz val="10"/>
            <rFont val="Arial"/>
            <family val="2"/>
          </rPr>
          <t>22.285,52
31-12-10 23:45 - 01-01-12 00:00</t>
        </r>
      </text>
    </comment>
    <comment ref="G286" authorId="0">
      <text>
        <r>
          <rPr>
            <sz val="10"/>
            <rFont val="Arial"/>
            <family val="2"/>
          </rPr>
          <t>23.016,03
31-12-11 23:45 - 01-01-13 00:00</t>
        </r>
      </text>
    </comment>
    <comment ref="H286" authorId="0">
      <text>
        <r>
          <rPr>
            <sz val="10"/>
            <rFont val="Arial"/>
            <family val="2"/>
          </rPr>
          <t>22.493,53
31-12-12 23:45 - 01-01-14 00:00</t>
        </r>
      </text>
    </comment>
    <comment ref="I286" authorId="0">
      <text>
        <r>
          <rPr>
            <sz val="10"/>
            <rFont val="Arial"/>
            <family val="2"/>
          </rPr>
          <t>21.672,27
31-12-13 23:45 - 01-01-15 00:00</t>
        </r>
      </text>
    </comment>
    <comment ref="C287" authorId="0">
      <text>
        <r>
          <rPr>
            <sz val="10"/>
            <rFont val="Arial"/>
            <family val="2"/>
          </rPr>
          <t>7.423,15 !
25-06-08 00:00 - 01-01-09 00:00</t>
        </r>
      </text>
    </comment>
    <comment ref="D287" authorId="0">
      <text>
        <r>
          <rPr>
            <sz val="10"/>
            <rFont val="Arial"/>
            <family val="2"/>
          </rPr>
          <t>23.826,28
31-12-08 23:45 - 01-01-10 00:00</t>
        </r>
      </text>
    </comment>
    <comment ref="E287" authorId="0">
      <text>
        <r>
          <rPr>
            <sz val="10"/>
            <rFont val="Arial"/>
            <family val="2"/>
          </rPr>
          <t>23.901,66
31-12-09 23:45 - 01-01-11 00:00</t>
        </r>
      </text>
    </comment>
    <comment ref="F287" authorId="0">
      <text>
        <r>
          <rPr>
            <sz val="10"/>
            <rFont val="Arial"/>
            <family val="2"/>
          </rPr>
          <t>23.024,85
31-12-10 23:45 - 01-01-12 00:00</t>
        </r>
      </text>
    </comment>
    <comment ref="G287" authorId="0">
      <text>
        <r>
          <rPr>
            <sz val="10"/>
            <rFont val="Arial"/>
            <family val="2"/>
          </rPr>
          <t>23.693,22
31-12-11 23:45 - 01-01-13 00:00</t>
        </r>
      </text>
    </comment>
    <comment ref="H287" authorId="0">
      <text>
        <r>
          <rPr>
            <sz val="10"/>
            <rFont val="Arial"/>
            <family val="2"/>
          </rPr>
          <t>23.034,58
31-12-12 23:45 - 01-01-14 00:00</t>
        </r>
      </text>
    </comment>
    <comment ref="I287" authorId="0">
      <text>
        <r>
          <rPr>
            <sz val="10"/>
            <rFont val="Arial"/>
            <family val="2"/>
          </rPr>
          <t>20.485,63
31-12-13 23:45 - 01-01-15 00:00</t>
        </r>
      </text>
    </comment>
    <comment ref="C288" authorId="0">
      <text>
        <r>
          <rPr>
            <sz val="10"/>
            <rFont val="Arial"/>
            <family val="2"/>
          </rPr>
          <t>4.191,46 !
25-06-08 00:00 - 01-01-09 00:00</t>
        </r>
      </text>
    </comment>
    <comment ref="D288" authorId="0">
      <text>
        <r>
          <rPr>
            <sz val="10"/>
            <rFont val="Arial"/>
            <family val="2"/>
          </rPr>
          <t>13.900,16
31-12-08 23:45 - 01-01-10 00:00</t>
        </r>
      </text>
    </comment>
    <comment ref="E288" authorId="0">
      <text>
        <r>
          <rPr>
            <sz val="10"/>
            <rFont val="Arial"/>
            <family val="2"/>
          </rPr>
          <t>13.749,45
31-12-09 23:45 - 01-01-11 00:00</t>
        </r>
      </text>
    </comment>
    <comment ref="F288" authorId="0">
      <text>
        <r>
          <rPr>
            <sz val="10"/>
            <rFont val="Arial"/>
            <family val="2"/>
          </rPr>
          <t>13.869,77
31-12-10 23:45 - 01-01-12 00:00</t>
        </r>
      </text>
    </comment>
    <comment ref="G288" authorId="0">
      <text>
        <r>
          <rPr>
            <sz val="10"/>
            <rFont val="Arial"/>
            <family val="2"/>
          </rPr>
          <t>15.424,63
31-12-11 23:45 - 01-01-13 00:00</t>
        </r>
      </text>
    </comment>
    <comment ref="H288" authorId="0">
      <text>
        <r>
          <rPr>
            <sz val="10"/>
            <rFont val="Arial"/>
            <family val="2"/>
          </rPr>
          <t>14.536,74
31-12-12 23:45 - 01-01-14 00:00</t>
        </r>
      </text>
    </comment>
    <comment ref="I288" authorId="0">
      <text>
        <r>
          <rPr>
            <sz val="10"/>
            <rFont val="Arial"/>
            <family val="2"/>
          </rPr>
          <t>15.830,71
31-12-13 23:45 - 01-01-15 00:00</t>
        </r>
      </text>
    </comment>
    <comment ref="C289" authorId="0">
      <text>
        <r>
          <rPr>
            <sz val="10"/>
            <rFont val="Arial"/>
            <family val="2"/>
          </rPr>
          <t>0,09 !
13-10-08 00:00 - 26-01-10 00:15</t>
        </r>
      </text>
    </comment>
    <comment ref="D289" authorId="0">
      <text>
        <r>
          <rPr>
            <sz val="10"/>
            <rFont val="Arial"/>
            <family val="2"/>
          </rPr>
          <t>0,51
15-10-08 05:00 - 26-01-10 00:15</t>
        </r>
      </text>
    </comment>
    <comment ref="E289" authorId="0">
      <text>
        <r>
          <rPr>
            <sz val="10"/>
            <rFont val="Arial"/>
            <family val="2"/>
          </rPr>
          <t>10.581,30
15-10-08 05:00 - 01-01-11 00:00</t>
        </r>
      </text>
    </comment>
    <comment ref="F289" authorId="0">
      <text>
        <r>
          <rPr>
            <sz val="10"/>
            <rFont val="Arial"/>
            <family val="2"/>
          </rPr>
          <t>11.977,42
31-12-10 23:45 - 01-01-12 00:00</t>
        </r>
      </text>
    </comment>
    <comment ref="G289" authorId="0">
      <text>
        <r>
          <rPr>
            <sz val="10"/>
            <rFont val="Arial"/>
            <family val="2"/>
          </rPr>
          <t>13.102,97
31-12-11 23:45 - 01-01-13 00:00</t>
        </r>
      </text>
    </comment>
    <comment ref="H289" authorId="0">
      <text>
        <r>
          <rPr>
            <sz val="10"/>
            <rFont val="Arial"/>
            <family val="2"/>
          </rPr>
          <t>11.867,33
31-12-12 23:45 - 01-01-14 00:00</t>
        </r>
      </text>
    </comment>
    <comment ref="I289" authorId="0">
      <text>
        <r>
          <rPr>
            <sz val="10"/>
            <rFont val="Arial"/>
            <family val="2"/>
          </rPr>
          <t>11.671,49
31-12-13 23:45 - 01-01-15 00:00</t>
        </r>
      </text>
    </comment>
    <comment ref="C290" authorId="0">
      <text>
        <r>
          <rPr>
            <sz val="10"/>
            <rFont val="Arial"/>
            <family val="2"/>
          </rPr>
          <t>4.875,09 !
25-06-08 00:00 - 01-01-09 00:00</t>
        </r>
      </text>
    </comment>
    <comment ref="D290" authorId="0">
      <text>
        <r>
          <rPr>
            <sz val="10"/>
            <rFont val="Arial"/>
            <family val="2"/>
          </rPr>
          <t>16.989,03
31-12-08 23:45 - 01-01-10 00:00</t>
        </r>
      </text>
    </comment>
    <comment ref="E290" authorId="0">
      <text>
        <r>
          <rPr>
            <sz val="10"/>
            <rFont val="Arial"/>
            <family val="2"/>
          </rPr>
          <t>18.339,39
31-12-09 23:45 - 01-01-11 00:00</t>
        </r>
      </text>
    </comment>
    <comment ref="F290" authorId="0">
      <text>
        <r>
          <rPr>
            <sz val="10"/>
            <rFont val="Arial"/>
            <family val="2"/>
          </rPr>
          <t>17.797,31
31-12-10 23:45 - 01-01-12 00:00</t>
        </r>
      </text>
    </comment>
    <comment ref="G290" authorId="0">
      <text>
        <r>
          <rPr>
            <sz val="10"/>
            <rFont val="Arial"/>
            <family val="2"/>
          </rPr>
          <t>18.156,19
31-12-11 23:45 - 01-01-13 00:00</t>
        </r>
      </text>
    </comment>
    <comment ref="H290" authorId="0">
      <text>
        <r>
          <rPr>
            <sz val="10"/>
            <rFont val="Arial"/>
            <family val="2"/>
          </rPr>
          <t>16.280,23
31-12-12 23:45 - 01-01-14 00:00</t>
        </r>
      </text>
    </comment>
    <comment ref="I290" authorId="0">
      <text>
        <r>
          <rPr>
            <sz val="10"/>
            <rFont val="Arial"/>
            <family val="2"/>
          </rPr>
          <t>15.411,53
31-12-13 23:45 - 01-01-15 00:00</t>
        </r>
      </text>
    </comment>
    <comment ref="C291" authorId="0">
      <text>
        <r>
          <rPr>
            <sz val="10"/>
            <rFont val="Arial"/>
            <family val="2"/>
          </rPr>
          <t>5.040,07 !
25-06-08 00:00 - 01-01-09 00:00</t>
        </r>
      </text>
    </comment>
    <comment ref="D291" authorId="0">
      <text>
        <r>
          <rPr>
            <sz val="10"/>
            <rFont val="Arial"/>
            <family val="2"/>
          </rPr>
          <t>19.385,14
31-12-08 23:45 - 01-01-10 00:00</t>
        </r>
      </text>
    </comment>
    <comment ref="E291" authorId="0">
      <text>
        <r>
          <rPr>
            <sz val="10"/>
            <rFont val="Arial"/>
            <family val="2"/>
          </rPr>
          <t>20.424,08
31-12-09 23:45 - 01-01-11 00:00</t>
        </r>
      </text>
    </comment>
    <comment ref="F291" authorId="0">
      <text>
        <r>
          <rPr>
            <sz val="10"/>
            <rFont val="Arial"/>
            <family val="2"/>
          </rPr>
          <t>17.889,45
31-12-10 23:45 - 01-01-12 00:00</t>
        </r>
      </text>
    </comment>
    <comment ref="G291" authorId="0">
      <text>
        <r>
          <rPr>
            <sz val="10"/>
            <rFont val="Arial"/>
            <family val="2"/>
          </rPr>
          <t>17.185,31
31-12-11 23:45 - 01-01-13 00:00</t>
        </r>
      </text>
    </comment>
    <comment ref="H291" authorId="0">
      <text>
        <r>
          <rPr>
            <sz val="10"/>
            <rFont val="Arial"/>
            <family val="2"/>
          </rPr>
          <t>15.227,02
31-12-12 23:45 - 01-01-14 00:00</t>
        </r>
      </text>
    </comment>
    <comment ref="I291" authorId="0">
      <text>
        <r>
          <rPr>
            <sz val="10"/>
            <rFont val="Arial"/>
            <family val="2"/>
          </rPr>
          <t>15.791,10
31-12-13 23:45 - 01-01-15 00:00</t>
        </r>
      </text>
    </comment>
    <comment ref="D292" authorId="0">
      <text>
        <r>
          <rPr>
            <sz val="10"/>
            <rFont val="Arial"/>
            <family val="2"/>
          </rPr>
          <t>7.002,28 !
24-04-09 00:00 - 01-01-10 00:00</t>
        </r>
      </text>
    </comment>
    <comment ref="E292" authorId="0">
      <text>
        <r>
          <rPr>
            <sz val="10"/>
            <rFont val="Arial"/>
            <family val="2"/>
          </rPr>
          <t>11.706,59
31-12-09 23:45 - 01-01-11 00:00</t>
        </r>
      </text>
    </comment>
    <comment ref="F292" authorId="0">
      <text>
        <r>
          <rPr>
            <sz val="10"/>
            <rFont val="Arial"/>
            <family val="2"/>
          </rPr>
          <t>10.805,84
31-12-10 23:45 - 01-01-12 00:00</t>
        </r>
      </text>
    </comment>
    <comment ref="G292" authorId="0">
      <text>
        <r>
          <rPr>
            <sz val="10"/>
            <rFont val="Arial"/>
            <family val="2"/>
          </rPr>
          <t>11.712,15
31-12-11 23:45 - 01-01-13 00:00</t>
        </r>
      </text>
    </comment>
    <comment ref="H292" authorId="0">
      <text>
        <r>
          <rPr>
            <sz val="10"/>
            <rFont val="Arial"/>
            <family val="2"/>
          </rPr>
          <t>10.355,67
31-12-12 23:45 - 01-01-14 00:00</t>
        </r>
      </text>
    </comment>
    <comment ref="I292" authorId="0">
      <text>
        <r>
          <rPr>
            <sz val="10"/>
            <rFont val="Arial"/>
            <family val="2"/>
          </rPr>
          <t>9.284,44
31-12-13 23:45 - 01-01-15 00:00</t>
        </r>
      </text>
    </comment>
    <comment ref="C293" authorId="0">
      <text>
        <r>
          <rPr>
            <sz val="10"/>
            <rFont val="Arial"/>
            <family val="2"/>
          </rPr>
          <t>2.187,01 !
27-06-08 00:00 - 18-05-09 00:15</t>
        </r>
      </text>
    </comment>
    <comment ref="D293" authorId="0">
      <text>
        <r>
          <rPr>
            <sz val="10"/>
            <rFont val="Arial"/>
            <family val="2"/>
          </rPr>
          <t>9.547,12
05-12-08 04:00 - 01-01-10 00:00</t>
        </r>
      </text>
    </comment>
    <comment ref="E293" authorId="0">
      <text>
        <r>
          <rPr>
            <sz val="10"/>
            <rFont val="Arial"/>
            <family val="2"/>
          </rPr>
          <t>12.315,52
31-12-09 23:45 - 01-01-11 00:00</t>
        </r>
      </text>
    </comment>
    <comment ref="F293" authorId="0">
      <text>
        <r>
          <rPr>
            <sz val="10"/>
            <rFont val="Arial"/>
            <family val="2"/>
          </rPr>
          <t>16.509,34
31-12-10 23:45 - 01-01-12 00:00</t>
        </r>
      </text>
    </comment>
    <comment ref="G293" authorId="0">
      <text>
        <r>
          <rPr>
            <sz val="10"/>
            <rFont val="Arial"/>
            <family val="2"/>
          </rPr>
          <t>19.183,69
31-12-11 23:45 - 01-01-13 00:00</t>
        </r>
      </text>
    </comment>
    <comment ref="H293" authorId="0">
      <text>
        <r>
          <rPr>
            <sz val="10"/>
            <rFont val="Arial"/>
            <family val="2"/>
          </rPr>
          <t>18.415,19
31-12-12 23:45 - 01-01-14 00:00</t>
        </r>
      </text>
    </comment>
    <comment ref="I293" authorId="0">
      <text>
        <r>
          <rPr>
            <sz val="10"/>
            <rFont val="Arial"/>
            <family val="2"/>
          </rPr>
          <t>21.096,27
31-12-13 23:45 - 01-01-15 00:00</t>
        </r>
      </text>
    </comment>
    <comment ref="D294" authorId="0">
      <text>
        <r>
          <rPr>
            <sz val="10"/>
            <rFont val="Arial"/>
            <family val="2"/>
          </rPr>
          <t>10.525,51 !
22-06-09 00:00 - 01-01-10 00:00</t>
        </r>
      </text>
    </comment>
    <comment ref="E294" authorId="0">
      <text>
        <r>
          <rPr>
            <sz val="10"/>
            <rFont val="Arial"/>
            <family val="2"/>
          </rPr>
          <t>21.102,75
31-12-09 23:45 - 01-01-11 00:00</t>
        </r>
      </text>
    </comment>
    <comment ref="F294" authorId="0">
      <text>
        <r>
          <rPr>
            <sz val="10"/>
            <rFont val="Arial"/>
            <family val="2"/>
          </rPr>
          <t>20.309,72
31-12-10 23:45 - 01-01-12 00:00</t>
        </r>
      </text>
    </comment>
    <comment ref="G294" authorId="0">
      <text>
        <r>
          <rPr>
            <sz val="10"/>
            <rFont val="Arial"/>
            <family val="2"/>
          </rPr>
          <t>17.822,16
31-12-11 23:45 - 01-01-13 00:00</t>
        </r>
      </text>
    </comment>
    <comment ref="H294" authorId="0">
      <text>
        <r>
          <rPr>
            <sz val="10"/>
            <rFont val="Arial"/>
            <family val="2"/>
          </rPr>
          <t>19.164,06
31-12-12 23:45 - 01-01-14 00:00</t>
        </r>
      </text>
    </comment>
    <comment ref="I294" authorId="0">
      <text>
        <r>
          <rPr>
            <sz val="10"/>
            <rFont val="Arial"/>
            <family val="2"/>
          </rPr>
          <t>22.430,14
31-12-13 23:45 - 01-01-15 00:00</t>
        </r>
      </text>
    </comment>
    <comment ref="D295" authorId="0">
      <text>
        <r>
          <rPr>
            <sz val="10"/>
            <rFont val="Arial"/>
            <family val="2"/>
          </rPr>
          <t>7.295,08 !
10-06-09 00:00 - 01-01-10 00:00</t>
        </r>
      </text>
    </comment>
    <comment ref="E295" authorId="0">
      <text>
        <r>
          <rPr>
            <sz val="10"/>
            <rFont val="Arial"/>
            <family val="2"/>
          </rPr>
          <t>13.238,05
31-12-09 23:45 - 01-01-11 00:00</t>
        </r>
      </text>
    </comment>
    <comment ref="F295" authorId="0">
      <text>
        <r>
          <rPr>
            <sz val="10"/>
            <rFont val="Arial"/>
            <family val="2"/>
          </rPr>
          <t>12.243,56
31-12-10 23:45 - 01-01-12 00:00</t>
        </r>
      </text>
    </comment>
    <comment ref="G295" authorId="0">
      <text>
        <r>
          <rPr>
            <sz val="10"/>
            <rFont val="Arial"/>
            <family val="2"/>
          </rPr>
          <t>13.903,19
31-12-11 23:45 - 01-01-13 00:00</t>
        </r>
      </text>
    </comment>
    <comment ref="H295" authorId="0">
      <text>
        <r>
          <rPr>
            <sz val="10"/>
            <rFont val="Arial"/>
            <family val="2"/>
          </rPr>
          <t>13.409,01
31-12-12 23:45 - 01-01-14 00:00</t>
        </r>
      </text>
    </comment>
    <comment ref="I295" authorId="0">
      <text>
        <r>
          <rPr>
            <sz val="10"/>
            <rFont val="Arial"/>
            <family val="2"/>
          </rPr>
          <t>13.778,97
31-12-13 23:45 - 01-01-15 00:00</t>
        </r>
      </text>
    </comment>
    <comment ref="D296" authorId="0">
      <text>
        <r>
          <rPr>
            <sz val="10"/>
            <rFont val="Arial"/>
            <family val="2"/>
          </rPr>
          <t>16.022,05 !
21-03-09 00:00 - 01-01-10 00:00</t>
        </r>
      </text>
    </comment>
    <comment ref="E296" authorId="0">
      <text>
        <r>
          <rPr>
            <sz val="10"/>
            <rFont val="Arial"/>
            <family val="2"/>
          </rPr>
          <t>23.102,85
31-12-09 23:45 - 01-01-11 00:00</t>
        </r>
      </text>
    </comment>
    <comment ref="F296" authorId="0">
      <text>
        <r>
          <rPr>
            <sz val="10"/>
            <rFont val="Arial"/>
            <family val="2"/>
          </rPr>
          <t>22.980,02
31-12-10 23:45 - 01-01-12 00:00</t>
        </r>
      </text>
    </comment>
    <comment ref="G296" authorId="0">
      <text>
        <r>
          <rPr>
            <sz val="10"/>
            <rFont val="Arial"/>
            <family val="2"/>
          </rPr>
          <t>23.679,21
31-12-11 23:45 - 01-01-13 00:00</t>
        </r>
      </text>
    </comment>
    <comment ref="H296" authorId="0">
      <text>
        <r>
          <rPr>
            <sz val="10"/>
            <rFont val="Arial"/>
            <family val="2"/>
          </rPr>
          <t>24.967,04
31-12-12 23:45 - 01-01-14 00:00</t>
        </r>
      </text>
    </comment>
    <comment ref="I296" authorId="0">
      <text>
        <r>
          <rPr>
            <sz val="10"/>
            <rFont val="Arial"/>
            <family val="2"/>
          </rPr>
          <t>25.610,65
31-12-13 23:45 - 01-01-15 00:00</t>
        </r>
      </text>
    </comment>
    <comment ref="C297" authorId="0">
      <text>
        <r>
          <rPr>
            <sz val="10"/>
            <rFont val="Arial"/>
            <family val="2"/>
          </rPr>
          <t>5.056,80 !
25-06-08 00:00 - 01-01-09 00:00</t>
        </r>
      </text>
    </comment>
    <comment ref="D297" authorId="0">
      <text>
        <r>
          <rPr>
            <sz val="10"/>
            <rFont val="Arial"/>
            <family val="2"/>
          </rPr>
          <t>13.670,16
31-12-08 23:45 - 01-01-10 00:00</t>
        </r>
      </text>
    </comment>
    <comment ref="E297" authorId="0">
      <text>
        <r>
          <rPr>
            <sz val="10"/>
            <rFont val="Arial"/>
            <family val="2"/>
          </rPr>
          <t>12.405,85
31-12-09 23:45 - 01-01-11 00:00</t>
        </r>
      </text>
    </comment>
    <comment ref="F297" authorId="0">
      <text>
        <r>
          <rPr>
            <sz val="10"/>
            <rFont val="Arial"/>
            <family val="2"/>
          </rPr>
          <t>14.919,69
31-12-10 23:45 - 01-01-12 00:00</t>
        </r>
      </text>
    </comment>
    <comment ref="G297" authorId="0">
      <text>
        <r>
          <rPr>
            <sz val="10"/>
            <rFont val="Arial"/>
            <family val="2"/>
          </rPr>
          <t>14.156,67
31-12-11 23:45 - 01-01-13 00:00</t>
        </r>
      </text>
    </comment>
    <comment ref="H297" authorId="0">
      <text>
        <r>
          <rPr>
            <sz val="10"/>
            <rFont val="Arial"/>
            <family val="2"/>
          </rPr>
          <t>12.502,93
31-12-12 23:45 - 01-01-14 00:00</t>
        </r>
      </text>
    </comment>
    <comment ref="I297" authorId="0">
      <text>
        <r>
          <rPr>
            <sz val="10"/>
            <rFont val="Arial"/>
            <family val="2"/>
          </rPr>
          <t>14.702,25
31-12-13 23:45 - 01-01-15 00:00</t>
        </r>
      </text>
    </comment>
    <comment ref="C298" authorId="0">
      <text>
        <r>
          <rPr>
            <sz val="10"/>
            <rFont val="Arial"/>
            <family val="2"/>
          </rPr>
          <t>2.075,37 !
25-06-08 00:00 - 01-01-09 00:00</t>
        </r>
      </text>
    </comment>
    <comment ref="D298" authorId="0">
      <text>
        <r>
          <rPr>
            <sz val="10"/>
            <rFont val="Arial"/>
            <family val="2"/>
          </rPr>
          <t>6.795,05
31-12-08 23:45 - 01-01-10 00:00</t>
        </r>
      </text>
    </comment>
    <comment ref="E298" authorId="0">
      <text>
        <r>
          <rPr>
            <sz val="10"/>
            <rFont val="Arial"/>
            <family val="2"/>
          </rPr>
          <t>6.998,89
31-12-09 23:45 - 01-01-11 00:00</t>
        </r>
      </text>
    </comment>
    <comment ref="F298" authorId="0">
      <text>
        <r>
          <rPr>
            <sz val="10"/>
            <rFont val="Arial"/>
            <family val="2"/>
          </rPr>
          <t>6.967,81
31-12-10 23:45 - 01-01-12 00:00</t>
        </r>
      </text>
    </comment>
    <comment ref="G298" authorId="0">
      <text>
        <r>
          <rPr>
            <sz val="10"/>
            <rFont val="Arial"/>
            <family val="2"/>
          </rPr>
          <t>6.270,74
31-12-11 23:45 - 01-01-13 00:00</t>
        </r>
      </text>
    </comment>
    <comment ref="H298" authorId="0">
      <text>
        <r>
          <rPr>
            <sz val="10"/>
            <rFont val="Arial"/>
            <family val="2"/>
          </rPr>
          <t>4.879,56
31-12-12 23:45 - 01-01-14 00:00</t>
        </r>
      </text>
    </comment>
    <comment ref="I298" authorId="0">
      <text>
        <r>
          <rPr>
            <sz val="10"/>
            <rFont val="Arial"/>
            <family val="2"/>
          </rPr>
          <t>5.199,94
31-12-13 23:45 - 01-01-15 00:00</t>
        </r>
      </text>
    </comment>
    <comment ref="C299" authorId="0">
      <text>
        <r>
          <rPr>
            <sz val="10"/>
            <rFont val="Arial"/>
            <family val="2"/>
          </rPr>
          <t>1.630,06 !
27-07-08 00:00 - 01-01-09 00:00</t>
        </r>
      </text>
    </comment>
    <comment ref="D299" authorId="0">
      <text>
        <r>
          <rPr>
            <sz val="10"/>
            <rFont val="Arial"/>
            <family val="2"/>
          </rPr>
          <t>7.781,55
31-12-08 23:45 - 01-01-10 00:00</t>
        </r>
      </text>
    </comment>
    <comment ref="E299" authorId="0">
      <text>
        <r>
          <rPr>
            <sz val="10"/>
            <rFont val="Arial"/>
            <family val="2"/>
          </rPr>
          <t>6.514,23
31-12-09 23:45 - 01-01-11 00:00</t>
        </r>
      </text>
    </comment>
    <comment ref="F299" authorId="0">
      <text>
        <r>
          <rPr>
            <sz val="10"/>
            <rFont val="Arial"/>
            <family val="2"/>
          </rPr>
          <t>9.225,09
31-12-10 23:45 - 01-01-12 00:00</t>
        </r>
      </text>
    </comment>
    <comment ref="G299" authorId="0">
      <text>
        <r>
          <rPr>
            <sz val="10"/>
            <rFont val="Arial"/>
            <family val="2"/>
          </rPr>
          <t>8.898,07
31-12-11 23:45 - 01-01-13 00:00</t>
        </r>
      </text>
    </comment>
    <comment ref="H299" authorId="0">
      <text>
        <r>
          <rPr>
            <sz val="10"/>
            <rFont val="Arial"/>
            <family val="2"/>
          </rPr>
          <t>8.941,27
31-12-12 23:45 - 01-01-14 00:00</t>
        </r>
      </text>
    </comment>
    <comment ref="I299" authorId="0">
      <text>
        <r>
          <rPr>
            <sz val="10"/>
            <rFont val="Arial"/>
            <family val="2"/>
          </rPr>
          <t>7.451,04
31-12-13 23:45 - 01-01-15 00:00</t>
        </r>
      </text>
    </comment>
    <comment ref="E300" authorId="0">
      <text>
        <r>
          <rPr>
            <sz val="10"/>
            <rFont val="Arial"/>
            <family val="2"/>
          </rPr>
          <t>4.797,29 !
24-06-10 00:00 - 01-01-11 00:00</t>
        </r>
      </text>
    </comment>
    <comment ref="F300" authorId="0">
      <text>
        <r>
          <rPr>
            <sz val="10"/>
            <rFont val="Arial"/>
            <family val="2"/>
          </rPr>
          <t>9.421,96
31-12-10 23:45 - 01-01-12 00:00</t>
        </r>
      </text>
    </comment>
    <comment ref="G300" authorId="0">
      <text>
        <r>
          <rPr>
            <sz val="10"/>
            <rFont val="Arial"/>
            <family val="2"/>
          </rPr>
          <t>10.137,82
31-12-11 23:45 - 01-01-13 00:00</t>
        </r>
      </text>
    </comment>
    <comment ref="H300" authorId="0">
      <text>
        <r>
          <rPr>
            <sz val="10"/>
            <rFont val="Arial"/>
            <family val="2"/>
          </rPr>
          <t>11.057,23
31-12-12 23:45 - 01-01-14 00:00</t>
        </r>
      </text>
    </comment>
    <comment ref="I300" authorId="0">
      <text>
        <r>
          <rPr>
            <sz val="10"/>
            <rFont val="Arial"/>
            <family val="2"/>
          </rPr>
          <t>6.799,05
31-12-13 23:45 - 01-01-15 00:00</t>
        </r>
      </text>
    </comment>
    <comment ref="D301" authorId="0">
      <text>
        <r>
          <rPr>
            <sz val="10"/>
            <rFont val="Arial"/>
            <family val="2"/>
          </rPr>
          <t>2.385,03 !
27-08-09 00:00 - 01-01-10 00:00</t>
        </r>
      </text>
    </comment>
    <comment ref="E301" authorId="0">
      <text>
        <r>
          <rPr>
            <sz val="10"/>
            <rFont val="Arial"/>
            <family val="2"/>
          </rPr>
          <t>7.479,09
31-12-09 23:45 - 01-01-11 00:00</t>
        </r>
      </text>
    </comment>
    <comment ref="F301" authorId="0">
      <text>
        <r>
          <rPr>
            <sz val="10"/>
            <rFont val="Arial"/>
            <family val="2"/>
          </rPr>
          <t>8.010,49
31-12-10 23:45 - 01-01-12 00:00</t>
        </r>
      </text>
    </comment>
    <comment ref="G301" authorId="0">
      <text>
        <r>
          <rPr>
            <sz val="10"/>
            <rFont val="Arial"/>
            <family val="2"/>
          </rPr>
          <t>7.087,53
31-12-11 23:45 - 01-01-13 00:00</t>
        </r>
      </text>
    </comment>
    <comment ref="H301" authorId="0">
      <text>
        <r>
          <rPr>
            <sz val="10"/>
            <rFont val="Arial"/>
            <family val="2"/>
          </rPr>
          <t>1.425,52
31-12-12 23:45 - 01-01-14 00:00</t>
        </r>
      </text>
    </comment>
    <comment ref="I301" authorId="0">
      <text>
        <r>
          <rPr>
            <sz val="10"/>
            <rFont val="Arial"/>
            <family val="2"/>
          </rPr>
          <t>5.227,19
31-12-13 23:45 - 01-01-15 00:00</t>
        </r>
      </text>
    </comment>
    <comment ref="C302" authorId="0">
      <text>
        <r>
          <rPr>
            <sz val="10"/>
            <rFont val="Arial"/>
            <family val="2"/>
          </rPr>
          <t>3.840,64 !
25-06-08 00:00 - 01-01-09 00:00</t>
        </r>
      </text>
    </comment>
    <comment ref="D302" authorId="0">
      <text>
        <r>
          <rPr>
            <sz val="10"/>
            <rFont val="Arial"/>
            <family val="2"/>
          </rPr>
          <t>15.061,83
31-12-08 23:45 - 01-01-10 00:00</t>
        </r>
      </text>
    </comment>
    <comment ref="E302" authorId="0">
      <text>
        <r>
          <rPr>
            <sz val="10"/>
            <rFont val="Arial"/>
            <family val="2"/>
          </rPr>
          <t>15.653,85
31-12-09 23:45 - 01-01-11 00:00</t>
        </r>
      </text>
    </comment>
    <comment ref="F302" authorId="0">
      <text>
        <r>
          <rPr>
            <sz val="10"/>
            <rFont val="Arial"/>
            <family val="2"/>
          </rPr>
          <t>13.790,00
31-12-10 23:45 - 01-01-12 00:00</t>
        </r>
      </text>
    </comment>
    <comment ref="G302" authorId="0">
      <text>
        <r>
          <rPr>
            <sz val="10"/>
            <rFont val="Arial"/>
            <family val="2"/>
          </rPr>
          <t>14.652,27
31-12-11 23:45 - 01-01-13 00:00</t>
        </r>
      </text>
    </comment>
    <comment ref="H302" authorId="0">
      <text>
        <r>
          <rPr>
            <sz val="10"/>
            <rFont val="Arial"/>
            <family val="2"/>
          </rPr>
          <t>12.539,60
31-12-12 23:45 - 01-01-14 00:00</t>
        </r>
      </text>
    </comment>
    <comment ref="I302" authorId="0">
      <text>
        <r>
          <rPr>
            <sz val="10"/>
            <rFont val="Arial"/>
            <family val="2"/>
          </rPr>
          <t>12.805,13
31-12-13 23:45 - 01-01-15 00:00</t>
        </r>
      </text>
    </comment>
    <comment ref="C303" authorId="0">
      <text>
        <r>
          <rPr>
            <sz val="10"/>
            <rFont val="Arial"/>
            <family val="2"/>
          </rPr>
          <t>15.914,31 !
25-06-08 00:00 - 01-01-09 00:00</t>
        </r>
      </text>
    </comment>
    <comment ref="D303" authorId="0">
      <text>
        <r>
          <rPr>
            <sz val="10"/>
            <rFont val="Arial"/>
            <family val="2"/>
          </rPr>
          <t>55.177,78
31-12-08 23:45 - 01-01-10 00:00</t>
        </r>
      </text>
    </comment>
    <comment ref="E303" authorId="0">
      <text>
        <r>
          <rPr>
            <sz val="10"/>
            <rFont val="Arial"/>
            <family val="2"/>
          </rPr>
          <t>52.257,68
31-12-09 23:45 - 01-01-11 00:00</t>
        </r>
      </text>
    </comment>
    <comment ref="F303" authorId="0">
      <text>
        <r>
          <rPr>
            <sz val="10"/>
            <rFont val="Arial"/>
            <family val="2"/>
          </rPr>
          <t>47.524,81
31-12-10 23:45 - 01-01-12 00:00</t>
        </r>
      </text>
    </comment>
    <comment ref="G303" authorId="0">
      <text>
        <r>
          <rPr>
            <sz val="10"/>
            <rFont val="Arial"/>
            <family val="2"/>
          </rPr>
          <t>46.233,68
31-12-11 23:45 - 01-01-13 00:00</t>
        </r>
      </text>
    </comment>
    <comment ref="H303" authorId="0">
      <text>
        <r>
          <rPr>
            <sz val="10"/>
            <rFont val="Arial"/>
            <family val="2"/>
          </rPr>
          <t>44.252,80
31-12-12 23:45 - 01-01-14 00:00</t>
        </r>
      </text>
    </comment>
    <comment ref="I303" authorId="0">
      <text>
        <r>
          <rPr>
            <sz val="10"/>
            <rFont val="Arial"/>
            <family val="2"/>
          </rPr>
          <t>43.308,37
31-12-13 23:45 - 01-01-15 00:00</t>
        </r>
      </text>
    </comment>
    <comment ref="C304" authorId="0">
      <text>
        <r>
          <rPr>
            <sz val="10"/>
            <rFont val="Arial"/>
            <family val="2"/>
          </rPr>
          <t>4.408,30 !
25-06-08 00:00 - 01-01-09 00:00</t>
        </r>
      </text>
    </comment>
    <comment ref="D304" authorId="0">
      <text>
        <r>
          <rPr>
            <sz val="10"/>
            <rFont val="Arial"/>
            <family val="2"/>
          </rPr>
          <t>17.767,18
31-12-08 23:45 - 01-01-10 00:00</t>
        </r>
      </text>
    </comment>
    <comment ref="E304" authorId="0">
      <text>
        <r>
          <rPr>
            <sz val="10"/>
            <rFont val="Arial"/>
            <family val="2"/>
          </rPr>
          <t>17.443,86
31-12-09 23:45 - 01-01-11 00:00</t>
        </r>
      </text>
    </comment>
    <comment ref="F304" authorId="0">
      <text>
        <r>
          <rPr>
            <sz val="10"/>
            <rFont val="Arial"/>
            <family val="2"/>
          </rPr>
          <t>15.609,32
31-12-10 23:45 - 01-01-12 00:00</t>
        </r>
      </text>
    </comment>
    <comment ref="G304" authorId="0">
      <text>
        <r>
          <rPr>
            <sz val="10"/>
            <rFont val="Arial"/>
            <family val="2"/>
          </rPr>
          <t>14.869,53
31-12-11 23:45 - 01-01-13 00:00</t>
        </r>
      </text>
    </comment>
    <comment ref="H304" authorId="0">
      <text>
        <r>
          <rPr>
            <sz val="10"/>
            <rFont val="Arial"/>
            <family val="2"/>
          </rPr>
          <t>14.649,86
31-12-12 23:45 - 01-01-14 00:00</t>
        </r>
      </text>
    </comment>
    <comment ref="I304" authorId="0">
      <text>
        <r>
          <rPr>
            <sz val="10"/>
            <rFont val="Arial"/>
            <family val="2"/>
          </rPr>
          <t>16.174,32
31-12-13 23:45 - 01-01-15 00:00</t>
        </r>
      </text>
    </comment>
    <comment ref="C305" authorId="0">
      <text>
        <r>
          <rPr>
            <sz val="10"/>
            <rFont val="Arial"/>
            <family val="2"/>
          </rPr>
          <t>6.088,52 !
25-06-08 00:00 - 01-01-09 00:00</t>
        </r>
      </text>
    </comment>
    <comment ref="D305" authorId="0">
      <text>
        <r>
          <rPr>
            <sz val="10"/>
            <rFont val="Arial"/>
            <family val="2"/>
          </rPr>
          <t>22.959,25
31-12-08 23:45 - 01-01-10 00:00</t>
        </r>
      </text>
    </comment>
    <comment ref="E305" authorId="0">
      <text>
        <r>
          <rPr>
            <sz val="10"/>
            <rFont val="Arial"/>
            <family val="2"/>
          </rPr>
          <t>22.429,60
31-12-09 23:45 - 01-01-11 00:00</t>
        </r>
      </text>
    </comment>
    <comment ref="F305" authorId="0">
      <text>
        <r>
          <rPr>
            <sz val="10"/>
            <rFont val="Arial"/>
            <family val="2"/>
          </rPr>
          <t>11.551,04
31-12-10 23:45 - 01-01-12 00:00</t>
        </r>
      </text>
    </comment>
    <comment ref="G305" authorId="0">
      <text>
        <r>
          <rPr>
            <sz val="10"/>
            <rFont val="Arial"/>
            <family val="2"/>
          </rPr>
          <t>10.257,18
31-12-11 23:45 - 01-01-13 00:00</t>
        </r>
      </text>
    </comment>
    <comment ref="H305" authorId="0">
      <text>
        <r>
          <rPr>
            <sz val="10"/>
            <rFont val="Arial"/>
            <family val="2"/>
          </rPr>
          <t>10.261,35
31-12-12 23:45 - 01-01-14 00:00</t>
        </r>
      </text>
    </comment>
    <comment ref="I305" authorId="0">
      <text>
        <r>
          <rPr>
            <sz val="10"/>
            <rFont val="Arial"/>
            <family val="2"/>
          </rPr>
          <t>10.426,75
31-12-13 23:45 - 01-01-15 00:00</t>
        </r>
      </text>
    </comment>
    <comment ref="C306" authorId="0">
      <text>
        <r>
          <rPr>
            <sz val="10"/>
            <rFont val="Arial"/>
            <family val="2"/>
          </rPr>
          <t>12.626,53 !
25-06-08 00:00 - 01-01-09 00:00</t>
        </r>
      </text>
    </comment>
    <comment ref="D306" authorId="0">
      <text>
        <r>
          <rPr>
            <sz val="10"/>
            <rFont val="Arial"/>
            <family val="2"/>
          </rPr>
          <t>36.182,89
31-12-08 23:45 - 01-01-10 00:00</t>
        </r>
      </text>
    </comment>
    <comment ref="E306" authorId="0">
      <text>
        <r>
          <rPr>
            <sz val="10"/>
            <rFont val="Arial"/>
            <family val="2"/>
          </rPr>
          <t>34.065,02
31-12-09 23:45 - 01-01-11 00:00</t>
        </r>
      </text>
    </comment>
    <comment ref="F306" authorId="0">
      <text>
        <r>
          <rPr>
            <sz val="10"/>
            <rFont val="Arial"/>
            <family val="2"/>
          </rPr>
          <t>30.756,44
31-12-10 23:45 - 01-01-12 00:00</t>
        </r>
      </text>
    </comment>
    <comment ref="G306" authorId="0">
      <text>
        <r>
          <rPr>
            <sz val="10"/>
            <rFont val="Arial"/>
            <family val="2"/>
          </rPr>
          <t>26.382,12
31-12-11 23:45 - 01-01-13 00:00</t>
        </r>
      </text>
    </comment>
    <comment ref="H306" authorId="0">
      <text>
        <r>
          <rPr>
            <sz val="10"/>
            <rFont val="Arial"/>
            <family val="2"/>
          </rPr>
          <t>19.547,12
31-12-12 23:45 - 01-01-14 00:00</t>
        </r>
      </text>
    </comment>
    <comment ref="I306" authorId="0">
      <text>
        <r>
          <rPr>
            <sz val="10"/>
            <rFont val="Arial"/>
            <family val="2"/>
          </rPr>
          <t>17.861,59
31-12-13 23:45 - 01-01-15 00:00</t>
        </r>
      </text>
    </comment>
    <comment ref="F307" authorId="0">
      <text>
        <r>
          <rPr>
            <sz val="10"/>
            <rFont val="Arial"/>
            <family val="2"/>
          </rPr>
          <t>900,00
01-01-11 00:00 - 01-01-12 00:00</t>
        </r>
      </text>
    </comment>
    <comment ref="G307" authorId="0">
      <text>
        <r>
          <rPr>
            <sz val="10"/>
            <rFont val="Arial"/>
            <family val="2"/>
          </rPr>
          <t>900,00
01-01-11 00:00 - 01-01-13 00:00</t>
        </r>
      </text>
    </comment>
    <comment ref="H307" authorId="0">
      <text>
        <r>
          <rPr>
            <sz val="10"/>
            <rFont val="Arial"/>
            <family val="2"/>
          </rPr>
          <t>900,00
01-01-12 00:00 - 01-01-14 00:00</t>
        </r>
      </text>
    </comment>
    <comment ref="F308" authorId="0">
      <text>
        <r>
          <rPr>
            <sz val="10"/>
            <rFont val="Arial"/>
            <family val="2"/>
          </rPr>
          <t>285,00
01-01-11 00:00 - 01-01-12 00:00</t>
        </r>
      </text>
    </comment>
    <comment ref="G308" authorId="0">
      <text>
        <r>
          <rPr>
            <sz val="10"/>
            <rFont val="Arial"/>
            <family val="2"/>
          </rPr>
          <t>285,00
01-01-11 00:00 - 01-01-13 00:00</t>
        </r>
      </text>
    </comment>
    <comment ref="H308" authorId="0">
      <text>
        <r>
          <rPr>
            <sz val="10"/>
            <rFont val="Arial"/>
            <family val="2"/>
          </rPr>
          <t>285,00
01-01-12 00:00 - 01-01-14 00:00</t>
        </r>
      </text>
    </comment>
    <comment ref="I308" authorId="0">
      <text>
        <r>
          <rPr>
            <sz val="10"/>
            <rFont val="Arial"/>
            <family val="2"/>
          </rPr>
          <t>284,00
01-01-13 00:00 - 01-01-15 00:00</t>
        </r>
      </text>
    </comment>
    <comment ref="F309" authorId="0">
      <text>
        <r>
          <rPr>
            <sz val="10"/>
            <rFont val="Arial"/>
            <family val="2"/>
          </rPr>
          <t>1.863,00
01-01-11 00:00 - 01-01-12 00:00</t>
        </r>
      </text>
    </comment>
    <comment ref="G309" authorId="0">
      <text>
        <r>
          <rPr>
            <sz val="10"/>
            <rFont val="Arial"/>
            <family val="2"/>
          </rPr>
          <t>1.857,92
01-01-11 00:00 - 01-01-13 00:00</t>
        </r>
      </text>
    </comment>
    <comment ref="H309" authorId="0">
      <text>
        <r>
          <rPr>
            <sz val="10"/>
            <rFont val="Arial"/>
            <family val="2"/>
          </rPr>
          <t>1.863,00
01-01-12 00:00 - 01-01-14 00:00</t>
        </r>
      </text>
    </comment>
    <comment ref="F310" authorId="0">
      <text>
        <r>
          <rPr>
            <sz val="10"/>
            <rFont val="Arial"/>
            <family val="2"/>
          </rPr>
          <t>1.753,00
01-01-11 00:00 - 01-01-12 00:00</t>
        </r>
      </text>
    </comment>
    <comment ref="G310" authorId="0">
      <text>
        <r>
          <rPr>
            <sz val="10"/>
            <rFont val="Arial"/>
            <family val="2"/>
          </rPr>
          <t>1.748,22
01-01-11 00:00 - 01-01-13 00:00</t>
        </r>
      </text>
    </comment>
    <comment ref="H310" authorId="0">
      <text>
        <r>
          <rPr>
            <sz val="10"/>
            <rFont val="Arial"/>
            <family val="2"/>
          </rPr>
          <t>1.753,00
01-01-12 00:00 - 01-01-14 00:00</t>
        </r>
      </text>
    </comment>
    <comment ref="F311" authorId="0">
      <text>
        <r>
          <rPr>
            <sz val="10"/>
            <rFont val="Arial"/>
            <family val="2"/>
          </rPr>
          <t>0,00
01-01-11 00:00 - 01-01-12 00:00</t>
        </r>
      </text>
    </comment>
    <comment ref="G311" authorId="0">
      <text>
        <r>
          <rPr>
            <sz val="10"/>
            <rFont val="Arial"/>
            <family val="2"/>
          </rPr>
          <t>0,00
01-01-11 00:00 - 01-01-13 00:00</t>
        </r>
      </text>
    </comment>
    <comment ref="H311" authorId="0">
      <text>
        <r>
          <rPr>
            <sz val="10"/>
            <rFont val="Arial"/>
            <family val="2"/>
          </rPr>
          <t>0,00
01-01-12 00:00 - 01-01-14 00:00</t>
        </r>
      </text>
    </comment>
    <comment ref="I311" authorId="0">
      <text>
        <r>
          <rPr>
            <sz val="10"/>
            <rFont val="Arial"/>
            <family val="2"/>
          </rPr>
          <t>0,00
01-01-13 00:00 - 01-01-15 00:00</t>
        </r>
      </text>
    </comment>
    <comment ref="F312" authorId="0">
      <text>
        <r>
          <rPr>
            <sz val="10"/>
            <rFont val="Arial"/>
            <family val="2"/>
          </rPr>
          <t>876,00
01-01-11 00:00 - 01-01-12 00:00</t>
        </r>
      </text>
    </comment>
    <comment ref="G312" authorId="0">
      <text>
        <r>
          <rPr>
            <sz val="10"/>
            <rFont val="Arial"/>
            <family val="2"/>
          </rPr>
          <t>873,61
01-01-11 00:00 - 01-01-13 00:00</t>
        </r>
      </text>
    </comment>
    <comment ref="H312" authorId="0">
      <text>
        <r>
          <rPr>
            <sz val="10"/>
            <rFont val="Arial"/>
            <family val="2"/>
          </rPr>
          <t>876,00
01-01-12 00:00 - 01-01-14 00:00</t>
        </r>
      </text>
    </comment>
    <comment ref="E313" authorId="0">
      <text>
        <r>
          <rPr>
            <sz val="10"/>
            <rFont val="Arial"/>
            <family val="2"/>
          </rPr>
          <t>3.285,34
01-01-10 00:00 - 01-01-11 00:00</t>
        </r>
      </text>
    </comment>
    <comment ref="F313" authorId="0">
      <text>
        <r>
          <rPr>
            <sz val="10"/>
            <rFont val="Arial"/>
            <family val="2"/>
          </rPr>
          <t>2.932,63
01-01-10 00:00 - 01-01-12 00:00</t>
        </r>
      </text>
    </comment>
    <comment ref="G313" authorId="0">
      <text>
        <r>
          <rPr>
            <sz val="10"/>
            <rFont val="Arial"/>
            <family val="2"/>
          </rPr>
          <t>3.566,20
01-01-11 00:00 - 01-01-13 00:00</t>
        </r>
      </text>
    </comment>
    <comment ref="H313" authorId="0">
      <text>
        <r>
          <rPr>
            <sz val="10"/>
            <rFont val="Arial"/>
            <family val="2"/>
          </rPr>
          <t>0,00
01-01-12 00:00 - 01-01-14 00:00</t>
        </r>
      </text>
    </comment>
    <comment ref="I313" authorId="0">
      <text>
        <r>
          <rPr>
            <sz val="10"/>
            <rFont val="Arial"/>
            <family val="2"/>
          </rPr>
          <t>11,00
01-01-13 00:00 - 01-01-15 00:00</t>
        </r>
      </text>
    </comment>
    <comment ref="F314" authorId="0">
      <text>
        <r>
          <rPr>
            <sz val="10"/>
            <rFont val="Arial"/>
            <family val="2"/>
          </rPr>
          <t>2.499,00
01-01-11 00:00 - 01-01-12 00:00</t>
        </r>
      </text>
    </comment>
    <comment ref="G314" authorId="0">
      <text>
        <r>
          <rPr>
            <sz val="10"/>
            <rFont val="Arial"/>
            <family val="2"/>
          </rPr>
          <t>1.917,00
01-01-11 00:00 - 01-01-13 00:00</t>
        </r>
      </text>
    </comment>
    <comment ref="H314" authorId="0">
      <text>
        <r>
          <rPr>
            <sz val="10"/>
            <rFont val="Arial"/>
            <family val="2"/>
          </rPr>
          <t>2.492,17
01-01-12 00:00 - 01-01-14 00:00</t>
        </r>
      </text>
    </comment>
    <comment ref="G315" authorId="0">
      <text>
        <r>
          <rPr>
            <sz val="10"/>
            <rFont val="Arial"/>
            <family val="2"/>
          </rPr>
          <t>0,00
01-01-12 00:00 - 01-01-13 00:00</t>
        </r>
      </text>
    </comment>
    <comment ref="H315" authorId="0">
      <text>
        <r>
          <rPr>
            <sz val="10"/>
            <rFont val="Arial"/>
            <family val="2"/>
          </rPr>
          <t>0,00
01-01-12 00:00 - 01-01-14 00:00</t>
        </r>
      </text>
    </comment>
    <comment ref="I315" authorId="0">
      <text>
        <r>
          <rPr>
            <sz val="10"/>
            <rFont val="Arial"/>
            <family val="2"/>
          </rPr>
          <t>0,00
01-01-13 00:00 - 01-01-15 00:00</t>
        </r>
      </text>
    </comment>
    <comment ref="F316" authorId="0">
      <text>
        <r>
          <rPr>
            <sz val="10"/>
            <rFont val="Arial"/>
            <family val="2"/>
          </rPr>
          <t>2.100,00
01-01-11 00:00 - 01-01-12 00:00</t>
        </r>
      </text>
    </comment>
    <comment ref="G316" authorId="0">
      <text>
        <r>
          <rPr>
            <sz val="10"/>
            <rFont val="Arial"/>
            <family val="2"/>
          </rPr>
          <t>2.101,00
01-01-11 00:00 - 01-01-13 00:00</t>
        </r>
      </text>
    </comment>
    <comment ref="H316" authorId="0">
      <text>
        <r>
          <rPr>
            <sz val="10"/>
            <rFont val="Arial"/>
            <family val="2"/>
          </rPr>
          <t>2.094,26
01-01-12 00:00 - 01-01-14 00:00</t>
        </r>
      </text>
    </comment>
    <comment ref="F317" authorId="0">
      <text>
        <r>
          <rPr>
            <sz val="10"/>
            <rFont val="Arial"/>
            <family val="2"/>
          </rPr>
          <t>317,00
01-01-11 00:00 - 01-01-12 00:00</t>
        </r>
      </text>
    </comment>
    <comment ref="G317" authorId="0">
      <text>
        <r>
          <rPr>
            <sz val="10"/>
            <rFont val="Arial"/>
            <family val="2"/>
          </rPr>
          <t>244,00
01-01-11 00:00 - 01-01-13 00:00</t>
        </r>
      </text>
    </comment>
    <comment ref="H317" authorId="0">
      <text>
        <r>
          <rPr>
            <sz val="10"/>
            <rFont val="Arial"/>
            <family val="2"/>
          </rPr>
          <t>316,13
01-01-12 00:00 - 01-01-14 00:00</t>
        </r>
      </text>
    </comment>
    <comment ref="I317" authorId="0">
      <text>
        <r>
          <rPr>
            <sz val="10"/>
            <rFont val="Arial"/>
            <family val="2"/>
          </rPr>
          <t>318,00
01-01-13 00:00 - 01-01-15 00:00</t>
        </r>
      </text>
    </comment>
    <comment ref="F318" authorId="0">
      <text>
        <r>
          <rPr>
            <sz val="10"/>
            <rFont val="Arial"/>
            <family val="2"/>
          </rPr>
          <t>329,00
01-01-11 00:00 - 01-01-12 00:00</t>
        </r>
      </text>
    </comment>
    <comment ref="G318" authorId="0">
      <text>
        <r>
          <rPr>
            <sz val="10"/>
            <rFont val="Arial"/>
            <family val="2"/>
          </rPr>
          <t>302,00
01-01-11 00:00 - 01-01-13 00:00</t>
        </r>
      </text>
    </comment>
    <comment ref="H318" authorId="0">
      <text>
        <r>
          <rPr>
            <sz val="10"/>
            <rFont val="Arial"/>
            <family val="2"/>
          </rPr>
          <t>328,10
01-01-12 00:00 - 01-01-14 00:00</t>
        </r>
      </text>
    </comment>
    <comment ref="F319" authorId="0">
      <text>
        <r>
          <rPr>
            <sz val="10"/>
            <rFont val="Arial"/>
            <family val="2"/>
          </rPr>
          <t>329,00
01-01-11 00:00 - 01-01-12 00:00</t>
        </r>
      </text>
    </comment>
    <comment ref="G319" authorId="0">
      <text>
        <r>
          <rPr>
            <sz val="10"/>
            <rFont val="Arial"/>
            <family val="2"/>
          </rPr>
          <t>302,00
01-01-11 00:00 - 01-01-13 00:00</t>
        </r>
      </text>
    </comment>
    <comment ref="H319" authorId="0">
      <text>
        <r>
          <rPr>
            <sz val="10"/>
            <rFont val="Arial"/>
            <family val="2"/>
          </rPr>
          <t>328,10
01-01-12 00:00 - 01-01-14 00:00</t>
        </r>
      </text>
    </comment>
    <comment ref="F320" authorId="0">
      <text>
        <r>
          <rPr>
            <sz val="10"/>
            <rFont val="Arial"/>
            <family val="2"/>
          </rPr>
          <t>301,00
01-01-11 00:00 - 01-01-12 00:00</t>
        </r>
      </text>
    </comment>
    <comment ref="G320" authorId="0">
      <text>
        <r>
          <rPr>
            <sz val="10"/>
            <rFont val="Arial"/>
            <family val="2"/>
          </rPr>
          <t>301,00
01-01-11 00:00 - 01-01-13 00:00</t>
        </r>
      </text>
    </comment>
    <comment ref="H320" authorId="0">
      <text>
        <r>
          <rPr>
            <sz val="10"/>
            <rFont val="Arial"/>
            <family val="2"/>
          </rPr>
          <t>300,18
01-01-12 00:00 - 01-01-14 00:00</t>
        </r>
      </text>
    </comment>
    <comment ref="F321" authorId="0">
      <text>
        <r>
          <rPr>
            <sz val="10"/>
            <rFont val="Arial"/>
            <family val="2"/>
          </rPr>
          <t>329,00
01-01-11 00:00 - 01-01-12 00:00</t>
        </r>
      </text>
    </comment>
    <comment ref="G321" authorId="0">
      <text>
        <r>
          <rPr>
            <sz val="10"/>
            <rFont val="Arial"/>
            <family val="2"/>
          </rPr>
          <t>329,00
01-01-11 00:00 - 01-01-13 00:00</t>
        </r>
      </text>
    </comment>
    <comment ref="H321" authorId="0">
      <text>
        <r>
          <rPr>
            <sz val="10"/>
            <rFont val="Arial"/>
            <family val="2"/>
          </rPr>
          <t>329,00
01-01-12 00:00 - 01-01-14 00:00</t>
        </r>
      </text>
    </comment>
    <comment ref="F322" authorId="0">
      <text>
        <r>
          <rPr>
            <sz val="10"/>
            <rFont val="Arial"/>
            <family val="2"/>
          </rPr>
          <t>333,00
01-01-11 00:00 - 01-01-12 00:00</t>
        </r>
      </text>
    </comment>
    <comment ref="G322" authorId="0">
      <text>
        <r>
          <rPr>
            <sz val="10"/>
            <rFont val="Arial"/>
            <family val="2"/>
          </rPr>
          <t>333,00
01-01-11 00:00 - 01-01-13 00:00</t>
        </r>
      </text>
    </comment>
    <comment ref="H322" authorId="0">
      <text>
        <r>
          <rPr>
            <sz val="10"/>
            <rFont val="Arial"/>
            <family val="2"/>
          </rPr>
          <t>333,00
01-01-12 00:00 - 01-01-14 00:00</t>
        </r>
      </text>
    </comment>
    <comment ref="F323" authorId="0">
      <text>
        <r>
          <rPr>
            <sz val="10"/>
            <rFont val="Arial"/>
            <family val="2"/>
          </rPr>
          <t>334,00
01-01-11 00:00 - 01-01-12 00:00</t>
        </r>
      </text>
    </comment>
    <comment ref="G323" authorId="0">
      <text>
        <r>
          <rPr>
            <sz val="10"/>
            <rFont val="Arial"/>
            <family val="2"/>
          </rPr>
          <t>166,73
01-01-11 00:00 - 01-01-14 00:00</t>
        </r>
      </text>
    </comment>
    <comment ref="H323" authorId="0">
      <text>
        <r>
          <rPr>
            <sz val="10"/>
            <rFont val="Arial"/>
            <family val="2"/>
          </rPr>
          <t>166,27
01-01-12 00:00 - 01-01-14 00:00</t>
        </r>
      </text>
    </comment>
    <comment ref="F324" authorId="0">
      <text>
        <r>
          <rPr>
            <sz val="10"/>
            <rFont val="Arial"/>
            <family val="2"/>
          </rPr>
          <t>4.641,00
01-01-11 00:00 - 01-01-12 00:00</t>
        </r>
      </text>
    </comment>
    <comment ref="G324" authorId="0">
      <text>
        <r>
          <rPr>
            <sz val="10"/>
            <rFont val="Arial"/>
            <family val="2"/>
          </rPr>
          <t>1.322,31
01-01-11 00:00 - 01-01-14 00:00</t>
        </r>
      </text>
    </comment>
    <comment ref="H324" authorId="0">
      <text>
        <r>
          <rPr>
            <sz val="10"/>
            <rFont val="Arial"/>
            <family val="2"/>
          </rPr>
          <t>1.318,69
01-01-12 00:00 - 01-01-14 00:00</t>
        </r>
      </text>
    </comment>
    <comment ref="I324" authorId="0">
      <text>
        <r>
          <rPr>
            <sz val="10"/>
            <rFont val="Arial"/>
            <family val="2"/>
          </rPr>
          <t>2.641,00
01-01-12 00:00 - 01-01-15 00:00</t>
        </r>
      </text>
    </comment>
    <comment ref="F325" authorId="0">
      <text>
        <r>
          <rPr>
            <sz val="10"/>
            <rFont val="Arial"/>
            <family val="2"/>
          </rPr>
          <t>136,00
01-01-11 00:00 - 01-01-12 00:00</t>
        </r>
      </text>
    </comment>
    <comment ref="G325" authorId="0">
      <text>
        <r>
          <rPr>
            <sz val="10"/>
            <rFont val="Arial"/>
            <family val="2"/>
          </rPr>
          <t>68,09
01-01-11 00:00 - 01-01-14 00:00</t>
        </r>
      </text>
    </comment>
    <comment ref="H325" authorId="0">
      <text>
        <r>
          <rPr>
            <sz val="10"/>
            <rFont val="Arial"/>
            <family val="2"/>
          </rPr>
          <t>67,91
01-01-12 00:00 - 01-01-14 00:00</t>
        </r>
      </text>
    </comment>
    <comment ref="E326" authorId="0">
      <text>
        <r>
          <rPr>
            <sz val="10"/>
            <rFont val="Arial"/>
            <family val="2"/>
          </rPr>
          <t>7.208,75
01-01-10 00:00 - 01-01-11 00:00</t>
        </r>
      </text>
    </comment>
    <comment ref="F326" authorId="0">
      <text>
        <r>
          <rPr>
            <sz val="10"/>
            <rFont val="Arial"/>
            <family val="2"/>
          </rPr>
          <t>7.283,93
01-01-10 00:00 - 01-01-12 00:00</t>
        </r>
      </text>
    </comment>
    <comment ref="G326" authorId="0">
      <text>
        <r>
          <rPr>
            <sz val="10"/>
            <rFont val="Arial"/>
            <family val="2"/>
          </rPr>
          <t>853,14
01-01-11 00:00 - 01-01-13 00:00</t>
        </r>
      </text>
    </comment>
    <comment ref="H326" authorId="0">
      <text>
        <r>
          <rPr>
            <sz val="10"/>
            <rFont val="Arial"/>
            <family val="2"/>
          </rPr>
          <t>0,00
01-01-12 00:00 - 01-01-14 00:00</t>
        </r>
      </text>
    </comment>
    <comment ref="I326" authorId="0">
      <text>
        <r>
          <rPr>
            <sz val="10"/>
            <rFont val="Arial"/>
            <family val="2"/>
          </rPr>
          <t>886,00
01-01-13 00:00 - 01-01-15 00:00</t>
        </r>
      </text>
    </comment>
    <comment ref="F327" authorId="0">
      <text>
        <r>
          <rPr>
            <sz val="10"/>
            <rFont val="Arial"/>
            <family val="2"/>
          </rPr>
          <t>1.753,00
01-01-11 00:00 - 01-01-12 00:00</t>
        </r>
      </text>
    </comment>
    <comment ref="G327" authorId="0">
      <text>
        <r>
          <rPr>
            <sz val="10"/>
            <rFont val="Arial"/>
            <family val="2"/>
          </rPr>
          <t>877,70
01-01-11 00:00 - 01-01-14 00:00</t>
        </r>
      </text>
    </comment>
    <comment ref="H327" authorId="0">
      <text>
        <r>
          <rPr>
            <sz val="10"/>
            <rFont val="Arial"/>
            <family val="2"/>
          </rPr>
          <t>875,30
01-01-12 00:00 - 01-01-14 00:00</t>
        </r>
      </text>
    </comment>
    <comment ref="F328" authorId="0">
      <text>
        <r>
          <rPr>
            <sz val="10"/>
            <rFont val="Arial"/>
            <family val="2"/>
          </rPr>
          <t>1.753,00
01-01-11 00:00 - 01-01-12 00:00</t>
        </r>
      </text>
    </comment>
    <comment ref="G328" authorId="0">
      <text>
        <r>
          <rPr>
            <sz val="10"/>
            <rFont val="Arial"/>
            <family val="2"/>
          </rPr>
          <t>877,70
01-01-11 00:00 - 01-01-14 00:00</t>
        </r>
      </text>
    </comment>
    <comment ref="H328" authorId="0">
      <text>
        <r>
          <rPr>
            <sz val="10"/>
            <rFont val="Arial"/>
            <family val="2"/>
          </rPr>
          <t>875,30
01-01-12 00:00 - 01-01-14 00:00</t>
        </r>
      </text>
    </comment>
    <comment ref="F329" authorId="0">
      <text>
        <r>
          <rPr>
            <sz val="10"/>
            <rFont val="Arial"/>
            <family val="2"/>
          </rPr>
          <t>1.753,00
01-01-11 00:00 - 01-01-12 00:00</t>
        </r>
      </text>
    </comment>
    <comment ref="G329" authorId="0">
      <text>
        <r>
          <rPr>
            <sz val="10"/>
            <rFont val="Arial"/>
            <family val="2"/>
          </rPr>
          <t>877,70
01-01-11 00:00 - 01-01-14 00:00</t>
        </r>
      </text>
    </comment>
    <comment ref="H329" authorId="0">
      <text>
        <r>
          <rPr>
            <sz val="10"/>
            <rFont val="Arial"/>
            <family val="2"/>
          </rPr>
          <t>875,30
01-01-12 00:00 - 01-01-14 00:00</t>
        </r>
      </text>
    </comment>
    <comment ref="F330" authorId="0">
      <text>
        <r>
          <rPr>
            <sz val="10"/>
            <rFont val="Arial"/>
            <family val="2"/>
          </rPr>
          <t>1.753,00
01-01-11 00:00 - 01-01-12 00:00</t>
        </r>
      </text>
    </comment>
    <comment ref="G330" authorId="0">
      <text>
        <r>
          <rPr>
            <sz val="10"/>
            <rFont val="Arial"/>
            <family val="2"/>
          </rPr>
          <t>877,70
01-01-11 00:00 - 01-01-14 00:00</t>
        </r>
      </text>
    </comment>
    <comment ref="H330" authorId="0">
      <text>
        <r>
          <rPr>
            <sz val="10"/>
            <rFont val="Arial"/>
            <family val="2"/>
          </rPr>
          <t>875,30
01-01-12 00:00 - 01-01-14 00:00</t>
        </r>
      </text>
    </comment>
    <comment ref="C334" authorId="0">
      <text>
        <r>
          <rPr>
            <sz val="10"/>
            <rFont val="Arial"/>
            <family val="2"/>
          </rPr>
          <t>17.524,91
31-12-07 23:45 - 01-01-09 00:00</t>
        </r>
      </text>
    </comment>
    <comment ref="D334" authorId="0">
      <text>
        <r>
          <rPr>
            <sz val="10"/>
            <rFont val="Arial"/>
            <family val="2"/>
          </rPr>
          <t>16.991,80
31-12-08 23:45 - 01-01-10 00:00</t>
        </r>
      </text>
    </comment>
    <comment ref="E334" authorId="0">
      <text>
        <r>
          <rPr>
            <sz val="10"/>
            <rFont val="Arial"/>
            <family val="2"/>
          </rPr>
          <t>16.620,79
31-12-09 23:45 - 01-01-11 00:00</t>
        </r>
      </text>
    </comment>
    <comment ref="F334" authorId="0">
      <text>
        <r>
          <rPr>
            <sz val="10"/>
            <rFont val="Arial"/>
            <family val="2"/>
          </rPr>
          <t>17.489,62
31-12-10 23:45 - 01-01-12 00:00</t>
        </r>
      </text>
    </comment>
    <comment ref="G334" authorId="0">
      <text>
        <r>
          <rPr>
            <sz val="10"/>
            <rFont val="Arial"/>
            <family val="2"/>
          </rPr>
          <t>17.540,02
31-12-11 23:45 - 01-01-13 00:00</t>
        </r>
      </text>
    </comment>
    <comment ref="H334" authorId="0">
      <text>
        <r>
          <rPr>
            <sz val="10"/>
            <rFont val="Arial"/>
            <family val="2"/>
          </rPr>
          <t>17.833,36
31-12-12 23:45 - 01-01-14 00:00</t>
        </r>
      </text>
    </comment>
    <comment ref="C335" authorId="0">
      <text>
        <r>
          <rPr>
            <sz val="10"/>
            <rFont val="Arial"/>
            <family val="2"/>
          </rPr>
          <t>26.779,93
31-12-07 23:45 - 01-01-09 00:00</t>
        </r>
      </text>
    </comment>
    <comment ref="D335" authorId="0">
      <text>
        <r>
          <rPr>
            <sz val="10"/>
            <rFont val="Arial"/>
            <family val="2"/>
          </rPr>
          <t>26.506,40
31-12-08 23:45 - 01-01-10 00:00</t>
        </r>
      </text>
    </comment>
    <comment ref="E335" authorId="0">
      <text>
        <r>
          <rPr>
            <sz val="10"/>
            <rFont val="Arial"/>
            <family val="2"/>
          </rPr>
          <t>24.420,94
31-12-09 23:45 - 01-01-11 00:00</t>
        </r>
      </text>
    </comment>
    <comment ref="F335" authorId="0">
      <text>
        <r>
          <rPr>
            <sz val="10"/>
            <rFont val="Arial"/>
            <family val="2"/>
          </rPr>
          <t>19.389,85
31-12-10 23:45 - 01-01-12 00:00</t>
        </r>
      </text>
    </comment>
    <comment ref="G335" authorId="0">
      <text>
        <r>
          <rPr>
            <sz val="10"/>
            <rFont val="Arial"/>
            <family val="2"/>
          </rPr>
          <t>18.132,58
31-12-11 23:45 - 01-01-13 00:00</t>
        </r>
      </text>
    </comment>
    <comment ref="H335" authorId="0">
      <text>
        <r>
          <rPr>
            <sz val="10"/>
            <rFont val="Arial"/>
            <family val="2"/>
          </rPr>
          <t>18.127,68
31-12-12 23:45 - 01-01-14 00:00</t>
        </r>
      </text>
    </comment>
    <comment ref="C336" authorId="0">
      <text>
        <r>
          <rPr>
            <sz val="10"/>
            <rFont val="Arial"/>
            <family val="2"/>
          </rPr>
          <t>20.014,09 !
02-03-08 00:00 - 01-01-09 00:00</t>
        </r>
      </text>
    </comment>
    <comment ref="D336" authorId="0">
      <text>
        <r>
          <rPr>
            <sz val="10"/>
            <rFont val="Arial"/>
            <family val="2"/>
          </rPr>
          <t>28.281,54
31-12-08 23:45 - 01-01-10 00:00</t>
        </r>
      </text>
    </comment>
    <comment ref="E336" authorId="0">
      <text>
        <r>
          <rPr>
            <sz val="10"/>
            <rFont val="Arial"/>
            <family val="2"/>
          </rPr>
          <t>27.138,92
31-12-09 23:45 - 01-01-11 00:00</t>
        </r>
      </text>
    </comment>
    <comment ref="F336" authorId="0">
      <text>
        <r>
          <rPr>
            <sz val="10"/>
            <rFont val="Arial"/>
            <family val="2"/>
          </rPr>
          <t>28.239,41
31-12-10 23:45 - 01-01-12 00:00</t>
        </r>
      </text>
    </comment>
    <comment ref="G336" authorId="0">
      <text>
        <r>
          <rPr>
            <sz val="10"/>
            <rFont val="Arial"/>
            <family val="2"/>
          </rPr>
          <t>28.606,66
31-12-11 23:45 - 01-01-13 00:00</t>
        </r>
      </text>
    </comment>
    <comment ref="H336" authorId="0">
      <text>
        <r>
          <rPr>
            <sz val="10"/>
            <rFont val="Arial"/>
            <family val="2"/>
          </rPr>
          <t>28.861,63
31-12-12 23:45 - 01-01-14 00:00</t>
        </r>
      </text>
    </comment>
    <comment ref="C337" authorId="0">
      <text>
        <r>
          <rPr>
            <sz val="10"/>
            <rFont val="Arial"/>
            <family val="2"/>
          </rPr>
          <t>1.588,80 !
24-05-08 00:00 - 01-01-09 00:00</t>
        </r>
      </text>
    </comment>
    <comment ref="D337" authorId="0">
      <text>
        <r>
          <rPr>
            <sz val="10"/>
            <rFont val="Arial"/>
            <family val="2"/>
          </rPr>
          <t>3.016,99
31-12-08 23:45 - 01-01-10 00:00</t>
        </r>
      </text>
    </comment>
    <comment ref="E337" authorId="0">
      <text>
        <r>
          <rPr>
            <sz val="10"/>
            <rFont val="Arial"/>
            <family val="2"/>
          </rPr>
          <t>3.031,20
31-12-09 23:45 - 03-01-11 00:15</t>
        </r>
      </text>
    </comment>
    <comment ref="F337" authorId="0">
      <text>
        <r>
          <rPr>
            <sz val="10"/>
            <rFont val="Arial"/>
            <family val="2"/>
          </rPr>
          <t>3.154,63
28-12-10 02:00 - 01-01-12 00:00</t>
        </r>
      </text>
    </comment>
    <comment ref="G337" authorId="0">
      <text>
        <r>
          <rPr>
            <sz val="10"/>
            <rFont val="Arial"/>
            <family val="2"/>
          </rPr>
          <t>2.689,17
31-12-11 23:45 - 01-01-13 00:00</t>
        </r>
      </text>
    </comment>
    <comment ref="H337" authorId="0">
      <text>
        <r>
          <rPr>
            <sz val="10"/>
            <rFont val="Arial"/>
            <family val="2"/>
          </rPr>
          <t>2.757,34
31-12-12 23:45 - 01-01-14 00:00</t>
        </r>
      </text>
    </comment>
    <comment ref="C338" authorId="0">
      <text>
        <r>
          <rPr>
            <sz val="10"/>
            <rFont val="Arial"/>
            <family val="2"/>
          </rPr>
          <t>3.352,12 !
16-08-08 00:00 - 01-01-09 00:00</t>
        </r>
      </text>
    </comment>
    <comment ref="D338" authorId="0">
      <text>
        <r>
          <rPr>
            <sz val="10"/>
            <rFont val="Arial"/>
            <family val="2"/>
          </rPr>
          <t>9.062,00
31-12-08 23:45 - 01-01-10 00:00</t>
        </r>
      </text>
    </comment>
    <comment ref="E338" authorId="0">
      <text>
        <r>
          <rPr>
            <sz val="10"/>
            <rFont val="Arial"/>
            <family val="2"/>
          </rPr>
          <t>8.058,23
31-12-09 23:45 - 01-01-11 00:00</t>
        </r>
      </text>
    </comment>
    <comment ref="F338" authorId="0">
      <text>
        <r>
          <rPr>
            <sz val="10"/>
            <rFont val="Arial"/>
            <family val="2"/>
          </rPr>
          <t>8.348,74
31-12-10 23:45 - 01-01-12 00:00</t>
        </r>
      </text>
    </comment>
    <comment ref="G338" authorId="0">
      <text>
        <r>
          <rPr>
            <sz val="10"/>
            <rFont val="Arial"/>
            <family val="2"/>
          </rPr>
          <t>8.077,09
31-12-11 23:45 - 01-01-13 00:00</t>
        </r>
      </text>
    </comment>
    <comment ref="H338" authorId="0">
      <text>
        <r>
          <rPr>
            <sz val="10"/>
            <rFont val="Arial"/>
            <family val="2"/>
          </rPr>
          <t>7.776,13
31-12-12 23:45 - 01-01-14 00:00</t>
        </r>
      </text>
    </comment>
    <comment ref="C339" authorId="0">
      <text>
        <r>
          <rPr>
            <sz val="10"/>
            <rFont val="Arial"/>
            <family val="2"/>
          </rPr>
          <t>2.010,19
31-12-07 23:45 - 01-01-09 00:00</t>
        </r>
      </text>
    </comment>
    <comment ref="D339" authorId="0">
      <text>
        <r>
          <rPr>
            <sz val="10"/>
            <rFont val="Arial"/>
            <family val="2"/>
          </rPr>
          <t>2.014,93
31-12-08 23:45 - 01-01-10 00:00</t>
        </r>
      </text>
    </comment>
    <comment ref="E339" authorId="0">
      <text>
        <r>
          <rPr>
            <sz val="10"/>
            <rFont val="Arial"/>
            <family val="2"/>
          </rPr>
          <t>2.084,35
31-12-09 23:45 - 01-01-11 00:00</t>
        </r>
      </text>
    </comment>
    <comment ref="F339" authorId="0">
      <text>
        <r>
          <rPr>
            <sz val="10"/>
            <rFont val="Arial"/>
            <family val="2"/>
          </rPr>
          <t>2.050,77
31-12-10 23:45 - 01-01-12 00:00</t>
        </r>
      </text>
    </comment>
    <comment ref="G339" authorId="0">
      <text>
        <r>
          <rPr>
            <sz val="10"/>
            <rFont val="Arial"/>
            <family val="2"/>
          </rPr>
          <t>1.989,92
31-12-11 23:45 - 01-01-13 00:00</t>
        </r>
      </text>
    </comment>
    <comment ref="H339" authorId="0">
      <text>
        <r>
          <rPr>
            <sz val="10"/>
            <rFont val="Arial"/>
            <family val="2"/>
          </rPr>
          <t>1.992,85
31-12-12 23:45 - 01-01-14 00:00</t>
        </r>
      </text>
    </comment>
    <comment ref="C340" authorId="0">
      <text>
        <r>
          <rPr>
            <sz val="10"/>
            <rFont val="Arial"/>
            <family val="2"/>
          </rPr>
          <t>4.208,66 !
12-04-08 00:00 - 01-01-09 00:00</t>
        </r>
      </text>
    </comment>
    <comment ref="D340" authorId="0">
      <text>
        <r>
          <rPr>
            <sz val="10"/>
            <rFont val="Arial"/>
            <family val="2"/>
          </rPr>
          <t>6.916,17
31-12-08 23:45 - 01-01-10 00:00</t>
        </r>
      </text>
    </comment>
    <comment ref="E340" authorId="0">
      <text>
        <r>
          <rPr>
            <sz val="10"/>
            <rFont val="Arial"/>
            <family val="2"/>
          </rPr>
          <t>6.759,00
31-12-09 23:45 - 01-01-11 00:00</t>
        </r>
      </text>
    </comment>
    <comment ref="F340" authorId="0">
      <text>
        <r>
          <rPr>
            <sz val="10"/>
            <rFont val="Arial"/>
            <family val="2"/>
          </rPr>
          <t>7.070,39
31-12-10 23:45 - 01-01-12 00:00</t>
        </r>
      </text>
    </comment>
    <comment ref="G340" authorId="0">
      <text>
        <r>
          <rPr>
            <sz val="10"/>
            <rFont val="Arial"/>
            <family val="2"/>
          </rPr>
          <t>7.064,21
31-12-11 23:45 - 01-01-13 00:00</t>
        </r>
      </text>
    </comment>
    <comment ref="H340" authorId="0">
      <text>
        <r>
          <rPr>
            <sz val="10"/>
            <rFont val="Arial"/>
            <family val="2"/>
          </rPr>
          <t>7.040,42
31-12-12 23:45 - 01-01-14 00:00</t>
        </r>
      </text>
    </comment>
    <comment ref="C341" authorId="0">
      <text>
        <r>
          <rPr>
            <sz val="10"/>
            <rFont val="Arial"/>
            <family val="2"/>
          </rPr>
          <t>5.467,21 !
21-02-08 00:00 - 01-01-09 00:00</t>
        </r>
      </text>
    </comment>
    <comment ref="D341" authorId="0">
      <text>
        <r>
          <rPr>
            <sz val="10"/>
            <rFont val="Arial"/>
            <family val="2"/>
          </rPr>
          <t>6.421,76
31-12-08 23:45 - 01-01-10 00:00</t>
        </r>
      </text>
    </comment>
    <comment ref="E341" authorId="0">
      <text>
        <r>
          <rPr>
            <sz val="10"/>
            <rFont val="Arial"/>
            <family val="2"/>
          </rPr>
          <t>5.725,00
31-12-09 23:45 - 01-01-11 00:00</t>
        </r>
      </text>
    </comment>
    <comment ref="F341" authorId="0">
      <text>
        <r>
          <rPr>
            <sz val="10"/>
            <rFont val="Arial"/>
            <family val="2"/>
          </rPr>
          <t>5.388,34
31-12-10 23:45 - 01-01-12 00:00</t>
        </r>
      </text>
    </comment>
    <comment ref="G341" authorId="0">
      <text>
        <r>
          <rPr>
            <sz val="10"/>
            <rFont val="Arial"/>
            <family val="2"/>
          </rPr>
          <t>5.606,51
31-12-11 23:45 - 01-01-13 00:00</t>
        </r>
      </text>
    </comment>
    <comment ref="H341" authorId="0">
      <text>
        <r>
          <rPr>
            <sz val="10"/>
            <rFont val="Arial"/>
            <family val="2"/>
          </rPr>
          <t>5.667,72
31-12-12 23:45 - 01-01-14 00:00</t>
        </r>
      </text>
    </comment>
    <comment ref="C346" authorId="0">
      <text>
        <r>
          <rPr>
            <sz val="10"/>
            <rFont val="Arial"/>
            <family val="2"/>
          </rPr>
          <t>259,24 !
19-11-08 00:00 - 01-01-09 00:00</t>
        </r>
      </text>
    </comment>
    <comment ref="D346" authorId="0">
      <text>
        <r>
          <rPr>
            <sz val="10"/>
            <rFont val="Arial"/>
            <family val="2"/>
          </rPr>
          <t>3.090,81
31-12-08 23:45 - 01-01-10 00:00</t>
        </r>
      </text>
    </comment>
    <comment ref="E346" authorId="0">
      <text>
        <r>
          <rPr>
            <sz val="10"/>
            <rFont val="Arial"/>
            <family val="2"/>
          </rPr>
          <t>3.266,26
31-12-09 23:45 - 01-01-11 00:00</t>
        </r>
      </text>
    </comment>
    <comment ref="F346" authorId="0">
      <text>
        <r>
          <rPr>
            <sz val="10"/>
            <rFont val="Arial"/>
            <family val="2"/>
          </rPr>
          <t>3.295,18
31-12-10 23:45 - 01-01-12 00:00</t>
        </r>
      </text>
    </comment>
    <comment ref="G346" authorId="0">
      <text>
        <r>
          <rPr>
            <sz val="10"/>
            <rFont val="Arial"/>
            <family val="2"/>
          </rPr>
          <t>3.315,16
31-12-11 23:45 - 01-01-13 00:00</t>
        </r>
      </text>
    </comment>
    <comment ref="H346" authorId="0">
      <text>
        <r>
          <rPr>
            <sz val="10"/>
            <rFont val="Arial"/>
            <family val="2"/>
          </rPr>
          <t>3.145,16
31-12-12 23:45 - 01-01-14 00:00</t>
        </r>
      </text>
    </comment>
    <comment ref="C354" authorId="0">
      <text>
        <r>
          <rPr>
            <sz val="10"/>
            <rFont val="Arial"/>
            <family val="2"/>
          </rPr>
          <t>111,68 !
30-11-08 00:00 - 01-01-09 00:00</t>
        </r>
      </text>
    </comment>
    <comment ref="D354" authorId="0">
      <text>
        <r>
          <rPr>
            <sz val="10"/>
            <rFont val="Arial"/>
            <family val="2"/>
          </rPr>
          <t>1.291,56
31-12-08 23:45 - 01-01-10 00:00</t>
        </r>
      </text>
    </comment>
    <comment ref="E354" authorId="0">
      <text>
        <r>
          <rPr>
            <sz val="10"/>
            <rFont val="Arial"/>
            <family val="2"/>
          </rPr>
          <t>1.350,35
31-12-09 23:45 - 01-01-11 00:00</t>
        </r>
      </text>
    </comment>
    <comment ref="F354" authorId="0">
      <text>
        <r>
          <rPr>
            <sz val="10"/>
            <rFont val="Arial"/>
            <family val="2"/>
          </rPr>
          <t>1.338,11
31-12-10 23:45 - 01-01-12 00:00</t>
        </r>
      </text>
    </comment>
    <comment ref="G354" authorId="0">
      <text>
        <r>
          <rPr>
            <sz val="10"/>
            <rFont val="Arial"/>
            <family val="2"/>
          </rPr>
          <t>1.317,10
31-12-11 23:45 - 01-01-13 00:00</t>
        </r>
      </text>
    </comment>
    <comment ref="H354" authorId="0">
      <text>
        <r>
          <rPr>
            <sz val="10"/>
            <rFont val="Arial"/>
            <family val="2"/>
          </rPr>
          <t>1.318,36
31-12-12 23:45 - 01-01-14 00:00</t>
        </r>
      </text>
    </comment>
    <comment ref="D355" authorId="0">
      <text>
        <r>
          <rPr>
            <sz val="10"/>
            <rFont val="Arial"/>
            <family val="2"/>
          </rPr>
          <t>987,20 !
20-04-09 00:00 - 01-01-10 00:00</t>
        </r>
      </text>
    </comment>
    <comment ref="E355" authorId="0">
      <text>
        <r>
          <rPr>
            <sz val="10"/>
            <rFont val="Arial"/>
            <family val="2"/>
          </rPr>
          <t>2.074,92
31-12-09 23:45 - 01-01-11 00:00</t>
        </r>
      </text>
    </comment>
    <comment ref="F355" authorId="0">
      <text>
        <r>
          <rPr>
            <sz val="10"/>
            <rFont val="Arial"/>
            <family val="2"/>
          </rPr>
          <t>2.117,39
31-12-10 23:45 - 01-01-12 00:00</t>
        </r>
      </text>
    </comment>
    <comment ref="G355" authorId="0">
      <text>
        <r>
          <rPr>
            <sz val="10"/>
            <rFont val="Arial"/>
            <family val="2"/>
          </rPr>
          <t>2.155,34
31-12-11 23:45 - 01-01-13 00:00</t>
        </r>
      </text>
    </comment>
    <comment ref="H355" authorId="0">
      <text>
        <r>
          <rPr>
            <sz val="10"/>
            <rFont val="Arial"/>
            <family val="2"/>
          </rPr>
          <t>2.159,94
31-12-12 23:45 - 01-01-14 00:00</t>
        </r>
      </text>
    </comment>
    <comment ref="E356" authorId="0">
      <text>
        <r>
          <rPr>
            <sz val="10"/>
            <rFont val="Arial"/>
            <family val="2"/>
          </rPr>
          <t>4.018,56 !
07-07-10 00:00 - 01-01-11 00:00</t>
        </r>
      </text>
    </comment>
    <comment ref="F356" authorId="0">
      <text>
        <r>
          <rPr>
            <sz val="10"/>
            <rFont val="Arial"/>
            <family val="2"/>
          </rPr>
          <t>9.884,94
31-12-10 23:45 - 01-01-12 00:00</t>
        </r>
      </text>
    </comment>
    <comment ref="G356" authorId="0">
      <text>
        <r>
          <rPr>
            <sz val="10"/>
            <rFont val="Arial"/>
            <family val="2"/>
          </rPr>
          <t>9.456,23
31-12-11 23:45 - 01-01-13 00:00</t>
        </r>
      </text>
    </comment>
    <comment ref="H356" authorId="0">
      <text>
        <r>
          <rPr>
            <sz val="10"/>
            <rFont val="Arial"/>
            <family val="2"/>
          </rPr>
          <t>9.184,09
31-12-12 23:45 - 01-01-14 00:00</t>
        </r>
      </text>
    </comment>
    <comment ref="E357" authorId="0">
      <text>
        <r>
          <rPr>
            <sz val="10"/>
            <rFont val="Arial"/>
            <family val="2"/>
          </rPr>
          <t>2.392,31 !
17-03-10 00:00 - 01-01-11 00:00</t>
        </r>
      </text>
    </comment>
    <comment ref="F357" authorId="0">
      <text>
        <r>
          <rPr>
            <sz val="10"/>
            <rFont val="Arial"/>
            <family val="2"/>
          </rPr>
          <t>2.811,31
31-12-10 23:45 - 01-01-12 00:00</t>
        </r>
      </text>
    </comment>
    <comment ref="G357" authorId="0">
      <text>
        <r>
          <rPr>
            <sz val="10"/>
            <rFont val="Arial"/>
            <family val="2"/>
          </rPr>
          <t>2.898,86
31-12-11 23:45 - 01-01-13 00:00</t>
        </r>
      </text>
    </comment>
    <comment ref="H357" authorId="0">
      <text>
        <r>
          <rPr>
            <sz val="10"/>
            <rFont val="Arial"/>
            <family val="2"/>
          </rPr>
          <t>2.861,90
31-12-12 23:45 - 01-01-14 00:00</t>
        </r>
      </text>
    </comment>
    <comment ref="E358" authorId="0">
      <text>
        <r>
          <rPr>
            <sz val="10"/>
            <rFont val="Arial"/>
            <family val="2"/>
          </rPr>
          <t>95,38 !
03-07-10 00:00 - 01-01-11 00:00</t>
        </r>
      </text>
    </comment>
    <comment ref="F358" authorId="0">
      <text>
        <r>
          <rPr>
            <sz val="10"/>
            <rFont val="Arial"/>
            <family val="2"/>
          </rPr>
          <t>191,63
31-12-10 23:45 - 01-01-12 00:00</t>
        </r>
      </text>
    </comment>
    <comment ref="G358" authorId="0">
      <text>
        <r>
          <rPr>
            <sz val="10"/>
            <rFont val="Arial"/>
            <family val="2"/>
          </rPr>
          <t>191,85
31-12-11 23:45 - 01-01-13 00:00</t>
        </r>
      </text>
    </comment>
    <comment ref="H358" authorId="0">
      <text>
        <r>
          <rPr>
            <sz val="10"/>
            <rFont val="Arial"/>
            <family val="2"/>
          </rPr>
          <t>191,51
31-12-12 23:45 - 01-01-14 00:00</t>
        </r>
      </text>
    </comment>
    <comment ref="E359" authorId="0">
      <text>
        <r>
          <rPr>
            <sz val="10"/>
            <rFont val="Arial"/>
            <family val="2"/>
          </rPr>
          <t>44,87 !
27-09-10 00:00 - 01-01-11 00:00</t>
        </r>
      </text>
    </comment>
    <comment ref="F359" authorId="0">
      <text>
        <r>
          <rPr>
            <sz val="10"/>
            <rFont val="Arial"/>
            <family val="2"/>
          </rPr>
          <t>176,30
31-12-10 23:45 - 01-01-12 00:00</t>
        </r>
      </text>
    </comment>
    <comment ref="G359" authorId="0">
      <text>
        <r>
          <rPr>
            <sz val="10"/>
            <rFont val="Arial"/>
            <family val="2"/>
          </rPr>
          <t>176,18
31-12-11 23:45 - 01-01-13 00:00</t>
        </r>
      </text>
    </comment>
    <comment ref="H359" authorId="0">
      <text>
        <r>
          <rPr>
            <sz val="10"/>
            <rFont val="Arial"/>
            <family val="2"/>
          </rPr>
          <t>179,18
31-12-12 23:45 - 01-01-14 00:00</t>
        </r>
      </text>
    </comment>
    <comment ref="F360" authorId="0">
      <text>
        <r>
          <rPr>
            <sz val="10"/>
            <rFont val="Arial"/>
            <family val="2"/>
          </rPr>
          <t>1.006,21 !
27-06-11 00:00 - 01-01-12 00:00</t>
        </r>
      </text>
    </comment>
    <comment ref="G360" authorId="0">
      <text>
        <r>
          <rPr>
            <sz val="10"/>
            <rFont val="Arial"/>
            <family val="2"/>
          </rPr>
          <t>2.245,67
31-12-11 23:45 - 01-01-13 00:00</t>
        </r>
      </text>
    </comment>
    <comment ref="H360" authorId="0">
      <text>
        <r>
          <rPr>
            <sz val="10"/>
            <rFont val="Arial"/>
            <family val="2"/>
          </rPr>
          <t>2.424,45
31-12-12 23:45 - 01-01-14 00:00</t>
        </r>
      </text>
    </comment>
    <comment ref="C361" authorId="0">
      <text>
        <r>
          <rPr>
            <sz val="10"/>
            <rFont val="Arial"/>
            <family val="2"/>
          </rPr>
          <t>10.995,94 !
01-03-08 00:00 - 01-01-09 00:00</t>
        </r>
      </text>
    </comment>
    <comment ref="D361" authorId="0">
      <text>
        <r>
          <rPr>
            <sz val="10"/>
            <rFont val="Arial"/>
            <family val="2"/>
          </rPr>
          <t>15.223,33
31-12-08 23:45 - 01-01-10 00:00</t>
        </r>
      </text>
    </comment>
    <comment ref="E361" authorId="0">
      <text>
        <r>
          <rPr>
            <sz val="10"/>
            <rFont val="Arial"/>
            <family val="2"/>
          </rPr>
          <t>15.096,43
31-12-09 23:45 - 01-01-11 00:00</t>
        </r>
      </text>
    </comment>
    <comment ref="F361" authorId="0">
      <text>
        <r>
          <rPr>
            <sz val="10"/>
            <rFont val="Arial"/>
            <family val="2"/>
          </rPr>
          <t>15.555,68
31-12-10 23:45 - 01-01-12 00:00</t>
        </r>
      </text>
    </comment>
    <comment ref="G361" authorId="0">
      <text>
        <r>
          <rPr>
            <sz val="10"/>
            <rFont val="Arial"/>
            <family val="2"/>
          </rPr>
          <t>14.423,72
31-12-11 23:45 - 01-01-13 00:00</t>
        </r>
      </text>
    </comment>
    <comment ref="H361" authorId="0">
      <text>
        <r>
          <rPr>
            <sz val="10"/>
            <rFont val="Arial"/>
            <family val="2"/>
          </rPr>
          <t>14.401,38
31-12-12 23:45 - 01-01-14 00:00</t>
        </r>
      </text>
    </comment>
    <comment ref="D362" authorId="0">
      <text>
        <r>
          <rPr>
            <sz val="10"/>
            <rFont val="Arial"/>
            <family val="2"/>
          </rPr>
          <t>3.383,62 !
14-06-09 00:00 - 01-01-10 00:00</t>
        </r>
      </text>
    </comment>
    <comment ref="E362" authorId="0">
      <text>
        <r>
          <rPr>
            <sz val="10"/>
            <rFont val="Arial"/>
            <family val="2"/>
          </rPr>
          <t>5.963,45
31-12-09 23:45 - 01-01-11 00:00</t>
        </r>
      </text>
    </comment>
    <comment ref="F362" authorId="0">
      <text>
        <r>
          <rPr>
            <sz val="10"/>
            <rFont val="Arial"/>
            <family val="2"/>
          </rPr>
          <t>5.549,52
31-12-10 23:45 - 01-01-12 00:00</t>
        </r>
      </text>
    </comment>
    <comment ref="G362" authorId="0">
      <text>
        <r>
          <rPr>
            <sz val="10"/>
            <rFont val="Arial"/>
            <family val="2"/>
          </rPr>
          <t>5.553,73
31-12-11 23:45 - 01-01-13 00:00</t>
        </r>
      </text>
    </comment>
    <comment ref="H362" authorId="0">
      <text>
        <r>
          <rPr>
            <sz val="10"/>
            <rFont val="Arial"/>
            <family val="2"/>
          </rPr>
          <t>5.664,16
31-12-12 23:45 - 01-01-14 00:00</t>
        </r>
      </text>
    </comment>
    <comment ref="C363" authorId="0">
      <text>
        <r>
          <rPr>
            <sz val="10"/>
            <rFont val="Arial"/>
            <family val="2"/>
          </rPr>
          <t>659,44 !
18-10-08 00:00 - 01-01-09 00:00</t>
        </r>
      </text>
    </comment>
    <comment ref="D363" authorId="0">
      <text>
        <r>
          <rPr>
            <sz val="10"/>
            <rFont val="Arial"/>
            <family val="2"/>
          </rPr>
          <t>3.951,76
31-12-08 23:45 - 01-01-10 00:00</t>
        </r>
      </text>
    </comment>
    <comment ref="E363" authorId="0">
      <text>
        <r>
          <rPr>
            <sz val="10"/>
            <rFont val="Arial"/>
            <family val="2"/>
          </rPr>
          <t>3.774,94
31-12-09 23:45 - 01-01-11 00:00</t>
        </r>
      </text>
    </comment>
    <comment ref="F363" authorId="0">
      <text>
        <r>
          <rPr>
            <sz val="10"/>
            <rFont val="Arial"/>
            <family val="2"/>
          </rPr>
          <t>3.728,36
31-12-10 23:45 - 01-01-12 00:00</t>
        </r>
      </text>
    </comment>
    <comment ref="G363" authorId="0">
      <text>
        <r>
          <rPr>
            <sz val="10"/>
            <rFont val="Arial"/>
            <family val="2"/>
          </rPr>
          <t>3.592,41
31-12-11 23:45 - 01-01-13 00:00</t>
        </r>
      </text>
    </comment>
    <comment ref="H363" authorId="0">
      <text>
        <r>
          <rPr>
            <sz val="10"/>
            <rFont val="Arial"/>
            <family val="2"/>
          </rPr>
          <t>3.639,45
31-12-12 23:45 - 01-01-14 00:00</t>
        </r>
      </text>
    </comment>
    <comment ref="D364" authorId="0">
      <text>
        <r>
          <rPr>
            <sz val="10"/>
            <rFont val="Arial"/>
            <family val="2"/>
          </rPr>
          <t>4.371,50 !
14-06-09 00:00 - 01-01-10 00:00</t>
        </r>
      </text>
    </comment>
    <comment ref="E364" authorId="0">
      <text>
        <r>
          <rPr>
            <sz val="10"/>
            <rFont val="Arial"/>
            <family val="2"/>
          </rPr>
          <t>7.195,67
31-12-09 23:45 - 01-01-11 00:00</t>
        </r>
      </text>
    </comment>
    <comment ref="F364" authorId="0">
      <text>
        <r>
          <rPr>
            <sz val="10"/>
            <rFont val="Arial"/>
            <family val="2"/>
          </rPr>
          <t>6.437,83
31-12-10 23:45 - 01-01-12 00:00</t>
        </r>
      </text>
    </comment>
    <comment ref="G364" authorId="0">
      <text>
        <r>
          <rPr>
            <sz val="10"/>
            <rFont val="Arial"/>
            <family val="2"/>
          </rPr>
          <t>6.553,35
31-12-11 23:45 - 01-01-13 00:00</t>
        </r>
      </text>
    </comment>
    <comment ref="H364" authorId="0">
      <text>
        <r>
          <rPr>
            <sz val="10"/>
            <rFont val="Arial"/>
            <family val="2"/>
          </rPr>
          <t>6.251,91
31-12-12 23:45 - 01-01-14 00:00</t>
        </r>
      </text>
    </comment>
    <comment ref="C365" authorId="0">
      <text>
        <r>
          <rPr>
            <sz val="10"/>
            <rFont val="Arial"/>
            <family val="2"/>
          </rPr>
          <t>1.944,22 !
23-08-08 00:00 - 01-01-09 00:00</t>
        </r>
      </text>
    </comment>
    <comment ref="D365" authorId="0">
      <text>
        <r>
          <rPr>
            <sz val="10"/>
            <rFont val="Arial"/>
            <family val="2"/>
          </rPr>
          <t>5.928,11
31-12-08 23:45 - 01-01-10 00:00</t>
        </r>
      </text>
    </comment>
    <comment ref="E365" authorId="0">
      <text>
        <r>
          <rPr>
            <sz val="10"/>
            <rFont val="Arial"/>
            <family val="2"/>
          </rPr>
          <t>5.257,38
31-12-09 23:45 - 01-01-11 00:00</t>
        </r>
      </text>
    </comment>
    <comment ref="F365" authorId="0">
      <text>
        <r>
          <rPr>
            <sz val="10"/>
            <rFont val="Arial"/>
            <family val="2"/>
          </rPr>
          <t>4.897,84
31-12-10 23:45 - 01-01-12 00:00</t>
        </r>
      </text>
    </comment>
    <comment ref="G365" authorId="0">
      <text>
        <r>
          <rPr>
            <sz val="10"/>
            <rFont val="Arial"/>
            <family val="2"/>
          </rPr>
          <t>4.585,62
31-12-11 23:45 - 01-01-13 00:00</t>
        </r>
      </text>
    </comment>
    <comment ref="H365" authorId="0">
      <text>
        <r>
          <rPr>
            <sz val="10"/>
            <rFont val="Arial"/>
            <family val="2"/>
          </rPr>
          <t>4.438,02
31-12-12 23:45 - 01-01-14 00:00</t>
        </r>
      </text>
    </comment>
    <comment ref="C366" authorId="0">
      <text>
        <r>
          <rPr>
            <sz val="10"/>
            <rFont val="Arial"/>
            <family val="2"/>
          </rPr>
          <t>5.183,32 !
26-06-08 00:00 - 01-01-09 00:00</t>
        </r>
      </text>
    </comment>
    <comment ref="D366" authorId="0">
      <text>
        <r>
          <rPr>
            <sz val="10"/>
            <rFont val="Arial"/>
            <family val="2"/>
          </rPr>
          <t>10.269,62
31-12-08 23:45 - 01-01-10 00:00</t>
        </r>
      </text>
    </comment>
    <comment ref="E366" authorId="0">
      <text>
        <r>
          <rPr>
            <sz val="10"/>
            <rFont val="Arial"/>
            <family val="2"/>
          </rPr>
          <t>7.459,90
31-12-09 23:45 - 01-01-11 00:00</t>
        </r>
      </text>
    </comment>
    <comment ref="F366" authorId="0">
      <text>
        <r>
          <rPr>
            <sz val="10"/>
            <rFont val="Arial"/>
            <family val="2"/>
          </rPr>
          <t>6.670,10
31-12-10 23:45 - 01-01-12 00:00</t>
        </r>
      </text>
    </comment>
    <comment ref="G366" authorId="0">
      <text>
        <r>
          <rPr>
            <sz val="10"/>
            <rFont val="Arial"/>
            <family val="2"/>
          </rPr>
          <t>6.484,72
31-12-11 23:45 - 01-01-13 00:00</t>
        </r>
      </text>
    </comment>
    <comment ref="H366" authorId="0">
      <text>
        <r>
          <rPr>
            <sz val="10"/>
            <rFont val="Arial"/>
            <family val="2"/>
          </rPr>
          <t>6.369,37
31-12-12 23:45 - 01-01-14 00:00</t>
        </r>
      </text>
    </comment>
    <comment ref="C367" authorId="0">
      <text>
        <r>
          <rPr>
            <sz val="10"/>
            <rFont val="Arial"/>
            <family val="2"/>
          </rPr>
          <t>6.163,56 !
07-01-08 00:00 - 01-01-09 00:00</t>
        </r>
      </text>
    </comment>
    <comment ref="D367" authorId="0">
      <text>
        <r>
          <rPr>
            <sz val="10"/>
            <rFont val="Arial"/>
            <family val="2"/>
          </rPr>
          <t>6.704,32
31-12-08 23:45 - 01-01-10 00:00</t>
        </r>
      </text>
    </comment>
    <comment ref="E367" authorId="0">
      <text>
        <r>
          <rPr>
            <sz val="10"/>
            <rFont val="Arial"/>
            <family val="2"/>
          </rPr>
          <t>5.583,19
31-12-09 23:45 - 01-01-11 00:00</t>
        </r>
      </text>
    </comment>
    <comment ref="F367" authorId="0">
      <text>
        <r>
          <rPr>
            <sz val="10"/>
            <rFont val="Arial"/>
            <family val="2"/>
          </rPr>
          <t>4.974,42
31-12-10 23:45 - 01-01-12 00:00</t>
        </r>
      </text>
    </comment>
    <comment ref="G367" authorId="0">
      <text>
        <r>
          <rPr>
            <sz val="10"/>
            <rFont val="Arial"/>
            <family val="2"/>
          </rPr>
          <t>5.037,88
31-12-11 23:45 - 01-01-13 00:00</t>
        </r>
      </text>
    </comment>
    <comment ref="H367" authorId="0">
      <text>
        <r>
          <rPr>
            <sz val="10"/>
            <rFont val="Arial"/>
            <family val="2"/>
          </rPr>
          <t>4.951,35
31-12-12 23:45 - 01-01-14 00:00</t>
        </r>
      </text>
    </comment>
    <comment ref="D368" authorId="0">
      <text>
        <r>
          <rPr>
            <sz val="10"/>
            <rFont val="Arial"/>
            <family val="2"/>
          </rPr>
          <t>6.627,27 !
30-05-09 00:00 - 01-01-10 00:00</t>
        </r>
      </text>
    </comment>
    <comment ref="E368" authorId="0">
      <text>
        <r>
          <rPr>
            <sz val="10"/>
            <rFont val="Arial"/>
            <family val="2"/>
          </rPr>
          <t>8.479,63
31-12-09 23:45 - 01-01-11 00:00</t>
        </r>
      </text>
    </comment>
    <comment ref="F368" authorId="0">
      <text>
        <r>
          <rPr>
            <sz val="10"/>
            <rFont val="Arial"/>
            <family val="2"/>
          </rPr>
          <t>5.659,51
31-12-10 23:45 - 13-01-12 00:15</t>
        </r>
      </text>
    </comment>
    <comment ref="G368" authorId="0">
      <text>
        <r>
          <rPr>
            <sz val="10"/>
            <rFont val="Arial"/>
            <family val="2"/>
          </rPr>
          <t>9.241,67
09-12-11 00:00 - 01-01-13 00:00</t>
        </r>
      </text>
    </comment>
    <comment ref="H368" authorId="0">
      <text>
        <r>
          <rPr>
            <sz val="10"/>
            <rFont val="Arial"/>
            <family val="2"/>
          </rPr>
          <t>8.831,09
31-12-12 23:45 - 01-01-14 00:00</t>
        </r>
      </text>
    </comment>
    <comment ref="C369" authorId="0">
      <text>
        <r>
          <rPr>
            <sz val="10"/>
            <rFont val="Arial"/>
            <family val="2"/>
          </rPr>
          <t>2.643,75 !
23-07-08 00:00 - 01-01-09 00:00</t>
        </r>
      </text>
    </comment>
    <comment ref="D369" authorId="0">
      <text>
        <r>
          <rPr>
            <sz val="10"/>
            <rFont val="Arial"/>
            <family val="2"/>
          </rPr>
          <t>6.294,34
31-12-08 23:45 - 01-01-10 00:00</t>
        </r>
      </text>
    </comment>
    <comment ref="E369" authorId="0">
      <text>
        <r>
          <rPr>
            <sz val="10"/>
            <rFont val="Arial"/>
            <family val="2"/>
          </rPr>
          <t>5.559,70
31-12-09 23:45 - 01-01-11 00:00</t>
        </r>
      </text>
    </comment>
    <comment ref="F369" authorId="0">
      <text>
        <r>
          <rPr>
            <sz val="10"/>
            <rFont val="Arial"/>
            <family val="2"/>
          </rPr>
          <t>5.260,04
31-12-10 23:45 - 01-01-12 00:00</t>
        </r>
      </text>
    </comment>
    <comment ref="G369" authorId="0">
      <text>
        <r>
          <rPr>
            <sz val="10"/>
            <rFont val="Arial"/>
            <family val="2"/>
          </rPr>
          <t>5.347,73
31-12-11 23:45 - 01-01-13 00:00</t>
        </r>
      </text>
    </comment>
    <comment ref="H369" authorId="0">
      <text>
        <r>
          <rPr>
            <sz val="10"/>
            <rFont val="Arial"/>
            <family val="2"/>
          </rPr>
          <t>5.124,26
31-12-12 23:45 - 01-01-14 00:00</t>
        </r>
      </text>
    </comment>
    <comment ref="D370" authorId="0">
      <text>
        <r>
          <rPr>
            <sz val="10"/>
            <rFont val="Arial"/>
            <family val="2"/>
          </rPr>
          <t>10.503,47
31-12-08 23:45 - 01-01-10 00:00</t>
        </r>
      </text>
    </comment>
    <comment ref="E370" authorId="0">
      <text>
        <r>
          <rPr>
            <sz val="10"/>
            <rFont val="Arial"/>
            <family val="2"/>
          </rPr>
          <t>8.753,77
31-12-09 23:45 - 01-01-11 00:00</t>
        </r>
      </text>
    </comment>
    <comment ref="F370" authorId="0">
      <text>
        <r>
          <rPr>
            <sz val="10"/>
            <rFont val="Arial"/>
            <family val="2"/>
          </rPr>
          <t>8.603,92
31-12-10 23:45 - 01-01-12 00:00</t>
        </r>
      </text>
    </comment>
    <comment ref="G370" authorId="0">
      <text>
        <r>
          <rPr>
            <sz val="10"/>
            <rFont val="Arial"/>
            <family val="2"/>
          </rPr>
          <t>8.582,86
31-12-11 23:45 - 01-01-13 00:00</t>
        </r>
      </text>
    </comment>
    <comment ref="H370" authorId="0">
      <text>
        <r>
          <rPr>
            <sz val="10"/>
            <rFont val="Arial"/>
            <family val="2"/>
          </rPr>
          <t>8.371,62
31-12-12 23:45 - 01-01-14 00:00</t>
        </r>
      </text>
    </comment>
    <comment ref="E371" authorId="0">
      <text>
        <r>
          <rPr>
            <sz val="10"/>
            <rFont val="Arial"/>
            <family val="2"/>
          </rPr>
          <t>3.647,31 !
23-06-10 00:00 - 01-01-11 00:00</t>
        </r>
      </text>
    </comment>
    <comment ref="F371" authorId="0">
      <text>
        <r>
          <rPr>
            <sz val="10"/>
            <rFont val="Arial"/>
            <family val="2"/>
          </rPr>
          <t>7.411,38
31-12-10 23:45 - 01-01-12 00:00</t>
        </r>
      </text>
    </comment>
    <comment ref="G371" authorId="0">
      <text>
        <r>
          <rPr>
            <sz val="10"/>
            <rFont val="Arial"/>
            <family val="2"/>
          </rPr>
          <t>7.441,24
31-12-11 23:45 - 01-01-13 00:00</t>
        </r>
      </text>
    </comment>
    <comment ref="H371" authorId="0">
      <text>
        <r>
          <rPr>
            <sz val="10"/>
            <rFont val="Arial"/>
            <family val="2"/>
          </rPr>
          <t>6.354,32
31-12-12 23:45 - 01-01-14 00:00</t>
        </r>
      </text>
    </comment>
    <comment ref="C372" authorId="0">
      <text>
        <r>
          <rPr>
            <sz val="10"/>
            <rFont val="Arial"/>
            <family val="2"/>
          </rPr>
          <t>5.409,09 !
26-04-08 00:00 - 01-01-09 00:00</t>
        </r>
      </text>
    </comment>
    <comment ref="D372" authorId="0">
      <text>
        <r>
          <rPr>
            <sz val="10"/>
            <rFont val="Arial"/>
            <family val="2"/>
          </rPr>
          <t>7.574,75
31-12-08 23:45 - 01-01-10 00:00</t>
        </r>
      </text>
    </comment>
    <comment ref="E372" authorId="0">
      <text>
        <r>
          <rPr>
            <sz val="10"/>
            <rFont val="Arial"/>
            <family val="2"/>
          </rPr>
          <t>6.483,19
31-12-09 23:45 - 01-01-11 00:00</t>
        </r>
      </text>
    </comment>
    <comment ref="F372" authorId="0">
      <text>
        <r>
          <rPr>
            <sz val="10"/>
            <rFont val="Arial"/>
            <family val="2"/>
          </rPr>
          <t>6.134,60
31-12-10 23:45 - 01-01-12 00:00</t>
        </r>
      </text>
    </comment>
    <comment ref="G372" authorId="0">
      <text>
        <r>
          <rPr>
            <sz val="10"/>
            <rFont val="Arial"/>
            <family val="2"/>
          </rPr>
          <t>5.579,02
31-12-11 23:45 - 01-01-13 00:00</t>
        </r>
      </text>
    </comment>
    <comment ref="H372" authorId="0">
      <text>
        <r>
          <rPr>
            <sz val="10"/>
            <rFont val="Arial"/>
            <family val="2"/>
          </rPr>
          <t>5.620,36
31-12-12 23:45 - 01-01-14 00:00</t>
        </r>
      </text>
    </comment>
    <comment ref="C373" authorId="0">
      <text>
        <r>
          <rPr>
            <sz val="10"/>
            <rFont val="Arial"/>
            <family val="2"/>
          </rPr>
          <t>2.887,13 !
17-08-08 00:00 - 01-01-09 00:00</t>
        </r>
      </text>
    </comment>
    <comment ref="D373" authorId="0">
      <text>
        <r>
          <rPr>
            <sz val="10"/>
            <rFont val="Arial"/>
            <family val="2"/>
          </rPr>
          <t>7.289,36
31-12-08 23:45 - 01-01-10 00:00</t>
        </r>
      </text>
    </comment>
    <comment ref="E373" authorId="0">
      <text>
        <r>
          <rPr>
            <sz val="10"/>
            <rFont val="Arial"/>
            <family val="2"/>
          </rPr>
          <t>6.700,72
31-12-09 23:45 - 01-01-11 00:00</t>
        </r>
      </text>
    </comment>
    <comment ref="F373" authorId="0">
      <text>
        <r>
          <rPr>
            <sz val="10"/>
            <rFont val="Arial"/>
            <family val="2"/>
          </rPr>
          <t>6.389,97
31-12-10 23:45 - 01-01-12 00:00</t>
        </r>
      </text>
    </comment>
    <comment ref="G373" authorId="0">
      <text>
        <r>
          <rPr>
            <sz val="10"/>
            <rFont val="Arial"/>
            <family val="2"/>
          </rPr>
          <t>6.259,57
31-12-11 23:45 - 01-01-13 00:00</t>
        </r>
      </text>
    </comment>
    <comment ref="H373" authorId="0">
      <text>
        <r>
          <rPr>
            <sz val="10"/>
            <rFont val="Arial"/>
            <family val="2"/>
          </rPr>
          <t>5.683,89
31-12-12 23:45 - 01-01-14 00:00</t>
        </r>
      </text>
    </comment>
    <comment ref="D374" authorId="0">
      <text>
        <r>
          <rPr>
            <sz val="10"/>
            <rFont val="Arial"/>
            <family val="2"/>
          </rPr>
          <t>4.187,26 !
28-06-09 00:00 - 01-01-10 00:00</t>
        </r>
      </text>
    </comment>
    <comment ref="E374" authorId="0">
      <text>
        <r>
          <rPr>
            <sz val="10"/>
            <rFont val="Arial"/>
            <family val="2"/>
          </rPr>
          <t>7.127,56
31-12-09 23:45 - 01-01-11 00:00</t>
        </r>
      </text>
    </comment>
    <comment ref="F374" authorId="0">
      <text>
        <r>
          <rPr>
            <sz val="10"/>
            <rFont val="Arial"/>
            <family val="2"/>
          </rPr>
          <t>7.014,60
31-12-10 23:45 - 01-01-12 00:00</t>
        </r>
      </text>
    </comment>
    <comment ref="G374" authorId="0">
      <text>
        <r>
          <rPr>
            <sz val="10"/>
            <rFont val="Arial"/>
            <family val="2"/>
          </rPr>
          <t>7.347,43
31-12-11 23:45 - 01-01-13 00:00</t>
        </r>
      </text>
    </comment>
    <comment ref="H374" authorId="0">
      <text>
        <r>
          <rPr>
            <sz val="10"/>
            <rFont val="Arial"/>
            <family val="2"/>
          </rPr>
          <t>7.114,77
31-12-12 23:45 - 01-01-14 00:00</t>
        </r>
      </text>
    </comment>
    <comment ref="E375" authorId="0">
      <text>
        <r>
          <rPr>
            <sz val="10"/>
            <rFont val="Arial"/>
            <family val="2"/>
          </rPr>
          <t>1.149,02 !
12-10-10 00:00 - 01-01-11 00:00</t>
        </r>
      </text>
    </comment>
    <comment ref="F375" authorId="0">
      <text>
        <r>
          <rPr>
            <sz val="10"/>
            <rFont val="Arial"/>
            <family val="2"/>
          </rPr>
          <t>6.784,49
31-12-10 23:45 - 01-01-12 00:00</t>
        </r>
      </text>
    </comment>
    <comment ref="G375" authorId="0">
      <text>
        <r>
          <rPr>
            <sz val="10"/>
            <rFont val="Arial"/>
            <family val="2"/>
          </rPr>
          <t>6.485,69
31-12-11 23:45 - 01-01-13 00:00</t>
        </r>
      </text>
    </comment>
    <comment ref="H375" authorId="0">
      <text>
        <r>
          <rPr>
            <sz val="10"/>
            <rFont val="Arial"/>
            <family val="2"/>
          </rPr>
          <t>6.709,00
31-12-12 23:45 - 01-01-14 00:00</t>
        </r>
      </text>
    </comment>
    <comment ref="C376" authorId="0">
      <text>
        <r>
          <rPr>
            <sz val="10"/>
            <rFont val="Arial"/>
            <family val="2"/>
          </rPr>
          <t>560,97 !
08-11-08 00:00 - 01-01-09 00:00</t>
        </r>
      </text>
    </comment>
    <comment ref="D376" authorId="0">
      <text>
        <r>
          <rPr>
            <sz val="10"/>
            <rFont val="Arial"/>
            <family val="2"/>
          </rPr>
          <t>6.493,23
31-12-08 23:45 - 01-01-10 00:00</t>
        </r>
      </text>
    </comment>
    <comment ref="E376" authorId="0">
      <text>
        <r>
          <rPr>
            <sz val="10"/>
            <rFont val="Arial"/>
            <family val="2"/>
          </rPr>
          <t>5.633,54
31-12-09 23:45 - 01-01-11 00:00</t>
        </r>
      </text>
    </comment>
    <comment ref="F376" authorId="0">
      <text>
        <r>
          <rPr>
            <sz val="10"/>
            <rFont val="Arial"/>
            <family val="2"/>
          </rPr>
          <t>5.605,78
31-12-10 23:45 - 01-01-12 00:00</t>
        </r>
      </text>
    </comment>
    <comment ref="G376" authorId="0">
      <text>
        <r>
          <rPr>
            <sz val="10"/>
            <rFont val="Arial"/>
            <family val="2"/>
          </rPr>
          <t>5.692,30
31-12-11 23:45 - 01-01-13 00:00</t>
        </r>
      </text>
    </comment>
    <comment ref="H376" authorId="0">
      <text>
        <r>
          <rPr>
            <sz val="10"/>
            <rFont val="Arial"/>
            <family val="2"/>
          </rPr>
          <t>5.615,55
31-12-12 23:45 - 01-01-14 00:00</t>
        </r>
      </text>
    </comment>
    <comment ref="D377" authorId="0">
      <text>
        <r>
          <rPr>
            <sz val="10"/>
            <rFont val="Arial"/>
            <family val="2"/>
          </rPr>
          <t>3.540,71 !
14-06-09 00:00 - 01-01-10 00:00</t>
        </r>
      </text>
    </comment>
    <comment ref="E377" authorId="0">
      <text>
        <r>
          <rPr>
            <sz val="10"/>
            <rFont val="Arial"/>
            <family val="2"/>
          </rPr>
          <t>6.451,29
31-12-09 23:45 - 01-01-11 00:00</t>
        </r>
      </text>
    </comment>
    <comment ref="F377" authorId="0">
      <text>
        <r>
          <rPr>
            <sz val="10"/>
            <rFont val="Arial"/>
            <family val="2"/>
          </rPr>
          <t>6.116,98
31-12-10 23:45 - 01-01-12 00:00</t>
        </r>
      </text>
    </comment>
    <comment ref="G377" authorId="0">
      <text>
        <r>
          <rPr>
            <sz val="10"/>
            <rFont val="Arial"/>
            <family val="2"/>
          </rPr>
          <t>5.518,28
31-12-11 23:45 - 01-01-13 00:00</t>
        </r>
      </text>
    </comment>
    <comment ref="H377" authorId="0">
      <text>
        <r>
          <rPr>
            <sz val="10"/>
            <rFont val="Arial"/>
            <family val="2"/>
          </rPr>
          <t>5.570,68
31-12-12 23:45 - 01-01-14 00:00</t>
        </r>
      </text>
    </comment>
    <comment ref="D378" authorId="0">
      <text>
        <r>
          <rPr>
            <sz val="10"/>
            <rFont val="Arial"/>
            <family val="2"/>
          </rPr>
          <t>2.253,50 !
04-07-09 00:00 - 01-01-10 00:00</t>
        </r>
      </text>
    </comment>
    <comment ref="E378" authorId="0">
      <text>
        <r>
          <rPr>
            <sz val="10"/>
            <rFont val="Arial"/>
            <family val="2"/>
          </rPr>
          <t>4.677,21
31-12-09 23:45 - 01-01-11 00:00</t>
        </r>
      </text>
    </comment>
    <comment ref="F378" authorId="0">
      <text>
        <r>
          <rPr>
            <sz val="10"/>
            <rFont val="Arial"/>
            <family val="2"/>
          </rPr>
          <t>4.145,94
31-12-10 23:45 - 01-01-12 00:00</t>
        </r>
      </text>
    </comment>
    <comment ref="G378" authorId="0">
      <text>
        <r>
          <rPr>
            <sz val="10"/>
            <rFont val="Arial"/>
            <family val="2"/>
          </rPr>
          <t>4.122,09
31-12-11 23:45 - 01-01-13 00:00</t>
        </r>
      </text>
    </comment>
    <comment ref="H378" authorId="0">
      <text>
        <r>
          <rPr>
            <sz val="10"/>
            <rFont val="Arial"/>
            <family val="2"/>
          </rPr>
          <t>3.905,02
31-12-12 23:45 - 01-01-14 00:00</t>
        </r>
      </text>
    </comment>
    <comment ref="D379" authorId="0">
      <text>
        <r>
          <rPr>
            <sz val="10"/>
            <rFont val="Arial"/>
            <family val="2"/>
          </rPr>
          <t>3.996,16
09-12-08 00:00 - 01-01-10 00:00</t>
        </r>
      </text>
    </comment>
    <comment ref="E379" authorId="0">
      <text>
        <r>
          <rPr>
            <sz val="10"/>
            <rFont val="Arial"/>
            <family val="2"/>
          </rPr>
          <t>4.796,96
31-12-09 23:45 - 01-01-11 00:00</t>
        </r>
      </text>
    </comment>
    <comment ref="F379" authorId="0">
      <text>
        <r>
          <rPr>
            <sz val="10"/>
            <rFont val="Arial"/>
            <family val="2"/>
          </rPr>
          <t>4.539,91
31-12-10 23:45 - 01-01-12 00:00</t>
        </r>
      </text>
    </comment>
    <comment ref="G379" authorId="0">
      <text>
        <r>
          <rPr>
            <sz val="10"/>
            <rFont val="Arial"/>
            <family val="2"/>
          </rPr>
          <t>4.422,55
31-12-11 23:45 - 01-01-13 00:00</t>
        </r>
      </text>
    </comment>
    <comment ref="H379" authorId="0">
      <text>
        <r>
          <rPr>
            <sz val="10"/>
            <rFont val="Arial"/>
            <family val="2"/>
          </rPr>
          <t>4.404,54
31-12-12 23:45 - 01-01-14 00:00</t>
        </r>
      </text>
    </comment>
    <comment ref="D380" authorId="0">
      <text>
        <r>
          <rPr>
            <sz val="10"/>
            <rFont val="Arial"/>
            <family val="2"/>
          </rPr>
          <t>7.111,34 !
19-02-09 00:00 - 01-01-10 00:00</t>
        </r>
      </text>
    </comment>
    <comment ref="E380" authorId="0">
      <text>
        <r>
          <rPr>
            <sz val="10"/>
            <rFont val="Arial"/>
            <family val="2"/>
          </rPr>
          <t>7.388,48
31-12-09 23:45 - 01-01-11 00:00</t>
        </r>
      </text>
    </comment>
    <comment ref="F380" authorId="0">
      <text>
        <r>
          <rPr>
            <sz val="10"/>
            <rFont val="Arial"/>
            <family val="2"/>
          </rPr>
          <t>6.919,80
31-12-10 23:45 - 01-01-12 00:00</t>
        </r>
      </text>
    </comment>
    <comment ref="G380" authorId="0">
      <text>
        <r>
          <rPr>
            <sz val="10"/>
            <rFont val="Arial"/>
            <family val="2"/>
          </rPr>
          <t>6.317,36
31-12-11 23:45 - 01-01-13 00:00</t>
        </r>
      </text>
    </comment>
    <comment ref="H380" authorId="0">
      <text>
        <r>
          <rPr>
            <sz val="10"/>
            <rFont val="Arial"/>
            <family val="2"/>
          </rPr>
          <t>7.032,86
31-12-12 23:45 - 01-01-14 00:00</t>
        </r>
      </text>
    </comment>
    <comment ref="C381" authorId="0">
      <text>
        <r>
          <rPr>
            <sz val="10"/>
            <rFont val="Arial"/>
            <family val="2"/>
          </rPr>
          <t>5.707,25 !
27-02-08 00:00 - 01-01-09 00:00</t>
        </r>
      </text>
    </comment>
    <comment ref="D381" authorId="0">
      <text>
        <r>
          <rPr>
            <sz val="10"/>
            <rFont val="Arial"/>
            <family val="2"/>
          </rPr>
          <t>6.760,84
31-12-08 23:45 - 01-01-10 00:00</t>
        </r>
      </text>
    </comment>
    <comment ref="E381" authorId="0">
      <text>
        <r>
          <rPr>
            <sz val="10"/>
            <rFont val="Arial"/>
            <family val="2"/>
          </rPr>
          <t>5.654,52
31-12-09 23:45 - 01-01-11 00:00</t>
        </r>
      </text>
    </comment>
    <comment ref="F381" authorId="0">
      <text>
        <r>
          <rPr>
            <sz val="10"/>
            <rFont val="Arial"/>
            <family val="2"/>
          </rPr>
          <t>5.198,64
31-12-10 23:45 - 01-01-12 00:00</t>
        </r>
      </text>
    </comment>
    <comment ref="G381" authorId="0">
      <text>
        <r>
          <rPr>
            <sz val="10"/>
            <rFont val="Arial"/>
            <family val="2"/>
          </rPr>
          <t>5.793,94
31-12-11 23:45 - 01-01-13 00:00</t>
        </r>
      </text>
    </comment>
    <comment ref="H381" authorId="0">
      <text>
        <r>
          <rPr>
            <sz val="10"/>
            <rFont val="Arial"/>
            <family val="2"/>
          </rPr>
          <t>5.427,93
31-12-12 23:45 - 01-01-14 00:00</t>
        </r>
      </text>
    </comment>
    <comment ref="B382" authorId="0">
      <text>
        <r>
          <rPr>
            <sz val="10"/>
            <rFont val="Arial"/>
            <family val="2"/>
          </rPr>
          <t>268,79 !
21-11-07 00:00 - 01-01-08 00:00</t>
        </r>
      </text>
    </comment>
    <comment ref="C382" authorId="0">
      <text>
        <r>
          <rPr>
            <sz val="10"/>
            <rFont val="Arial"/>
            <family val="2"/>
          </rPr>
          <t>2.887,30
31-12-07 23:45 - 01-01-09 00:00</t>
        </r>
      </text>
    </comment>
    <comment ref="D382" authorId="0">
      <text>
        <r>
          <rPr>
            <sz val="10"/>
            <rFont val="Arial"/>
            <family val="2"/>
          </rPr>
          <t>2.845,31
31-12-08 23:45 - 01-01-10 00:00</t>
        </r>
      </text>
    </comment>
    <comment ref="E382" authorId="0">
      <text>
        <r>
          <rPr>
            <sz val="10"/>
            <rFont val="Arial"/>
            <family val="2"/>
          </rPr>
          <t>2.554,50
31-12-09 23:45 - 01-01-11 00:00</t>
        </r>
      </text>
    </comment>
    <comment ref="F382" authorId="0">
      <text>
        <r>
          <rPr>
            <sz val="10"/>
            <rFont val="Arial"/>
            <family val="2"/>
          </rPr>
          <t>2.367,66
31-12-10 23:45 - 01-01-12 00:00</t>
        </r>
      </text>
    </comment>
    <comment ref="G382" authorId="0">
      <text>
        <r>
          <rPr>
            <sz val="10"/>
            <rFont val="Arial"/>
            <family val="2"/>
          </rPr>
          <t>2.139,87
31-12-11 23:45 - 01-01-13 00:00</t>
        </r>
      </text>
    </comment>
    <comment ref="H382" authorId="0">
      <text>
        <r>
          <rPr>
            <sz val="10"/>
            <rFont val="Arial"/>
            <family val="2"/>
          </rPr>
          <t>2.200,55
31-12-12 23:45 - 01-01-14 00:00</t>
        </r>
      </text>
    </comment>
    <comment ref="D383" authorId="0">
      <text>
        <r>
          <rPr>
            <sz val="10"/>
            <rFont val="Arial"/>
            <family val="2"/>
          </rPr>
          <t>8.811,84
31-12-08 23:45 - 01-01-10 00:00</t>
        </r>
      </text>
    </comment>
    <comment ref="E383" authorId="0">
      <text>
        <r>
          <rPr>
            <sz val="10"/>
            <rFont val="Arial"/>
            <family val="2"/>
          </rPr>
          <t>7.749,02
31-12-09 23:45 - 01-01-11 00:00</t>
        </r>
      </text>
    </comment>
    <comment ref="F383" authorId="0">
      <text>
        <r>
          <rPr>
            <sz val="10"/>
            <rFont val="Arial"/>
            <family val="2"/>
          </rPr>
          <t>7.173,29
31-12-10 23:45 - 01-01-12 00:00</t>
        </r>
      </text>
    </comment>
    <comment ref="G383" authorId="0">
      <text>
        <r>
          <rPr>
            <sz val="10"/>
            <rFont val="Arial"/>
            <family val="2"/>
          </rPr>
          <t>7.058,42
31-12-11 23:45 - 01-01-13 00:00</t>
        </r>
      </text>
    </comment>
    <comment ref="H383" authorId="0">
      <text>
        <r>
          <rPr>
            <sz val="10"/>
            <rFont val="Arial"/>
            <family val="2"/>
          </rPr>
          <t>7.111,46
31-12-12 23:45 - 01-01-14 00:00</t>
        </r>
      </text>
    </comment>
    <comment ref="C384" authorId="0">
      <text>
        <r>
          <rPr>
            <sz val="10"/>
            <rFont val="Arial"/>
            <family val="2"/>
          </rPr>
          <t>4.695,82
31-12-07 23:45 - 01-01-09 00:00</t>
        </r>
      </text>
    </comment>
    <comment ref="D384" authorId="0">
      <text>
        <r>
          <rPr>
            <sz val="10"/>
            <rFont val="Arial"/>
            <family val="2"/>
          </rPr>
          <t>4.427,97
31-12-08 23:45 - 01-01-10 00:00</t>
        </r>
      </text>
    </comment>
    <comment ref="E384" authorId="0">
      <text>
        <r>
          <rPr>
            <sz val="10"/>
            <rFont val="Arial"/>
            <family val="2"/>
          </rPr>
          <t>3.913,21
31-12-09 23:45 - 01-01-11 00:00</t>
        </r>
      </text>
    </comment>
    <comment ref="F384" authorId="0">
      <text>
        <r>
          <rPr>
            <sz val="10"/>
            <rFont val="Arial"/>
            <family val="2"/>
          </rPr>
          <t>2.519,42
31-12-10 23:45 - 01-01-12 00:00</t>
        </r>
      </text>
    </comment>
    <comment ref="G384" authorId="0">
      <text>
        <r>
          <rPr>
            <sz val="10"/>
            <rFont val="Arial"/>
            <family val="2"/>
          </rPr>
          <t>2.606,03
31-12-11 23:45 - 01-01-13 00:00</t>
        </r>
      </text>
    </comment>
    <comment ref="H384" authorId="0">
      <text>
        <r>
          <rPr>
            <sz val="10"/>
            <rFont val="Arial"/>
            <family val="2"/>
          </rPr>
          <t>2.543,66
31-12-12 23:45 - 01-01-14 00:00</t>
        </r>
      </text>
    </comment>
    <comment ref="C385" authorId="0">
      <text>
        <r>
          <rPr>
            <sz val="10"/>
            <rFont val="Arial"/>
            <family val="2"/>
          </rPr>
          <t>10.786,00 !
14-02-08 00:00 - 01-01-09 00:00</t>
        </r>
      </text>
    </comment>
    <comment ref="D385" authorId="0">
      <text>
        <r>
          <rPr>
            <sz val="10"/>
            <rFont val="Arial"/>
            <family val="2"/>
          </rPr>
          <t>12.290,22
31-12-08 23:45 - 01-01-10 00:00</t>
        </r>
      </text>
    </comment>
    <comment ref="E385" authorId="0">
      <text>
        <r>
          <rPr>
            <sz val="10"/>
            <rFont val="Arial"/>
            <family val="2"/>
          </rPr>
          <t>10.793,46
31-12-09 23:45 - 01-01-11 00:00</t>
        </r>
      </text>
    </comment>
    <comment ref="F385" authorId="0">
      <text>
        <r>
          <rPr>
            <sz val="10"/>
            <rFont val="Arial"/>
            <family val="2"/>
          </rPr>
          <t>9.598,59
31-12-10 23:45 - 01-01-12 00:00</t>
        </r>
      </text>
    </comment>
    <comment ref="G385" authorId="0">
      <text>
        <r>
          <rPr>
            <sz val="10"/>
            <rFont val="Arial"/>
            <family val="2"/>
          </rPr>
          <t>9.306,22
31-12-11 23:45 - 01-01-13 00:00</t>
        </r>
      </text>
    </comment>
    <comment ref="H385" authorId="0">
      <text>
        <r>
          <rPr>
            <sz val="10"/>
            <rFont val="Arial"/>
            <family val="2"/>
          </rPr>
          <t>9.236,06
31-12-12 23:45 - 01-01-14 00:00</t>
        </r>
      </text>
    </comment>
    <comment ref="I386" authorId="1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Signalanlæg 2014 er JBC's udtræk fra EnergyKey den 9. sep. 2015. 
Mangler FA-pris inst.nr.?</t>
        </r>
      </text>
    </comment>
  </commentList>
</comments>
</file>

<file path=xl/comments6.xml><?xml version="1.0" encoding="utf-8"?>
<comments xmlns="http://schemas.openxmlformats.org/spreadsheetml/2006/main">
  <authors>
    <author>Grete Feldbech Kjeldsen</author>
  </authors>
  <commentList>
    <comment ref="H6" author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Burde vel have været 0,84</t>
        </r>
        <r>
          <rPr>
            <b/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Tahoma"/>
            <family val="2"/>
          </rPr>
          <t>177015</t>
        </r>
        <r>
          <rPr>
            <b/>
            <sz val="9"/>
            <color indexed="81"/>
            <rFont val="Tahoma"/>
            <family val="2"/>
          </rPr>
          <t>3</t>
        </r>
        <r>
          <rPr>
            <sz val="9"/>
            <color indexed="81"/>
            <rFont val="Tahoma"/>
            <family val="2"/>
          </rPr>
          <t>. Ikke at det betyder ret meget.</t>
        </r>
      </text>
    </comment>
    <comment ref="K19" author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08.09.2015: Skulle have været 164. Rettes ikke, ej heller i EnergyKey.</t>
        </r>
      </text>
    </comment>
    <comment ref="G23" authorId="0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08.09.2015: Burde være 69 som i EnergyKey. Har valgt ikke at rette det.</t>
        </r>
      </text>
    </comment>
  </commentList>
</comments>
</file>

<file path=xl/comments7.xml><?xml version="1.0" encoding="utf-8"?>
<comments xmlns="http://schemas.openxmlformats.org/spreadsheetml/2006/main">
  <authors>
    <author>piac</author>
    <author>Grete Feldbech Kjeldsen</author>
  </authors>
  <commentList>
    <comment ref="AG4" authorId="0">
      <text>
        <r>
          <rPr>
            <b/>
            <sz val="8"/>
            <color indexed="81"/>
            <rFont val="Tahoma"/>
            <family val="2"/>
          </rPr>
          <t>piac:</t>
        </r>
        <r>
          <rPr>
            <sz val="8"/>
            <color indexed="81"/>
            <rFont val="Tahoma"/>
            <family val="2"/>
          </rPr>
          <t xml:space="preserve">
Oxidationsfaktor er indregnet.</t>
        </r>
      </text>
    </comment>
    <comment ref="K27" authorId="1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Kilde: ENS, Standardfaktorer for 2014.</t>
        </r>
      </text>
    </comment>
    <comment ref="V27" authorId="0">
      <text>
        <r>
          <rPr>
            <b/>
            <sz val="8"/>
            <color indexed="81"/>
            <rFont val="Tahoma"/>
            <family val="2"/>
          </rPr>
          <t>piac:</t>
        </r>
        <r>
          <rPr>
            <sz val="8"/>
            <color indexed="81"/>
            <rFont val="Tahoma"/>
            <family val="2"/>
          </rPr>
          <t xml:space="preserve">
Sjælland </t>
        </r>
      </text>
    </comment>
    <comment ref="W27" authorId="0">
      <text>
        <r>
          <rPr>
            <b/>
            <sz val="8"/>
            <color indexed="81"/>
            <rFont val="Tahoma"/>
            <family val="2"/>
          </rPr>
          <t>piac:</t>
        </r>
        <r>
          <rPr>
            <sz val="8"/>
            <color indexed="81"/>
            <rFont val="Tahoma"/>
            <family val="2"/>
          </rPr>
          <t xml:space="preserve">
Jylland og Fyen</t>
        </r>
      </text>
    </comment>
    <comment ref="K28" authorId="1">
      <text>
        <r>
          <rPr>
            <b/>
            <sz val="9"/>
            <color indexed="81"/>
            <rFont val="Tahoma"/>
            <family val="2"/>
          </rPr>
          <t>Grete Feldbech Kjeldsen:</t>
        </r>
        <r>
          <rPr>
            <sz val="9"/>
            <color indexed="81"/>
            <rFont val="Tahoma"/>
            <family val="2"/>
          </rPr>
          <t xml:space="preserve">
Kilde: www.energinet.dk, miljødeklaration, Drivhusgasser i alt (CO2-ækvivalenter).
</t>
        </r>
      </text>
    </comment>
    <comment ref="U29" authorId="0">
      <text>
        <r>
          <rPr>
            <b/>
            <sz val="8"/>
            <color indexed="81"/>
            <rFont val="Tahoma"/>
            <family val="2"/>
          </rPr>
          <t>piac:</t>
        </r>
        <r>
          <rPr>
            <sz val="8"/>
            <color indexed="81"/>
            <rFont val="Tahoma"/>
            <family val="2"/>
          </rPr>
          <t xml:space="preserve">
Incl. Methan og N</t>
        </r>
        <r>
          <rPr>
            <vertAlign val="subscript"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>O (lattergas)</t>
        </r>
      </text>
    </comment>
    <comment ref="X29" authorId="0">
      <text>
        <r>
          <rPr>
            <b/>
            <sz val="8"/>
            <color indexed="81"/>
            <rFont val="Tahoma"/>
            <family val="2"/>
          </rPr>
          <t>piac:</t>
        </r>
        <r>
          <rPr>
            <sz val="8"/>
            <color indexed="81"/>
            <rFont val="Tahoma"/>
            <family val="2"/>
          </rPr>
          <t xml:space="preserve">
Incl. Methan og N</t>
        </r>
        <r>
          <rPr>
            <vertAlign val="subscript"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>O (lattergas)</t>
        </r>
      </text>
    </comment>
    <comment ref="AA29" authorId="0">
      <text>
        <r>
          <rPr>
            <b/>
            <sz val="8"/>
            <color indexed="81"/>
            <rFont val="Tahoma"/>
            <family val="2"/>
          </rPr>
          <t>piac:</t>
        </r>
        <r>
          <rPr>
            <sz val="8"/>
            <color indexed="81"/>
            <rFont val="Tahoma"/>
            <family val="2"/>
          </rPr>
          <t xml:space="preserve">
Incl. Methan og N</t>
        </r>
        <r>
          <rPr>
            <vertAlign val="subscript"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>O (lattergas)</t>
        </r>
      </text>
    </comment>
    <comment ref="AD29" authorId="0">
      <text>
        <r>
          <rPr>
            <b/>
            <sz val="8"/>
            <color indexed="81"/>
            <rFont val="Tahoma"/>
            <family val="2"/>
          </rPr>
          <t>piac:</t>
        </r>
        <r>
          <rPr>
            <sz val="8"/>
            <color indexed="81"/>
            <rFont val="Tahoma"/>
            <family val="2"/>
          </rPr>
          <t xml:space="preserve">
Incl. Methan og N</t>
        </r>
        <r>
          <rPr>
            <vertAlign val="subscript"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>O (lattergas)</t>
        </r>
      </text>
    </comment>
  </commentList>
</comments>
</file>

<file path=xl/sharedStrings.xml><?xml version="1.0" encoding="utf-8"?>
<sst xmlns="http://schemas.openxmlformats.org/spreadsheetml/2006/main" count="5432" uniqueCount="2202">
  <si>
    <t>Kettingvej 5</t>
  </si>
  <si>
    <t>Peblingestien 2</t>
  </si>
  <si>
    <t>Ved Skellet 66</t>
  </si>
  <si>
    <t>Porsgrunngade 4</t>
  </si>
  <si>
    <t>Engelshøjgade 1</t>
  </si>
  <si>
    <t>Skovvej 16</t>
  </si>
  <si>
    <t>Brorsonsvej 1A</t>
  </si>
  <si>
    <t>Brorsonsvej 1</t>
  </si>
  <si>
    <t>Asylvej 1</t>
  </si>
  <si>
    <t>Nørrebro 1</t>
  </si>
  <si>
    <t>Ringridervej 13</t>
  </si>
  <si>
    <t>Ringridervej 30</t>
  </si>
  <si>
    <t>Kærvej 17</t>
  </si>
  <si>
    <t>Kærvej 48</t>
  </si>
  <si>
    <t>Skovvej 4</t>
  </si>
  <si>
    <t>Løngang 1</t>
  </si>
  <si>
    <t>Kær Bygade 19</t>
  </si>
  <si>
    <t>Parkgade 54</t>
  </si>
  <si>
    <t>Gammeldam 2</t>
  </si>
  <si>
    <t>Gammel Aabenraavej 22</t>
  </si>
  <si>
    <t>Ravnsbjergvej 12</t>
  </si>
  <si>
    <t>Nejsvej 19</t>
  </si>
  <si>
    <t>Bygaden 32</t>
  </si>
  <si>
    <t>Bækvej</t>
  </si>
  <si>
    <t>Ulsnæs 21</t>
  </si>
  <si>
    <t>Stadionvej 8</t>
  </si>
  <si>
    <t>Industrivej 1</t>
  </si>
  <si>
    <t>Sandmarken 3</t>
  </si>
  <si>
    <t>Allegade 4</t>
  </si>
  <si>
    <t>Rosenvej 41</t>
  </si>
  <si>
    <t>Nørretoft 8</t>
  </si>
  <si>
    <t>Fynsgade 4</t>
  </si>
  <si>
    <t>Dybbøl Bygade 25</t>
  </si>
  <si>
    <t>Dybbølsten 29</t>
  </si>
  <si>
    <t>Primulavej 2</t>
  </si>
  <si>
    <t>Gyden 94</t>
  </si>
  <si>
    <t>Fejøvej 15</t>
  </si>
  <si>
    <t>Ryttervej 1</t>
  </si>
  <si>
    <t>Buskmosevej 2</t>
  </si>
  <si>
    <t>Håndværkervej 5</t>
  </si>
  <si>
    <t>Midtborrevej 2</t>
  </si>
  <si>
    <t>Avnbølvej 12</t>
  </si>
  <si>
    <t>Dybbøl Bygade 52 A</t>
  </si>
  <si>
    <t>Damvej 3</t>
  </si>
  <si>
    <t>Stjernevej 63</t>
  </si>
  <si>
    <t>Bygaden</t>
  </si>
  <si>
    <t>Palmose 12</t>
  </si>
  <si>
    <t>Kegnæsvej 12</t>
  </si>
  <si>
    <t>Skolevej 12</t>
  </si>
  <si>
    <t>Bakkensbro 8</t>
  </si>
  <si>
    <t>Bakkensbro 6</t>
  </si>
  <si>
    <t>Vestergade 14</t>
  </si>
  <si>
    <t>Skovvej</t>
  </si>
  <si>
    <t>Hørup Bygade 14</t>
  </si>
  <si>
    <t>Notmark 46</t>
  </si>
  <si>
    <t>Avntoftvej 10</t>
  </si>
  <si>
    <t>Kløvermarken</t>
  </si>
  <si>
    <t>Nederbyvej 159</t>
  </si>
  <si>
    <t>Ulbjerggade 29</t>
  </si>
  <si>
    <t>Løjtertoft 32</t>
  </si>
  <si>
    <t>Storegade 20</t>
  </si>
  <si>
    <t>Kettingvej 3</t>
  </si>
  <si>
    <t>Mejerivej 13</t>
  </si>
  <si>
    <t>Storegade 33</t>
  </si>
  <si>
    <t>Slotsbakken 10</t>
  </si>
  <si>
    <t>Torvet 8</t>
  </si>
  <si>
    <t>Skolevænget 4</t>
  </si>
  <si>
    <t>Lupinvej 4</t>
  </si>
  <si>
    <t>Mosevej</t>
  </si>
  <si>
    <t>Skolevej 8</t>
  </si>
  <si>
    <t>Egetoftevej 4</t>
  </si>
  <si>
    <t>Huholt 13</t>
  </si>
  <si>
    <t>Egebjergvej 4</t>
  </si>
  <si>
    <t>Tandsbjerg 10</t>
  </si>
  <si>
    <t>Kongevej 35</t>
  </si>
  <si>
    <t>Damgade 5</t>
  </si>
  <si>
    <t>Bosager 4</t>
  </si>
  <si>
    <t>Mads Clausens Vej 13</t>
  </si>
  <si>
    <t>Ahlefeldvej 4</t>
  </si>
  <si>
    <t>Mågevænget 10</t>
  </si>
  <si>
    <t>Løjtertoft 7</t>
  </si>
  <si>
    <t>Gammel Aabenraavej 20</t>
  </si>
  <si>
    <t>Søndervang 4</t>
  </si>
  <si>
    <t>Flintholmvej 4</t>
  </si>
  <si>
    <t>Gyden 96</t>
  </si>
  <si>
    <t>Skolevej 21</t>
  </si>
  <si>
    <t>Kettingvej 24</t>
  </si>
  <si>
    <t>Lysabildgade 2</t>
  </si>
  <si>
    <t>Kaplenivej 3</t>
  </si>
  <si>
    <t>Skovgade 13</t>
  </si>
  <si>
    <t>Sønderborg Kommune</t>
  </si>
  <si>
    <t/>
  </si>
  <si>
    <t>Børnehaven</t>
  </si>
  <si>
    <t>Gråsten Plejecenter</t>
  </si>
  <si>
    <t>Gråsten Skole</t>
  </si>
  <si>
    <t>Børnegården Mågevænget</t>
  </si>
  <si>
    <t>Børnehaven Parken</t>
  </si>
  <si>
    <t>Børnehaven Rådyrvej</t>
  </si>
  <si>
    <t>Sønderskov-Skolen</t>
  </si>
  <si>
    <t>Tandsbjerg Plejehjem</t>
  </si>
  <si>
    <t>Ulkebøl Børnehave</t>
  </si>
  <si>
    <t>Ulkebøl Skole</t>
  </si>
  <si>
    <t>Skolevej</t>
  </si>
  <si>
    <t>Havnbjerg Skole</t>
  </si>
  <si>
    <t>Kernehuset</t>
  </si>
  <si>
    <t>Lilleskovens Børnehave</t>
  </si>
  <si>
    <t>Børnehave</t>
  </si>
  <si>
    <t>Klub Svellebo</t>
  </si>
  <si>
    <t>Rinkenæs Skole</t>
  </si>
  <si>
    <t>Egernsund Skole</t>
  </si>
  <si>
    <t>Ullerup Børnegård</t>
  </si>
  <si>
    <t>Huholt Skole</t>
  </si>
  <si>
    <t>Nybøl Børnehus</t>
  </si>
  <si>
    <t>Bro Børnehus</t>
  </si>
  <si>
    <t>Fynshav Børnehave</t>
  </si>
  <si>
    <t>Bygadens Børnegård</t>
  </si>
  <si>
    <t>Kløverlykke Børnehus</t>
  </si>
  <si>
    <t>Tandslet Børnehave</t>
  </si>
  <si>
    <t>Fryndesholmskolen</t>
  </si>
  <si>
    <t>Nordborg</t>
  </si>
  <si>
    <t>Sønderborg</t>
  </si>
  <si>
    <t>Sydals</t>
  </si>
  <si>
    <t>Holm Sogneforening</t>
  </si>
  <si>
    <t>Slotsalle 10</t>
  </si>
  <si>
    <t>Bjerggade 11</t>
  </si>
  <si>
    <t>Rådhustorvet 7</t>
  </si>
  <si>
    <t>Kettingvej 1</t>
  </si>
  <si>
    <t>Svinget 4</t>
  </si>
  <si>
    <t>Langgade 22</t>
  </si>
  <si>
    <t>B.S.Ingemanns vej 3</t>
  </si>
  <si>
    <t>Bosager Bofællesskab</t>
  </si>
  <si>
    <t>Højløkke Bofællesskab</t>
  </si>
  <si>
    <t>Kærlykke Bofællesskab</t>
  </si>
  <si>
    <t>Flintholm Bofællesskab</t>
  </si>
  <si>
    <t>Caroline Amalie Gården</t>
  </si>
  <si>
    <t>Dalsmark Plejecenter</t>
  </si>
  <si>
    <t>Dalsmark 5, Rinkenæs</t>
  </si>
  <si>
    <t>Guderup Plejecenter</t>
  </si>
  <si>
    <t>Parkvej 20, Guderup</t>
  </si>
  <si>
    <t>Dybbøl Plejecenter</t>
  </si>
  <si>
    <t>Gammel Åbenråvej 24</t>
  </si>
  <si>
    <t>Mølleparken Plejecenter</t>
  </si>
  <si>
    <t>Tandsbjerg Plejecenter</t>
  </si>
  <si>
    <t>Ulkebøl Plejecenter</t>
  </si>
  <si>
    <t>Sundeved Plejecenter</t>
  </si>
  <si>
    <t>Katforte 20, Nybøl</t>
  </si>
  <si>
    <t>Sydals Plejecenter</t>
  </si>
  <si>
    <t>Hørup bygade 44</t>
  </si>
  <si>
    <t>Tangshave Bo- og Aktivitetscenter</t>
  </si>
  <si>
    <t>Tangshave 1</t>
  </si>
  <si>
    <t>Aktivitetscentret Mjang</t>
  </si>
  <si>
    <t>Mjangvej 16, Kirke Hørup</t>
  </si>
  <si>
    <t>Erhvervsskolen. Alssund Børne- og Ungdomscenter, mail sendt med målernumre</t>
  </si>
  <si>
    <t>Borgmester Andersens Vej 26</t>
  </si>
  <si>
    <t>Alssundværkstedet</t>
  </si>
  <si>
    <t>Bosager 2</t>
  </si>
  <si>
    <t>Brohaven, Bosager 8(jordvarme, så ingen varmetal)</t>
  </si>
  <si>
    <t>Bosager 8</t>
  </si>
  <si>
    <t>Hjemmeplejen Distrikt Nordals(ingen historiske tal)</t>
  </si>
  <si>
    <t>Nørreled 29+31</t>
  </si>
  <si>
    <t>Misbrugscenter(har ingen historiske tal)</t>
  </si>
  <si>
    <t>Naturværkstedet</t>
  </si>
  <si>
    <t>Bækvej 10, Sjellerup</t>
  </si>
  <si>
    <t>Rendbjerghjemmet</t>
  </si>
  <si>
    <t>REVA</t>
  </si>
  <si>
    <t>Sønderborg Lænken</t>
  </si>
  <si>
    <t>Tandklinik, Augustenborg</t>
  </si>
  <si>
    <t>Tandklinik, Gråsten</t>
  </si>
  <si>
    <t>Værkstedet Søndervang</t>
  </si>
  <si>
    <t xml:space="preserve">Stenager 9 </t>
  </si>
  <si>
    <t>Værkstedet Østerlund</t>
  </si>
  <si>
    <t>Palævej 11</t>
  </si>
  <si>
    <t>Ahlmannsparken - hal fra 1980 (Gråsten fjernvarme)</t>
  </si>
  <si>
    <t>Broager Idrætscenter</t>
  </si>
  <si>
    <t>Nejs Møllevej 15</t>
  </si>
  <si>
    <t>Kløvermark-Hallen</t>
  </si>
  <si>
    <t>SFS-Hallen</t>
  </si>
  <si>
    <t>Borgm. Andersens Vej 100</t>
  </si>
  <si>
    <t>Kærvej Stadion og Klubhus</t>
  </si>
  <si>
    <t>Nordborg Ridehal</t>
  </si>
  <si>
    <t>Adsbøl Klubhus</t>
  </si>
  <si>
    <t>Kobberholmvej 15</t>
  </si>
  <si>
    <t>Aktivitetscenter, Guderup</t>
  </si>
  <si>
    <t>Gammel Guderup 31, Guderup</t>
  </si>
  <si>
    <t>Alsingergården</t>
  </si>
  <si>
    <t>Bygaden 16 B</t>
  </si>
  <si>
    <t>Diverse klubber (gl. kontorbygn.)</t>
  </si>
  <si>
    <t>Dybbøl forsamlingshus, Omklædningsrum</t>
  </si>
  <si>
    <t>Hørtoftvej 19A</t>
  </si>
  <si>
    <t>Foreningshus</t>
  </si>
  <si>
    <t>Piledamsvej 8, Lunden/Ha</t>
  </si>
  <si>
    <t>Færgekontor + foreninger, Hardeshøj</t>
  </si>
  <si>
    <t>Færgevej 68 - 70, Hardeshøj</t>
  </si>
  <si>
    <t>Gl.skole Egernsund</t>
  </si>
  <si>
    <t>Gråsten Boldklub Klubhus</t>
  </si>
  <si>
    <t>Møllegade 60, Holm</t>
  </si>
  <si>
    <t>Idrætsplads Skelde</t>
  </si>
  <si>
    <t>Midtballe 1A</t>
  </si>
  <si>
    <t>Knøs Gaard</t>
  </si>
  <si>
    <t>Vestervej 1-3</t>
  </si>
  <si>
    <t>Kunstskolen</t>
  </si>
  <si>
    <t>Lokalhistorisk Arkiv og Boliger, Broager</t>
  </si>
  <si>
    <t>Lokalhistorisk Arkiv, Augustenborg</t>
  </si>
  <si>
    <t>Lokalhistorisk Arkiv, Nordborg</t>
  </si>
  <si>
    <t>Lokalhistorisk Arkiv, Sønderborg</t>
  </si>
  <si>
    <t>Musikhuset</t>
  </si>
  <si>
    <t>Nordborg Bibliotek</t>
  </si>
  <si>
    <t>Nordborghus</t>
  </si>
  <si>
    <t>Søvænget 7, Nordborg</t>
  </si>
  <si>
    <t>Notmark gl. skole</t>
  </si>
  <si>
    <t>Reimer skolen</t>
  </si>
  <si>
    <t>Kirke Allé 9</t>
  </si>
  <si>
    <t>Riecks Stensamling</t>
  </si>
  <si>
    <t>Stadion og Klubhus</t>
  </si>
  <si>
    <t>Steensgaard</t>
  </si>
  <si>
    <t>Stevning Kulturhus</t>
  </si>
  <si>
    <t>Sandvej 19, Svenstrup</t>
  </si>
  <si>
    <t>Sundeved bibliotek, vand nr. 9</t>
  </si>
  <si>
    <t>Sønderborg Bibliotek</t>
  </si>
  <si>
    <t>Kongevej 19</t>
  </si>
  <si>
    <t>Sønderborg Hus</t>
  </si>
  <si>
    <t>Turist- og erhvervskontor</t>
  </si>
  <si>
    <t>E Kleinbahn</t>
  </si>
  <si>
    <t>Okksbølvej 15</t>
  </si>
  <si>
    <t>Gl. Posthus</t>
  </si>
  <si>
    <t>10'eren(en del af skolen)</t>
  </si>
  <si>
    <t>B.S.Ingemanns Vej 1</t>
  </si>
  <si>
    <t>Ahlmann-Skolen</t>
  </si>
  <si>
    <t>Augustenborg skole</t>
  </si>
  <si>
    <t>Broager Skole + Nejsvej 19, 19A, 21</t>
  </si>
  <si>
    <t>Dybbøl-Skolen</t>
  </si>
  <si>
    <t>Degnevænget 2 2 målere</t>
  </si>
  <si>
    <t>Skolevej 4, Havnbjerg</t>
  </si>
  <si>
    <t>Humlehøj-Skolen</t>
  </si>
  <si>
    <t>Stråbjergvej 1 (Nørrekobbel 50)</t>
  </si>
  <si>
    <t>Hørup centralskole</t>
  </si>
  <si>
    <t>Grundtvigs alle 150 (Kløvermarken 1</t>
  </si>
  <si>
    <t>Lysabild skole</t>
  </si>
  <si>
    <t>Nordborg Skole</t>
  </si>
  <si>
    <t>Nybøl skole</t>
  </si>
  <si>
    <t>Nydam skolen</t>
  </si>
  <si>
    <t>Skolegade 21-23, Guderup</t>
  </si>
  <si>
    <t>Stenvej 10, Rinkenæs</t>
  </si>
  <si>
    <t>Ulkebøl-Skolen</t>
  </si>
  <si>
    <t>Asserballe Børnehus</t>
  </si>
  <si>
    <t>Stavensbølgade, 66, Bro</t>
  </si>
  <si>
    <t>Bonderosevej, Hørup 1</t>
  </si>
  <si>
    <t>Børnebyen Havnbjerg (Kastaniehuset)</t>
  </si>
  <si>
    <t>Piledamsvej 4-4C Havnbjerg(rod i numrene)</t>
  </si>
  <si>
    <t>Børnebyen Havnbjerg (Kernehuset)</t>
  </si>
  <si>
    <t xml:space="preserve">Piledamsvej 4C , Havnbjerg </t>
  </si>
  <si>
    <t>Børnegården Nejs</t>
  </si>
  <si>
    <t>Drosselvænget 1,Broager</t>
  </si>
  <si>
    <t>Børnehaven Alssund</t>
  </si>
  <si>
    <t>Børnehaven Augusta</t>
  </si>
  <si>
    <t>Børnehaven Engelshøj</t>
  </si>
  <si>
    <t>Børnehaven Himmelblå</t>
  </si>
  <si>
    <t>Nejsvej 21, Broager</t>
  </si>
  <si>
    <t xml:space="preserve">Børnehuset Rinkenæs </t>
  </si>
  <si>
    <t>Stenvej 28, Rinkenæs</t>
  </si>
  <si>
    <t>Rådyrvej ,Ulkebøl 1</t>
  </si>
  <si>
    <t>Sommervej 17, Guderup</t>
  </si>
  <si>
    <t>Børnehaven Toften</t>
  </si>
  <si>
    <t>Børnehuset Tangsmose</t>
  </si>
  <si>
    <t>Tangsmose 2, Hørup</t>
  </si>
  <si>
    <t>Guderup Børnehave</t>
  </si>
  <si>
    <t>Flintevænget , Guderup 67</t>
  </si>
  <si>
    <t>Hjortspring Børnehus</t>
  </si>
  <si>
    <t>Humle-Tumle (Gamle Ringbakken)Vi bruger de gamle tal fra Ringbakken</t>
  </si>
  <si>
    <t>Idrætsbørnegården Skratmose</t>
  </si>
  <si>
    <t>Friheds Alle 45 A</t>
  </si>
  <si>
    <t>Kløverhusene</t>
  </si>
  <si>
    <t>Kløverlykke Hørup 31</t>
  </si>
  <si>
    <t>Kulturbørnehaven Pøl</t>
  </si>
  <si>
    <t>Mads Clausens Vej , Nordborg 103</t>
  </si>
  <si>
    <t>Nydam Børnehus</t>
  </si>
  <si>
    <t>Skolevej 19B</t>
  </si>
  <si>
    <t>Nordborg Børnehave</t>
  </si>
  <si>
    <t>Spirevippen (Børnegården Mågevænget)</t>
  </si>
  <si>
    <t>Mågevænget 14, Ulkebøl</t>
  </si>
  <si>
    <t>Spirevippen (Ulkebøl Børnehave)</t>
  </si>
  <si>
    <t>Agtoftsvej 18, Ulkebøl</t>
  </si>
  <si>
    <t>Tandsbusk ,Tandslet 2</t>
  </si>
  <si>
    <t>Tumleby</t>
  </si>
  <si>
    <t>Vindsuset (Tidl. Bulderby)</t>
  </si>
  <si>
    <t>Skovvej 2 B+C</t>
  </si>
  <si>
    <t>Klub Kærvej</t>
  </si>
  <si>
    <t>SFO, Mariegård</t>
  </si>
  <si>
    <t xml:space="preserve">SFO, Palmose </t>
  </si>
  <si>
    <t>Ungdomsskole, Augustenborg</t>
  </si>
  <si>
    <t>Ungdomsskole, Fynshav, hører måske til skolen</t>
  </si>
  <si>
    <t>Brandstation, Augustenborg</t>
  </si>
  <si>
    <t>Brand og Redning, Sønderborg 44517429</t>
  </si>
  <si>
    <t>Vestermark 10</t>
  </si>
  <si>
    <t>Brandstation, Avnbøl</t>
  </si>
  <si>
    <t>Brandstation, Broager</t>
  </si>
  <si>
    <t>Nejsvej 13A</t>
  </si>
  <si>
    <t>Brandstation, Broballe</t>
  </si>
  <si>
    <t>Spangsmosevej 33</t>
  </si>
  <si>
    <t>Brandstation, Egernsund</t>
  </si>
  <si>
    <t>Brandstation, Gråsten</t>
  </si>
  <si>
    <t>A.D. Jørgensgade 12</t>
  </si>
  <si>
    <t>Brandstation, Guderup (Busstop)</t>
  </si>
  <si>
    <t>Mosevej 1A, Guderup</t>
  </si>
  <si>
    <t>Brandstation, Havnbjerg</t>
  </si>
  <si>
    <t>Vestervej 3B, Havnbjerg</t>
  </si>
  <si>
    <t>Brandstation, Hørup</t>
  </si>
  <si>
    <t>Brandstation, Lysabild</t>
  </si>
  <si>
    <t>Brandstation, Nordborg 4459972</t>
  </si>
  <si>
    <t>Brandstation, Svenstrup</t>
  </si>
  <si>
    <t>Nordborgvej 38, Svenstrup</t>
  </si>
  <si>
    <t>Brandstation, V. Sottrup</t>
  </si>
  <si>
    <t>Anneks til Sønderborg Rådhus</t>
  </si>
  <si>
    <t>Hjemmeplejen Distrikt Fjord (gl. Rådhus i Broager)</t>
  </si>
  <si>
    <t>Kommunal administration</t>
  </si>
  <si>
    <t>Rådhuset Sundeved</t>
  </si>
  <si>
    <t>Rådhuset, Nordborg</t>
  </si>
  <si>
    <t>Rådhuset, Sønderborg</t>
  </si>
  <si>
    <t xml:space="preserve">Rådhustorvet 10  </t>
  </si>
  <si>
    <t>Depot i Sønderborg, østager</t>
  </si>
  <si>
    <t>Østager 1</t>
  </si>
  <si>
    <t>Egetofte Naturskole</t>
  </si>
  <si>
    <t>Nordborg gamle Plejehjem</t>
  </si>
  <si>
    <t>Østerhaven 2</t>
  </si>
  <si>
    <t>Nordals Naturskole</t>
  </si>
  <si>
    <t>Nørrebro (Gule byg. ved havnen) + offentligt toilet</t>
  </si>
  <si>
    <t>Reparationsholdet - systue (elvarme)</t>
  </si>
  <si>
    <t>Serviceafdeling, Broager</t>
  </si>
  <si>
    <t>Sønderskovskolen</t>
  </si>
  <si>
    <t>Gyden  98</t>
  </si>
  <si>
    <t>Dybbølsten Børnehave</t>
  </si>
  <si>
    <t>Børnehuset Goethesgade</t>
  </si>
  <si>
    <t>Materialegården</t>
  </si>
  <si>
    <t>Broager børnehave</t>
  </si>
  <si>
    <t>Arnkilgade 12</t>
  </si>
  <si>
    <t>Den Tyske børnehave Arnkilgade</t>
  </si>
  <si>
    <t>Bakkensbro skole</t>
  </si>
  <si>
    <t>Kærnehuset Børnehave</t>
  </si>
  <si>
    <t>Mælkebøtten Børnehave</t>
  </si>
  <si>
    <t>Social og Sundhed administration</t>
  </si>
  <si>
    <t>Alsund Børnehave</t>
  </si>
  <si>
    <t>Børnehaven Møllen</t>
  </si>
  <si>
    <t>Bygningens navn</t>
  </si>
  <si>
    <t xml:space="preserve">Kettingvej 1 </t>
  </si>
  <si>
    <t>Adresse</t>
  </si>
  <si>
    <t>By</t>
  </si>
  <si>
    <t>Vestermark</t>
  </si>
  <si>
    <t>6400</t>
  </si>
  <si>
    <t>6300</t>
  </si>
  <si>
    <t>Gråsten</t>
  </si>
  <si>
    <t>6430</t>
  </si>
  <si>
    <t>6440</t>
  </si>
  <si>
    <t>Augustenborg</t>
  </si>
  <si>
    <t>Sønderbro</t>
  </si>
  <si>
    <t>Sundgade</t>
  </si>
  <si>
    <t>6470</t>
  </si>
  <si>
    <t>Kettingvej</t>
  </si>
  <si>
    <t>Ringridervej</t>
  </si>
  <si>
    <t>Gammeldam</t>
  </si>
  <si>
    <t>Broager</t>
  </si>
  <si>
    <t>Buskmosevej</t>
  </si>
  <si>
    <t>Skolevej 53</t>
  </si>
  <si>
    <t>Egernsund</t>
  </si>
  <si>
    <t>Kaplenivej</t>
  </si>
  <si>
    <t>Nejs Møllevej</t>
  </si>
  <si>
    <t>Nordborgvej</t>
  </si>
  <si>
    <t>Torvet</t>
  </si>
  <si>
    <t>Kegnæsvej</t>
  </si>
  <si>
    <t>Storegade</t>
  </si>
  <si>
    <t>Kongevej</t>
  </si>
  <si>
    <t>Mommarkvej</t>
  </si>
  <si>
    <t>Klinik bygning Fryndesholmskolen</t>
  </si>
  <si>
    <t>Guderup SFO</t>
  </si>
  <si>
    <t xml:space="preserve">Dybbøl skolen og hallen </t>
  </si>
  <si>
    <t>Baghuset bag Rådhuset</t>
  </si>
  <si>
    <t>Nordborg Materialegård</t>
  </si>
  <si>
    <t>Børnehaven Ved skellet</t>
  </si>
  <si>
    <t>Grundvigsalle 100</t>
  </si>
  <si>
    <t xml:space="preserve">Børnehaven Grundtvigs </t>
  </si>
  <si>
    <t>Grundtvigs alle 130</t>
  </si>
  <si>
    <t>A D Jørgensensgade</t>
  </si>
  <si>
    <t>22235578</t>
  </si>
  <si>
    <t>Agtoftsvej</t>
  </si>
  <si>
    <t>18--20</t>
  </si>
  <si>
    <t>Ahlefeldvej</t>
  </si>
  <si>
    <t>15419</t>
  </si>
  <si>
    <t>Allé gade</t>
  </si>
  <si>
    <t>Asylvej</t>
  </si>
  <si>
    <t>06415887</t>
  </si>
  <si>
    <t>Avnbølvej</t>
  </si>
  <si>
    <t>Avntoftvej</t>
  </si>
  <si>
    <t>B.S.Ingemanns Vej</t>
  </si>
  <si>
    <t>15772</t>
  </si>
  <si>
    <t>Bjerggade</t>
  </si>
  <si>
    <t>06416143</t>
  </si>
  <si>
    <t>Borgmester Andersens Vej</t>
  </si>
  <si>
    <t>Bosager</t>
  </si>
  <si>
    <t>Brorsonsvej</t>
  </si>
  <si>
    <t>7387</t>
  </si>
  <si>
    <t>7193</t>
  </si>
  <si>
    <t xml:space="preserve">Bygaden </t>
  </si>
  <si>
    <t>Dalsmark</t>
  </si>
  <si>
    <t>Damgade</t>
  </si>
  <si>
    <t>14303</t>
  </si>
  <si>
    <t>Degnevænget</t>
  </si>
  <si>
    <t>16030</t>
  </si>
  <si>
    <t>Johs Kochsvej</t>
  </si>
  <si>
    <t>22309542</t>
  </si>
  <si>
    <t>Badmintonhal Gråsten/stadion</t>
  </si>
  <si>
    <t>Drosselvænget</t>
  </si>
  <si>
    <t>Dybbøl Bygade</t>
  </si>
  <si>
    <t>6774</t>
  </si>
  <si>
    <t>65976673</t>
  </si>
  <si>
    <t>Dybbølsten</t>
  </si>
  <si>
    <t>Egetoftevej</t>
  </si>
  <si>
    <t>Engelshøjgade</t>
  </si>
  <si>
    <t>Engparken</t>
  </si>
  <si>
    <t>65976667</t>
  </si>
  <si>
    <t>Fejøvej</t>
  </si>
  <si>
    <t>Flintevænget</t>
  </si>
  <si>
    <t>Flindtholmvej</t>
  </si>
  <si>
    <t>Friheds Alle</t>
  </si>
  <si>
    <t>Fynsgade</t>
  </si>
  <si>
    <t>9290</t>
  </si>
  <si>
    <t>Gammelguderup</t>
  </si>
  <si>
    <t>Aabenraavej</t>
  </si>
  <si>
    <t>6660</t>
  </si>
  <si>
    <t>6661</t>
  </si>
  <si>
    <t>Gl. Aabenraavej</t>
  </si>
  <si>
    <t>Gammel Aabenraavej</t>
  </si>
  <si>
    <t>16735</t>
  </si>
  <si>
    <t>20114897</t>
  </si>
  <si>
    <t>Grundtvigs Alle</t>
  </si>
  <si>
    <t>16096</t>
  </si>
  <si>
    <t xml:space="preserve">Gyden </t>
  </si>
  <si>
    <t>Huholt</t>
  </si>
  <si>
    <t>Hørup Bygade</t>
  </si>
  <si>
    <t>61070703</t>
  </si>
  <si>
    <t>9616240</t>
  </si>
  <si>
    <t>9616241</t>
  </si>
  <si>
    <t>9604785</t>
  </si>
  <si>
    <t>Industrivej</t>
  </si>
  <si>
    <t>9415013</t>
  </si>
  <si>
    <t>Kastanie Alle</t>
  </si>
  <si>
    <t>65976662</t>
  </si>
  <si>
    <t>Katforde</t>
  </si>
  <si>
    <t>20-22</t>
  </si>
  <si>
    <t>454528</t>
  </si>
  <si>
    <t>16089</t>
  </si>
  <si>
    <t>16090</t>
  </si>
  <si>
    <t>9414990</t>
  </si>
  <si>
    <t>9415015</t>
  </si>
  <si>
    <t>Kirke Alle</t>
  </si>
  <si>
    <t>8678</t>
  </si>
  <si>
    <t>9785</t>
  </si>
  <si>
    <t>Kløverlykke</t>
  </si>
  <si>
    <t>60316379</t>
  </si>
  <si>
    <t>Kobberholmvej</t>
  </si>
  <si>
    <t>29041062</t>
  </si>
  <si>
    <t>15771</t>
  </si>
  <si>
    <t>16738</t>
  </si>
  <si>
    <t>Kystvej</t>
  </si>
  <si>
    <t>15897</t>
  </si>
  <si>
    <t>29193918</t>
  </si>
  <si>
    <t>Kærvej</t>
  </si>
  <si>
    <t>8979</t>
  </si>
  <si>
    <t>8277</t>
  </si>
  <si>
    <t>Lille Rådhusgade</t>
  </si>
  <si>
    <t>9186</t>
  </si>
  <si>
    <t>16092</t>
  </si>
  <si>
    <t>9414791</t>
  </si>
  <si>
    <t>Lysabildgade</t>
  </si>
  <si>
    <t>Løjtertoft</t>
  </si>
  <si>
    <t>24073954</t>
  </si>
  <si>
    <t>24073877</t>
  </si>
  <si>
    <t>Løngangen</t>
  </si>
  <si>
    <t>Mads Clausens Vej</t>
  </si>
  <si>
    <t>24048090</t>
  </si>
  <si>
    <t>23168596</t>
  </si>
  <si>
    <t>Mejerivej</t>
  </si>
  <si>
    <t>Mellemvej</t>
  </si>
  <si>
    <t>Mjangvej</t>
  </si>
  <si>
    <t>Møllegade</t>
  </si>
  <si>
    <t>Mågevænget</t>
  </si>
  <si>
    <t>Nejsvej</t>
  </si>
  <si>
    <t>Nørrebro</t>
  </si>
  <si>
    <t>10033</t>
  </si>
  <si>
    <t>14278</t>
  </si>
  <si>
    <t>Nørretoft</t>
  </si>
  <si>
    <t>Palmose</t>
  </si>
  <si>
    <t>Parkgade</t>
  </si>
  <si>
    <t>Parkvej</t>
  </si>
  <si>
    <t>Peblingestien</t>
  </si>
  <si>
    <t>22210919</t>
  </si>
  <si>
    <t>Piledamsvej</t>
  </si>
  <si>
    <t>23122390</t>
  </si>
  <si>
    <t>0</t>
  </si>
  <si>
    <t>23122388</t>
  </si>
  <si>
    <t>23122389</t>
  </si>
  <si>
    <t>Porsgrunngade</t>
  </si>
  <si>
    <t>10177</t>
  </si>
  <si>
    <t>Primulavej</t>
  </si>
  <si>
    <t>30295635</t>
  </si>
  <si>
    <t>Ravnsbjergvej</t>
  </si>
  <si>
    <t>Rosenvej</t>
  </si>
  <si>
    <t>Ryttervej</t>
  </si>
  <si>
    <t>28042517</t>
  </si>
  <si>
    <t>Rådhustorvet</t>
  </si>
  <si>
    <t>10745</t>
  </si>
  <si>
    <t>10861</t>
  </si>
  <si>
    <t>10917</t>
  </si>
  <si>
    <t>10739</t>
  </si>
  <si>
    <t>Rådyrvej</t>
  </si>
  <si>
    <t>15938</t>
  </si>
  <si>
    <t>Sandmarken</t>
  </si>
  <si>
    <t>Skolegade</t>
  </si>
  <si>
    <t>26824850</t>
  </si>
  <si>
    <t>02774850</t>
  </si>
  <si>
    <t>Nordborg materialegård</t>
  </si>
  <si>
    <t xml:space="preserve">Skolevænget </t>
  </si>
  <si>
    <t>Skovgade</t>
  </si>
  <si>
    <t>10497</t>
  </si>
  <si>
    <t>14286</t>
  </si>
  <si>
    <t>10693</t>
  </si>
  <si>
    <t>10661</t>
  </si>
  <si>
    <t>Slotsalle</t>
  </si>
  <si>
    <t>Sommervej</t>
  </si>
  <si>
    <t>Stadionvej</t>
  </si>
  <si>
    <t>Stavensbølgade</t>
  </si>
  <si>
    <t>Stenvej</t>
  </si>
  <si>
    <t>Stjernevej</t>
  </si>
  <si>
    <t>14339</t>
  </si>
  <si>
    <t>16727</t>
  </si>
  <si>
    <t>Svinget</t>
  </si>
  <si>
    <t>Søvænget</t>
  </si>
  <si>
    <t>21013416</t>
  </si>
  <si>
    <t>Tandsbjerg</t>
  </si>
  <si>
    <t>14292</t>
  </si>
  <si>
    <t>14213</t>
  </si>
  <si>
    <t>Tandsbusk</t>
  </si>
  <si>
    <t>Tangshave</t>
  </si>
  <si>
    <t>22316985</t>
  </si>
  <si>
    <t>Tangsmose</t>
  </si>
  <si>
    <t>61070534</t>
  </si>
  <si>
    <t>15349</t>
  </si>
  <si>
    <t>29164737</t>
  </si>
  <si>
    <t>Truenbrovej</t>
  </si>
  <si>
    <t>Ulsnæs</t>
  </si>
  <si>
    <t>Materialegården Gråsten</t>
  </si>
  <si>
    <t>Ved Skellet</t>
  </si>
  <si>
    <t>13319</t>
  </si>
  <si>
    <t>8981</t>
  </si>
  <si>
    <t>Vestervej</t>
  </si>
  <si>
    <t>30335881</t>
  </si>
  <si>
    <t>Østager</t>
  </si>
  <si>
    <t>14210</t>
  </si>
  <si>
    <t>14211</t>
  </si>
  <si>
    <t>Østerhaven</t>
  </si>
  <si>
    <t>24131126</t>
  </si>
  <si>
    <t>Gj</t>
  </si>
  <si>
    <t>Bofællesskab (fællesmåler 1)</t>
  </si>
  <si>
    <t>A</t>
  </si>
  <si>
    <t>Sfs-Hallen (omklædning)</t>
  </si>
  <si>
    <t>Børnegården Skratmosen</t>
  </si>
  <si>
    <t>Dybbølskolen Multihus</t>
  </si>
  <si>
    <t>Goethesgade</t>
  </si>
  <si>
    <t>B</t>
  </si>
  <si>
    <t>Biblioteket</t>
  </si>
  <si>
    <t>Ahlmannsskolen</t>
  </si>
  <si>
    <t>Sønderborghus</t>
  </si>
  <si>
    <t>Løngang</t>
  </si>
  <si>
    <t>Børnehuset Møllegade</t>
  </si>
  <si>
    <t>Turistbureauet</t>
  </si>
  <si>
    <t>Daginstitutionen Rådyrvej</t>
  </si>
  <si>
    <t>Ladegården</t>
  </si>
  <si>
    <t>Børnehaven Kløvermarken</t>
  </si>
  <si>
    <t>Børnehaven Ved Skellet</t>
  </si>
  <si>
    <t xml:space="preserve">Asylvej </t>
  </si>
  <si>
    <t xml:space="preserve">Borgmester Andersens Vej </t>
  </si>
  <si>
    <t>Erhvervsskolen. Alssund Børne- og Ungdomscenter</t>
  </si>
  <si>
    <t xml:space="preserve">Bosager </t>
  </si>
  <si>
    <t>1A</t>
  </si>
  <si>
    <t xml:space="preserve">Brorsonsvej </t>
  </si>
  <si>
    <t xml:space="preserve">Dybbøl Bygade </t>
  </si>
  <si>
    <t>52 A</t>
  </si>
  <si>
    <t>25 A</t>
  </si>
  <si>
    <t xml:space="preserve">Ellegårdsvej </t>
  </si>
  <si>
    <t xml:space="preserve">Fynsgade </t>
  </si>
  <si>
    <t xml:space="preserve">Gammel Åbenråvej </t>
  </si>
  <si>
    <t>19 A</t>
  </si>
  <si>
    <t xml:space="preserve">Hørtoftvej </t>
  </si>
  <si>
    <t xml:space="preserve">Kærvej </t>
  </si>
  <si>
    <t xml:space="preserve">Nørrebro </t>
  </si>
  <si>
    <t xml:space="preserve">Skovvej </t>
  </si>
  <si>
    <t xml:space="preserve">Stråbjergvej </t>
  </si>
  <si>
    <t xml:space="preserve">Stenager </t>
  </si>
  <si>
    <t xml:space="preserve">Brand og Redning, Sønderborg </t>
  </si>
  <si>
    <t xml:space="preserve">Vestermark </t>
  </si>
  <si>
    <t>Forbr.nr.</t>
  </si>
  <si>
    <t>web-kode</t>
  </si>
  <si>
    <t>aktivnr</t>
  </si>
  <si>
    <t>Opkrævning/betaler</t>
  </si>
  <si>
    <t>vejnavn</t>
  </si>
  <si>
    <t>husnr</t>
  </si>
  <si>
    <t>litra</t>
  </si>
  <si>
    <t>Enhed</t>
  </si>
  <si>
    <t>Forbrug 2011</t>
  </si>
  <si>
    <t>Forbrug i 2012</t>
  </si>
  <si>
    <t>Humlehøjhallen</t>
  </si>
  <si>
    <t xml:space="preserve">Stråbjergvej 1  </t>
  </si>
  <si>
    <t>Humlehøj Skolen Adm. bygning</t>
  </si>
  <si>
    <t xml:space="preserve">Stråbjergvej 3  </t>
  </si>
  <si>
    <t>Humlehøj Skolen, Blok 1</t>
  </si>
  <si>
    <t>Humlehøj Skolen, Blok 2</t>
  </si>
  <si>
    <t xml:space="preserve">Stråbjergvej 3   </t>
  </si>
  <si>
    <t>Humlehøj Skolen, Blok 3</t>
  </si>
  <si>
    <t>Humlehøj Skolen, Blok 4+5</t>
  </si>
  <si>
    <t xml:space="preserve">Stråbjergvej 5   </t>
  </si>
  <si>
    <t>Månedsaflæst</t>
  </si>
  <si>
    <t>Nydamskolen</t>
  </si>
  <si>
    <t>21A</t>
  </si>
  <si>
    <t>Frydensholmskolen</t>
  </si>
  <si>
    <t>Gyden</t>
  </si>
  <si>
    <t>5A</t>
  </si>
  <si>
    <t>Årsaflæst</t>
  </si>
  <si>
    <t>Plejehjemmet Dalsmark</t>
  </si>
  <si>
    <t>Bakkensbro Skole</t>
  </si>
  <si>
    <t>Bakkensbro</t>
  </si>
  <si>
    <t>Sandvej</t>
  </si>
  <si>
    <t>Vej &amp; Park</t>
  </si>
  <si>
    <t>Holmgade</t>
  </si>
  <si>
    <t>Skolevænget</t>
  </si>
  <si>
    <t>Nordborg Medborgerhus</t>
  </si>
  <si>
    <t>Lokalhistorisk Arkiv</t>
  </si>
  <si>
    <t>Sundeved Bibliotek</t>
  </si>
  <si>
    <t>Nybøl Skole</t>
  </si>
  <si>
    <t>Sønderborg Lystbådehavn</t>
  </si>
  <si>
    <t>Dagplejen, Dagplejeformidlingen</t>
  </si>
  <si>
    <t>Kværs Skole</t>
  </si>
  <si>
    <t>Guderup Skole</t>
  </si>
  <si>
    <t>Menigheds Plejen</t>
  </si>
  <si>
    <t>Børnehuset Rinkenæs</t>
  </si>
  <si>
    <t>4A</t>
  </si>
  <si>
    <t>Sønderborg Havn</t>
  </si>
  <si>
    <t>Notmark Gl. Skole</t>
  </si>
  <si>
    <t>Notmark</t>
  </si>
  <si>
    <t>Lysabild Skole</t>
  </si>
  <si>
    <t>19B</t>
  </si>
  <si>
    <t>Aktivitetscenter Sydals</t>
  </si>
  <si>
    <t>Rendbjergvej</t>
  </si>
  <si>
    <t>Ringgade</t>
  </si>
  <si>
    <t>2B</t>
  </si>
  <si>
    <t>Ældreboligerne Vimmelskaftet</t>
  </si>
  <si>
    <t>Vimmelskaftet</t>
  </si>
  <si>
    <t>12A</t>
  </si>
  <si>
    <t>Egebjergvej</t>
  </si>
  <si>
    <t>Bo &amp; Værksted Kærlykke</t>
  </si>
  <si>
    <t>Kær Bygade</t>
  </si>
  <si>
    <t>Augustenborg Ungdomsskole</t>
  </si>
  <si>
    <t>Bülow-Skolen</t>
  </si>
  <si>
    <t>Brandstationene Nordborg</t>
  </si>
  <si>
    <t>Asserballe Gl. Skole, Kultur og fritid.</t>
  </si>
  <si>
    <t>16B</t>
  </si>
  <si>
    <t>Plejecenter Dybbøl</t>
  </si>
  <si>
    <t>Flensborg Landevej</t>
  </si>
  <si>
    <t>Hørup Frivillige Brandværn</t>
  </si>
  <si>
    <t>Lysabild Friviliige Brandværn</t>
  </si>
  <si>
    <t>Tandslet og Omegns Børnehave</t>
  </si>
  <si>
    <t>Sfo Stedet for os</t>
  </si>
  <si>
    <t>Bofællesskab Højlykke Gråsten</t>
  </si>
  <si>
    <t>Højløkke</t>
  </si>
  <si>
    <t>Bofællesskabet Alléen</t>
  </si>
  <si>
    <t>Dyrkobbelgård Allé</t>
  </si>
  <si>
    <t>Vester Sottrup Frivillige Brandværn</t>
  </si>
  <si>
    <t>Aflastningshjemmet Rendbjerg, Udsigten</t>
  </si>
  <si>
    <t>Augenstenborg Bro Brandstation</t>
  </si>
  <si>
    <t>Langgade</t>
  </si>
  <si>
    <t>Inst. Nr</t>
  </si>
  <si>
    <t>m3</t>
  </si>
  <si>
    <t>Aftale nr.</t>
  </si>
  <si>
    <t>MWh</t>
  </si>
  <si>
    <t>Nygade</t>
  </si>
  <si>
    <t>Hal Boblehal</t>
  </si>
  <si>
    <t>Hal Dansehus</t>
  </si>
  <si>
    <t>Børnetandplejen</t>
  </si>
  <si>
    <t>enhed</t>
  </si>
  <si>
    <t>nr.</t>
  </si>
  <si>
    <t>Navn</t>
  </si>
  <si>
    <t>Pinkode</t>
  </si>
  <si>
    <t>Forbrugernummer</t>
  </si>
  <si>
    <t>Gråsten Fjernvarme</t>
  </si>
  <si>
    <t>Naturgas</t>
  </si>
  <si>
    <t>Havnbjerg Skole Fjernvarme</t>
  </si>
  <si>
    <t>Børnebyen Havnbjerg</t>
  </si>
  <si>
    <t>Sonfor</t>
  </si>
  <si>
    <t>Danbo</t>
  </si>
  <si>
    <t>Selskab</t>
  </si>
  <si>
    <t>Flintholmvej</t>
  </si>
  <si>
    <t>Mellemvej 16</t>
  </si>
  <si>
    <t>Botilbud Flintholm</t>
  </si>
  <si>
    <t>Måler nr.</t>
  </si>
  <si>
    <t>Bibliotek</t>
  </si>
  <si>
    <t>Broager Folkebørnehave</t>
  </si>
  <si>
    <t>Vestergade</t>
  </si>
  <si>
    <t>Broagerlands Lokalarkiv</t>
  </si>
  <si>
    <t>Himmelblå Børnehaven</t>
  </si>
  <si>
    <t>Mariegård SFO</t>
  </si>
  <si>
    <t>Nejs Børnegården</t>
  </si>
  <si>
    <t>Allegade</t>
  </si>
  <si>
    <t>D07AA001502</t>
  </si>
  <si>
    <t>SZ0740644</t>
  </si>
  <si>
    <t xml:space="preserve">Rådhuset Sundeved </t>
  </si>
  <si>
    <t>SZ0733963</t>
  </si>
  <si>
    <r>
      <t>Bakkensbro (</t>
    </r>
    <r>
      <rPr>
        <sz val="11"/>
        <rFont val="Calibri"/>
        <family val="2"/>
      </rPr>
      <t>Skole</t>
    </r>
    <r>
      <rPr>
        <sz val="11"/>
        <rFont val="Calibri"/>
        <family val="2"/>
      </rPr>
      <t>)</t>
    </r>
  </si>
  <si>
    <t>ZR 08447653</t>
  </si>
  <si>
    <t>SZ 0733907</t>
  </si>
  <si>
    <t xml:space="preserve">Bonderosevej </t>
  </si>
  <si>
    <t>(5-13)   13</t>
  </si>
  <si>
    <t>Damvej</t>
  </si>
  <si>
    <t>Børnehaven Grundtvigsalle</t>
  </si>
  <si>
    <t>Holmvej</t>
  </si>
  <si>
    <t>Hørtoftvej</t>
  </si>
  <si>
    <t xml:space="preserve">Håndværkervej </t>
  </si>
  <si>
    <t>D03AA486886</t>
  </si>
  <si>
    <t>(19) 21</t>
  </si>
  <si>
    <t xml:space="preserve">Kær Bygade </t>
  </si>
  <si>
    <t>S05618163</t>
  </si>
  <si>
    <t xml:space="preserve">Langgade </t>
  </si>
  <si>
    <t>d03aa486745</t>
  </si>
  <si>
    <t>Midtballe</t>
  </si>
  <si>
    <t>Midtborrevej</t>
  </si>
  <si>
    <t xml:space="preserve">Nederbyvej </t>
  </si>
  <si>
    <t xml:space="preserve">Nejs Møllevej </t>
  </si>
  <si>
    <t>167+94460140</t>
  </si>
  <si>
    <t>SZ 0010048</t>
  </si>
  <si>
    <t>D 03AA486400</t>
  </si>
  <si>
    <t>D03AA486771</t>
  </si>
  <si>
    <t>Nørreled</t>
  </si>
  <si>
    <t>Oksbølvej</t>
  </si>
  <si>
    <t>FIK0000027</t>
  </si>
  <si>
    <t xml:space="preserve">Sandvej </t>
  </si>
  <si>
    <t xml:space="preserve">Skolegade </t>
  </si>
  <si>
    <t>Nydam skolen gl. afd. Og SFO</t>
  </si>
  <si>
    <t>ZR 07604192</t>
  </si>
  <si>
    <t>Nydam skolen ny afdeling</t>
  </si>
  <si>
    <t>ZR 07454526</t>
  </si>
  <si>
    <t>Tandklinik ved Nydamskolen</t>
  </si>
  <si>
    <t xml:space="preserve">Skolevej </t>
  </si>
  <si>
    <t>Stenager</t>
  </si>
  <si>
    <t>20080559L</t>
  </si>
  <si>
    <t xml:space="preserve">Storegade </t>
  </si>
  <si>
    <t>D07AA001392</t>
  </si>
  <si>
    <t xml:space="preserve">Sundgade </t>
  </si>
  <si>
    <t xml:space="preserve">Sundsmarkvej </t>
  </si>
  <si>
    <t>Søndervang</t>
  </si>
  <si>
    <t>Nydam Børnehus (Skolevejens Børnehave)</t>
  </si>
  <si>
    <t>Serviceteam (Tidl. tandklinik)</t>
  </si>
  <si>
    <t>19A</t>
  </si>
  <si>
    <t>Nørrebro (Gule byg. ved havnen)</t>
  </si>
  <si>
    <t xml:space="preserve">Avntoftvej </t>
  </si>
  <si>
    <t>Kværs Multiunivers</t>
  </si>
  <si>
    <t>Børnegården Damgade</t>
  </si>
  <si>
    <t xml:space="preserve">Engparken </t>
  </si>
  <si>
    <t>Kløverskolen</t>
  </si>
  <si>
    <t>SFO Mariegården</t>
  </si>
  <si>
    <t>Nejsvej 19 a</t>
  </si>
  <si>
    <t>Hørup hallen</t>
  </si>
  <si>
    <t>Hørup SFO</t>
  </si>
  <si>
    <t>Rendbjergevej</t>
  </si>
  <si>
    <t>Nybøl skole, Videnvej 2</t>
  </si>
  <si>
    <t xml:space="preserve">Spangsmosevej </t>
  </si>
  <si>
    <t xml:space="preserve">Sommervej </t>
  </si>
  <si>
    <t>Toilet ved slottet</t>
  </si>
  <si>
    <t xml:space="preserve">Vestergade </t>
  </si>
  <si>
    <t xml:space="preserve">Voldgade </t>
  </si>
  <si>
    <t xml:space="preserve">Nørreskov-Skolen Guderup </t>
  </si>
  <si>
    <t xml:space="preserve">Nørregade </t>
  </si>
  <si>
    <t>Sandagervej</t>
  </si>
  <si>
    <t>Installations nr.</t>
  </si>
  <si>
    <t>El inst. 44510155</t>
  </si>
  <si>
    <t>El inst. 44510490</t>
  </si>
  <si>
    <t>El inst. 44510536</t>
  </si>
  <si>
    <t>El inst. 44511446</t>
  </si>
  <si>
    <t>El inst. 44511945</t>
  </si>
  <si>
    <t>El inst. 44511996</t>
  </si>
  <si>
    <t>El inst. 44512640</t>
  </si>
  <si>
    <t>El inst. 44512807</t>
  </si>
  <si>
    <t>El inst. 44512975</t>
  </si>
  <si>
    <t>El inst. 44513711</t>
  </si>
  <si>
    <t>El inst. 44513840</t>
  </si>
  <si>
    <t>El inst. 44514790</t>
  </si>
  <si>
    <t>El inst. 44514792</t>
  </si>
  <si>
    <t>El inst. 44514891</t>
  </si>
  <si>
    <t>El inst. 44515538</t>
  </si>
  <si>
    <t>El inst. 44515714</t>
  </si>
  <si>
    <t>El inst. 44516070</t>
  </si>
  <si>
    <t>El inst. 44516393</t>
  </si>
  <si>
    <t>El inst. 44516908</t>
  </si>
  <si>
    <t>El inst. 44516953</t>
  </si>
  <si>
    <t>El inst. 44517326</t>
  </si>
  <si>
    <t>El inst. 44517498</t>
  </si>
  <si>
    <t>El inst. 44517604</t>
  </si>
  <si>
    <t>El inst. 44517620</t>
  </si>
  <si>
    <t>El inst. 44517705</t>
  </si>
  <si>
    <t>El inst. 44517976</t>
  </si>
  <si>
    <t>El inst. 44518065</t>
  </si>
  <si>
    <t>El inst. 44518085</t>
  </si>
  <si>
    <t>El inst. 44518126</t>
  </si>
  <si>
    <t>El inst. 44518129</t>
  </si>
  <si>
    <t>El inst. 44518198</t>
  </si>
  <si>
    <t>El inst. 44518307</t>
  </si>
  <si>
    <t>El inst. 44518327</t>
  </si>
  <si>
    <t>El inst. 44518649</t>
  </si>
  <si>
    <t>El inst. 44519786</t>
  </si>
  <si>
    <t>El inst. 44519808</t>
  </si>
  <si>
    <t>El inst. 44519909</t>
  </si>
  <si>
    <t>El inst. 44520030</t>
  </si>
  <si>
    <t>El inst. 44520757</t>
  </si>
  <si>
    <t>El inst. 44520776</t>
  </si>
  <si>
    <t>El inst. 44520915</t>
  </si>
  <si>
    <t>El inst. 44521324</t>
  </si>
  <si>
    <t>El inst. 44521344</t>
  </si>
  <si>
    <t>El inst. 44521587</t>
  </si>
  <si>
    <t>El inst. 44521588</t>
  </si>
  <si>
    <t>El inst. 44521594</t>
  </si>
  <si>
    <t>El inst. 44521595</t>
  </si>
  <si>
    <t>El inst. 44521650</t>
  </si>
  <si>
    <t>El inst. 44521782</t>
  </si>
  <si>
    <t>El inst. 44521783</t>
  </si>
  <si>
    <t>El inst. 44521862</t>
  </si>
  <si>
    <t>El inst. 44522143</t>
  </si>
  <si>
    <t>El inst. 44522144</t>
  </si>
  <si>
    <t>El inst. 44522149</t>
  </si>
  <si>
    <t>El inst. 44522186</t>
  </si>
  <si>
    <t>El inst. 44522223</t>
  </si>
  <si>
    <t>El inst. 44522233</t>
  </si>
  <si>
    <t>El inst. 44522768</t>
  </si>
  <si>
    <t>El inst. 44522769</t>
  </si>
  <si>
    <t>El inst. 44522780</t>
  </si>
  <si>
    <t>El inst. 44522782</t>
  </si>
  <si>
    <t>El inst. 44522792</t>
  </si>
  <si>
    <t>El inst. 44522794</t>
  </si>
  <si>
    <t>El inst. 44522795</t>
  </si>
  <si>
    <t>El inst. 44523419</t>
  </si>
  <si>
    <t>El inst. 44523452</t>
  </si>
  <si>
    <t>El inst. 44523532</t>
  </si>
  <si>
    <t>El inst. 44524056</t>
  </si>
  <si>
    <t>El inst. 44524120</t>
  </si>
  <si>
    <t>El inst. 44524167</t>
  </si>
  <si>
    <t>El inst. 44524168</t>
  </si>
  <si>
    <t>El inst. 44524322</t>
  </si>
  <si>
    <t>El inst. 44524426</t>
  </si>
  <si>
    <t>El inst. 44524427</t>
  </si>
  <si>
    <t>El inst. 44524955</t>
  </si>
  <si>
    <t>El inst. 44524961</t>
  </si>
  <si>
    <t>El inst. 44525014</t>
  </si>
  <si>
    <t>El inst. 44525015</t>
  </si>
  <si>
    <t>El inst. 44525102</t>
  </si>
  <si>
    <t>El inst. 44525121</t>
  </si>
  <si>
    <t>El inst. 44525122</t>
  </si>
  <si>
    <t>El inst. 44525178</t>
  </si>
  <si>
    <t>El inst. 44525179</t>
  </si>
  <si>
    <t>El inst. 44525851</t>
  </si>
  <si>
    <t>El inst. 44525852</t>
  </si>
  <si>
    <t>El inst. 44525853</t>
  </si>
  <si>
    <t>El inst. 44525855</t>
  </si>
  <si>
    <t>El inst. 44525898</t>
  </si>
  <si>
    <t>El inst. 44526092</t>
  </si>
  <si>
    <t>El inst. 44526442</t>
  </si>
  <si>
    <t>El inst. 44526515</t>
  </si>
  <si>
    <t>El inst. 44526525</t>
  </si>
  <si>
    <t>El inst. 44526688</t>
  </si>
  <si>
    <t>El inst. 44527213</t>
  </si>
  <si>
    <t>El inst. 44527408</t>
  </si>
  <si>
    <t>El inst. 44527432</t>
  </si>
  <si>
    <t>El inst. 44527672</t>
  </si>
  <si>
    <t>El inst. 44527890</t>
  </si>
  <si>
    <t>El inst. 44528013</t>
  </si>
  <si>
    <t>El inst. 44528333</t>
  </si>
  <si>
    <t>El inst. 44528650</t>
  </si>
  <si>
    <t>El inst. 44528871</t>
  </si>
  <si>
    <t>El inst. 44529106</t>
  </si>
  <si>
    <t>El inst. 44529108</t>
  </si>
  <si>
    <t>El inst. 44529509</t>
  </si>
  <si>
    <t>El inst. 44529595</t>
  </si>
  <si>
    <t>El inst. 44529627</t>
  </si>
  <si>
    <t>El inst. 44530103</t>
  </si>
  <si>
    <t>El inst. 44530104</t>
  </si>
  <si>
    <t>El inst. 44530190</t>
  </si>
  <si>
    <t>El inst. 44530285</t>
  </si>
  <si>
    <t>El inst. 44530341</t>
  </si>
  <si>
    <t>El inst. 44530700</t>
  </si>
  <si>
    <t>El inst. 44530713</t>
  </si>
  <si>
    <t>El inst. 44530731</t>
  </si>
  <si>
    <t>El inst. 44530802</t>
  </si>
  <si>
    <t>El inst. 44530970</t>
  </si>
  <si>
    <t>El inst. 44531312</t>
  </si>
  <si>
    <t>El inst. 44531367</t>
  </si>
  <si>
    <t>El inst. 44532043</t>
  </si>
  <si>
    <t>El inst. 44532153</t>
  </si>
  <si>
    <t>El inst. 44532239</t>
  </si>
  <si>
    <t>El inst. 44532247</t>
  </si>
  <si>
    <t>El inst. 44532250</t>
  </si>
  <si>
    <t>El inst. 44533080</t>
  </si>
  <si>
    <t>El inst. 44533105</t>
  </si>
  <si>
    <t>El inst. 44533155</t>
  </si>
  <si>
    <t>El inst. 44533232</t>
  </si>
  <si>
    <t>El inst. 44533236</t>
  </si>
  <si>
    <t>El inst. 44533240</t>
  </si>
  <si>
    <t>El inst. 44533263</t>
  </si>
  <si>
    <t>El inst. 44533587</t>
  </si>
  <si>
    <t>El inst. 44533854</t>
  </si>
  <si>
    <t>El inst. 44533975</t>
  </si>
  <si>
    <t>El inst. 44534040</t>
  </si>
  <si>
    <t>El inst. 44534303</t>
  </si>
  <si>
    <t>El inst. 44534681</t>
  </si>
  <si>
    <t>El inst. 44534945</t>
  </si>
  <si>
    <t>El inst. 44535163</t>
  </si>
  <si>
    <t>El inst. 44535164</t>
  </si>
  <si>
    <t>El inst. 44535198</t>
  </si>
  <si>
    <t>El inst. 44535534</t>
  </si>
  <si>
    <t>El inst. 44535995</t>
  </si>
  <si>
    <t>El inst. 44536436</t>
  </si>
  <si>
    <t>El inst. 44536437</t>
  </si>
  <si>
    <t>El inst. 44536558</t>
  </si>
  <si>
    <t>El inst. 44537126</t>
  </si>
  <si>
    <t>El inst. 44537127</t>
  </si>
  <si>
    <t>El inst. 44537379</t>
  </si>
  <si>
    <t>El inst. 44537389</t>
  </si>
  <si>
    <t>El inst. 44537420</t>
  </si>
  <si>
    <t>El inst. 44537609</t>
  </si>
  <si>
    <t>El inst. 44537621</t>
  </si>
  <si>
    <t>El inst. 44537893</t>
  </si>
  <si>
    <t>El inst. 44538312</t>
  </si>
  <si>
    <t>El inst. 44538367</t>
  </si>
  <si>
    <t>El inst. 44538527</t>
  </si>
  <si>
    <t>El inst. 44538851</t>
  </si>
  <si>
    <t>El inst. 44539045</t>
  </si>
  <si>
    <t>El inst. 44539093</t>
  </si>
  <si>
    <t>El inst. 44539356</t>
  </si>
  <si>
    <t>El inst. 44539526</t>
  </si>
  <si>
    <t>El inst. 44539661</t>
  </si>
  <si>
    <t>El inst. 44539788</t>
  </si>
  <si>
    <t>El inst. 44546613</t>
  </si>
  <si>
    <t>El inst. 44546889</t>
  </si>
  <si>
    <t>El inst. 44547357</t>
  </si>
  <si>
    <t>El inst. 44547375</t>
  </si>
  <si>
    <t>El inst. 44547379</t>
  </si>
  <si>
    <t>El inst. 44547418</t>
  </si>
  <si>
    <t>El inst. 44547520</t>
  </si>
  <si>
    <t>El inst. 44547831</t>
  </si>
  <si>
    <t>El inst. 44548361</t>
  </si>
  <si>
    <t>El inst. 44548658</t>
  </si>
  <si>
    <t>El inst. 44548819</t>
  </si>
  <si>
    <t>El inst. 44548975</t>
  </si>
  <si>
    <t>El inst. 44549036</t>
  </si>
  <si>
    <t>El inst. 44549089</t>
  </si>
  <si>
    <t>El inst. 44550088</t>
  </si>
  <si>
    <t>El inst. 44551137</t>
  </si>
  <si>
    <t>El inst. 44551287</t>
  </si>
  <si>
    <t>El inst. 44551344</t>
  </si>
  <si>
    <t>El inst. 44551463</t>
  </si>
  <si>
    <t>El inst. 44552169</t>
  </si>
  <si>
    <t>El inst. 44552188</t>
  </si>
  <si>
    <t>El inst. 44552252</t>
  </si>
  <si>
    <t>El inst. 44553104</t>
  </si>
  <si>
    <t>El inst. 44553302</t>
  </si>
  <si>
    <t>El inst. 44553321</t>
  </si>
  <si>
    <t>El inst. 44553487</t>
  </si>
  <si>
    <t>El inst. 44554272</t>
  </si>
  <si>
    <t>El inst. 44554589</t>
  </si>
  <si>
    <t>El inst. 44554616</t>
  </si>
  <si>
    <t>El inst. 44554676</t>
  </si>
  <si>
    <t>El inst. 44554737</t>
  </si>
  <si>
    <t>El inst. 44554773</t>
  </si>
  <si>
    <t>El inst. 44554804</t>
  </si>
  <si>
    <t>El inst. 44555281</t>
  </si>
  <si>
    <t>El inst. 44555945</t>
  </si>
  <si>
    <t>El inst. 44555946</t>
  </si>
  <si>
    <t>El inst. 44556366</t>
  </si>
  <si>
    <t>El inst. 44556395</t>
  </si>
  <si>
    <t>El inst. 44560473</t>
  </si>
  <si>
    <t>El inst. 44563240</t>
  </si>
  <si>
    <t>El inst. 44571240</t>
  </si>
  <si>
    <t>El inst. 44572370</t>
  </si>
  <si>
    <t>El inst. 44572926</t>
  </si>
  <si>
    <t>El inst. 44573024</t>
  </si>
  <si>
    <t>El inst. 44573146</t>
  </si>
  <si>
    <t>El inst. 44573523</t>
  </si>
  <si>
    <t>El inst. 44573524</t>
  </si>
  <si>
    <t>El inst. 44573608</t>
  </si>
  <si>
    <t>El inst. 44574797</t>
  </si>
  <si>
    <t>El inst. 44575109</t>
  </si>
  <si>
    <t>El inst. 44575784</t>
  </si>
  <si>
    <t>El inst. 44576037</t>
  </si>
  <si>
    <t>El inst. 44577192</t>
  </si>
  <si>
    <t>El inst. 44577193</t>
  </si>
  <si>
    <t>El inst. 44577194</t>
  </si>
  <si>
    <t>El inst. 44577195</t>
  </si>
  <si>
    <t>El inst. 44577411</t>
  </si>
  <si>
    <t>El inst. 44578185</t>
  </si>
  <si>
    <t>El inst. 44579100</t>
  </si>
  <si>
    <t>El inst. 44590012</t>
  </si>
  <si>
    <t>El inst. 44590017</t>
  </si>
  <si>
    <t>El inst. 44590019</t>
  </si>
  <si>
    <t>El inst. 44590022</t>
  </si>
  <si>
    <t>El inst. 44590023</t>
  </si>
  <si>
    <t>El inst. 44590024</t>
  </si>
  <si>
    <t>El inst. 44590026</t>
  </si>
  <si>
    <t>El inst. 44590027</t>
  </si>
  <si>
    <t>El inst. 44590029</t>
  </si>
  <si>
    <t>El inst. 44590032</t>
  </si>
  <si>
    <t>El inst. 44590033</t>
  </si>
  <si>
    <t>El inst. 44590034</t>
  </si>
  <si>
    <t>El inst. 44590035</t>
  </si>
  <si>
    <t>El inst. 44590036</t>
  </si>
  <si>
    <t>El inst. 44590037</t>
  </si>
  <si>
    <t>El inst. 44590038</t>
  </si>
  <si>
    <t>El inst. 44590062</t>
  </si>
  <si>
    <t>El inst. 44590063</t>
  </si>
  <si>
    <t>El inst. 44590064</t>
  </si>
  <si>
    <t>El inst. 44590065</t>
  </si>
  <si>
    <t>El inst. 44590067</t>
  </si>
  <si>
    <t>El inst. 44590068</t>
  </si>
  <si>
    <t>El inst. 44590069</t>
  </si>
  <si>
    <t>El inst. 44590073</t>
  </si>
  <si>
    <t>El inst. 44590101</t>
  </si>
  <si>
    <t>El inst. 44590102</t>
  </si>
  <si>
    <t>El inst. 44590103</t>
  </si>
  <si>
    <t>El inst. 44590104</t>
  </si>
  <si>
    <t>El inst. 44590105</t>
  </si>
  <si>
    <t>El inst. 44590106</t>
  </si>
  <si>
    <t>El inst. 44590107</t>
  </si>
  <si>
    <t>El inst. 44590111</t>
  </si>
  <si>
    <t>El inst. 44590121</t>
  </si>
  <si>
    <t>El inst. 44590122</t>
  </si>
  <si>
    <t>El inst. 44590123</t>
  </si>
  <si>
    <t>El inst. 44590124</t>
  </si>
  <si>
    <t>El inst. 44590125</t>
  </si>
  <si>
    <t>El inst. 44590126</t>
  </si>
  <si>
    <t>El inst. 44590127</t>
  </si>
  <si>
    <t>El inst. 44590128</t>
  </si>
  <si>
    <t>El inst. 44590129</t>
  </si>
  <si>
    <t>El inst. 44590131</t>
  </si>
  <si>
    <t>El inst. 44590132</t>
  </si>
  <si>
    <t>El inst. 44590133</t>
  </si>
  <si>
    <t>El inst. 44590134</t>
  </si>
  <si>
    <t>El inst. 44590135</t>
  </si>
  <si>
    <t>El inst. 44590136</t>
  </si>
  <si>
    <t>El inst. 44590137</t>
  </si>
  <si>
    <t>El inst. 44590138</t>
  </si>
  <si>
    <t>El inst. 44590139</t>
  </si>
  <si>
    <t>El inst. 44590150</t>
  </si>
  <si>
    <t>El inst. 44590210</t>
  </si>
  <si>
    <t>El inst. 44590213</t>
  </si>
  <si>
    <t>El inst. 44590610</t>
  </si>
  <si>
    <t>El inst. 44590611</t>
  </si>
  <si>
    <t>El inst. 44590614</t>
  </si>
  <si>
    <t>El inst. 44590615</t>
  </si>
  <si>
    <t>El inst. 44590616</t>
  </si>
  <si>
    <t>El inst. 44590617</t>
  </si>
  <si>
    <t>El inst. 44591001</t>
  </si>
  <si>
    <t>El inst. 44591002</t>
  </si>
  <si>
    <t>El inst. 44591003</t>
  </si>
  <si>
    <t>El inst. 44591004</t>
  </si>
  <si>
    <t>El inst. 44593028</t>
  </si>
  <si>
    <t>kWh</t>
  </si>
  <si>
    <t>Nørreskov-Skolen Guderup Skole</t>
  </si>
  <si>
    <t>Nørreskov-Skolen Guderup Nørregade 11</t>
  </si>
  <si>
    <t>Nørreskov-Skolen Guderup SFO, Skolegade 8</t>
  </si>
  <si>
    <t>Asserballe børnehus</t>
  </si>
  <si>
    <t>Broager Danske børnehave</t>
  </si>
  <si>
    <t>Damgade 47</t>
  </si>
  <si>
    <t>Ringgade 145</t>
  </si>
  <si>
    <t>Storegade 6a</t>
  </si>
  <si>
    <t>Broager bibliotek</t>
  </si>
  <si>
    <t>Augustenborg skole, Fløj 1974</t>
  </si>
  <si>
    <t>Augustenborg skole, Kettingvej</t>
  </si>
  <si>
    <t>Augustenborg skole, Klub Svellebo</t>
  </si>
  <si>
    <t>Ulkebøl-Skolen, E blok</t>
  </si>
  <si>
    <t>Ulkebøl-Skolen, afdeling B</t>
  </si>
  <si>
    <t>Ulkebøl-Skolen, afdeling A</t>
  </si>
  <si>
    <t>Brandstation, Nordborg 4459855</t>
  </si>
  <si>
    <t>Kløvermarkhallen, hal og gymnastiksal</t>
  </si>
  <si>
    <t>Ladegården. Materialegård</t>
  </si>
  <si>
    <t>Post nr.</t>
  </si>
  <si>
    <t>Børnehuset Møllegade A</t>
  </si>
  <si>
    <t>Børnehuset Møllegade B</t>
  </si>
  <si>
    <t>Gyden 19</t>
  </si>
  <si>
    <t>Fryndes SFO</t>
  </si>
  <si>
    <t>Augustenborg Ny Børnehave</t>
  </si>
  <si>
    <t>Østergade</t>
  </si>
  <si>
    <t>Skolen Augustenborg</t>
  </si>
  <si>
    <t>Storegade 20 - Fagcenter ældre</t>
  </si>
  <si>
    <t xml:space="preserve">Slotsalle </t>
  </si>
  <si>
    <t>Augustenborg fjernvarme</t>
  </si>
  <si>
    <t>post nr.</t>
  </si>
  <si>
    <t>port nr.</t>
  </si>
  <si>
    <t>Diesel</t>
  </si>
  <si>
    <t>Benzin</t>
  </si>
  <si>
    <t>Sundsmarksvej 74</t>
  </si>
  <si>
    <t>Egne og leasede biler</t>
  </si>
  <si>
    <t>Storegade 38</t>
  </si>
  <si>
    <t xml:space="preserve">Turist- og erhvervskontor, </t>
  </si>
  <si>
    <t>Broager Skole + Nejsvej 19, 19A, 22</t>
  </si>
  <si>
    <t>Mølleparkens Plejehjem</t>
  </si>
  <si>
    <t>GJ</t>
  </si>
  <si>
    <t>Sydals Plejehjem. Konvt. juni 2012</t>
  </si>
  <si>
    <t>Aktivitetscenteret Guderup</t>
  </si>
  <si>
    <t>Humlehøj-Skolen og hal</t>
  </si>
  <si>
    <t>Badmintonhallen, Boblehallen</t>
  </si>
  <si>
    <t>Johs. Kock vej 14</t>
  </si>
  <si>
    <t>Kystvej A</t>
  </si>
  <si>
    <t>Kystvej B</t>
  </si>
  <si>
    <t xml:space="preserve">Hørup bygade </t>
  </si>
  <si>
    <t>Sydals Plejehjem , konv. Til fjernvarme</t>
  </si>
  <si>
    <t>Forbrug 2010</t>
  </si>
  <si>
    <t>Forbrug 2009</t>
  </si>
  <si>
    <t>Forbrug 2008</t>
  </si>
  <si>
    <t>Forbrug 2007</t>
  </si>
  <si>
    <t>Andre</t>
  </si>
  <si>
    <t>Omsorg</t>
  </si>
  <si>
    <t>Skole</t>
  </si>
  <si>
    <t>Ulkebøl plejecenter</t>
  </si>
  <si>
    <t>Stadion Klubhus</t>
  </si>
  <si>
    <t>Musikskolen</t>
  </si>
  <si>
    <t>Gammel Guderup Vej</t>
  </si>
  <si>
    <t xml:space="preserve">Havnekontoret </t>
  </si>
  <si>
    <t>Egernsund Gammel Skole</t>
  </si>
  <si>
    <t>Lænken</t>
  </si>
  <si>
    <t>SF</t>
  </si>
  <si>
    <t>GF</t>
  </si>
  <si>
    <t>BF</t>
  </si>
  <si>
    <t>NF</t>
  </si>
  <si>
    <t>NDanbo</t>
  </si>
  <si>
    <t>AF</t>
  </si>
  <si>
    <t>DONG</t>
  </si>
  <si>
    <t>Katforte</t>
  </si>
  <si>
    <t>Ringbakken</t>
  </si>
  <si>
    <t>Børnehaven Ringbakken (lukket i 2010)</t>
  </si>
  <si>
    <t>Central Tandlægeklinik Ny</t>
  </si>
  <si>
    <t>Børnehaven Humle Tumle Ny</t>
  </si>
  <si>
    <t>Lokalhistorisk arkiv skønnet</t>
  </si>
  <si>
    <t>Hjælpemiddeldepotet, oprettet i 2010</t>
  </si>
  <si>
    <t>Rådhus i Sundeved</t>
  </si>
  <si>
    <t>Fritid/Hundeførerforening</t>
  </si>
  <si>
    <t>Guderup hallen</t>
  </si>
  <si>
    <t>Guderup Fritidshjem</t>
  </si>
  <si>
    <t>Brandsstationen</t>
  </si>
  <si>
    <t>Har fjernvarme nu</t>
  </si>
  <si>
    <t>"børnehuset"</t>
  </si>
  <si>
    <t>Eckersbergvej</t>
  </si>
  <si>
    <t>Lukkede ejendomme</t>
  </si>
  <si>
    <t>Håndværkervej</t>
  </si>
  <si>
    <t xml:space="preserve">Industrivej </t>
  </si>
  <si>
    <t>6310</t>
  </si>
  <si>
    <t>LUKKET materialegård i Broager</t>
  </si>
  <si>
    <t>Asserballe Skole</t>
  </si>
  <si>
    <t>Krogen</t>
  </si>
  <si>
    <t>Børnehaven Løven</t>
  </si>
  <si>
    <t>Løvenskjoldsgade</t>
  </si>
  <si>
    <t>Nørreskov-Skolen</t>
  </si>
  <si>
    <t>Sønderborg Teater</t>
  </si>
  <si>
    <t>Misbrugcenter (den gamle Musikskole 2012)</t>
  </si>
  <si>
    <t>Graddage må ikke slettes</t>
  </si>
  <si>
    <t>GD 31.5 Broager</t>
  </si>
  <si>
    <t>GD 31.12, Gråsten, Nordborg, DONG</t>
  </si>
  <si>
    <t xml:space="preserve">GD SDB FJV </t>
  </si>
  <si>
    <t>Ukorrigeret årsforbrug af varme, MWh</t>
  </si>
  <si>
    <t>Graddagskorrigeret årsforbrug af varme, MWh</t>
  </si>
  <si>
    <t>FV_Net_Navn</t>
  </si>
  <si>
    <t>Antal net</t>
  </si>
  <si>
    <t>Augustenborg Fjernvarme</t>
  </si>
  <si>
    <t>gram CO2/kWh</t>
  </si>
  <si>
    <t>Nordborg Fjernvarme</t>
  </si>
  <si>
    <t>Broager Fjernvarme</t>
  </si>
  <si>
    <t>Sønderborg Fjernvarme</t>
  </si>
  <si>
    <t>Årets CO2 udledning fra varmeforbruget (ton) efter 125 % metoden</t>
  </si>
  <si>
    <t>Beregningsfaktorer:</t>
  </si>
  <si>
    <t>(kilde: Energistyrelsens standardfaktorer i forbindelse med kvotesystemet)</t>
  </si>
  <si>
    <t>Brændsel</t>
  </si>
  <si>
    <t>Fuelolie</t>
  </si>
  <si>
    <t>Gasolie/dieselolie</t>
  </si>
  <si>
    <t>LPG</t>
  </si>
  <si>
    <t>Kul</t>
  </si>
  <si>
    <t>Petrokoks</t>
  </si>
  <si>
    <t>Koks</t>
  </si>
  <si>
    <t>Biogas</t>
  </si>
  <si>
    <t>Halm</t>
  </si>
  <si>
    <t>Træpiller</t>
  </si>
  <si>
    <t>Træaffald</t>
  </si>
  <si>
    <t>Træflis</t>
  </si>
  <si>
    <t>Anden fast biomasse</t>
  </si>
  <si>
    <t>Rapsolie</t>
  </si>
  <si>
    <t>Fiskeolie</t>
  </si>
  <si>
    <t>Bioolie og anden 
flydende biobrændsel</t>
  </si>
  <si>
    <t>Hvor meget udleder brugen af el ?</t>
  </si>
  <si>
    <t>(Kilde: Energinet.dk) excl. Nettab i distributionsleddet på ca. 5%</t>
  </si>
  <si>
    <t>Øst Danmark</t>
  </si>
  <si>
    <t>Vest Danmark</t>
  </si>
  <si>
    <r>
      <t>gram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/kWh</t>
    </r>
  </si>
  <si>
    <r>
      <t>gram CO</t>
    </r>
    <r>
      <rPr>
        <vertAlign val="subscript"/>
        <sz val="11"/>
        <color theme="1"/>
        <rFont val="Calibri"/>
        <family val="2"/>
        <scheme val="minor"/>
      </rPr>
      <t>2e</t>
    </r>
    <r>
      <rPr>
        <sz val="11"/>
        <color theme="1"/>
        <rFont val="Calibri"/>
        <family val="2"/>
        <scheme val="minor"/>
      </rPr>
      <t>/kWh</t>
    </r>
  </si>
  <si>
    <t xml:space="preserve">Hvor meget CO2 udledes ved brug af forskellige brændsler ? </t>
  </si>
  <si>
    <t>CO2 udledning 
gram/kWh</t>
  </si>
  <si>
    <t>gram CO2e/kWh</t>
  </si>
  <si>
    <t>Danmark</t>
  </si>
  <si>
    <t>Hvor e står for ekvivalent og betyder at også øvrige drivhusgassers  er omregnet til deres påvirkning af atmosfæren som co2 ekvivalenter.</t>
  </si>
  <si>
    <t>Standardfaktorer for brændværdier og CO2emissioner (kilde ENS)</t>
  </si>
  <si>
    <t xml:space="preserve">Brændværdi </t>
  </si>
  <si>
    <t xml:space="preserve">Emissionsfaktor </t>
  </si>
  <si>
    <t>CO2 udledning</t>
  </si>
  <si>
    <t xml:space="preserve">CO2 udledning </t>
  </si>
  <si>
    <t>tons CO2/TJ</t>
  </si>
  <si>
    <t>gram/kWh</t>
  </si>
  <si>
    <r>
      <t>GJ/Nm</t>
    </r>
    <r>
      <rPr>
        <vertAlign val="superscript"/>
        <sz val="11"/>
        <color theme="1"/>
        <rFont val="Calibri"/>
        <family val="2"/>
        <scheme val="minor"/>
      </rPr>
      <t>3</t>
    </r>
  </si>
  <si>
    <r>
      <t>kg/Nm</t>
    </r>
    <r>
      <rPr>
        <vertAlign val="superscript"/>
        <sz val="11"/>
        <color theme="1"/>
        <rFont val="Calibri"/>
        <family val="2"/>
        <scheme val="minor"/>
      </rPr>
      <t>3</t>
    </r>
  </si>
  <si>
    <t>GJ/Ton</t>
  </si>
  <si>
    <t>kg/ton</t>
  </si>
  <si>
    <r>
      <t>GJ/m</t>
    </r>
    <r>
      <rPr>
        <vertAlign val="superscript"/>
        <sz val="11"/>
        <color theme="1"/>
        <rFont val="Calibri"/>
        <family val="2"/>
        <scheme val="minor"/>
      </rPr>
      <t>3</t>
    </r>
  </si>
  <si>
    <r>
      <t>kg/m</t>
    </r>
    <r>
      <rPr>
        <vertAlign val="superscript"/>
        <sz val="11"/>
        <color theme="1"/>
        <rFont val="Calibri"/>
        <family val="2"/>
        <scheme val="minor"/>
      </rPr>
      <t>3</t>
    </r>
  </si>
  <si>
    <t>Tal fra 2012</t>
  </si>
  <si>
    <t>miljødeklaration el, dk vest</t>
  </si>
  <si>
    <t>Indtast data i de hvide kasser:</t>
  </si>
  <si>
    <t>Emissionsfaktor for LPG (kg/GJ)</t>
  </si>
  <si>
    <t>Emissionsfaktor for LPG (kg/MWh)</t>
  </si>
  <si>
    <t>Emissionsfaktor for motorbenzin (kg/GJ)</t>
  </si>
  <si>
    <t>Emissionsfaktor for motorbenzin (kg/MWh)</t>
  </si>
  <si>
    <t>Emissionsfaktor for petroleum (kg/GJ)</t>
  </si>
  <si>
    <t>Emissionsfaktor for petroleum (kg/MWh)</t>
  </si>
  <si>
    <t>Emissionsfaktor for gas/dieselolie (kg/GJ)</t>
  </si>
  <si>
    <t>Emissionsfaktor for gas/dieselolie (kg/MWh)</t>
  </si>
  <si>
    <t>Diesel massefylde (kg/liter)</t>
  </si>
  <si>
    <t>Energiindhold i Diesel (kj/kg)</t>
  </si>
  <si>
    <t>Emissionsfaktor for fuelolie (kg/GJ)</t>
  </si>
  <si>
    <t>Emissionsfaktor for fuelolie (kg/MWh)</t>
  </si>
  <si>
    <t>Emissionsfaktor for spildolie (kg/GJ)</t>
  </si>
  <si>
    <t>Emissionsfaktor for spildolie (kg/MWh)</t>
  </si>
  <si>
    <t>Emissionsfaktor for bioethanol (kg/GJ)</t>
  </si>
  <si>
    <t>Emissionsfaktor for bioethanol (kg/MWh)</t>
  </si>
  <si>
    <t>Emissionsfaktor for biodiesel (kg/GJ)</t>
  </si>
  <si>
    <t>Emissionsfaktor for biodiesel (kg/MWh)</t>
  </si>
  <si>
    <t>Emissionsfaktor for naturgas (kg/GJ)</t>
  </si>
  <si>
    <t>Emissionsfaktor for naturgas (kg/MWh)</t>
  </si>
  <si>
    <t>Emissionsfaktor for kul (kg/GJ)</t>
  </si>
  <si>
    <t>Emissionsfaktor for kul (kg/MWh)</t>
  </si>
  <si>
    <t>Emissionsfaktor for koks (kg/GJ)</t>
  </si>
  <si>
    <t>Emissionsfaktor for koks (kg/MWh)</t>
  </si>
  <si>
    <t>Emissionsfaktor fra solceller (kg/MWh)</t>
  </si>
  <si>
    <t>Emissionsfaktor fra vindmøller (kg/MWh)</t>
  </si>
  <si>
    <t>Emissionsfaktor for halm (kg/GJ)</t>
  </si>
  <si>
    <t>Emissionsfaktor for halm (kg/MWh)</t>
  </si>
  <si>
    <t>Emissionsfaktor for bioolie (kg/GJ)</t>
  </si>
  <si>
    <t>Emissionsfaktor for bioolie (kg/MWh)</t>
  </si>
  <si>
    <t>Emissionsfaktor for biogas (kg/GJ)</t>
  </si>
  <si>
    <t>Emissionsfaktor for biogas (kg/MWh)</t>
  </si>
  <si>
    <t>Emissionsfaktor for træ- og biomasse (kg/GJ)</t>
  </si>
  <si>
    <t>Emissionsfaktor for træ- og biomasse (kg/MWh)</t>
  </si>
  <si>
    <t>Emissionsfaktor for affald (kg/GJ)</t>
  </si>
  <si>
    <t>Emissionsfaktor for affald (kg/MWh)</t>
  </si>
  <si>
    <t>Energiindhold for naturgas (MWh/m3)</t>
  </si>
  <si>
    <t>Energiindhold i stenkul (GJ/ton)</t>
  </si>
  <si>
    <t>Energiindhold i koks (GJ/ton)</t>
  </si>
  <si>
    <t>Energiindhold i propan (kj/kg)</t>
  </si>
  <si>
    <t>Klimakorrigering (Til varme)</t>
  </si>
  <si>
    <t>Klimakorrigering (Til vand)</t>
  </si>
  <si>
    <t>Produktion af strøm fra solceller (MWh/installeret kWp)</t>
  </si>
  <si>
    <t>Her er de variable faktorer:</t>
  </si>
  <si>
    <t>Indtast data i de hvide felter:</t>
  </si>
  <si>
    <t>Emissionsfaktor for importeret el (125% metode)(kg CO2/MWh)</t>
  </si>
  <si>
    <t>Emissionsfaktor for importeret el (200% metode) (kg CO2/MWh)</t>
  </si>
  <si>
    <t>Emissionsfaktor for importeret el (Energiindholds metode) (kg CO2/MWh)</t>
  </si>
  <si>
    <t>Emissionsfaktor for importeret el (Energikvalitets metode) (kg CO2/MWh)</t>
  </si>
  <si>
    <t>Befolkningstal i Danmark (antal)</t>
  </si>
  <si>
    <t>Befolkningstal i Sønderborg (antal)</t>
  </si>
  <si>
    <t>Sønderborgsandel af Danmark (Forhold)</t>
  </si>
  <si>
    <t>Årets graddage</t>
  </si>
  <si>
    <t>Graddage i et normalår</t>
  </si>
  <si>
    <t>Fra Christian Eriksen - tal anvendt af ProjectZero. Kilde Energistatistikken</t>
  </si>
  <si>
    <t>EL</t>
  </si>
  <si>
    <t xml:space="preserve">De tal vi normalt bruger </t>
  </si>
  <si>
    <t>co2</t>
  </si>
  <si>
    <t>CO2e</t>
  </si>
  <si>
    <t xml:space="preserve">Palævej </t>
  </si>
  <si>
    <t>AF (bimåler, aug. Sygehus)</t>
  </si>
  <si>
    <t>Norborghallen, Storegade 38, Luffes plads - aftalenr Nordborg Skole (manuelle aflæsninger)</t>
  </si>
  <si>
    <t xml:space="preserve">Bygadens Børnegård </t>
  </si>
  <si>
    <t>Bonderosevej</t>
  </si>
  <si>
    <t>Underv.&amp; Fritidsforv. SFO. (Bülowskolen)</t>
  </si>
  <si>
    <t>Underv.&amp; Fritidsforv. (Bülowskolen)</t>
  </si>
  <si>
    <t>Kløverskolen (Kløvermarken 1)</t>
  </si>
  <si>
    <t>Klub Kærvej (tidl. Børnehave)</t>
  </si>
  <si>
    <t>andre</t>
  </si>
  <si>
    <t>Sønderborg Kommune (Reimerskolen)</t>
  </si>
  <si>
    <t>I alt - alle bygninger inkl. lukkede</t>
  </si>
  <si>
    <t>Nordborg Biograf (kommunen betaler varme, de betaler selv el, så el er ikke med i regnskabet)</t>
  </si>
  <si>
    <t>Broager Skole (ny bygning)</t>
  </si>
  <si>
    <t>Broager Skole (EK tal 07-10 fjv resten)</t>
  </si>
  <si>
    <t>Guderup Plejecenter (el er parkvej 20)</t>
  </si>
  <si>
    <t>Voldgade</t>
  </si>
  <si>
    <t>JobcenterAlssundskolen (lejet bygning, nu fraflyttet) forbrug fra EK og skøn</t>
  </si>
  <si>
    <t>Engparkens børnehave (lukket)</t>
  </si>
  <si>
    <t>10'eren(en del af skolen)(skønnet i 2007)</t>
  </si>
  <si>
    <t>Alssundværkstedet (skønnet i 2007 og 2008)</t>
  </si>
  <si>
    <t>Brohaven, Bosager 8 alm forbrug NY</t>
  </si>
  <si>
    <t>Misbrugscenter(har ingen historiske tal)tidl. Musikskole</t>
  </si>
  <si>
    <t>Kunstskolen (skønnet 2007 og 2008)</t>
  </si>
  <si>
    <t>Gråsten Boldklub klubhus (44526855) skønnet 2007</t>
  </si>
  <si>
    <t>Gråsten Boldklub banebelysning 44539644</t>
  </si>
  <si>
    <t>Asserballe Gamle Skole, Krogen (skønnet 2007)</t>
  </si>
  <si>
    <t>Børnegården Damgade (skønnet i 2007)</t>
  </si>
  <si>
    <t>Kærnehuset Børnehave lukker i 2014</t>
  </si>
  <si>
    <t>Mælkebøtten Børnehave udvides i 2014</t>
  </si>
  <si>
    <t>Bofælleskab Alléen</t>
  </si>
  <si>
    <t>Dyrkobbel Allé 4</t>
  </si>
  <si>
    <t>REVA (skønnet i 2007)</t>
  </si>
  <si>
    <t>Goethesgade Børnehave</t>
  </si>
  <si>
    <t>Goethesgade 34</t>
  </si>
  <si>
    <t xml:space="preserve">Kløver Skolen </t>
  </si>
  <si>
    <t>Holmgade 4</t>
  </si>
  <si>
    <t>Bofællesskabet Højløkke</t>
  </si>
  <si>
    <t>Højløkke 2</t>
  </si>
  <si>
    <t>Materialegården Augustenborg (skønnet i 2007)</t>
  </si>
  <si>
    <t>Brandstation, Lysabild (skønnet i 2007)</t>
  </si>
  <si>
    <t>SFO, Augustenborg (skønnet i 2007 og 2008)</t>
  </si>
  <si>
    <t>Caroline Amalie Gården, Østergade 8, bygget i 2008</t>
  </si>
  <si>
    <t>Lille Rådhusgade 10/Baghuset. Opsat måler i 2008</t>
  </si>
  <si>
    <t>Værkstedet Østerlund (skønnet i 2007 og 2008)</t>
  </si>
  <si>
    <t xml:space="preserve">Mellemvej 16, </t>
  </si>
  <si>
    <t>Hjælpemiddeldepot oprettet i 2010</t>
  </si>
  <si>
    <t>Mommarkvej 5a</t>
  </si>
  <si>
    <t>Brandstation, Rinkenæs har elvarme</t>
  </si>
  <si>
    <t>Hjemmeplejen Distrikt Nordals(ingen historiske tal)2010</t>
  </si>
  <si>
    <t>E Kleinbahn (rimelig ny)</t>
  </si>
  <si>
    <t>Bülow skolen</t>
  </si>
  <si>
    <t>Palmose 14</t>
  </si>
  <si>
    <t>Værkstedshuset Sønderborg 2011 bimåler manuel aflæst</t>
  </si>
  <si>
    <t>Vindsuset (Tidl. Bulderby)ny stor børnehave på samme grund</t>
  </si>
  <si>
    <t>Den Tyske børnehave Ringridervej (har ikke varmetal)</t>
  </si>
  <si>
    <t>Stadion og Klubhus, belysning (Skønnet i 2007 2008 2009)</t>
  </si>
  <si>
    <t>Børnehuset Goethesgade (skønnet i 2007 og 2008)</t>
  </si>
  <si>
    <t>Ullerup Børnegård lukker i 2014</t>
  </si>
  <si>
    <t xml:space="preserve">Rådhuset, Sønderborg, </t>
  </si>
  <si>
    <t>Stolbroladen/Alsingergården</t>
  </si>
  <si>
    <t>Værkstedet Søndervang (skønnet i 2007 2008 2009)</t>
  </si>
  <si>
    <t>Storegade 14</t>
  </si>
  <si>
    <t>Lokalhistorisk Arkiv og Boliger, Broager (skønnet i 2007 og 2008)</t>
  </si>
  <si>
    <t>Nordborg hallen hører til skolen 2009(Luffes plads)</t>
  </si>
  <si>
    <t>Stråbjergvej 7 NY</t>
  </si>
  <si>
    <t>Kløverhusene børnehave</t>
  </si>
  <si>
    <t>Sundsmarkvej 72</t>
  </si>
  <si>
    <t>Fynshav Børnehave Langhuset</t>
  </si>
  <si>
    <t>Tangshave Bo- og Aktivitetscenter ekskl. Boliger</t>
  </si>
  <si>
    <t xml:space="preserve">Børnehuset Tangsmose </t>
  </si>
  <si>
    <t>Truenbrovej 21</t>
  </si>
  <si>
    <t>Brand og Redning, (Sønderborg skønnet i 2007 og 2008)</t>
  </si>
  <si>
    <t>Brand og Redning (skønnet i 2007 og 2008)</t>
  </si>
  <si>
    <t>Vestermark 10 lille hus</t>
  </si>
  <si>
    <t xml:space="preserve">Vestervej 42 </t>
  </si>
  <si>
    <t>Administration leje ophørt i 2013</t>
  </si>
  <si>
    <t>Voldgade 5</t>
  </si>
  <si>
    <t>Dagplejen (skønnet i 2007)</t>
  </si>
  <si>
    <t>Aabenraavej 23</t>
  </si>
  <si>
    <t>Lukkede eller solgte bygninger</t>
  </si>
  <si>
    <t xml:space="preserve">Kværs skole </t>
  </si>
  <si>
    <t>Avntoftvej 12</t>
  </si>
  <si>
    <t>Engparken Børnehave</t>
  </si>
  <si>
    <t>Engparken 6</t>
  </si>
  <si>
    <t>Gammeltoft Kværs Tørsbøl børnegård har ikke varmetal</t>
  </si>
  <si>
    <t>Børnehuset Blans har ikke varmetal</t>
  </si>
  <si>
    <t>Eckersberggade 11</t>
  </si>
  <si>
    <t>Løvenskjoldsgade 1</t>
  </si>
  <si>
    <t>Børnehuset Spiloppen (overgået til Guderup plejehjem)</t>
  </si>
  <si>
    <t>Stevning Brandstation</t>
  </si>
  <si>
    <t>Hjortspringsvej 3</t>
  </si>
  <si>
    <t>Friv Brandværn Kværs</t>
  </si>
  <si>
    <t>Søndertoft 17</t>
  </si>
  <si>
    <t>Brandstationen</t>
  </si>
  <si>
    <t>Midtballe 5</t>
  </si>
  <si>
    <t>Nørreskovskolen Svendstrup afdelingen</t>
  </si>
  <si>
    <t>Nordborgvej 62</t>
  </si>
  <si>
    <t>Gamle Præstegård, Gråsten (den er lukket)der er ikke varmetal)</t>
  </si>
  <si>
    <t>g/kWh</t>
  </si>
  <si>
    <t>ton</t>
  </si>
  <si>
    <t>Eksisterende bygninger i alt</t>
  </si>
  <si>
    <t>Lukkede eller solgte bygninger i alt</t>
  </si>
  <si>
    <t>Lukkede bygninger i alt</t>
  </si>
  <si>
    <t>I alt - de eksisterende bygninger</t>
  </si>
  <si>
    <t>Ældreboligerne Tandbusk, kommunen afregner varme. el afregnes individuelt af beboerne</t>
  </si>
  <si>
    <t>KWh</t>
  </si>
  <si>
    <t>Nordborg biograf (el afregnes nu af bruger)</t>
  </si>
  <si>
    <t>El (CO2-ækvivalenter)</t>
  </si>
  <si>
    <t>El, tillagt 5 % nettab</t>
  </si>
  <si>
    <t>kg CO2/liter</t>
  </si>
  <si>
    <t>massefylde</t>
  </si>
  <si>
    <t>ton/m3</t>
  </si>
  <si>
    <t>kg/m3</t>
  </si>
  <si>
    <t>benzin</t>
  </si>
  <si>
    <t>diesel</t>
  </si>
  <si>
    <t xml:space="preserve">benzin </t>
  </si>
  <si>
    <t>Gas LPG (kg)</t>
  </si>
  <si>
    <t xml:space="preserve">I årene 2007-2010 er tallene baseret på udgiften til benzin og diesel, mix af 30% diesel og 70 % benzin, gennemsnitspriserne for det pågældende år. </t>
  </si>
  <si>
    <t>for 2011 og 12 er tallene baseret på Sønderborg Kommunes transportopgørelse</t>
  </si>
  <si>
    <t>I alt (liter) *</t>
  </si>
  <si>
    <t>Beskrivelse</t>
  </si>
  <si>
    <t>El</t>
  </si>
  <si>
    <t>Sønderborg fjernvarme</t>
  </si>
  <si>
    <t>kr/m3</t>
  </si>
  <si>
    <t>kr/m3n</t>
  </si>
  <si>
    <t>kr/kWh</t>
  </si>
  <si>
    <t>Kr/MWh</t>
  </si>
  <si>
    <t>Alle priser er ekskl. moms</t>
  </si>
  <si>
    <t>i alt</t>
  </si>
  <si>
    <t xml:space="preserve">CO2 fra LPG </t>
  </si>
  <si>
    <t>Vej og Park</t>
  </si>
  <si>
    <t>Tjenestekørsel i egen bil (scope 3)</t>
  </si>
  <si>
    <t>sats 1</t>
  </si>
  <si>
    <t>sats 2</t>
  </si>
  <si>
    <t xml:space="preserve">sats 1 </t>
  </si>
  <si>
    <t>CO2-udledning g. pr. km gns.</t>
  </si>
  <si>
    <t>CO2-udledning, ton  i alt</t>
  </si>
  <si>
    <t>Transport</t>
  </si>
  <si>
    <t>CO2 (ton)</t>
  </si>
  <si>
    <t>Brændstof (liter)</t>
  </si>
  <si>
    <t>Selskab 1 (liter)</t>
  </si>
  <si>
    <t>Selskab 2 (liter)</t>
  </si>
  <si>
    <t>Selskab 3 (liter)</t>
  </si>
  <si>
    <t>Selskab 4 (liter)</t>
  </si>
  <si>
    <t>LeasePlan (liter)</t>
  </si>
  <si>
    <t>CO2 - ton i alt</t>
  </si>
  <si>
    <t>kr/ MWh</t>
  </si>
  <si>
    <t>alle priser er enhedspriser, - der tages ikke hensyn til effektbidrag, afkøling, målerleje o.lign.</t>
  </si>
  <si>
    <t>Ukorrigeret årsforbrug af varme Forbrug original enhed</t>
  </si>
  <si>
    <t>Pris for varme i 2012 priser (ren varmepris ekskl. faste bidrag, effektbidrag mm)</t>
  </si>
  <si>
    <t>Pris for varme ekskl. moms. (ren varmepris ekskl. faste bidrag, effektbidrag mm)</t>
  </si>
  <si>
    <t>kr/MWh</t>
  </si>
  <si>
    <t>Pris for el i 2012 priser (ekskl abonnementsomkostninger og andre faste)</t>
  </si>
  <si>
    <t>CO2-udledning v.125 % fordeling</t>
  </si>
  <si>
    <t>Elforbrug</t>
  </si>
  <si>
    <t>Energiforbrug</t>
  </si>
  <si>
    <t>Elforbrug i kommunale bygninger</t>
  </si>
  <si>
    <t>Varmeforbrug i kommunale bygninger</t>
  </si>
  <si>
    <t>Elforbrug til gadelys</t>
  </si>
  <si>
    <t>Brændstof til egne og leasede køretøjer</t>
  </si>
  <si>
    <t>LPG tank- og flaskegas til ukrudtsafbrænding mm</t>
  </si>
  <si>
    <t>NB Varmeforbruget er graddagskorrigeret</t>
  </si>
  <si>
    <t>liter</t>
  </si>
  <si>
    <t>tjenestekørsel i egne bil er ligeledes opgjort i forbindelse med transportopgørelsen (2010-12) (CO2 er her taget fra DN vejledning)</t>
  </si>
  <si>
    <t xml:space="preserve">skønnet brændstofforbrug </t>
  </si>
  <si>
    <t>gennemsnintsnbil Km/ liter</t>
  </si>
  <si>
    <t>Brændstof til Vej og Park</t>
  </si>
  <si>
    <t>Brændstof til tjenestekørsel i privatejet bil*</t>
  </si>
  <si>
    <t>kg</t>
  </si>
  <si>
    <t>*kørsel i privatbiler er først opgjort fra 2010</t>
  </si>
  <si>
    <t>Vandforbrug</t>
  </si>
  <si>
    <t>Vandforbrug i kommunale bygninger</t>
  </si>
  <si>
    <r>
      <t>m</t>
    </r>
    <r>
      <rPr>
        <sz val="9"/>
        <color theme="1"/>
        <rFont val="Calibri"/>
        <family val="2"/>
        <scheme val="minor"/>
      </rPr>
      <t>3</t>
    </r>
  </si>
  <si>
    <t>CO2-udledning</t>
  </si>
  <si>
    <r>
      <t>CO</t>
    </r>
    <r>
      <rPr>
        <b/>
        <sz val="8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-udledning i alt</t>
    </r>
  </si>
  <si>
    <t xml:space="preserve">CO2 udledning fra tjenestekørsel i privatejet bil </t>
  </si>
  <si>
    <t>skole</t>
  </si>
  <si>
    <t>10'eren, Sønderskovskolen</t>
  </si>
  <si>
    <t>Kr/ liter</t>
  </si>
  <si>
    <t>Kr / liter</t>
  </si>
  <si>
    <t>Erhvervskolen skønnet 2007</t>
  </si>
  <si>
    <t>Dyrkobbel Allé</t>
  </si>
  <si>
    <t>Børnehaven Engparken (lukket)</t>
  </si>
  <si>
    <t>Børnehuset Eckersberg (lukket)</t>
  </si>
  <si>
    <t>Kværs Tørsbøl børnegård(lukket)</t>
  </si>
  <si>
    <t xml:space="preserve">Gammeltoft </t>
  </si>
  <si>
    <t>Materialegården i Augustenborg(lukket)</t>
  </si>
  <si>
    <t>Adsbøl klubhus</t>
  </si>
  <si>
    <t>Børnehaven Løven (lukket)</t>
  </si>
  <si>
    <t>Brandstation og offentlig toilet(Busstop)</t>
  </si>
  <si>
    <t>Mosevej, Guderup</t>
  </si>
  <si>
    <t>Møllegade , Holm</t>
  </si>
  <si>
    <t>Brandstation</t>
  </si>
  <si>
    <t xml:space="preserve">Nørretoft </t>
  </si>
  <si>
    <t xml:space="preserve">Palmose </t>
  </si>
  <si>
    <t>Palævej</t>
  </si>
  <si>
    <t>manuel måler</t>
  </si>
  <si>
    <t>Børnebyen Havnbjerg (Kernehuset)tom</t>
  </si>
  <si>
    <t>Den gamle præstegård(lukket)</t>
  </si>
  <si>
    <t>Slotsbakken</t>
  </si>
  <si>
    <t>Tangshave Bo- og Aktivitetscenter køkken</t>
  </si>
  <si>
    <t xml:space="preserve">Brand og Redning, Havnbjerg </t>
  </si>
  <si>
    <t>instnr</t>
  </si>
  <si>
    <t>adresse</t>
  </si>
  <si>
    <t>husnummer</t>
  </si>
  <si>
    <t>postnum</t>
  </si>
  <si>
    <t>El inst. 04451418</t>
  </si>
  <si>
    <t>Midtkobbel</t>
  </si>
  <si>
    <t>El inst. 04451426</t>
  </si>
  <si>
    <t>Violvej</t>
  </si>
  <si>
    <t>Ellegårdvej</t>
  </si>
  <si>
    <t>El inst. 04453392</t>
  </si>
  <si>
    <t>Sebbelev</t>
  </si>
  <si>
    <t>El inst. 04453401</t>
  </si>
  <si>
    <t>Dejerhøj</t>
  </si>
  <si>
    <t>El inst. 04453482</t>
  </si>
  <si>
    <t>El inst. 04454342</t>
  </si>
  <si>
    <t>Storemarksvej</t>
  </si>
  <si>
    <t>El inst. 04454553</t>
  </si>
  <si>
    <t>El inst. 04454716</t>
  </si>
  <si>
    <t>Blæsborg</t>
  </si>
  <si>
    <t>El inst. 04455040</t>
  </si>
  <si>
    <t>Solvangen</t>
  </si>
  <si>
    <t>El inst. 04456076</t>
  </si>
  <si>
    <t>Stjerneparken</t>
  </si>
  <si>
    <t>El inst. 04456270</t>
  </si>
  <si>
    <t>Højholt</t>
  </si>
  <si>
    <t>El inst. 04456532</t>
  </si>
  <si>
    <t>Østerbakken</t>
  </si>
  <si>
    <t>El inst. 04457231</t>
  </si>
  <si>
    <t>el inst. 04457736</t>
  </si>
  <si>
    <t>Egeskovvej</t>
  </si>
  <si>
    <t>El inst. 04458548</t>
  </si>
  <si>
    <t>El inst. 04458257</t>
  </si>
  <si>
    <t>El inst. 04458849</t>
  </si>
  <si>
    <t>El inst. 04459274</t>
  </si>
  <si>
    <t>El inst. 04459298</t>
  </si>
  <si>
    <t>El inst. 04459748</t>
  </si>
  <si>
    <t>El inst. 04459966</t>
  </si>
  <si>
    <t>El inst. 04459990</t>
  </si>
  <si>
    <t>Brinken</t>
  </si>
  <si>
    <t>Egen Kirkevej</t>
  </si>
  <si>
    <t>Skærtoftvej</t>
  </si>
  <si>
    <t>el inst. 44511789</t>
  </si>
  <si>
    <t>Ulbjerggade</t>
  </si>
  <si>
    <t>Toftehøj</t>
  </si>
  <si>
    <t>Bøgevej</t>
  </si>
  <si>
    <t>Præstevænget</t>
  </si>
  <si>
    <t>Niels Bohrs Vej</t>
  </si>
  <si>
    <t>Povlstoft</t>
  </si>
  <si>
    <t>el inst. 44514893</t>
  </si>
  <si>
    <t>el inst. 44515027</t>
  </si>
  <si>
    <t>Stationsvej</t>
  </si>
  <si>
    <t>Borrevej</t>
  </si>
  <si>
    <t>Tingstedvej</t>
  </si>
  <si>
    <t>Klynstien</t>
  </si>
  <si>
    <t>Østerkobbel</t>
  </si>
  <si>
    <t>Bispevænget</t>
  </si>
  <si>
    <t>Færgevej</t>
  </si>
  <si>
    <t>Kådnervej</t>
  </si>
  <si>
    <t>Spang Vade</t>
  </si>
  <si>
    <t>Bøgelyvej</t>
  </si>
  <si>
    <t>Søndergade</t>
  </si>
  <si>
    <t>Runevænget</t>
  </si>
  <si>
    <t>Stolbro Gade</t>
  </si>
  <si>
    <t>Slåenhegnet</t>
  </si>
  <si>
    <t>Stenholt</t>
  </si>
  <si>
    <t>Kværsgade</t>
  </si>
  <si>
    <t>Skovsholm</t>
  </si>
  <si>
    <t>Lærkevej</t>
  </si>
  <si>
    <t>Gammel Skolevej</t>
  </si>
  <si>
    <t>Rubæk</t>
  </si>
  <si>
    <t>Sjellerupvej</t>
  </si>
  <si>
    <t>Kirkegårdsvej</t>
  </si>
  <si>
    <t>Th. Brorsens Vej</t>
  </si>
  <si>
    <t>Ugebjergvej</t>
  </si>
  <si>
    <t>Elstrup Overby</t>
  </si>
  <si>
    <t>Østkystvejen</t>
  </si>
  <si>
    <t>Hjortspringvej</t>
  </si>
  <si>
    <t>Asgårdsvej</t>
  </si>
  <si>
    <t>Vesterballe</t>
  </si>
  <si>
    <t>Søvej</t>
  </si>
  <si>
    <t>Skeldevej</t>
  </si>
  <si>
    <t>Mosevang</t>
  </si>
  <si>
    <t>Skodsbølvej</t>
  </si>
  <si>
    <t>Tvedmark</t>
  </si>
  <si>
    <t>Smøl</t>
  </si>
  <si>
    <t>Tørsbølgade</t>
  </si>
  <si>
    <t>Rufasvej</t>
  </si>
  <si>
    <t>Lille Mommarkvej</t>
  </si>
  <si>
    <t>Præstegårdsvej</t>
  </si>
  <si>
    <t>Vaskilde</t>
  </si>
  <si>
    <t>Kirke Hørupvej</t>
  </si>
  <si>
    <t>Dyntvej</t>
  </si>
  <si>
    <t>Dybbøl Banke</t>
  </si>
  <si>
    <t>Vindrosen</t>
  </si>
  <si>
    <t>Lyngmosevej</t>
  </si>
  <si>
    <t>Apotekergade</t>
  </si>
  <si>
    <t>Nydamvej</t>
  </si>
  <si>
    <t>Bjørnemosen</t>
  </si>
  <si>
    <t>Syrenvej</t>
  </si>
  <si>
    <t>Skoletoften</t>
  </si>
  <si>
    <t>Havnbjerg Center</t>
  </si>
  <si>
    <t>Ahlmannsvej</t>
  </si>
  <si>
    <t>Bellisvej</t>
  </si>
  <si>
    <t>Egevej</t>
  </si>
  <si>
    <t>Bakken</t>
  </si>
  <si>
    <t>Sønderborg Landevej</t>
  </si>
  <si>
    <t>Trappen</t>
  </si>
  <si>
    <t>Arnkilsmaj</t>
  </si>
  <si>
    <t>Vibøgevej</t>
  </si>
  <si>
    <t>Peter Johnsens Vej</t>
  </si>
  <si>
    <t>Kastanievej</t>
  </si>
  <si>
    <t>Augustenborg Landevej</t>
  </si>
  <si>
    <t>Grævlingevej</t>
  </si>
  <si>
    <t>Engvej</t>
  </si>
  <si>
    <t>Nørregade</t>
  </si>
  <si>
    <t>Sandbjergvej</t>
  </si>
  <si>
    <t>el inst. 44532823</t>
  </si>
  <si>
    <t>el inst. 44532824</t>
  </si>
  <si>
    <t>Dybbøløstenvej</t>
  </si>
  <si>
    <t>Alssundvej</t>
  </si>
  <si>
    <t>Bakkevænget</t>
  </si>
  <si>
    <t>Sørens Møllevej</t>
  </si>
  <si>
    <t>Stationsgade</t>
  </si>
  <si>
    <t>Helved</t>
  </si>
  <si>
    <t>Hyldestub</t>
  </si>
  <si>
    <t>Sønderbygade</t>
  </si>
  <si>
    <t>Illervej</t>
  </si>
  <si>
    <t>Højlund</t>
  </si>
  <si>
    <t>Tinggårdvej</t>
  </si>
  <si>
    <t>Spangsmosevej</t>
  </si>
  <si>
    <t>Strandvej</t>
  </si>
  <si>
    <t>Havnevej</t>
  </si>
  <si>
    <t>Langdel</t>
  </si>
  <si>
    <t>Gammel Fabriksvej</t>
  </si>
  <si>
    <t>Asserballe St</t>
  </si>
  <si>
    <t>Spang</t>
  </si>
  <si>
    <t>Dalsgårdvej</t>
  </si>
  <si>
    <t>Stranderød</t>
  </si>
  <si>
    <t>Bredmaj</t>
  </si>
  <si>
    <t>Tværvej</t>
  </si>
  <si>
    <t>Teglparken</t>
  </si>
  <si>
    <t>Mysundevej</t>
  </si>
  <si>
    <t>Dyrkobbel</t>
  </si>
  <si>
    <t>Fægteborgvej</t>
  </si>
  <si>
    <t>Slesvigvej</t>
  </si>
  <si>
    <t>Solskrænten</t>
  </si>
  <si>
    <t>Konkel</t>
  </si>
  <si>
    <t>Trenevej</t>
  </si>
  <si>
    <t>Sletmarken</t>
  </si>
  <si>
    <t>Kallehave</t>
  </si>
  <si>
    <t>Svennesmølle</t>
  </si>
  <si>
    <t>el inst. 44539924</t>
  </si>
  <si>
    <t>Kavsløkke</t>
  </si>
  <si>
    <t>Skråvej</t>
  </si>
  <si>
    <t>Nørre Havnegade</t>
  </si>
  <si>
    <t>el inst. 44548763</t>
  </si>
  <si>
    <t>Banegårdsgade</t>
  </si>
  <si>
    <t>Johan Hansens Vej</t>
  </si>
  <si>
    <t>Skovhøj</t>
  </si>
  <si>
    <t>Elmbjergvej</t>
  </si>
  <si>
    <t>Nejs Bjerg</t>
  </si>
  <si>
    <t>Nederbyvej</t>
  </si>
  <si>
    <t>Peerløkke</t>
  </si>
  <si>
    <t>el inst. 44554772</t>
  </si>
  <si>
    <t>Planetvej</t>
  </si>
  <si>
    <t>Dyrhøj</t>
  </si>
  <si>
    <t>el inst. 44555793</t>
  </si>
  <si>
    <t>Påkjær</t>
  </si>
  <si>
    <t>Langbro</t>
  </si>
  <si>
    <t>STRANDVEJ</t>
  </si>
  <si>
    <t>Jernbanegade</t>
  </si>
  <si>
    <t>KONGEVEJ</t>
  </si>
  <si>
    <t>Vølundsgade</t>
  </si>
  <si>
    <t>Hørmarken</t>
  </si>
  <si>
    <t>Ribesvej</t>
  </si>
  <si>
    <t>Kirketorvet</t>
  </si>
  <si>
    <t>Løkken</t>
  </si>
  <si>
    <t>Havbogade</t>
  </si>
  <si>
    <t>Jernbanesti</t>
  </si>
  <si>
    <t>DYBBØLGADE</t>
  </si>
  <si>
    <t>Dybbølgade</t>
  </si>
  <si>
    <t>Redstedsgade</t>
  </si>
  <si>
    <t>Scharffenbergsgade</t>
  </si>
  <si>
    <t>Hilmar Finsens Gade</t>
  </si>
  <si>
    <t>Rojumvej</t>
  </si>
  <si>
    <t>Ørstedsgade</t>
  </si>
  <si>
    <t>Søndre Landevej</t>
  </si>
  <si>
    <t>Hertug Hans Vej</t>
  </si>
  <si>
    <t>Thorsvej</t>
  </si>
  <si>
    <t>Brogade</t>
  </si>
  <si>
    <t>Lynghaven</t>
  </si>
  <si>
    <t>Nørrekobbel</t>
  </si>
  <si>
    <t>Lindevang</t>
  </si>
  <si>
    <t>Arnkilgade</t>
  </si>
  <si>
    <t>Udsigten</t>
  </si>
  <si>
    <t>Vesterkobbel</t>
  </si>
  <si>
    <t>Ved Mølledammen</t>
  </si>
  <si>
    <t>el inst. 44593030</t>
  </si>
  <si>
    <t>el inst. 44594124</t>
  </si>
  <si>
    <t>el inst. 44594125</t>
  </si>
  <si>
    <t>El inst.04452100</t>
  </si>
  <si>
    <t>el inst. 44570031</t>
  </si>
  <si>
    <t>el inst. 44570793</t>
  </si>
  <si>
    <t>fast afregnet</t>
  </si>
  <si>
    <t>07 og 08 skøn gns 4 år</t>
  </si>
  <si>
    <t>07-10 skønnet</t>
  </si>
  <si>
    <t>skøn 11 og 12 =10</t>
  </si>
  <si>
    <t>skøn 07-10 samme som 11-12</t>
  </si>
  <si>
    <t>starter skæv dato  regner med opsat der</t>
  </si>
  <si>
    <t>skæv dato - regner med opr der</t>
  </si>
  <si>
    <t>skønnet i 2011 og 12</t>
  </si>
  <si>
    <t>skønnet i 2011 og 12 = 2010</t>
  </si>
  <si>
    <t>skønnet i 2011 og 12=2010</t>
  </si>
  <si>
    <t>skønnet 2007-10</t>
  </si>
  <si>
    <t>skøn 09-12 =2008</t>
  </si>
  <si>
    <t>skøn 11-12 =2010</t>
  </si>
  <si>
    <t>opsat 2011</t>
  </si>
  <si>
    <t>opsat 2012</t>
  </si>
  <si>
    <t>gl data fra JC / SonWin</t>
  </si>
  <si>
    <t>ikke forbrug siden 09</t>
  </si>
  <si>
    <t>skøn 11-12 = 2010</t>
  </si>
  <si>
    <t>07 o-10 skøn gns 3 år</t>
  </si>
  <si>
    <t>Dem med rød tekst er skønnet = 2010</t>
  </si>
  <si>
    <t>skønnet 3 års gns 2009</t>
  </si>
  <si>
    <t>gl. baseline</t>
  </si>
  <si>
    <t>Mix</t>
  </si>
  <si>
    <t>nyt udtræk</t>
  </si>
  <si>
    <t>sonwin 2010 ff</t>
  </si>
  <si>
    <t>Faktor</t>
  </si>
  <si>
    <t>Besparelse 12 ift 07</t>
  </si>
  <si>
    <t xml:space="preserve">Brændstof til egne og leasede køretøjer </t>
  </si>
  <si>
    <t>Samlet brændstoffobrug</t>
  </si>
  <si>
    <t>CO2 fra brændstofforbrug</t>
  </si>
  <si>
    <t xml:space="preserve">CO2- udledning fra brændstof til egne og leasede køretøjer </t>
  </si>
  <si>
    <t>CO2-udledning fra brændstof til tjenestekørsel i privatejet bil*</t>
  </si>
  <si>
    <t>CO2-udledning fra brændstof til Vej og Park</t>
  </si>
  <si>
    <t>CO2-udledning fra LPG tank- og flaskegas til ukrudtsafbrænding mm</t>
  </si>
  <si>
    <t>Økonomi (2012 kr)</t>
  </si>
  <si>
    <t>Økonomi (aktuelle priser)</t>
  </si>
  <si>
    <t>Pris for el - aktuelle årspriser (ekskl abonnementsomkostninger og andre faste)</t>
  </si>
  <si>
    <t>Årlig besparelse (2012 priser i forhold til 2007)</t>
  </si>
  <si>
    <t>Akkumuleret besparelse</t>
  </si>
  <si>
    <t>Besparelse i forhold til 2007</t>
  </si>
  <si>
    <t>Kr</t>
  </si>
  <si>
    <t>Akkumuleret besparelse i forhold til 2007</t>
  </si>
  <si>
    <t>kr</t>
  </si>
  <si>
    <t>Beparelse ift 2007</t>
  </si>
  <si>
    <t>Beparelse ift 2007 (MWh)</t>
  </si>
  <si>
    <t>Beparelse ift 2007 (t.kr)</t>
  </si>
  <si>
    <t xml:space="preserve">Akkumuleret </t>
  </si>
  <si>
    <t>omkostning hvis ikke energibesparelse</t>
  </si>
  <si>
    <t>Omkostning med besparelser</t>
  </si>
  <si>
    <t>betaling</t>
  </si>
  <si>
    <t>besparelse</t>
  </si>
  <si>
    <t>stigning</t>
  </si>
  <si>
    <t>fald</t>
  </si>
  <si>
    <t>tkr uden besparelse</t>
  </si>
  <si>
    <t>2020-2012</t>
  </si>
  <si>
    <t>Omstilling</t>
  </si>
  <si>
    <t>Lavere emissionsfaktor på el:</t>
  </si>
  <si>
    <t>Lavere emissionsfaktor på fjernvarme:</t>
  </si>
  <si>
    <t>Besparelser i forbrug</t>
  </si>
  <si>
    <t>Emissionsfaktor, el</t>
  </si>
  <si>
    <t>Fald i 12 ift 07</t>
  </si>
  <si>
    <t>Forbrug FJV i alt</t>
  </si>
  <si>
    <t>Forbrug N-gas i alt</t>
  </si>
  <si>
    <t>først data fra 2010</t>
  </si>
  <si>
    <t>Graddagskorrigeret varmeleverance (MWh)</t>
  </si>
  <si>
    <t>Brændselsfordeling af elforbrug</t>
  </si>
  <si>
    <t xml:space="preserve">Miljødeklaration for el 
leveret til forbrug </t>
  </si>
  <si>
    <t>Brændselsfordeling</t>
  </si>
  <si>
    <t>Kul og brunkul</t>
  </si>
  <si>
    <t>Vind, vand og sol</t>
  </si>
  <si>
    <t>Affald, biomasse og biogas</t>
  </si>
  <si>
    <t>Olie</t>
  </si>
  <si>
    <t xml:space="preserve">Atomkraft </t>
  </si>
  <si>
    <t>Vestdanmark</t>
  </si>
  <si>
    <t>Nordborg (Danbo og SonFor)</t>
  </si>
  <si>
    <t>DongEnergy Naturgas</t>
  </si>
  <si>
    <t>Den tyske børnehave</t>
  </si>
  <si>
    <t>Arnkilsgade</t>
  </si>
  <si>
    <t>Nordborg Fyr (solgt)</t>
  </si>
  <si>
    <t>Augustenhofvej</t>
  </si>
  <si>
    <t>Kværs Skole (lukket)</t>
  </si>
  <si>
    <t>Asserballe Gamle Skole / Børnehave (lukket)</t>
  </si>
  <si>
    <t>Mølleparken Plejecenter (afd A delvis hovedbygning)</t>
  </si>
  <si>
    <t>Mølleparken Plejecenter (Nybo hovedbygning)</t>
  </si>
  <si>
    <t>Mølleparken Plejecenter (køkken)</t>
  </si>
  <si>
    <t>2A</t>
  </si>
  <si>
    <t>Tidl. Recon / DAD (revet ned 2013)</t>
  </si>
  <si>
    <t>Dybbølskolen (SFO kælder anneks)</t>
  </si>
  <si>
    <t>Fryndesholmskolen SFO</t>
  </si>
  <si>
    <t>SFO Stalden (lukket)</t>
  </si>
  <si>
    <t>Serviceafdeling, Broager (lukket)</t>
  </si>
  <si>
    <t>Skaterhal</t>
  </si>
  <si>
    <t>49 A OG B</t>
  </si>
  <si>
    <t>Nørreskovskolen Svenstrup (lukket)</t>
  </si>
  <si>
    <t>Nørrebro Skøjtebanen</t>
  </si>
  <si>
    <t>Sønderborg Lystbådehavn (solgt)</t>
  </si>
  <si>
    <t xml:space="preserve">ringgade </t>
  </si>
  <si>
    <t xml:space="preserve">sandmarken </t>
  </si>
  <si>
    <t>f030091407</t>
  </si>
  <si>
    <t>21-23</t>
  </si>
  <si>
    <t>Broager Bibliotek (skønnet i 11-12)</t>
  </si>
  <si>
    <t>6A</t>
  </si>
  <si>
    <t>Materielgård i avnbøl (lukket)</t>
  </si>
  <si>
    <t>Elforbrug (kWh)</t>
  </si>
  <si>
    <t xml:space="preserve">ton </t>
  </si>
  <si>
    <t>CO2 udledning (ton)</t>
  </si>
  <si>
    <t>Bemærkning</t>
  </si>
  <si>
    <t>Selskab /år</t>
  </si>
  <si>
    <t>Fjernvarme i alt</t>
  </si>
  <si>
    <t xml:space="preserve">Gennemsnints CO2-emission fra fjernvarme </t>
  </si>
  <si>
    <t>CO2 (g/kWh)</t>
  </si>
  <si>
    <t>ton CO2</t>
  </si>
  <si>
    <t>Betaling for vandforbrug (vand + afledning)</t>
  </si>
  <si>
    <t>I 1000 kr</t>
  </si>
  <si>
    <t>Med besp</t>
  </si>
  <si>
    <t>ude besp</t>
  </si>
  <si>
    <t>CO2-emission, fjernvarme, gennemsnit</t>
  </si>
  <si>
    <t>Samlet varmeforbrug (Ngas og FJV)</t>
  </si>
  <si>
    <t>vi har ikke tal for varmepumper eller andre opvarmningsformer</t>
  </si>
  <si>
    <t>Elforbrug i bygninger</t>
  </si>
  <si>
    <t>CO2 opvarmning og el i bygninger i alt</t>
  </si>
  <si>
    <t xml:space="preserve">Vand i alt </t>
  </si>
  <si>
    <t>Graddagskorrektionsfaktor anvendt:</t>
  </si>
  <si>
    <t>Målopfyldelse (fra Inge Olsen / ProjectZero)</t>
  </si>
  <si>
    <t>CO2 fra opvarmning, i alt</t>
  </si>
  <si>
    <t xml:space="preserve">CO2 fra el i bygninger, i alt </t>
  </si>
  <si>
    <t>Status på bygningsmassen i 2012</t>
  </si>
  <si>
    <t>I alt</t>
  </si>
  <si>
    <t xml:space="preserve">NB: Vi har p.t. ikke opgørelser på CO2-besparelser specifikt fra omstilling. </t>
  </si>
  <si>
    <t>Kilde til data i anvendt rækkefølge:</t>
  </si>
  <si>
    <t>Årsopgørelser fra fjernvarmeselskaber i enkelte tilfælde suppleret med oplysninger fra Energy Key og skønnede forbrug</t>
  </si>
  <si>
    <t>SE udtræk / Energy Key fra automatiske elmålere</t>
  </si>
  <si>
    <t>Sonfor og i enkelte tilfælde Energy Key samt skøn ved manglende data</t>
  </si>
  <si>
    <t>DongEnergy, i enkelte tilfælde suppleret med tal fra Energy Key samt skøn ved manglende data</t>
  </si>
  <si>
    <t>El til bygninger:</t>
  </si>
  <si>
    <t>El til gadelys:</t>
  </si>
  <si>
    <t>Fjernvarme:</t>
  </si>
  <si>
    <t>Vand:</t>
  </si>
  <si>
    <t>Naturgas:</t>
  </si>
  <si>
    <t>CO2-faktorer for el og fjernvarme er opgjort efter 125 % metoden</t>
  </si>
  <si>
    <t>Graddagskorrektion er medregnet 15% graddagsuafhængigt forbrug i alle bygningskategorier</t>
  </si>
  <si>
    <t>Scope 3 - ikke inkl. i kommunens CO2-regnskab</t>
  </si>
  <si>
    <t>Data er indsamlet af Lene Sternsdorf, Sønderborg Kommune</t>
  </si>
  <si>
    <t>CO2-regnskab, grafer mv. v. Trine Hadrup Mikkelsen, SE Big Blue</t>
  </si>
  <si>
    <t>Dato: 3. juli 2014</t>
  </si>
  <si>
    <t>Forbrug 2013</t>
  </si>
  <si>
    <t>El inst. 4451418</t>
  </si>
  <si>
    <t>El inst. 4451426</t>
  </si>
  <si>
    <t>El inst. 44515027</t>
  </si>
  <si>
    <t>El inst. 4452100</t>
  </si>
  <si>
    <t>El inst. 4453392</t>
  </si>
  <si>
    <t>El inst. 4453401</t>
  </si>
  <si>
    <t>El inst. 4454342</t>
  </si>
  <si>
    <t>El inst. 4454553</t>
  </si>
  <si>
    <t>El inst. 4454716</t>
  </si>
  <si>
    <t>El inst. 4455040</t>
  </si>
  <si>
    <t>El inst. 44554772</t>
  </si>
  <si>
    <t>El inst. 4456076</t>
  </si>
  <si>
    <t>El inst. 4456270</t>
  </si>
  <si>
    <t>El inst. 4456532</t>
  </si>
  <si>
    <t>El inst. 4457231</t>
  </si>
  <si>
    <t>El inst. 4458257</t>
  </si>
  <si>
    <t>El inst. 4458548</t>
  </si>
  <si>
    <t>El inst. 4458849</t>
  </si>
  <si>
    <t>El inst. 4459274</t>
  </si>
  <si>
    <t>El inst. 4459298</t>
  </si>
  <si>
    <t>El inst. 4459748</t>
  </si>
  <si>
    <t>El inst. 4459966</t>
  </si>
  <si>
    <t>El inst. 4459990</t>
  </si>
  <si>
    <t>FA El inst. 44511789</t>
  </si>
  <si>
    <t>FA El inst. 44514893</t>
  </si>
  <si>
    <t>FA El inst. 44532823</t>
  </si>
  <si>
    <t>Fa El inst. 44532824</t>
  </si>
  <si>
    <t>FA El inst. 44533240</t>
  </si>
  <si>
    <t>FA El inst. 4453482</t>
  </si>
  <si>
    <t>FA El inst. 44535163</t>
  </si>
  <si>
    <t>FA El inst. 44539924</t>
  </si>
  <si>
    <t>FA El inst. 44541799</t>
  </si>
  <si>
    <t>FA El inst. 44548763</t>
  </si>
  <si>
    <t>FA El inst. 44551257</t>
  </si>
  <si>
    <t>FA El inst. 44554545</t>
  </si>
  <si>
    <t>FA El inst. 44554546</t>
  </si>
  <si>
    <t>FA El inst. 44555793</t>
  </si>
  <si>
    <t>FA El inst. 44556395</t>
  </si>
  <si>
    <t>FA El inst. 44570031</t>
  </si>
  <si>
    <t>FA El inst. 44570793</t>
  </si>
  <si>
    <t>FA El inst. 4457736</t>
  </si>
  <si>
    <t>FA El inst. 44577411</t>
  </si>
  <si>
    <t>FA El inst. 44591004</t>
  </si>
  <si>
    <t>FA El inst. 44593028</t>
  </si>
  <si>
    <t>FA El inst. 44593030</t>
  </si>
  <si>
    <t>FA El inst. 44594124</t>
  </si>
  <si>
    <t>FA El inst. 44594125</t>
  </si>
  <si>
    <t>kr/GJ</t>
  </si>
  <si>
    <t>2007</t>
  </si>
  <si>
    <t>2008</t>
  </si>
  <si>
    <t>2009</t>
  </si>
  <si>
    <t>2010</t>
  </si>
  <si>
    <t>2011</t>
  </si>
  <si>
    <t>2012</t>
  </si>
  <si>
    <t>2013</t>
  </si>
  <si>
    <t>El inst. 44510722</t>
  </si>
  <si>
    <t>El inst. 44514529</t>
  </si>
  <si>
    <t xml:space="preserve">El inst. 44515654 </t>
  </si>
  <si>
    <t>El inst. 44521474</t>
  </si>
  <si>
    <t>El inst. 44530796</t>
  </si>
  <si>
    <t>El inst. 44533269</t>
  </si>
  <si>
    <t>El inst. 44548542</t>
  </si>
  <si>
    <t>El inst. 44569968</t>
  </si>
  <si>
    <t>El inst. 44570111</t>
  </si>
  <si>
    <t>El inst. 44570706</t>
  </si>
  <si>
    <t>El inst. 44570707</t>
  </si>
  <si>
    <t>El inst. 44570793</t>
  </si>
  <si>
    <t>El inst. 44572217</t>
  </si>
  <si>
    <t>El inst. 44572393</t>
  </si>
  <si>
    <t>El inst. 44572462</t>
  </si>
  <si>
    <t>El inst. 44572516</t>
  </si>
  <si>
    <t>El inst. 44572526</t>
  </si>
  <si>
    <t>El inst. 44573057</t>
  </si>
  <si>
    <t>El inst. 44574839</t>
  </si>
  <si>
    <t>El inst. 44574840</t>
  </si>
  <si>
    <t>El inst. 44575520</t>
  </si>
  <si>
    <t>El inst. 44577098</t>
  </si>
  <si>
    <t>El inst. 44577122</t>
  </si>
  <si>
    <t>El inst. 44577401</t>
  </si>
  <si>
    <t>El inst. 44577652</t>
  </si>
  <si>
    <t>El inst. 44577653</t>
  </si>
  <si>
    <t>El inst. 44578084</t>
  </si>
  <si>
    <t>El inst. 44591015</t>
  </si>
  <si>
    <t>El inst. 44593002</t>
  </si>
  <si>
    <t>El inst. 44593003</t>
  </si>
  <si>
    <t>El inst. 44593004</t>
  </si>
  <si>
    <t>El inst. 44593005</t>
  </si>
  <si>
    <t>El inst. 44593006</t>
  </si>
  <si>
    <t>El inst. 44593009</t>
  </si>
  <si>
    <t>El inst. 44593010</t>
  </si>
  <si>
    <t>El inst. 44593011</t>
  </si>
  <si>
    <t>El inst. 44593012</t>
  </si>
  <si>
    <t>El inst. 44593015</t>
  </si>
  <si>
    <t>El inst. 44593016</t>
  </si>
  <si>
    <t>El inst. 44593017</t>
  </si>
  <si>
    <t>El inst. 44593018</t>
  </si>
  <si>
    <t>El inst.44593019</t>
  </si>
  <si>
    <t>El inst. 44593020</t>
  </si>
  <si>
    <t>El inst. 44593021</t>
  </si>
  <si>
    <t>El inst. 44593023</t>
  </si>
  <si>
    <t>El inst. 44593024</t>
  </si>
  <si>
    <t>El inst. 44593027</t>
  </si>
  <si>
    <t>El inst. 44593029</t>
  </si>
  <si>
    <t>El inst. 44593031</t>
  </si>
  <si>
    <t>El inst. 445990</t>
  </si>
  <si>
    <t>El inst 44593001</t>
  </si>
  <si>
    <t>jan</t>
  </si>
  <si>
    <t>feb</t>
  </si>
  <si>
    <t>marts</t>
  </si>
  <si>
    <t>april</t>
  </si>
  <si>
    <t>maj</t>
  </si>
  <si>
    <t>juni</t>
  </si>
  <si>
    <t>juli</t>
  </si>
  <si>
    <t>aug</t>
  </si>
  <si>
    <t>sep</t>
  </si>
  <si>
    <t>okt</t>
  </si>
  <si>
    <t xml:space="preserve">nov </t>
  </si>
  <si>
    <t>dec</t>
  </si>
  <si>
    <t>Normalår</t>
  </si>
  <si>
    <t>Faktor til normalår</t>
  </si>
  <si>
    <t>graddage</t>
  </si>
  <si>
    <t>faktor</t>
  </si>
  <si>
    <t>1/4 07</t>
  </si>
  <si>
    <t>1/4 08</t>
  </si>
  <si>
    <t>1/4 09</t>
  </si>
  <si>
    <t>1/4 10</t>
  </si>
  <si>
    <t>1/4 11</t>
  </si>
  <si>
    <t>1/4 12</t>
  </si>
  <si>
    <t>1/4 13</t>
  </si>
  <si>
    <t>1/6 07</t>
  </si>
  <si>
    <t>1/6 08</t>
  </si>
  <si>
    <t>er 2007 i sdb fjv jf. mail fra Lene sternsdorf</t>
  </si>
  <si>
    <t>1/6 09</t>
  </si>
  <si>
    <t>er 2008 for sdb fjv</t>
  </si>
  <si>
    <t>1/6 10</t>
  </si>
  <si>
    <t>2009 for sdb fjv</t>
  </si>
  <si>
    <t>1/6 11</t>
  </si>
  <si>
    <t>2011 for sdb fjv bliver afregnet efter kalenderåret</t>
  </si>
  <si>
    <t>1/6 12</t>
  </si>
  <si>
    <t>1/6 13</t>
  </si>
  <si>
    <t>1/4 14</t>
  </si>
  <si>
    <t>Forbrug i 2013</t>
  </si>
  <si>
    <t>13 ift 07</t>
  </si>
  <si>
    <t>Sum af gadelys</t>
  </si>
  <si>
    <t>Sum af signalanlæg</t>
  </si>
  <si>
    <t>Sum af gadelys og signalanlæg</t>
  </si>
  <si>
    <t>Sum MWh</t>
  </si>
  <si>
    <t>Til opsamling</t>
  </si>
  <si>
    <t>De grønne anvendes i opsamling. 2007 -10 tages fra gammel opgørelse</t>
  </si>
  <si>
    <t>Energiforbrug til Gadelys og Signalanlæg</t>
  </si>
  <si>
    <t>Udtræk fra Energy Key den 13. august 2014:</t>
  </si>
  <si>
    <t>CO2-udledning fra elforbrug til gadelys og signalanlæg</t>
  </si>
  <si>
    <t>SE udtræk/ Energy Key fra automatiske elmålere, SE tal fra den forrige opgørelse fra baseline 2007-09 samt  i enkelte tilfælde skønnede forbrug ved manglende data. Fra og med 2010 anvendes udelukkende tal fra EnergyKey udtræk.</t>
  </si>
  <si>
    <t>Revision: 18. august 2014</t>
  </si>
  <si>
    <t>2013 tilføjet på el og varme (mangler opdatering af CO2-faktorer for fjernvarme 2013 samt tal for transport)</t>
  </si>
  <si>
    <t>Dieselolie</t>
  </si>
  <si>
    <t>Udledt CO2, forskellige energikilder, g/kWh</t>
  </si>
  <si>
    <t>NB. Tallene gælder den bygningsmasse der var det pågældende år. Dvs. bygninger der ikke længere indgår i porteføljen er med, med historiske data for den tid, hvor Sønderborg kommune har stået som betaler af energiregningen.</t>
  </si>
  <si>
    <t>Tal til beregningerne</t>
  </si>
  <si>
    <t>2011 ændret til kalenderår</t>
  </si>
  <si>
    <t>sdb fjev rettet 22/1-14</t>
  </si>
  <si>
    <t>Graf med prognose</t>
  </si>
  <si>
    <t>CO2-udledning i alt</t>
  </si>
  <si>
    <t>…</t>
  </si>
  <si>
    <t>Caroline-Amalie Gården aden afdeling</t>
  </si>
  <si>
    <t>Caroline Amalie Gården flyttet til Amaliehaven</t>
  </si>
  <si>
    <t xml:space="preserve">Svanehaven </t>
  </si>
  <si>
    <t>GD 31.5 augustenborg</t>
  </si>
  <si>
    <t>aug. Rettet fra 31/3 til 31/5 19/8-14</t>
  </si>
  <si>
    <t>tilføjet vej og park samt revideret augustenborg fjernvarme forbrug</t>
  </si>
  <si>
    <t>20. august</t>
  </si>
  <si>
    <t>lav takst</t>
  </si>
  <si>
    <t>høj takst</t>
  </si>
  <si>
    <t xml:space="preserve">Det er de grønne tal, som anvendes i beregningerne !!! </t>
  </si>
  <si>
    <t>opdateret CO2-tal for fjernvarme 2013. NB elpatron Augustenborg ikke indregnet i emissionsfaktor.</t>
  </si>
  <si>
    <t xml:space="preserve">data ukomplette de første år </t>
  </si>
  <si>
    <t>12. november 2014 V9</t>
  </si>
  <si>
    <t>11. november 2014 V8</t>
  </si>
  <si>
    <t>rettelse af liter brændstof Vej / park, som ikke var overført på opsamlingsarket (ingen ændring i CO2)</t>
  </si>
  <si>
    <t>Fald i 13 ift 07</t>
  </si>
  <si>
    <t>12. november 2014 V10</t>
  </si>
  <si>
    <t xml:space="preserve">Tabel med PZ målsætning - besparelsessammenligning tilføjet 2013 </t>
  </si>
  <si>
    <t>Kastanie Alle 26</t>
  </si>
  <si>
    <t>Sønderborg Kommune barakken</t>
  </si>
  <si>
    <t>Dagplejekontor</t>
  </si>
  <si>
    <t>Augustenborg landevej 79</t>
  </si>
  <si>
    <t>Sundsmarksvej</t>
  </si>
  <si>
    <t>Sundeved materialegård (1/12 2014)</t>
  </si>
  <si>
    <t>Materialegård i Gråsten, 1/1 2015</t>
  </si>
  <si>
    <t>Tandklinik, Augustenborg 1/12 2014</t>
  </si>
  <si>
    <t>Klub Svellebo 1/2 2015</t>
  </si>
  <si>
    <t>Lokal Historisk Museum (solgt 1/1 2015)</t>
  </si>
  <si>
    <t>Lupinvej lukket 2015</t>
  </si>
  <si>
    <t>Kettingvej lukket 1/12 2014</t>
  </si>
  <si>
    <t>Ulsnæs lukket 1/1 2015</t>
  </si>
  <si>
    <t>Truenbrovej lukket 1/12 2014</t>
  </si>
  <si>
    <t>Søndervang lukket 1/9 2014</t>
  </si>
  <si>
    <t>Slotsbakken lukket 20/3 2014</t>
  </si>
  <si>
    <t>Forbrug 2014</t>
  </si>
  <si>
    <t>Knøs Gård (Sydals Bibliotek)har fået fjernvarme</t>
  </si>
  <si>
    <t>Hørup Centralskole har fået fjernvarme</t>
  </si>
  <si>
    <t>Hørup-Hallen har fået fjernvarme</t>
  </si>
  <si>
    <t>Hørup Centralskole har fåetb fjernvarme</t>
  </si>
  <si>
    <t>Kunde nr.</t>
  </si>
  <si>
    <t>Egernsund Hallen</t>
  </si>
  <si>
    <t>Holger Drachmanns Plads 5</t>
  </si>
  <si>
    <t>Jobcenteret i Borgen</t>
  </si>
  <si>
    <t>SFS-Hallen, omklædningsrum</t>
  </si>
  <si>
    <t>Kulturbørnehaven Pøl har fået jordvarme</t>
  </si>
  <si>
    <t>olie</t>
  </si>
  <si>
    <t>Har jordvarme nu</t>
  </si>
  <si>
    <t>Børnehuset Tangsmose lukket i 2014</t>
  </si>
  <si>
    <t>Kystvej 1 A</t>
  </si>
  <si>
    <t>Kystvej 1 B</t>
  </si>
  <si>
    <t>Møllegade 76 A</t>
  </si>
  <si>
    <t>Møllegade 76 B</t>
  </si>
  <si>
    <t>Nejsvej 19 Hallen</t>
  </si>
  <si>
    <t>Hjælpemiddelsesdepotet</t>
  </si>
  <si>
    <t>Rådhuset, Gråsten også Nygade 3 målere i alt Solgt i 2015</t>
  </si>
  <si>
    <t>Rådhuset, Gråsten, solgt i 2015</t>
  </si>
  <si>
    <t>Gråsten Rådhus solgt i 2015</t>
  </si>
  <si>
    <t>Rendbjergvej 9 to installationer</t>
  </si>
  <si>
    <t xml:space="preserve">Kastanie Alle 24-26 </t>
  </si>
  <si>
    <t xml:space="preserve">Vothmanns plads 2. </t>
  </si>
  <si>
    <t>Storegade 36</t>
  </si>
  <si>
    <t>Nordborg tandklinik</t>
  </si>
  <si>
    <t xml:space="preserve">Sundgade 100 Egernsund </t>
  </si>
  <si>
    <t>Ahlmannsparken 2 målere</t>
  </si>
  <si>
    <t>Brandstationen, Gråsten 2 målere</t>
  </si>
  <si>
    <t>Børnehaven Tumlehuset nybyg 2010 2 må</t>
  </si>
  <si>
    <t>Børnehaven Bulderby 2 målere</t>
  </si>
  <si>
    <t>Rendbjerghjemmet tilbygning</t>
  </si>
  <si>
    <t>Krisecenter for kvinder</t>
  </si>
  <si>
    <t>Agervang 5</t>
  </si>
  <si>
    <t>Social og Senior</t>
  </si>
  <si>
    <t xml:space="preserve">Agervang </t>
  </si>
  <si>
    <t>Broager Fjernvarme, aflæsning 1/6-2014-1/6-2015</t>
  </si>
  <si>
    <t>Forbrugernr.</t>
  </si>
  <si>
    <t>SFO</t>
  </si>
  <si>
    <t xml:space="preserve">Caroline-Amalie Gården </t>
  </si>
  <si>
    <t>Strandvej 1</t>
  </si>
  <si>
    <t>Sønderborg Teater skønnet i 2007 og 2008</t>
  </si>
  <si>
    <t>Egernsund Skole, Hjemmeplejen Fjord fra 2014</t>
  </si>
  <si>
    <t>Kværs Børnehave, Opført i 2010 (elbimåler til skolen der er privat nu), er født med solceller, derfor intet forbrug i 2014 og frem)</t>
  </si>
  <si>
    <t>Steensgaard, Hovedbygning lukket 2014</t>
  </si>
  <si>
    <t>Plejecenter ekskl. Boliger skønnet 2007 OG 2008</t>
  </si>
  <si>
    <t>Afregning 1/6</t>
  </si>
  <si>
    <t>Afregning 1/7</t>
  </si>
  <si>
    <t>Jyllandsgade</t>
  </si>
  <si>
    <t>Børn og Uddannelse NY 2013 lejemål</t>
  </si>
  <si>
    <t>Jyllansdgade 36</t>
  </si>
  <si>
    <t>Børn og Uddannelse NY 2013 lejemål bimåler HD ejendomme</t>
  </si>
  <si>
    <t>Amaliehaven</t>
  </si>
  <si>
    <t>Svanevej 2</t>
  </si>
  <si>
    <t>Amaliehave solceller</t>
  </si>
  <si>
    <t xml:space="preserve">Skolevænget 14 , Stevning </t>
  </si>
  <si>
    <t>Stevning Børnehus og Stevning Kulturhus</t>
  </si>
  <si>
    <t>Børn og Uddannelse fraflyttet</t>
  </si>
  <si>
    <t xml:space="preserve">Vestervej </t>
  </si>
  <si>
    <t>Hørup skolen konverteret fra gas 2014</t>
  </si>
  <si>
    <t>Hørup hallen konverteret fra gas 2014</t>
  </si>
  <si>
    <t>Svanehaven</t>
  </si>
  <si>
    <t>Amaliehaven Ny</t>
  </si>
  <si>
    <t>Cathrinesminde teglværk</t>
  </si>
  <si>
    <t>Illerstrandvej</t>
  </si>
  <si>
    <t>Kunstpunkt(gl. posthus) kommunen betaler varme, men ikke el</t>
  </si>
  <si>
    <t>Stadion Klubhus omklædning</t>
  </si>
  <si>
    <t>Ringridervej 30 inst. 44561998</t>
  </si>
  <si>
    <t>Bækvej 11, Sjellerup</t>
  </si>
  <si>
    <t>Spejderhytte skønnet i 2007</t>
  </si>
  <si>
    <t xml:space="preserve">Depot </t>
  </si>
  <si>
    <t xml:space="preserve">Østager </t>
  </si>
  <si>
    <t>Stadion Kærvej</t>
  </si>
  <si>
    <t>Boldklub Klubhus Årsbjerg</t>
  </si>
  <si>
    <t>Foreningshus skal rives ned</t>
  </si>
  <si>
    <t xml:space="preserve">Dybbøl forsamlingshus, Omklædningsrum </t>
  </si>
  <si>
    <t>Kærnehuset Børnehave lukket</t>
  </si>
  <si>
    <t>Kunstværket Gl. Augustenborg rådhus</t>
  </si>
  <si>
    <t>LUKKEDE BYGNINGER</t>
  </si>
  <si>
    <t>Mølleparken Plejecenter  bl. Række OK</t>
  </si>
  <si>
    <t>El inst. 44579440</t>
  </si>
  <si>
    <t>El inst. 44578802</t>
  </si>
  <si>
    <t>2014</t>
  </si>
  <si>
    <t>Broager Skole + hal</t>
  </si>
  <si>
    <t>Rådhus solgt i 2015</t>
  </si>
  <si>
    <t>Nordborg hallen (skolen Luffes plads) 113 i 2014 på anden måler</t>
  </si>
  <si>
    <t>Værkstedet Søndervang 2 målere</t>
  </si>
  <si>
    <t>Væksthuset Socialpsykiatrien</t>
  </si>
  <si>
    <t>Væksthuset Socialpsykiatrien (manuelt aflæst får varme fra sygehuset, kilde naturgas))</t>
  </si>
  <si>
    <t>Kilometer kørt jf. kørselsregnskab</t>
  </si>
  <si>
    <t>lav  2014</t>
  </si>
  <si>
    <t>høj 2014</t>
  </si>
  <si>
    <t>I alt 2014</t>
  </si>
  <si>
    <t>Sum</t>
  </si>
  <si>
    <t>Brohaven, solceller skal trækkes fra 2013</t>
  </si>
  <si>
    <t>Okt. = 164 iht. www.graddage.dk</t>
  </si>
  <si>
    <t>Juni = 69 i ht. EnergyKey!</t>
  </si>
  <si>
    <t>Normalår i ht. www.graddage.dk er 3.112!</t>
  </si>
  <si>
    <t>Burde være (2015-08-24, grfk):</t>
  </si>
  <si>
    <t>1/6 14</t>
  </si>
  <si>
    <t>1/6 15</t>
  </si>
  <si>
    <t>200 % metoden - ANVENDES IKKE!</t>
  </si>
  <si>
    <t>125 % metoden - ANVENDES!</t>
  </si>
  <si>
    <r>
      <t xml:space="preserve">Danmark
</t>
    </r>
    <r>
      <rPr>
        <sz val="10"/>
        <rFont val="TheSans-Plain"/>
      </rPr>
      <t>Kilde: energinet.dk, miljødeklarationer</t>
    </r>
  </si>
  <si>
    <t>&lt;= GRFK: Hvad betyder det?</t>
  </si>
  <si>
    <t>1/4 15</t>
  </si>
  <si>
    <t>Der regnes med at 15 % af forbruget er graddageuafhængigt</t>
  </si>
  <si>
    <t>Forbrug i 2014</t>
  </si>
  <si>
    <t>Fjernvarmetal er leveret af Nicolas Bernhardi (Christian Eriksen), ProjectZero.</t>
  </si>
  <si>
    <t>FA El inst. 44570111</t>
  </si>
  <si>
    <t>FA El inst. 44570706</t>
  </si>
  <si>
    <t>FA El inst. 44570707</t>
  </si>
  <si>
    <t>FA El inst. 44572393</t>
  </si>
  <si>
    <t>FA El inst. 44572462</t>
  </si>
  <si>
    <t>FA El inst. 44572516</t>
  </si>
  <si>
    <t>FA El inst. 44572526</t>
  </si>
  <si>
    <t>FA El inst. 44573057</t>
  </si>
  <si>
    <t>FA El inst. 44574839</t>
  </si>
  <si>
    <t>FA El inst. 44574840</t>
  </si>
  <si>
    <t>El inst. 44593026</t>
  </si>
  <si>
    <t>Fra Jans EnergyKey udtræk, den 9. sep. 2015</t>
  </si>
  <si>
    <t>Markerede er fra Jans EnergyKey udtræk, den 9. sep. 2015.</t>
  </si>
  <si>
    <t>Ovenstående er ok i ht. Jans EnergyKey udtræk, den 9. sep. 2015.</t>
  </si>
  <si>
    <t>Flyttes til Signalanlæg?</t>
  </si>
  <si>
    <t>Andet navn (FA)? Hvad med tidligere år?</t>
  </si>
  <si>
    <t>Flyttet ifølge Jans EnergyKey udtræk. Var placeret ud for inst. nr.( FA) 44594125.</t>
  </si>
  <si>
    <t>Ej i Jans udtræk.</t>
  </si>
  <si>
    <t>Gammel Rådhus i Broager (Skal sælges)</t>
  </si>
  <si>
    <t>Jobcenteret på Blegen (Lejemål ophørt 2013)</t>
  </si>
  <si>
    <t>Augustenborg Rådhus (Lukket)</t>
  </si>
  <si>
    <t>Dybbøl skolen solceller</t>
  </si>
  <si>
    <t>Ulkebøl skole solceller</t>
  </si>
  <si>
    <t>Rinkenæs skole solceller</t>
  </si>
  <si>
    <t>Nydam Børnehus solceller</t>
  </si>
  <si>
    <t>Humlehøjskolen solceller</t>
  </si>
  <si>
    <t>Børnehuset Tangsmose solceller</t>
  </si>
  <si>
    <t>B.S.Ingemanns Vej  Bofællesskabet</t>
  </si>
  <si>
    <t>Skovsholm 1</t>
  </si>
  <si>
    <t>Sydals Gl. Rådhus</t>
  </si>
  <si>
    <t>Blegen</t>
  </si>
  <si>
    <t>Jobcenter</t>
  </si>
  <si>
    <t>Knøs Gård konverteret fra gas ultimo 2013</t>
  </si>
  <si>
    <t>Rådhuset (Er blevet sundhedshus fra 2014)</t>
  </si>
  <si>
    <t>Målernr.</t>
  </si>
  <si>
    <t>m³</t>
  </si>
  <si>
    <t>Rådhuset, Nordborg (Udlejet)</t>
  </si>
  <si>
    <t>Børnehuset Spiloppen (overgået til Guderup Plejecenter)</t>
  </si>
  <si>
    <t>Augustenborg Skole SFO klub</t>
  </si>
  <si>
    <t>Augustenborg Skole SFO</t>
  </si>
  <si>
    <t>SUM ekskl. LPG</t>
  </si>
  <si>
    <t>SUM inkl. LPG</t>
  </si>
  <si>
    <t>Lupinvej</t>
  </si>
  <si>
    <t>Nydam SFO</t>
  </si>
  <si>
    <t>6401</t>
  </si>
  <si>
    <t>Kunstpunkt (kommunen betaler varme men ikke el)</t>
  </si>
  <si>
    <t>14 ift 07</t>
  </si>
  <si>
    <t>Se note nedenfor!</t>
  </si>
  <si>
    <t>NB vedr. Augustenborg: Fra 2014 er elpatron medregnet. Tallene er ændret i okt. 2015 for 2012-13.</t>
  </si>
  <si>
    <t>Sol</t>
  </si>
  <si>
    <t>Postnr</t>
  </si>
  <si>
    <t>Samtlige bygninger (eksisterende og lukkede) i alt (inkl. solcelleproduktion)</t>
  </si>
  <si>
    <t>Solcelleproduktion</t>
  </si>
  <si>
    <t>%</t>
  </si>
  <si>
    <t>Solcelleproduktion i forhold til det samlede elforbrug</t>
  </si>
  <si>
    <t>Amaliehaven 2012 (beboerandel fratrækkes!)</t>
  </si>
  <si>
    <t>kg CO2/liter, svarer til 160 g CO2/km ved 15 km/liter.</t>
  </si>
  <si>
    <t>I forhold til 2007</t>
  </si>
  <si>
    <t>Kilde: Energistyrelsen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</si>
</sst>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0.000"/>
    <numFmt numFmtId="165" formatCode="#,##0.000"/>
    <numFmt numFmtId="166" formatCode="0.0"/>
    <numFmt numFmtId="167" formatCode="_ * #,##0_ ;_ * \-#,##0_ ;_ * &quot;-&quot;??_ ;_ @_ "/>
    <numFmt numFmtId="168" formatCode="_(* #,##0_);_(* \(#,##0\);_(* &quot;-&quot;??_);_(@_)"/>
    <numFmt numFmtId="169" formatCode="0_ ;\-0\ "/>
    <numFmt numFmtId="170" formatCode="#,##0_ ;\-#,##0\ "/>
    <numFmt numFmtId="171" formatCode="_ &quot;kr.&quot;\ * #,##0_ ;_ &quot;kr.&quot;\ * \-#,##0_ ;_ &quot;kr.&quot;\ * &quot;-&quot;??_ ;_ @_ "/>
    <numFmt numFmtId="172" formatCode="0.0%"/>
    <numFmt numFmtId="173" formatCode="0.00\ &quot;kr/m3&quot;"/>
    <numFmt numFmtId="174" formatCode="_ * #,##0.000_ ;_ * \-#,##0.000_ ;_ * &quot;-&quot;??_ ;_ @_ "/>
    <numFmt numFmtId="175" formatCode="#,##0.0"/>
  </numFmts>
  <fonts count="9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8"/>
      <color rgb="FFFFFFFF"/>
      <name val="Arial"/>
      <family val="2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12"/>
      <name val="Calibri"/>
      <family val="2"/>
    </font>
    <font>
      <sz val="11"/>
      <name val="Calibri"/>
      <family val="2"/>
    </font>
    <font>
      <sz val="10"/>
      <color rgb="FF000000"/>
      <name val="Arial"/>
      <family val="2"/>
    </font>
    <font>
      <sz val="10"/>
      <color theme="1"/>
      <name val="Verdana"/>
      <family val="2"/>
    </font>
    <font>
      <sz val="11"/>
      <color rgb="FF1F497D"/>
      <name val="Calibri"/>
      <family val="2"/>
      <scheme val="minor"/>
    </font>
    <font>
      <sz val="10"/>
      <color rgb="FF525252"/>
      <name val="Verdana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vertAlign val="subscript"/>
      <sz val="8"/>
      <color indexed="81"/>
      <name val="Tahoma"/>
      <family val="2"/>
    </font>
    <font>
      <sz val="8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0"/>
      <name val="TheSans-Plain"/>
      <family val="2"/>
    </font>
    <font>
      <sz val="10"/>
      <color indexed="10"/>
      <name val="TheSans-Plain"/>
      <family val="2"/>
    </font>
    <font>
      <sz val="14"/>
      <color rgb="FF000000"/>
      <name val="Calibri"/>
      <family val="2"/>
    </font>
    <font>
      <sz val="11"/>
      <color rgb="FF000000"/>
      <name val="Calibri"/>
      <family val="2"/>
    </font>
    <font>
      <sz val="10"/>
      <color theme="1"/>
      <name val="TheSans-Plain"/>
    </font>
    <font>
      <b/>
      <sz val="10"/>
      <color theme="1"/>
      <name val="TheSans-Plain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i/>
      <sz val="10"/>
      <color theme="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0"/>
      <color rgb="FFFF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rgb="FF000000"/>
      <name val="Arial"/>
      <family val="2"/>
    </font>
    <font>
      <b/>
      <sz val="12"/>
      <name val="Arial"/>
      <family val="2"/>
    </font>
    <font>
      <b/>
      <sz val="10"/>
      <name val="TheSans-Plain"/>
    </font>
    <font>
      <sz val="10"/>
      <name val="TheSans-Plain"/>
      <family val="2"/>
    </font>
    <font>
      <b/>
      <i/>
      <sz val="11"/>
      <color theme="1"/>
      <name val="Calibri"/>
      <family val="2"/>
      <scheme val="minor"/>
    </font>
    <font>
      <sz val="10"/>
      <color theme="4"/>
      <name val="Arial"/>
      <family val="2"/>
    </font>
    <font>
      <sz val="10"/>
      <color theme="6" tint="-0.249977111117893"/>
      <name val="Arial"/>
      <family val="2"/>
    </font>
    <font>
      <sz val="7.5"/>
      <color indexed="8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8" tint="-0.249977111117893"/>
      <name val="Arial"/>
      <family val="2"/>
    </font>
    <font>
      <b/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8"/>
      <color rgb="FF000000"/>
      <name val="Verdana"/>
      <family val="2"/>
    </font>
    <font>
      <b/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heSans-Plain"/>
    </font>
    <font>
      <sz val="10"/>
      <name val="Arial"/>
      <family val="2"/>
    </font>
    <font>
      <b/>
      <sz val="11"/>
      <color theme="1"/>
      <name val="Calibri"/>
      <family val="2"/>
    </font>
    <font>
      <b/>
      <sz val="9"/>
      <color indexed="8"/>
      <name val="Arial"/>
      <family val="2"/>
    </font>
    <font>
      <sz val="11"/>
      <color theme="0" tint="-0.499984740745262"/>
      <name val="Calibri"/>
      <family val="2"/>
      <scheme val="minor"/>
    </font>
    <font>
      <sz val="10"/>
      <color theme="0" tint="-0.499984740745262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6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0099CC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rgb="FF000000"/>
      </patternFill>
    </fill>
  </fills>
  <borders count="68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D9D9D9"/>
      </left>
      <right style="medium">
        <color rgb="FFD9D9D9"/>
      </right>
      <top/>
      <bottom style="medium">
        <color rgb="FFB2B2B2"/>
      </bottom>
      <diagonal/>
    </border>
    <border>
      <left style="medium">
        <color rgb="FFD9D9D9"/>
      </left>
      <right style="medium">
        <color rgb="FFD9D9D9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39"/>
      </top>
      <bottom/>
      <diagonal/>
    </border>
    <border>
      <left/>
      <right/>
      <top style="medium">
        <color indexed="39"/>
      </top>
      <bottom style="medium">
        <color indexed="39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ck">
        <color indexed="22"/>
      </left>
      <right style="thick">
        <color indexed="22"/>
      </right>
      <top style="thick">
        <color indexed="22"/>
      </top>
      <bottom style="thick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5">
    <xf numFmtId="0" fontId="0" fillId="0" borderId="0"/>
    <xf numFmtId="0" fontId="2" fillId="0" borderId="0"/>
    <xf numFmtId="0" fontId="16" fillId="0" borderId="0"/>
    <xf numFmtId="43" fontId="2" fillId="0" borderId="0" applyFont="0" applyFill="0" applyBorder="0" applyAlignment="0" applyProtection="0"/>
    <xf numFmtId="0" fontId="9" fillId="0" borderId="0"/>
    <xf numFmtId="9" fontId="16" fillId="0" borderId="0" applyFont="0" applyFill="0" applyBorder="0" applyAlignment="0" applyProtection="0"/>
    <xf numFmtId="0" fontId="2" fillId="0" borderId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0" fontId="19" fillId="11" borderId="15" applyNumberFormat="0" applyAlignment="0" applyProtection="0"/>
    <xf numFmtId="43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4" fillId="0" borderId="0"/>
    <xf numFmtId="0" fontId="65" fillId="0" borderId="48" applyNumberFormat="0" applyFill="0" applyAlignment="0" applyProtection="0"/>
    <xf numFmtId="0" fontId="66" fillId="0" borderId="49" applyNumberFormat="0" applyFill="0" applyAlignment="0" applyProtection="0"/>
    <xf numFmtId="0" fontId="67" fillId="0" borderId="50" applyNumberFormat="0" applyFill="0" applyAlignment="0" applyProtection="0"/>
    <xf numFmtId="0" fontId="67" fillId="0" borderId="0" applyNumberFormat="0" applyFill="0" applyBorder="0" applyAlignment="0" applyProtection="0"/>
    <xf numFmtId="0" fontId="68" fillId="9" borderId="0" applyNumberFormat="0" applyBorder="0" applyAlignment="0" applyProtection="0"/>
    <xf numFmtId="0" fontId="69" fillId="10" borderId="0" applyNumberFormat="0" applyBorder="0" applyAlignment="0" applyProtection="0"/>
    <xf numFmtId="0" fontId="70" fillId="29" borderId="0" applyNumberFormat="0" applyBorder="0" applyAlignment="0" applyProtection="0"/>
    <xf numFmtId="0" fontId="71" fillId="30" borderId="51" applyNumberFormat="0" applyAlignment="0" applyProtection="0"/>
    <xf numFmtId="0" fontId="72" fillId="31" borderId="52" applyNumberFormat="0" applyAlignment="0" applyProtection="0"/>
    <xf numFmtId="0" fontId="73" fillId="31" borderId="51" applyNumberFormat="0" applyAlignment="0" applyProtection="0"/>
    <xf numFmtId="0" fontId="74" fillId="0" borderId="53" applyNumberFormat="0" applyFill="0" applyAlignment="0" applyProtection="0"/>
    <xf numFmtId="0" fontId="75" fillId="11" borderId="15" applyNumberFormat="0" applyAlignment="0" applyProtection="0"/>
    <xf numFmtId="0" fontId="42" fillId="0" borderId="0" applyNumberFormat="0" applyFill="0" applyBorder="0" applyAlignment="0" applyProtection="0"/>
    <xf numFmtId="0" fontId="4" fillId="32" borderId="54" applyNumberFormat="0" applyFont="0" applyAlignment="0" applyProtection="0"/>
    <xf numFmtId="0" fontId="76" fillId="0" borderId="0" applyNumberFormat="0" applyFill="0" applyBorder="0" applyAlignment="0" applyProtection="0"/>
    <xf numFmtId="0" fontId="23" fillId="0" borderId="55" applyNumberFormat="0" applyFill="0" applyAlignment="0" applyProtection="0"/>
    <xf numFmtId="0" fontId="77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77" fillId="36" borderId="0" applyNumberFormat="0" applyBorder="0" applyAlignment="0" applyProtection="0"/>
    <xf numFmtId="0" fontId="77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77" fillId="40" borderId="0" applyNumberFormat="0" applyBorder="0" applyAlignment="0" applyProtection="0"/>
    <xf numFmtId="0" fontId="77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77" fillId="44" borderId="0" applyNumberFormat="0" applyBorder="0" applyAlignment="0" applyProtection="0"/>
    <xf numFmtId="0" fontId="77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77" fillId="48" borderId="0" applyNumberFormat="0" applyBorder="0" applyAlignment="0" applyProtection="0"/>
    <xf numFmtId="0" fontId="77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77" fillId="52" borderId="0" applyNumberFormat="0" applyBorder="0" applyAlignment="0" applyProtection="0"/>
    <xf numFmtId="0" fontId="77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77" fillId="56" borderId="0" applyNumberFormat="0" applyBorder="0" applyAlignment="0" applyProtection="0"/>
    <xf numFmtId="0" fontId="80" fillId="0" borderId="48" applyNumberFormat="0" applyFill="0" applyAlignment="0" applyProtection="0"/>
    <xf numFmtId="0" fontId="81" fillId="0" borderId="49" applyNumberFormat="0" applyFill="0" applyAlignment="0" applyProtection="0"/>
    <xf numFmtId="0" fontId="82" fillId="0" borderId="50" applyNumberFormat="0" applyFill="0" applyAlignment="0" applyProtection="0"/>
    <xf numFmtId="0" fontId="82" fillId="0" borderId="0" applyNumberFormat="0" applyFill="0" applyBorder="0" applyAlignment="0" applyProtection="0"/>
    <xf numFmtId="0" fontId="83" fillId="29" borderId="0" applyNumberFormat="0" applyBorder="0" applyAlignment="0" applyProtection="0"/>
    <xf numFmtId="0" fontId="84" fillId="30" borderId="51" applyNumberFormat="0" applyAlignment="0" applyProtection="0"/>
    <xf numFmtId="0" fontId="85" fillId="31" borderId="52" applyNumberFormat="0" applyAlignment="0" applyProtection="0"/>
    <xf numFmtId="0" fontId="86" fillId="31" borderId="51" applyNumberFormat="0" applyAlignment="0" applyProtection="0"/>
    <xf numFmtId="0" fontId="87" fillId="0" borderId="53" applyNumberFormat="0" applyFill="0" applyAlignment="0" applyProtection="0"/>
    <xf numFmtId="0" fontId="43" fillId="0" borderId="0" applyNumberFormat="0" applyFill="0" applyBorder="0" applyAlignment="0" applyProtection="0"/>
    <xf numFmtId="0" fontId="41" fillId="32" borderId="54" applyNumberFormat="0" applyFont="0" applyAlignment="0" applyProtection="0"/>
    <xf numFmtId="0" fontId="88" fillId="0" borderId="0" applyNumberFormat="0" applyFill="0" applyBorder="0" applyAlignment="0" applyProtection="0"/>
    <xf numFmtId="0" fontId="1" fillId="0" borderId="55" applyNumberFormat="0" applyFill="0" applyAlignment="0" applyProtection="0"/>
    <xf numFmtId="0" fontId="89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89" fillId="36" borderId="0" applyNumberFormat="0" applyBorder="0" applyAlignment="0" applyProtection="0"/>
    <xf numFmtId="0" fontId="89" fillId="37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89" fillId="40" borderId="0" applyNumberFormat="0" applyBorder="0" applyAlignment="0" applyProtection="0"/>
    <xf numFmtId="0" fontId="89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89" fillId="44" borderId="0" applyNumberFormat="0" applyBorder="0" applyAlignment="0" applyProtection="0"/>
    <xf numFmtId="0" fontId="89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89" fillId="48" borderId="0" applyNumberFormat="0" applyBorder="0" applyAlignment="0" applyProtection="0"/>
    <xf numFmtId="0" fontId="89" fillId="49" borderId="0" applyNumberFormat="0" applyBorder="0" applyAlignment="0" applyProtection="0"/>
    <xf numFmtId="0" fontId="41" fillId="50" borderId="0" applyNumberFormat="0" applyBorder="0" applyAlignment="0" applyProtection="0"/>
    <xf numFmtId="0" fontId="41" fillId="51" borderId="0" applyNumberFormat="0" applyBorder="0" applyAlignment="0" applyProtection="0"/>
    <xf numFmtId="0" fontId="89" fillId="52" borderId="0" applyNumberFormat="0" applyBorder="0" applyAlignment="0" applyProtection="0"/>
    <xf numFmtId="0" fontId="89" fillId="53" borderId="0" applyNumberFormat="0" applyBorder="0" applyAlignment="0" applyProtection="0"/>
    <xf numFmtId="0" fontId="41" fillId="54" borderId="0" applyNumberFormat="0" applyBorder="0" applyAlignment="0" applyProtection="0"/>
    <xf numFmtId="0" fontId="41" fillId="55" borderId="0" applyNumberFormat="0" applyBorder="0" applyAlignment="0" applyProtection="0"/>
    <xf numFmtId="0" fontId="89" fillId="56" borderId="0" applyNumberFormat="0" applyBorder="0" applyAlignment="0" applyProtection="0"/>
    <xf numFmtId="0" fontId="91" fillId="0" borderId="0"/>
    <xf numFmtId="0" fontId="2" fillId="0" borderId="0"/>
    <xf numFmtId="9" fontId="2" fillId="0" borderId="0" applyFont="0" applyFill="0" applyBorder="0" applyAlignment="0" applyProtection="0"/>
  </cellStyleXfs>
  <cellXfs count="1049">
    <xf numFmtId="0" fontId="0" fillId="0" borderId="0" xfId="0"/>
    <xf numFmtId="0" fontId="1" fillId="0" borderId="0" xfId="0" applyFont="1"/>
    <xf numFmtId="0" fontId="2" fillId="0" borderId="2" xfId="0" applyFont="1" applyFill="1" applyBorder="1"/>
    <xf numFmtId="0" fontId="2" fillId="0" borderId="3" xfId="0" applyFont="1" applyFill="1" applyBorder="1"/>
    <xf numFmtId="0" fontId="4" fillId="0" borderId="3" xfId="0" applyFont="1" applyFill="1" applyBorder="1"/>
    <xf numFmtId="3" fontId="2" fillId="0" borderId="3" xfId="0" applyNumberFormat="1" applyFont="1" applyFill="1" applyBorder="1"/>
    <xf numFmtId="0" fontId="0" fillId="0" borderId="0" xfId="0" applyFill="1"/>
    <xf numFmtId="0" fontId="4" fillId="0" borderId="2" xfId="0" applyFont="1" applyFill="1" applyBorder="1"/>
    <xf numFmtId="0" fontId="2" fillId="0" borderId="4" xfId="0" applyFont="1" applyFill="1" applyBorder="1"/>
    <xf numFmtId="0" fontId="2" fillId="0" borderId="0" xfId="0" applyFont="1" applyFill="1" applyBorder="1"/>
    <xf numFmtId="0" fontId="0" fillId="0" borderId="3" xfId="0" applyFill="1" applyBorder="1"/>
    <xf numFmtId="0" fontId="0" fillId="0" borderId="3" xfId="0" applyBorder="1"/>
    <xf numFmtId="3" fontId="12" fillId="3" borderId="5" xfId="0" applyNumberFormat="1" applyFont="1" applyFill="1" applyBorder="1" applyAlignment="1">
      <alignment vertical="top" wrapText="1"/>
    </xf>
    <xf numFmtId="0" fontId="12" fillId="3" borderId="5" xfId="0" applyFont="1" applyFill="1" applyBorder="1" applyAlignment="1">
      <alignment vertical="top" wrapText="1"/>
    </xf>
    <xf numFmtId="0" fontId="12" fillId="3" borderId="5" xfId="0" applyFont="1" applyFill="1" applyBorder="1" applyAlignment="1">
      <alignment horizontal="right" vertical="top" wrapText="1"/>
    </xf>
    <xf numFmtId="0" fontId="0" fillId="0" borderId="0" xfId="0" applyFill="1" applyBorder="1"/>
    <xf numFmtId="0" fontId="2" fillId="5" borderId="3" xfId="0" applyFont="1" applyFill="1" applyBorder="1"/>
    <xf numFmtId="0" fontId="2" fillId="5" borderId="3" xfId="0" applyFont="1" applyFill="1" applyBorder="1" applyAlignment="1">
      <alignment horizontal="right"/>
    </xf>
    <xf numFmtId="0" fontId="12" fillId="3" borderId="6" xfId="0" applyFont="1" applyFill="1" applyBorder="1" applyAlignment="1">
      <alignment vertical="top" wrapText="1"/>
    </xf>
    <xf numFmtId="49" fontId="2" fillId="4" borderId="3" xfId="1" applyNumberFormat="1" applyFont="1" applyFill="1" applyBorder="1"/>
    <xf numFmtId="1" fontId="2" fillId="4" borderId="3" xfId="1" applyNumberFormat="1" applyFont="1" applyFill="1" applyBorder="1"/>
    <xf numFmtId="0" fontId="2" fillId="4" borderId="3" xfId="1" applyFont="1" applyFill="1" applyBorder="1"/>
    <xf numFmtId="0" fontId="2" fillId="4" borderId="3" xfId="1" applyFont="1" applyFill="1" applyBorder="1" applyAlignment="1">
      <alignment horizontal="right"/>
    </xf>
    <xf numFmtId="49" fontId="2" fillId="7" borderId="3" xfId="1" applyNumberFormat="1" applyFont="1" applyFill="1" applyBorder="1"/>
    <xf numFmtId="1" fontId="2" fillId="7" borderId="3" xfId="1" applyNumberFormat="1" applyFont="1" applyFill="1" applyBorder="1"/>
    <xf numFmtId="0" fontId="2" fillId="7" borderId="3" xfId="1" applyFont="1" applyFill="1" applyBorder="1"/>
    <xf numFmtId="49" fontId="2" fillId="7" borderId="3" xfId="1" applyNumberFormat="1" applyFont="1" applyFill="1" applyBorder="1" applyAlignment="1">
      <alignment horizontal="right" wrapText="1"/>
    </xf>
    <xf numFmtId="0" fontId="4" fillId="0" borderId="0" xfId="0" applyFont="1" applyFill="1" applyBorder="1"/>
    <xf numFmtId="0" fontId="11" fillId="0" borderId="3" xfId="0" applyFont="1" applyFill="1" applyBorder="1" applyAlignment="1" applyProtection="1">
      <alignment vertical="center" wrapText="1"/>
    </xf>
    <xf numFmtId="0" fontId="11" fillId="0" borderId="3" xfId="0" applyFont="1" applyFill="1" applyBorder="1" applyAlignment="1" applyProtection="1">
      <alignment horizontal="right" vertical="center" wrapText="1"/>
    </xf>
    <xf numFmtId="0" fontId="2" fillId="0" borderId="3" xfId="0" applyFont="1" applyFill="1" applyBorder="1" applyAlignment="1">
      <alignment horizontal="right"/>
    </xf>
    <xf numFmtId="0" fontId="11" fillId="0" borderId="3" xfId="0" applyFont="1" applyFill="1" applyBorder="1"/>
    <xf numFmtId="0" fontId="11" fillId="0" borderId="3" xfId="0" applyFont="1" applyFill="1" applyBorder="1" applyAlignment="1">
      <alignment horizontal="right"/>
    </xf>
    <xf numFmtId="0" fontId="6" fillId="0" borderId="3" xfId="0" applyFont="1" applyFill="1" applyBorder="1" applyAlignment="1">
      <alignment horizontal="right"/>
    </xf>
    <xf numFmtId="0" fontId="6" fillId="0" borderId="3" xfId="0" applyFont="1" applyFill="1" applyBorder="1"/>
    <xf numFmtId="0" fontId="11" fillId="0" borderId="3" xfId="0" applyFont="1" applyFill="1" applyBorder="1" applyAlignment="1" applyProtection="1">
      <alignment horizontal="left" vertical="center" wrapText="1"/>
    </xf>
    <xf numFmtId="0" fontId="6" fillId="0" borderId="3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17" fontId="2" fillId="0" borderId="3" xfId="0" applyNumberFormat="1" applyFont="1" applyFill="1" applyBorder="1" applyAlignment="1">
      <alignment horizontal="right"/>
    </xf>
    <xf numFmtId="49" fontId="2" fillId="2" borderId="0" xfId="1" applyNumberFormat="1" applyFont="1" applyFill="1" applyBorder="1"/>
    <xf numFmtId="0" fontId="2" fillId="2" borderId="0" xfId="1" applyFont="1" applyFill="1" applyBorder="1"/>
    <xf numFmtId="49" fontId="2" fillId="2" borderId="0" xfId="1" applyNumberFormat="1" applyFont="1" applyFill="1" applyBorder="1" applyAlignment="1">
      <alignment horizontal="right" wrapText="1"/>
    </xf>
    <xf numFmtId="49" fontId="2" fillId="2" borderId="3" xfId="1" applyNumberFormat="1" applyFont="1" applyFill="1" applyBorder="1"/>
    <xf numFmtId="1" fontId="2" fillId="2" borderId="3" xfId="1" applyNumberFormat="1" applyFont="1" applyFill="1" applyBorder="1"/>
    <xf numFmtId="0" fontId="2" fillId="2" borderId="3" xfId="1" applyFont="1" applyFill="1" applyBorder="1"/>
    <xf numFmtId="49" fontId="2" fillId="2" borderId="3" xfId="1" applyNumberFormat="1" applyFont="1" applyFill="1" applyBorder="1" applyAlignment="1">
      <alignment horizontal="right" wrapText="1"/>
    </xf>
    <xf numFmtId="49" fontId="3" fillId="2" borderId="0" xfId="1" applyNumberFormat="1" applyFont="1" applyFill="1" applyBorder="1"/>
    <xf numFmtId="49" fontId="3" fillId="2" borderId="0" xfId="1" applyNumberFormat="1" applyFont="1" applyFill="1" applyBorder="1" applyAlignment="1">
      <alignment horizontal="right" wrapText="1"/>
    </xf>
    <xf numFmtId="0" fontId="3" fillId="2" borderId="0" xfId="1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0" fillId="0" borderId="0" xfId="0"/>
    <xf numFmtId="3" fontId="0" fillId="0" borderId="0" xfId="0" applyNumberFormat="1"/>
    <xf numFmtId="0" fontId="1" fillId="0" borderId="3" xfId="0" applyFont="1" applyBorder="1"/>
    <xf numFmtId="0" fontId="0" fillId="0" borderId="10" xfId="0" applyBorder="1"/>
    <xf numFmtId="3" fontId="12" fillId="3" borderId="6" xfId="0" applyNumberFormat="1" applyFont="1" applyFill="1" applyBorder="1" applyAlignment="1">
      <alignment vertical="top" wrapText="1"/>
    </xf>
    <xf numFmtId="0" fontId="12" fillId="3" borderId="0" xfId="0" applyFont="1" applyFill="1" applyBorder="1" applyAlignment="1">
      <alignment vertical="top" wrapText="1"/>
    </xf>
    <xf numFmtId="49" fontId="3" fillId="7" borderId="0" xfId="1" applyNumberFormat="1" applyFont="1" applyFill="1" applyBorder="1"/>
    <xf numFmtId="0" fontId="12" fillId="6" borderId="5" xfId="0" applyFont="1" applyFill="1" applyBorder="1" applyAlignment="1">
      <alignment vertical="top" wrapText="1"/>
    </xf>
    <xf numFmtId="0" fontId="12" fillId="6" borderId="5" xfId="0" applyFont="1" applyFill="1" applyBorder="1" applyAlignment="1">
      <alignment horizontal="right" vertical="top" wrapText="1"/>
    </xf>
    <xf numFmtId="0" fontId="12" fillId="6" borderId="6" xfId="0" applyFont="1" applyFill="1" applyBorder="1" applyAlignment="1">
      <alignment vertical="top" wrapText="1"/>
    </xf>
    <xf numFmtId="3" fontId="12" fillId="3" borderId="0" xfId="0" applyNumberFormat="1" applyFont="1" applyFill="1" applyAlignment="1">
      <alignment vertical="top" wrapText="1"/>
    </xf>
    <xf numFmtId="0" fontId="2" fillId="0" borderId="0" xfId="0" applyFont="1" applyFill="1"/>
    <xf numFmtId="1" fontId="2" fillId="0" borderId="0" xfId="0" applyNumberFormat="1" applyFont="1" applyFill="1" applyBorder="1"/>
    <xf numFmtId="0" fontId="12" fillId="3" borderId="17" xfId="0" applyFont="1" applyFill="1" applyBorder="1" applyAlignment="1">
      <alignment vertical="top" wrapText="1"/>
    </xf>
    <xf numFmtId="0" fontId="12" fillId="3" borderId="17" xfId="0" applyFont="1" applyFill="1" applyBorder="1" applyAlignment="1">
      <alignment horizontal="right" vertical="top" wrapText="1"/>
    </xf>
    <xf numFmtId="0" fontId="12" fillId="3" borderId="18" xfId="0" applyFont="1" applyFill="1" applyBorder="1" applyAlignment="1">
      <alignment vertical="top" wrapText="1"/>
    </xf>
    <xf numFmtId="0" fontId="12" fillId="3" borderId="3" xfId="0" applyFont="1" applyFill="1" applyBorder="1" applyAlignment="1">
      <alignment vertical="top" wrapText="1"/>
    </xf>
    <xf numFmtId="0" fontId="12" fillId="3" borderId="3" xfId="0" applyFont="1" applyFill="1" applyBorder="1" applyAlignment="1">
      <alignment horizontal="right" vertical="top" wrapText="1"/>
    </xf>
    <xf numFmtId="3" fontId="4" fillId="6" borderId="3" xfId="0" applyNumberFormat="1" applyFont="1" applyFill="1" applyBorder="1"/>
    <xf numFmtId="3" fontId="2" fillId="6" borderId="3" xfId="0" applyNumberFormat="1" applyFont="1" applyFill="1" applyBorder="1"/>
    <xf numFmtId="3" fontId="2" fillId="2" borderId="3" xfId="0" applyNumberFormat="1" applyFont="1" applyFill="1" applyBorder="1"/>
    <xf numFmtId="3" fontId="2" fillId="7" borderId="3" xfId="0" applyNumberFormat="1" applyFont="1" applyFill="1" applyBorder="1"/>
    <xf numFmtId="3" fontId="2" fillId="4" borderId="3" xfId="0" applyNumberFormat="1" applyFont="1" applyFill="1" applyBorder="1"/>
    <xf numFmtId="3" fontId="2" fillId="4" borderId="3" xfId="0" applyNumberFormat="1" applyFont="1" applyFill="1" applyBorder="1" applyAlignment="1">
      <alignment horizontal="right"/>
    </xf>
    <xf numFmtId="0" fontId="12" fillId="3" borderId="11" xfId="0" applyFont="1" applyFill="1" applyBorder="1" applyAlignment="1">
      <alignment vertical="top" wrapText="1"/>
    </xf>
    <xf numFmtId="3" fontId="12" fillId="3" borderId="7" xfId="0" applyNumberFormat="1" applyFont="1" applyFill="1" applyBorder="1" applyAlignment="1">
      <alignment vertical="top" wrapText="1"/>
    </xf>
    <xf numFmtId="3" fontId="4" fillId="7" borderId="3" xfId="0" applyNumberFormat="1" applyFont="1" applyFill="1" applyBorder="1"/>
    <xf numFmtId="3" fontId="4" fillId="6" borderId="3" xfId="0" applyNumberFormat="1" applyFont="1" applyFill="1" applyBorder="1" applyAlignment="1">
      <alignment horizontal="right"/>
    </xf>
    <xf numFmtId="3" fontId="2" fillId="6" borderId="3" xfId="6" applyNumberFormat="1" applyFont="1" applyFill="1" applyBorder="1"/>
    <xf numFmtId="3" fontId="22" fillId="6" borderId="3" xfId="4" applyNumberFormat="1" applyFont="1" applyFill="1" applyBorder="1"/>
    <xf numFmtId="0" fontId="3" fillId="5" borderId="0" xfId="0" applyFont="1" applyFill="1"/>
    <xf numFmtId="0" fontId="3" fillId="5" borderId="0" xfId="0" applyFont="1" applyFill="1" applyBorder="1"/>
    <xf numFmtId="0" fontId="3" fillId="5" borderId="0" xfId="0" applyFont="1" applyFill="1" applyBorder="1" applyAlignment="1">
      <alignment horizontal="left" vertical="top"/>
    </xf>
    <xf numFmtId="0" fontId="3" fillId="5" borderId="0" xfId="0" applyFont="1" applyFill="1" applyBorder="1" applyAlignment="1">
      <alignment horizontal="right"/>
    </xf>
    <xf numFmtId="1" fontId="3" fillId="5" borderId="0" xfId="0" applyNumberFormat="1" applyFont="1" applyFill="1" applyBorder="1"/>
    <xf numFmtId="0" fontId="4" fillId="0" borderId="0" xfId="0" applyFont="1" applyBorder="1"/>
    <xf numFmtId="0" fontId="4" fillId="0" borderId="0" xfId="0" applyFont="1"/>
    <xf numFmtId="0" fontId="4" fillId="0" borderId="0" xfId="0" applyFont="1" applyFill="1"/>
    <xf numFmtId="0" fontId="4" fillId="5" borderId="3" xfId="0" applyFont="1" applyFill="1" applyBorder="1"/>
    <xf numFmtId="0" fontId="4" fillId="0" borderId="0" xfId="0" applyFont="1" applyAlignment="1">
      <alignment horizontal="right"/>
    </xf>
    <xf numFmtId="1" fontId="4" fillId="0" borderId="0" xfId="0" applyNumberFormat="1" applyFont="1"/>
    <xf numFmtId="0" fontId="3" fillId="4" borderId="0" xfId="0" applyFont="1" applyFill="1"/>
    <xf numFmtId="0" fontId="23" fillId="4" borderId="0" xfId="0" applyFont="1" applyFill="1"/>
    <xf numFmtId="0" fontId="23" fillId="4" borderId="0" xfId="0" applyFont="1" applyFill="1" applyAlignment="1">
      <alignment horizontal="right"/>
    </xf>
    <xf numFmtId="0" fontId="23" fillId="4" borderId="0" xfId="0" applyFont="1" applyFill="1" applyBorder="1"/>
    <xf numFmtId="0" fontId="23" fillId="4" borderId="0" xfId="0" applyFont="1" applyFill="1" applyBorder="1" applyAlignment="1">
      <alignment horizontal="right"/>
    </xf>
    <xf numFmtId="0" fontId="4" fillId="4" borderId="3" xfId="0" applyFont="1" applyFill="1" applyBorder="1"/>
    <xf numFmtId="0" fontId="2" fillId="4" borderId="3" xfId="0" applyFont="1" applyFill="1" applyBorder="1"/>
    <xf numFmtId="0" fontId="23" fillId="7" borderId="0" xfId="0" applyFont="1" applyFill="1" applyBorder="1"/>
    <xf numFmtId="0" fontId="4" fillId="7" borderId="0" xfId="0" applyFont="1" applyFill="1" applyBorder="1"/>
    <xf numFmtId="0" fontId="4" fillId="7" borderId="0" xfId="0" applyFont="1" applyFill="1" applyBorder="1" applyAlignment="1">
      <alignment horizontal="right"/>
    </xf>
    <xf numFmtId="1" fontId="4" fillId="7" borderId="0" xfId="0" applyNumberFormat="1" applyFont="1" applyFill="1" applyBorder="1"/>
    <xf numFmtId="0" fontId="23" fillId="7" borderId="0" xfId="0" applyFont="1" applyFill="1"/>
    <xf numFmtId="0" fontId="23" fillId="7" borderId="0" xfId="0" applyFont="1" applyFill="1" applyBorder="1" applyAlignment="1">
      <alignment horizontal="right"/>
    </xf>
    <xf numFmtId="0" fontId="4" fillId="7" borderId="3" xfId="0" applyFont="1" applyFill="1" applyBorder="1"/>
    <xf numFmtId="0" fontId="23" fillId="7" borderId="3" xfId="0" applyFont="1" applyFill="1" applyBorder="1"/>
    <xf numFmtId="0" fontId="4" fillId="7" borderId="3" xfId="0" applyFont="1" applyFill="1" applyBorder="1" applyAlignment="1">
      <alignment horizontal="right"/>
    </xf>
    <xf numFmtId="0" fontId="4" fillId="2" borderId="0" xfId="0" applyFont="1" applyFill="1" applyBorder="1" applyAlignment="1">
      <alignment horizontal="right"/>
    </xf>
    <xf numFmtId="1" fontId="4" fillId="2" borderId="0" xfId="0" applyNumberFormat="1" applyFont="1" applyFill="1" applyBorder="1"/>
    <xf numFmtId="0" fontId="23" fillId="2" borderId="0" xfId="0" applyFont="1" applyFill="1" applyBorder="1"/>
    <xf numFmtId="0" fontId="3" fillId="2" borderId="0" xfId="0" applyFont="1" applyFill="1" applyBorder="1" applyAlignment="1">
      <alignment horizontal="right"/>
    </xf>
    <xf numFmtId="0" fontId="23" fillId="6" borderId="0" xfId="0" applyFont="1" applyFill="1"/>
    <xf numFmtId="0" fontId="4" fillId="6" borderId="0" xfId="0" applyFont="1" applyFill="1"/>
    <xf numFmtId="0" fontId="4" fillId="6" borderId="0" xfId="0" applyFont="1" applyFill="1" applyBorder="1"/>
    <xf numFmtId="0" fontId="4" fillId="6" borderId="0" xfId="0" applyFont="1" applyFill="1" applyBorder="1" applyAlignment="1">
      <alignment horizontal="right"/>
    </xf>
    <xf numFmtId="1" fontId="4" fillId="6" borderId="0" xfId="0" applyNumberFormat="1" applyFont="1" applyFill="1" applyBorder="1"/>
    <xf numFmtId="0" fontId="23" fillId="6" borderId="0" xfId="0" applyFont="1" applyFill="1" applyBorder="1"/>
    <xf numFmtId="0" fontId="23" fillId="6" borderId="0" xfId="0" applyFont="1" applyFill="1" applyBorder="1" applyAlignment="1">
      <alignment horizontal="right"/>
    </xf>
    <xf numFmtId="0" fontId="2" fillId="6" borderId="10" xfId="0" applyFont="1" applyFill="1" applyBorder="1" applyAlignment="1">
      <alignment horizontal="right"/>
    </xf>
    <xf numFmtId="0" fontId="2" fillId="6" borderId="8" xfId="0" applyFont="1" applyFill="1" applyBorder="1" applyAlignment="1">
      <alignment horizontal="right"/>
    </xf>
    <xf numFmtId="3" fontId="2" fillId="6" borderId="3" xfId="0" applyNumberFormat="1" applyFont="1" applyFill="1" applyBorder="1" applyAlignment="1">
      <alignment horizontal="right"/>
    </xf>
    <xf numFmtId="0" fontId="4" fillId="6" borderId="3" xfId="0" applyFont="1" applyFill="1" applyBorder="1"/>
    <xf numFmtId="0" fontId="4" fillId="6" borderId="5" xfId="0" applyFont="1" applyFill="1" applyBorder="1"/>
    <xf numFmtId="0" fontId="12" fillId="3" borderId="12" xfId="0" applyFont="1" applyFill="1" applyBorder="1" applyAlignment="1">
      <alignment vertical="top" wrapText="1"/>
    </xf>
    <xf numFmtId="3" fontId="4" fillId="4" borderId="3" xfId="0" applyNumberFormat="1" applyFont="1" applyFill="1" applyBorder="1"/>
    <xf numFmtId="3" fontId="2" fillId="4" borderId="3" xfId="1" applyNumberFormat="1" applyFont="1" applyFill="1" applyBorder="1" applyAlignment="1">
      <alignment horizontal="right"/>
    </xf>
    <xf numFmtId="3" fontId="2" fillId="7" borderId="3" xfId="1" applyNumberFormat="1" applyFont="1" applyFill="1" applyBorder="1" applyAlignment="1">
      <alignment horizontal="right" wrapText="1"/>
    </xf>
    <xf numFmtId="3" fontId="2" fillId="7" borderId="3" xfId="0" applyNumberFormat="1" applyFont="1" applyFill="1" applyBorder="1" applyAlignment="1">
      <alignment horizontal="right" wrapText="1"/>
    </xf>
    <xf numFmtId="3" fontId="2" fillId="7" borderId="3" xfId="1" applyNumberFormat="1" applyFont="1" applyFill="1" applyBorder="1" applyAlignment="1">
      <alignment horizontal="right"/>
    </xf>
    <xf numFmtId="3" fontId="12" fillId="3" borderId="2" xfId="0" applyNumberFormat="1" applyFont="1" applyFill="1" applyBorder="1" applyAlignment="1">
      <alignment vertical="top" wrapText="1"/>
    </xf>
    <xf numFmtId="3" fontId="12" fillId="3" borderId="3" xfId="0" applyNumberFormat="1" applyFont="1" applyFill="1" applyBorder="1" applyAlignment="1">
      <alignment vertical="top" wrapText="1"/>
    </xf>
    <xf numFmtId="3" fontId="12" fillId="3" borderId="19" xfId="0" applyNumberFormat="1" applyFont="1" applyFill="1" applyBorder="1" applyAlignment="1">
      <alignment vertical="top" wrapText="1"/>
    </xf>
    <xf numFmtId="3" fontId="12" fillId="3" borderId="17" xfId="0" applyNumberFormat="1" applyFont="1" applyFill="1" applyBorder="1" applyAlignment="1">
      <alignment vertical="top" wrapText="1"/>
    </xf>
    <xf numFmtId="3" fontId="2" fillId="6" borderId="3" xfId="7" applyNumberFormat="1" applyFont="1" applyFill="1" applyBorder="1"/>
    <xf numFmtId="3" fontId="12" fillId="6" borderId="7" xfId="0" applyNumberFormat="1" applyFont="1" applyFill="1" applyBorder="1" applyAlignment="1">
      <alignment vertical="top" wrapText="1"/>
    </xf>
    <xf numFmtId="3" fontId="12" fillId="6" borderId="5" xfId="0" applyNumberFormat="1" applyFont="1" applyFill="1" applyBorder="1" applyAlignment="1">
      <alignment vertical="top" wrapText="1"/>
    </xf>
    <xf numFmtId="3" fontId="2" fillId="6" borderId="3" xfId="8" applyNumberFormat="1" applyFont="1" applyFill="1" applyBorder="1"/>
    <xf numFmtId="0" fontId="4" fillId="2" borderId="0" xfId="0" applyFont="1" applyFill="1" applyBorder="1"/>
    <xf numFmtId="0" fontId="4" fillId="2" borderId="0" xfId="0" applyFont="1" applyFill="1"/>
    <xf numFmtId="0" fontId="4" fillId="7" borderId="0" xfId="0" applyFont="1" applyFill="1"/>
    <xf numFmtId="0" fontId="4" fillId="0" borderId="0" xfId="0" applyFont="1" applyAlignment="1">
      <alignment horizontal="center"/>
    </xf>
    <xf numFmtId="0" fontId="24" fillId="12" borderId="20" xfId="0" applyFont="1" applyFill="1" applyBorder="1" applyAlignment="1">
      <alignment horizontal="right"/>
    </xf>
    <xf numFmtId="0" fontId="24" fillId="12" borderId="21" xfId="0" applyFont="1" applyFill="1" applyBorder="1" applyAlignment="1">
      <alignment horizontal="right"/>
    </xf>
    <xf numFmtId="0" fontId="24" fillId="12" borderId="20" xfId="0" applyFont="1" applyFill="1" applyBorder="1" applyAlignment="1">
      <alignment vertical="top"/>
    </xf>
    <xf numFmtId="0" fontId="24" fillId="12" borderId="20" xfId="0" applyFont="1" applyFill="1" applyBorder="1" applyAlignment="1">
      <alignment horizontal="center"/>
    </xf>
    <xf numFmtId="0" fontId="24" fillId="13" borderId="3" xfId="0" applyFont="1" applyFill="1" applyBorder="1"/>
    <xf numFmtId="3" fontId="25" fillId="13" borderId="3" xfId="0" applyNumberFormat="1" applyFont="1" applyFill="1" applyBorder="1"/>
    <xf numFmtId="0" fontId="25" fillId="13" borderId="22" xfId="0" applyFont="1" applyFill="1" applyBorder="1"/>
    <xf numFmtId="3" fontId="24" fillId="13" borderId="3" xfId="0" applyNumberFormat="1" applyFont="1" applyFill="1" applyBorder="1"/>
    <xf numFmtId="0" fontId="26" fillId="0" borderId="0" xfId="0" applyFont="1"/>
    <xf numFmtId="0" fontId="27" fillId="0" borderId="0" xfId="0" applyFont="1"/>
    <xf numFmtId="0" fontId="28" fillId="0" borderId="23" xfId="0" applyFont="1" applyBorder="1" applyAlignment="1">
      <alignment wrapText="1"/>
    </xf>
    <xf numFmtId="0" fontId="29" fillId="0" borderId="24" xfId="0" applyFont="1" applyBorder="1"/>
    <xf numFmtId="4" fontId="29" fillId="0" borderId="25" xfId="0" applyNumberFormat="1" applyFont="1" applyBorder="1"/>
    <xf numFmtId="0" fontId="29" fillId="0" borderId="26" xfId="0" applyFont="1" applyBorder="1"/>
    <xf numFmtId="4" fontId="29" fillId="0" borderId="27" xfId="0" applyNumberFormat="1" applyFont="1" applyBorder="1"/>
    <xf numFmtId="0" fontId="29" fillId="0" borderId="28" xfId="0" applyFont="1" applyBorder="1"/>
    <xf numFmtId="4" fontId="29" fillId="0" borderId="29" xfId="0" applyNumberFormat="1" applyFont="1" applyBorder="1"/>
    <xf numFmtId="0" fontId="29" fillId="0" borderId="22" xfId="0" applyFont="1" applyBorder="1"/>
    <xf numFmtId="0" fontId="29" fillId="0" borderId="3" xfId="0" applyFont="1" applyBorder="1"/>
    <xf numFmtId="0" fontId="29" fillId="0" borderId="3" xfId="0" applyFont="1" applyBorder="1" applyAlignment="1">
      <alignment wrapText="1"/>
    </xf>
    <xf numFmtId="0" fontId="32" fillId="0" borderId="0" xfId="0" applyFont="1"/>
    <xf numFmtId="0" fontId="0" fillId="14" borderId="3" xfId="0" applyFill="1" applyBorder="1"/>
    <xf numFmtId="0" fontId="26" fillId="0" borderId="0" xfId="0" applyFont="1" applyAlignment="1">
      <alignment horizontal="center"/>
    </xf>
    <xf numFmtId="0" fontId="33" fillId="0" borderId="0" xfId="0" applyFont="1"/>
    <xf numFmtId="0" fontId="26" fillId="0" borderId="3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4" fontId="0" fillId="0" borderId="3" xfId="0" applyNumberFormat="1" applyBorder="1"/>
    <xf numFmtId="165" fontId="26" fillId="0" borderId="3" xfId="0" applyNumberFormat="1" applyFont="1" applyBorder="1"/>
    <xf numFmtId="2" fontId="0" fillId="0" borderId="10" xfId="0" applyNumberFormat="1" applyBorder="1"/>
    <xf numFmtId="2" fontId="0" fillId="0" borderId="0" xfId="0" applyNumberFormat="1"/>
    <xf numFmtId="164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left" indent="1"/>
    </xf>
    <xf numFmtId="0" fontId="0" fillId="0" borderId="0" xfId="0" applyBorder="1"/>
    <xf numFmtId="0" fontId="0" fillId="14" borderId="0" xfId="0" applyFill="1" applyBorder="1"/>
    <xf numFmtId="0" fontId="0" fillId="14" borderId="0" xfId="0" applyFill="1"/>
    <xf numFmtId="0" fontId="35" fillId="0" borderId="30" xfId="0" applyFont="1" applyBorder="1" applyAlignment="1">
      <alignment vertical="center" wrapText="1"/>
    </xf>
    <xf numFmtId="1" fontId="36" fillId="0" borderId="0" xfId="0" applyNumberFormat="1" applyFont="1" applyBorder="1" applyAlignment="1">
      <alignment horizontal="center" vertical="center"/>
    </xf>
    <xf numFmtId="0" fontId="36" fillId="0" borderId="31" xfId="0" applyFont="1" applyBorder="1" applyAlignment="1">
      <alignment vertical="center"/>
    </xf>
    <xf numFmtId="3" fontId="36" fillId="0" borderId="0" xfId="0" applyNumberFormat="1" applyFont="1" applyAlignment="1">
      <alignment horizontal="center" vertical="center"/>
    </xf>
    <xf numFmtId="4" fontId="36" fillId="0" borderId="0" xfId="0" applyNumberFormat="1" applyFont="1" applyAlignment="1">
      <alignment horizontal="center" vertical="center"/>
    </xf>
    <xf numFmtId="165" fontId="36" fillId="0" borderId="0" xfId="0" applyNumberFormat="1" applyFont="1" applyAlignment="1">
      <alignment horizontal="center" vertical="center"/>
    </xf>
    <xf numFmtId="0" fontId="37" fillId="15" borderId="0" xfId="0" applyFont="1" applyFill="1" applyAlignment="1">
      <alignment vertical="center"/>
    </xf>
    <xf numFmtId="0" fontId="24" fillId="15" borderId="0" xfId="0" applyFont="1" applyFill="1" applyAlignment="1">
      <alignment horizontal="right" vertical="center"/>
    </xf>
    <xf numFmtId="0" fontId="12" fillId="15" borderId="32" xfId="0" applyFont="1" applyFill="1" applyBorder="1" applyAlignment="1">
      <alignment vertical="center"/>
    </xf>
    <xf numFmtId="0" fontId="12" fillId="16" borderId="33" xfId="0" applyFont="1" applyFill="1" applyBorder="1" applyAlignment="1">
      <alignment horizontal="right" vertical="center"/>
    </xf>
    <xf numFmtId="0" fontId="12" fillId="15" borderId="0" xfId="0" applyFont="1" applyFill="1" applyAlignment="1">
      <alignment vertical="center"/>
    </xf>
    <xf numFmtId="0" fontId="12" fillId="15" borderId="0" xfId="0" applyFont="1" applyFill="1" applyAlignment="1">
      <alignment horizontal="right" vertical="center"/>
    </xf>
    <xf numFmtId="0" fontId="12" fillId="16" borderId="34" xfId="0" applyFont="1" applyFill="1" applyBorder="1" applyAlignment="1">
      <alignment horizontal="right" vertical="center"/>
    </xf>
    <xf numFmtId="0" fontId="12" fillId="16" borderId="35" xfId="0" applyFont="1" applyFill="1" applyBorder="1" applyAlignment="1">
      <alignment horizontal="right" vertical="center"/>
    </xf>
    <xf numFmtId="0" fontId="12" fillId="16" borderId="36" xfId="0" applyFont="1" applyFill="1" applyBorder="1" applyAlignment="1">
      <alignment horizontal="right" vertical="center"/>
    </xf>
    <xf numFmtId="4" fontId="12" fillId="16" borderId="37" xfId="0" applyNumberFormat="1" applyFont="1" applyFill="1" applyBorder="1" applyAlignment="1">
      <alignment horizontal="right" vertical="center"/>
    </xf>
    <xf numFmtId="4" fontId="12" fillId="16" borderId="38" xfId="0" applyNumberFormat="1" applyFont="1" applyFill="1" applyBorder="1" applyAlignment="1">
      <alignment horizontal="right" vertical="center"/>
    </xf>
    <xf numFmtId="0" fontId="4" fillId="16" borderId="34" xfId="0" applyFont="1" applyFill="1" applyBorder="1" applyAlignment="1">
      <alignment horizontal="right" vertical="center"/>
    </xf>
    <xf numFmtId="0" fontId="4" fillId="16" borderId="33" xfId="0" applyFont="1" applyFill="1" applyBorder="1" applyAlignment="1">
      <alignment horizontal="right" vertical="center"/>
    </xf>
    <xf numFmtId="0" fontId="38" fillId="15" borderId="0" xfId="0" applyFont="1" applyFill="1" applyAlignment="1">
      <alignment vertical="center"/>
    </xf>
    <xf numFmtId="0" fontId="38" fillId="16" borderId="34" xfId="0" applyFont="1" applyFill="1" applyBorder="1" applyAlignment="1">
      <alignment horizontal="right" vertical="center"/>
    </xf>
    <xf numFmtId="0" fontId="38" fillId="16" borderId="33" xfId="0" applyFont="1" applyFill="1" applyBorder="1" applyAlignment="1">
      <alignment horizontal="right" vertical="center"/>
    </xf>
    <xf numFmtId="0" fontId="12" fillId="16" borderId="37" xfId="0" applyFont="1" applyFill="1" applyBorder="1" applyAlignment="1">
      <alignment horizontal="right" vertical="center"/>
    </xf>
    <xf numFmtId="0" fontId="12" fillId="16" borderId="38" xfId="0" applyFont="1" applyFill="1" applyBorder="1" applyAlignment="1">
      <alignment horizontal="right" vertical="center"/>
    </xf>
    <xf numFmtId="0" fontId="38" fillId="16" borderId="39" xfId="0" applyFont="1" applyFill="1" applyBorder="1" applyAlignment="1">
      <alignment horizontal="right" vertical="center"/>
    </xf>
    <xf numFmtId="0" fontId="38" fillId="16" borderId="40" xfId="0" applyFont="1" applyFill="1" applyBorder="1" applyAlignment="1">
      <alignment horizontal="right" vertical="center"/>
    </xf>
    <xf numFmtId="0" fontId="4" fillId="0" borderId="41" xfId="0" applyFont="1" applyBorder="1" applyAlignment="1">
      <alignment horizontal="right" vertical="center"/>
    </xf>
    <xf numFmtId="0" fontId="4" fillId="0" borderId="42" xfId="0" applyFont="1" applyBorder="1" applyAlignment="1">
      <alignment horizontal="right" vertical="center"/>
    </xf>
    <xf numFmtId="4" fontId="4" fillId="0" borderId="41" xfId="0" applyNumberFormat="1" applyFont="1" applyBorder="1" applyAlignment="1">
      <alignment horizontal="right" vertical="center"/>
    </xf>
    <xf numFmtId="4" fontId="4" fillId="0" borderId="42" xfId="0" applyNumberFormat="1" applyFont="1" applyBorder="1" applyAlignment="1">
      <alignment horizontal="right" vertical="center"/>
    </xf>
    <xf numFmtId="0" fontId="38" fillId="16" borderId="41" xfId="0" applyFont="1" applyFill="1" applyBorder="1" applyAlignment="1">
      <alignment horizontal="right" vertical="center"/>
    </xf>
    <xf numFmtId="0" fontId="38" fillId="16" borderId="42" xfId="0" applyFont="1" applyFill="1" applyBorder="1" applyAlignment="1">
      <alignment horizontal="right" vertical="center"/>
    </xf>
    <xf numFmtId="0" fontId="14" fillId="0" borderId="0" xfId="0" applyFont="1" applyAlignment="1">
      <alignment vertical="center"/>
    </xf>
    <xf numFmtId="0" fontId="38" fillId="15" borderId="39" xfId="0" applyFont="1" applyFill="1" applyBorder="1" applyAlignment="1">
      <alignment vertical="center"/>
    </xf>
    <xf numFmtId="0" fontId="39" fillId="16" borderId="40" xfId="0" applyFont="1" applyFill="1" applyBorder="1" applyAlignment="1">
      <alignment horizontal="right" vertical="center"/>
    </xf>
    <xf numFmtId="0" fontId="40" fillId="0" borderId="0" xfId="0" applyFont="1" applyAlignment="1">
      <alignment horizontal="center" vertical="center"/>
    </xf>
    <xf numFmtId="0" fontId="38" fillId="15" borderId="41" xfId="0" applyFont="1" applyFill="1" applyBorder="1" applyAlignment="1">
      <alignment vertical="center"/>
    </xf>
    <xf numFmtId="0" fontId="39" fillId="16" borderId="42" xfId="0" applyFont="1" applyFill="1" applyBorder="1" applyAlignment="1">
      <alignment horizontal="right" vertical="center"/>
    </xf>
    <xf numFmtId="3" fontId="38" fillId="16" borderId="42" xfId="0" applyNumberFormat="1" applyFont="1" applyFill="1" applyBorder="1" applyAlignment="1">
      <alignment horizontal="right" vertical="center"/>
    </xf>
    <xf numFmtId="3" fontId="38" fillId="16" borderId="40" xfId="0" applyNumberFormat="1" applyFont="1" applyFill="1" applyBorder="1" applyAlignment="1">
      <alignment horizontal="right" vertical="center"/>
    </xf>
    <xf numFmtId="0" fontId="38" fillId="15" borderId="40" xfId="0" applyFont="1" applyFill="1" applyBorder="1" applyAlignment="1">
      <alignment horizontal="right" vertical="center"/>
    </xf>
    <xf numFmtId="0" fontId="4" fillId="15" borderId="39" xfId="0" applyFont="1" applyFill="1" applyBorder="1" applyAlignment="1">
      <alignment vertical="center"/>
    </xf>
    <xf numFmtId="3" fontId="4" fillId="16" borderId="40" xfId="0" applyNumberFormat="1" applyFont="1" applyFill="1" applyBorder="1" applyAlignment="1">
      <alignment horizontal="right" vertical="center"/>
    </xf>
    <xf numFmtId="0" fontId="4" fillId="15" borderId="41" xfId="0" applyFont="1" applyFill="1" applyBorder="1" applyAlignment="1">
      <alignment vertical="center"/>
    </xf>
    <xf numFmtId="3" fontId="4" fillId="16" borderId="42" xfId="0" applyNumberFormat="1" applyFont="1" applyFill="1" applyBorder="1" applyAlignment="1">
      <alignment horizontal="right" vertical="center"/>
    </xf>
    <xf numFmtId="0" fontId="2" fillId="5" borderId="23" xfId="0" applyFont="1" applyFill="1" applyBorder="1"/>
    <xf numFmtId="0" fontId="2" fillId="5" borderId="23" xfId="0" applyFont="1" applyFill="1" applyBorder="1" applyAlignment="1">
      <alignment horizontal="right"/>
    </xf>
    <xf numFmtId="0" fontId="4" fillId="5" borderId="0" xfId="0" applyFont="1" applyFill="1" applyBorder="1"/>
    <xf numFmtId="0" fontId="4" fillId="5" borderId="0" xfId="0" applyFont="1" applyFill="1"/>
    <xf numFmtId="3" fontId="4" fillId="5" borderId="0" xfId="0" applyNumberFormat="1" applyFont="1" applyFill="1" applyBorder="1"/>
    <xf numFmtId="3" fontId="4" fillId="5" borderId="0" xfId="0" applyNumberFormat="1" applyFont="1" applyFill="1"/>
    <xf numFmtId="0" fontId="2" fillId="5" borderId="0" xfId="0" applyFont="1" applyFill="1"/>
    <xf numFmtId="0" fontId="4" fillId="5" borderId="23" xfId="0" applyFont="1" applyFill="1" applyBorder="1"/>
    <xf numFmtId="0" fontId="3" fillId="4" borderId="0" xfId="0" applyFont="1" applyFill="1" applyBorder="1" applyAlignment="1">
      <alignment horizontal="right"/>
    </xf>
    <xf numFmtId="1" fontId="3" fillId="4" borderId="0" xfId="0" applyNumberFormat="1" applyFont="1" applyFill="1" applyBorder="1"/>
    <xf numFmtId="0" fontId="4" fillId="4" borderId="0" xfId="0" applyFont="1" applyFill="1" applyBorder="1"/>
    <xf numFmtId="0" fontId="4" fillId="4" borderId="0" xfId="0" applyFont="1" applyFill="1"/>
    <xf numFmtId="2" fontId="3" fillId="4" borderId="0" xfId="0" applyNumberFormat="1" applyFont="1" applyFill="1" applyBorder="1" applyAlignment="1">
      <alignment horizontal="right"/>
    </xf>
    <xf numFmtId="3" fontId="4" fillId="4" borderId="0" xfId="0" applyNumberFormat="1" applyFont="1" applyFill="1" applyBorder="1"/>
    <xf numFmtId="3" fontId="4" fillId="4" borderId="0" xfId="0" applyNumberFormat="1" applyFont="1" applyFill="1"/>
    <xf numFmtId="0" fontId="4" fillId="4" borderId="23" xfId="0" applyFont="1" applyFill="1" applyBorder="1"/>
    <xf numFmtId="0" fontId="2" fillId="4" borderId="23" xfId="0" applyFont="1" applyFill="1" applyBorder="1"/>
    <xf numFmtId="49" fontId="2" fillId="4" borderId="23" xfId="1" applyNumberFormat="1" applyFont="1" applyFill="1" applyBorder="1"/>
    <xf numFmtId="1" fontId="2" fillId="4" borderId="23" xfId="1" applyNumberFormat="1" applyFont="1" applyFill="1" applyBorder="1"/>
    <xf numFmtId="0" fontId="2" fillId="4" borderId="23" xfId="1" applyFont="1" applyFill="1" applyBorder="1" applyAlignment="1">
      <alignment horizontal="right"/>
    </xf>
    <xf numFmtId="3" fontId="2" fillId="4" borderId="23" xfId="1" applyNumberFormat="1" applyFont="1" applyFill="1" applyBorder="1" applyAlignment="1">
      <alignment horizontal="right"/>
    </xf>
    <xf numFmtId="3" fontId="4" fillId="4" borderId="23" xfId="0" applyNumberFormat="1" applyFont="1" applyFill="1" applyBorder="1"/>
    <xf numFmtId="3" fontId="2" fillId="4" borderId="23" xfId="0" applyNumberFormat="1" applyFont="1" applyFill="1" applyBorder="1"/>
    <xf numFmtId="0" fontId="23" fillId="17" borderId="0" xfId="0" applyFont="1" applyFill="1"/>
    <xf numFmtId="0" fontId="4" fillId="17" borderId="0" xfId="0" applyFont="1" applyFill="1"/>
    <xf numFmtId="0" fontId="4" fillId="17" borderId="0" xfId="0" applyFont="1" applyFill="1" applyBorder="1"/>
    <xf numFmtId="0" fontId="4" fillId="17" borderId="0" xfId="0" applyFont="1" applyFill="1" applyBorder="1" applyAlignment="1">
      <alignment horizontal="right"/>
    </xf>
    <xf numFmtId="1" fontId="4" fillId="17" borderId="0" xfId="0" applyNumberFormat="1" applyFont="1" applyFill="1" applyBorder="1"/>
    <xf numFmtId="0" fontId="23" fillId="17" borderId="0" xfId="0" applyFont="1" applyFill="1" applyAlignment="1">
      <alignment horizontal="right"/>
    </xf>
    <xf numFmtId="0" fontId="23" fillId="17" borderId="0" xfId="0" applyFont="1" applyFill="1" applyBorder="1" applyAlignment="1">
      <alignment horizontal="right"/>
    </xf>
    <xf numFmtId="0" fontId="23" fillId="17" borderId="0" xfId="0" applyFont="1" applyFill="1" applyBorder="1"/>
    <xf numFmtId="0" fontId="3" fillId="17" borderId="0" xfId="0" applyFont="1" applyFill="1" applyBorder="1" applyAlignment="1">
      <alignment horizontal="right"/>
    </xf>
    <xf numFmtId="1" fontId="3" fillId="17" borderId="0" xfId="0" applyNumberFormat="1" applyFont="1" applyFill="1" applyBorder="1"/>
    <xf numFmtId="2" fontId="3" fillId="17" borderId="0" xfId="0" applyNumberFormat="1" applyFont="1" applyFill="1" applyBorder="1" applyAlignment="1">
      <alignment horizontal="right"/>
    </xf>
    <xf numFmtId="0" fontId="4" fillId="17" borderId="3" xfId="0" applyFont="1" applyFill="1" applyBorder="1"/>
    <xf numFmtId="49" fontId="2" fillId="17" borderId="3" xfId="1" applyNumberFormat="1" applyFont="1" applyFill="1" applyBorder="1"/>
    <xf numFmtId="1" fontId="2" fillId="17" borderId="3" xfId="1" applyNumberFormat="1" applyFont="1" applyFill="1" applyBorder="1"/>
    <xf numFmtId="0" fontId="2" fillId="17" borderId="3" xfId="1" applyFont="1" applyFill="1" applyBorder="1"/>
    <xf numFmtId="0" fontId="2" fillId="17" borderId="3" xfId="1" applyFont="1" applyFill="1" applyBorder="1" applyAlignment="1">
      <alignment horizontal="right"/>
    </xf>
    <xf numFmtId="3" fontId="2" fillId="17" borderId="3" xfId="0" applyNumberFormat="1" applyFont="1" applyFill="1" applyBorder="1" applyAlignment="1">
      <alignment horizontal="right"/>
    </xf>
    <xf numFmtId="3" fontId="2" fillId="17" borderId="3" xfId="0" applyNumberFormat="1" applyFont="1" applyFill="1" applyBorder="1"/>
    <xf numFmtId="3" fontId="2" fillId="17" borderId="3" xfId="1" applyNumberFormat="1" applyFont="1" applyFill="1" applyBorder="1" applyAlignment="1">
      <alignment horizontal="right"/>
    </xf>
    <xf numFmtId="3" fontId="4" fillId="17" borderId="0" xfId="0" applyNumberFormat="1" applyFont="1" applyFill="1" applyBorder="1"/>
    <xf numFmtId="3" fontId="4" fillId="17" borderId="0" xfId="0" applyNumberFormat="1" applyFont="1" applyFill="1"/>
    <xf numFmtId="0" fontId="23" fillId="0" borderId="0" xfId="0" applyFont="1" applyFill="1" applyBorder="1"/>
    <xf numFmtId="0" fontId="2" fillId="7" borderId="3" xfId="1" applyNumberFormat="1" applyFont="1" applyFill="1" applyBorder="1" applyAlignment="1">
      <alignment horizontal="right" wrapText="1"/>
    </xf>
    <xf numFmtId="0" fontId="3" fillId="7" borderId="0" xfId="0" applyFont="1" applyFill="1" applyBorder="1" applyAlignment="1">
      <alignment horizontal="right"/>
    </xf>
    <xf numFmtId="1" fontId="3" fillId="7" borderId="0" xfId="0" applyNumberFormat="1" applyFont="1" applyFill="1" applyBorder="1"/>
    <xf numFmtId="4" fontId="3" fillId="7" borderId="0" xfId="0" applyNumberFormat="1" applyFont="1" applyFill="1" applyBorder="1" applyAlignment="1">
      <alignment horizontal="right"/>
    </xf>
    <xf numFmtId="0" fontId="4" fillId="7" borderId="23" xfId="0" applyFont="1" applyFill="1" applyBorder="1"/>
    <xf numFmtId="49" fontId="2" fillId="7" borderId="23" xfId="1" applyNumberFormat="1" applyFont="1" applyFill="1" applyBorder="1"/>
    <xf numFmtId="0" fontId="4" fillId="7" borderId="23" xfId="0" applyFont="1" applyFill="1" applyBorder="1" applyAlignment="1">
      <alignment horizontal="right"/>
    </xf>
    <xf numFmtId="0" fontId="2" fillId="7" borderId="23" xfId="1" applyFont="1" applyFill="1" applyBorder="1"/>
    <xf numFmtId="49" fontId="2" fillId="7" borderId="23" xfId="1" applyNumberFormat="1" applyFont="1" applyFill="1" applyBorder="1" applyAlignment="1">
      <alignment horizontal="right" wrapText="1"/>
    </xf>
    <xf numFmtId="3" fontId="2" fillId="7" borderId="23" xfId="1" applyNumberFormat="1" applyFont="1" applyFill="1" applyBorder="1" applyAlignment="1">
      <alignment horizontal="right" wrapText="1"/>
    </xf>
    <xf numFmtId="3" fontId="4" fillId="7" borderId="23" xfId="0" applyNumberFormat="1" applyFont="1" applyFill="1" applyBorder="1"/>
    <xf numFmtId="3" fontId="2" fillId="7" borderId="23" xfId="0" applyNumberFormat="1" applyFont="1" applyFill="1" applyBorder="1" applyAlignment="1">
      <alignment horizontal="right" wrapText="1"/>
    </xf>
    <xf numFmtId="0" fontId="23" fillId="0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2" fontId="3" fillId="2" borderId="0" xfId="0" applyNumberFormat="1" applyFont="1" applyFill="1" applyBorder="1" applyAlignment="1">
      <alignment horizontal="right"/>
    </xf>
    <xf numFmtId="49" fontId="2" fillId="2" borderId="23" xfId="1" applyNumberFormat="1" applyFont="1" applyFill="1" applyBorder="1"/>
    <xf numFmtId="1" fontId="2" fillId="2" borderId="23" xfId="1" applyNumberFormat="1" applyFont="1" applyFill="1" applyBorder="1"/>
    <xf numFmtId="0" fontId="2" fillId="2" borderId="23" xfId="1" applyFont="1" applyFill="1" applyBorder="1"/>
    <xf numFmtId="49" fontId="2" fillId="2" borderId="23" xfId="1" applyNumberFormat="1" applyFont="1" applyFill="1" applyBorder="1" applyAlignment="1">
      <alignment horizontal="right" wrapText="1"/>
    </xf>
    <xf numFmtId="3" fontId="2" fillId="2" borderId="23" xfId="0" applyNumberFormat="1" applyFont="1" applyFill="1" applyBorder="1"/>
    <xf numFmtId="0" fontId="3" fillId="6" borderId="0" xfId="0" applyFont="1" applyFill="1" applyBorder="1" applyAlignment="1">
      <alignment horizontal="right"/>
    </xf>
    <xf numFmtId="1" fontId="3" fillId="6" borderId="0" xfId="0" applyNumberFormat="1" applyFont="1" applyFill="1" applyBorder="1"/>
    <xf numFmtId="2" fontId="3" fillId="6" borderId="0" xfId="0" applyNumberFormat="1" applyFont="1" applyFill="1" applyBorder="1" applyAlignment="1">
      <alignment horizontal="right"/>
    </xf>
    <xf numFmtId="0" fontId="4" fillId="18" borderId="0" xfId="0" applyFont="1" applyFill="1"/>
    <xf numFmtId="0" fontId="12" fillId="18" borderId="12" xfId="0" applyFont="1" applyFill="1" applyBorder="1" applyAlignment="1">
      <alignment vertical="top" wrapText="1"/>
    </xf>
    <xf numFmtId="0" fontId="12" fillId="18" borderId="12" xfId="0" applyFont="1" applyFill="1" applyBorder="1" applyAlignment="1">
      <alignment horizontal="right" vertical="top" wrapText="1"/>
    </xf>
    <xf numFmtId="0" fontId="12" fillId="18" borderId="13" xfId="0" applyFont="1" applyFill="1" applyBorder="1" applyAlignment="1">
      <alignment vertical="top" wrapText="1"/>
    </xf>
    <xf numFmtId="0" fontId="2" fillId="18" borderId="16" xfId="0" applyFont="1" applyFill="1" applyBorder="1" applyAlignment="1">
      <alignment horizontal="right"/>
    </xf>
    <xf numFmtId="3" fontId="4" fillId="18" borderId="23" xfId="0" applyNumberFormat="1" applyFont="1" applyFill="1" applyBorder="1"/>
    <xf numFmtId="3" fontId="12" fillId="18" borderId="14" xfId="0" applyNumberFormat="1" applyFont="1" applyFill="1" applyBorder="1" applyAlignment="1">
      <alignment vertical="top" wrapText="1"/>
    </xf>
    <xf numFmtId="3" fontId="12" fillId="18" borderId="12" xfId="0" applyNumberFormat="1" applyFont="1" applyFill="1" applyBorder="1" applyAlignment="1">
      <alignment vertical="top" wrapText="1"/>
    </xf>
    <xf numFmtId="3" fontId="2" fillId="18" borderId="23" xfId="0" applyNumberFormat="1" applyFont="1" applyFill="1" applyBorder="1" applyAlignment="1">
      <alignment horizontal="right"/>
    </xf>
    <xf numFmtId="0" fontId="23" fillId="19" borderId="44" xfId="0" applyFont="1" applyFill="1" applyBorder="1"/>
    <xf numFmtId="0" fontId="23" fillId="19" borderId="44" xfId="0" applyFont="1" applyFill="1" applyBorder="1" applyAlignment="1">
      <alignment horizontal="right"/>
    </xf>
    <xf numFmtId="1" fontId="23" fillId="19" borderId="44" xfId="0" applyNumberFormat="1" applyFont="1" applyFill="1" applyBorder="1"/>
    <xf numFmtId="3" fontId="23" fillId="19" borderId="44" xfId="0" applyNumberFormat="1" applyFont="1" applyFill="1" applyBorder="1"/>
    <xf numFmtId="0" fontId="23" fillId="0" borderId="0" xfId="0" applyFont="1" applyFill="1"/>
    <xf numFmtId="49" fontId="2" fillId="0" borderId="3" xfId="0" applyNumberFormat="1" applyFont="1" applyFill="1" applyBorder="1"/>
    <xf numFmtId="0" fontId="2" fillId="0" borderId="0" xfId="0" applyFont="1"/>
    <xf numFmtId="0" fontId="42" fillId="0" borderId="0" xfId="0" applyFont="1"/>
    <xf numFmtId="3" fontId="4" fillId="0" borderId="0" xfId="0" applyNumberFormat="1" applyFont="1"/>
    <xf numFmtId="49" fontId="4" fillId="0" borderId="0" xfId="0" applyNumberFormat="1" applyFont="1" applyFill="1"/>
    <xf numFmtId="0" fontId="2" fillId="20" borderId="1" xfId="1" applyFont="1" applyFill="1" applyBorder="1"/>
    <xf numFmtId="49" fontId="2" fillId="0" borderId="1" xfId="0" applyNumberFormat="1" applyFont="1" applyFill="1" applyBorder="1"/>
    <xf numFmtId="3" fontId="4" fillId="0" borderId="0" xfId="0" applyNumberFormat="1" applyFont="1" applyFill="1" applyBorder="1"/>
    <xf numFmtId="166" fontId="4" fillId="0" borderId="0" xfId="0" applyNumberFormat="1" applyFont="1"/>
    <xf numFmtId="0" fontId="23" fillId="0" borderId="44" xfId="0" applyFont="1" applyFill="1" applyBorder="1"/>
    <xf numFmtId="49" fontId="23" fillId="0" borderId="44" xfId="0" applyNumberFormat="1" applyFont="1" applyFill="1" applyBorder="1"/>
    <xf numFmtId="0" fontId="23" fillId="0" borderId="44" xfId="0" applyFont="1" applyBorder="1"/>
    <xf numFmtId="167" fontId="23" fillId="0" borderId="44" xfId="10" applyNumberFormat="1" applyFont="1" applyBorder="1"/>
    <xf numFmtId="167" fontId="3" fillId="20" borderId="44" xfId="10" applyNumberFormat="1" applyFont="1" applyFill="1" applyBorder="1"/>
    <xf numFmtId="167" fontId="23" fillId="0" borderId="44" xfId="0" applyNumberFormat="1" applyFont="1" applyBorder="1"/>
    <xf numFmtId="3" fontId="23" fillId="0" borderId="0" xfId="0" applyNumberFormat="1" applyFont="1" applyFill="1" applyBorder="1" applyAlignment="1">
      <alignment horizontal="right"/>
    </xf>
    <xf numFmtId="0" fontId="23" fillId="19" borderId="0" xfId="0" applyFont="1" applyFill="1" applyBorder="1"/>
    <xf numFmtId="0" fontId="23" fillId="19" borderId="0" xfId="0" applyFont="1" applyFill="1" applyBorder="1" applyAlignment="1">
      <alignment horizontal="right"/>
    </xf>
    <xf numFmtId="3" fontId="23" fillId="19" borderId="0" xfId="0" applyNumberFormat="1" applyFont="1" applyFill="1" applyBorder="1" applyAlignment="1">
      <alignment horizontal="right"/>
    </xf>
    <xf numFmtId="0" fontId="0" fillId="19" borderId="0" xfId="0" applyFill="1"/>
    <xf numFmtId="0" fontId="23" fillId="0" borderId="0" xfId="0" applyFont="1" applyBorder="1" applyAlignment="1">
      <alignment horizontal="right"/>
    </xf>
    <xf numFmtId="3" fontId="4" fillId="0" borderId="0" xfId="0" applyNumberFormat="1" applyFont="1" applyBorder="1" applyAlignment="1">
      <alignment horizontal="right"/>
    </xf>
    <xf numFmtId="167" fontId="23" fillId="0" borderId="44" xfId="10" applyNumberFormat="1" applyFont="1" applyBorder="1" applyAlignment="1">
      <alignment horizontal="right"/>
    </xf>
    <xf numFmtId="0" fontId="23" fillId="0" borderId="44" xfId="0" applyFont="1" applyBorder="1" applyAlignment="1">
      <alignment horizontal="right"/>
    </xf>
    <xf numFmtId="0" fontId="23" fillId="22" borderId="3" xfId="0" applyFont="1" applyFill="1" applyBorder="1"/>
    <xf numFmtId="3" fontId="2" fillId="22" borderId="3" xfId="1" applyNumberFormat="1" applyFont="1" applyFill="1" applyBorder="1"/>
    <xf numFmtId="3" fontId="22" fillId="22" borderId="3" xfId="4" applyNumberFormat="1" applyFont="1" applyFill="1" applyBorder="1"/>
    <xf numFmtId="3" fontId="4" fillId="22" borderId="3" xfId="0" applyNumberFormat="1" applyFont="1" applyFill="1" applyBorder="1"/>
    <xf numFmtId="0" fontId="4" fillId="22" borderId="0" xfId="0" applyFont="1" applyFill="1"/>
    <xf numFmtId="167" fontId="23" fillId="22" borderId="44" xfId="10" applyNumberFormat="1" applyFont="1" applyFill="1" applyBorder="1"/>
    <xf numFmtId="167" fontId="23" fillId="22" borderId="44" xfId="0" applyNumberFormat="1" applyFont="1" applyFill="1" applyBorder="1"/>
    <xf numFmtId="0" fontId="23" fillId="22" borderId="0" xfId="0" applyFont="1" applyFill="1"/>
    <xf numFmtId="0" fontId="23" fillId="22" borderId="44" xfId="0" applyFont="1" applyFill="1" applyBorder="1"/>
    <xf numFmtId="1" fontId="0" fillId="19" borderId="0" xfId="0" applyNumberFormat="1" applyFill="1"/>
    <xf numFmtId="168" fontId="2" fillId="0" borderId="0" xfId="10" applyNumberFormat="1" applyFont="1"/>
    <xf numFmtId="167" fontId="0" fillId="0" borderId="0" xfId="10" applyNumberFormat="1" applyFont="1"/>
    <xf numFmtId="167" fontId="2" fillId="0" borderId="3" xfId="10" applyNumberFormat="1" applyFont="1" applyFill="1" applyBorder="1"/>
    <xf numFmtId="167" fontId="1" fillId="0" borderId="0" xfId="10" applyNumberFormat="1" applyFont="1"/>
    <xf numFmtId="167" fontId="0" fillId="0" borderId="0" xfId="10" applyNumberFormat="1" applyFont="1" applyFill="1" applyBorder="1"/>
    <xf numFmtId="167" fontId="0" fillId="0" borderId="0" xfId="10" applyNumberFormat="1" applyFont="1" applyFill="1" applyBorder="1" applyAlignment="1">
      <alignment horizontal="right"/>
    </xf>
    <xf numFmtId="167" fontId="1" fillId="0" borderId="3" xfId="10" applyNumberFormat="1" applyFont="1" applyFill="1" applyBorder="1"/>
    <xf numFmtId="167" fontId="0" fillId="0" borderId="3" xfId="10" applyNumberFormat="1" applyFont="1" applyFill="1" applyBorder="1"/>
    <xf numFmtId="167" fontId="0" fillId="0" borderId="3" xfId="10" applyNumberFormat="1" applyFont="1" applyFill="1" applyBorder="1" applyAlignment="1">
      <alignment horizontal="right"/>
    </xf>
    <xf numFmtId="167" fontId="1" fillId="7" borderId="3" xfId="10" applyNumberFormat="1" applyFont="1" applyFill="1" applyBorder="1"/>
    <xf numFmtId="167" fontId="0" fillId="8" borderId="3" xfId="10" applyNumberFormat="1" applyFont="1" applyFill="1" applyBorder="1" applyAlignment="1">
      <alignment horizontal="right"/>
    </xf>
    <xf numFmtId="167" fontId="1" fillId="8" borderId="3" xfId="10" applyNumberFormat="1" applyFont="1" applyFill="1" applyBorder="1"/>
    <xf numFmtId="167" fontId="1" fillId="0" borderId="3" xfId="10" applyNumberFormat="1" applyFont="1" applyBorder="1"/>
    <xf numFmtId="167" fontId="0" fillId="7" borderId="3" xfId="10" applyNumberFormat="1" applyFont="1" applyFill="1" applyBorder="1" applyAlignment="1">
      <alignment horizontal="right"/>
    </xf>
    <xf numFmtId="167" fontId="1" fillId="7" borderId="3" xfId="10" applyNumberFormat="1" applyFont="1" applyFill="1" applyBorder="1" applyAlignment="1">
      <alignment horizontal="right"/>
    </xf>
    <xf numFmtId="167" fontId="1" fillId="8" borderId="3" xfId="10" applyNumberFormat="1" applyFont="1" applyFill="1" applyBorder="1" applyAlignment="1">
      <alignment horizontal="right"/>
    </xf>
    <xf numFmtId="167" fontId="0" fillId="0" borderId="3" xfId="10" applyNumberFormat="1" applyFont="1" applyBorder="1"/>
    <xf numFmtId="167" fontId="0" fillId="7" borderId="3" xfId="10" applyNumberFormat="1" applyFont="1" applyFill="1" applyBorder="1"/>
    <xf numFmtId="167" fontId="0" fillId="8" borderId="3" xfId="10" applyNumberFormat="1" applyFont="1" applyFill="1" applyBorder="1"/>
    <xf numFmtId="167" fontId="14" fillId="8" borderId="3" xfId="10" applyNumberFormat="1" applyFont="1" applyFill="1" applyBorder="1"/>
    <xf numFmtId="167" fontId="1" fillId="0" borderId="10" xfId="10" applyNumberFormat="1" applyFont="1" applyBorder="1"/>
    <xf numFmtId="167" fontId="0" fillId="7" borderId="2" xfId="10" applyNumberFormat="1" applyFont="1" applyFill="1" applyBorder="1"/>
    <xf numFmtId="167" fontId="0" fillId="0" borderId="10" xfId="10" applyNumberFormat="1" applyFont="1" applyBorder="1"/>
    <xf numFmtId="167" fontId="2" fillId="7" borderId="3" xfId="10" applyNumberFormat="1" applyFont="1" applyFill="1" applyBorder="1"/>
    <xf numFmtId="167" fontId="6" fillId="8" borderId="3" xfId="10" applyNumberFormat="1" applyFont="1" applyFill="1" applyBorder="1" applyAlignment="1">
      <alignment horizontal="right"/>
    </xf>
    <xf numFmtId="167" fontId="2" fillId="0" borderId="0" xfId="10" applyNumberFormat="1" applyFont="1" applyFill="1" applyBorder="1"/>
    <xf numFmtId="167" fontId="0" fillId="7" borderId="0" xfId="10" applyNumberFormat="1" applyFont="1" applyFill="1"/>
    <xf numFmtId="167" fontId="2" fillId="8" borderId="3" xfId="10" applyNumberFormat="1" applyFont="1" applyFill="1" applyBorder="1"/>
    <xf numFmtId="167" fontId="2" fillId="0" borderId="0" xfId="10" applyNumberFormat="1" applyFont="1" applyFill="1" applyBorder="1" applyAlignment="1">
      <alignment horizontal="right"/>
    </xf>
    <xf numFmtId="167" fontId="2" fillId="0" borderId="0" xfId="10" applyNumberFormat="1" applyFont="1"/>
    <xf numFmtId="167" fontId="15" fillId="0" borderId="0" xfId="10" applyNumberFormat="1" applyFont="1"/>
    <xf numFmtId="167" fontId="4" fillId="0" borderId="0" xfId="10" applyNumberFormat="1" applyFont="1" applyFill="1" applyBorder="1"/>
    <xf numFmtId="167" fontId="4" fillId="0" borderId="0" xfId="10" applyNumberFormat="1" applyFont="1" applyFill="1" applyBorder="1" applyAlignment="1">
      <alignment horizontal="right"/>
    </xf>
    <xf numFmtId="167" fontId="6" fillId="0" borderId="0" xfId="10" applyNumberFormat="1" applyFont="1" applyFill="1" applyBorder="1"/>
    <xf numFmtId="167" fontId="3" fillId="0" borderId="0" xfId="10" applyNumberFormat="1" applyFont="1" applyFill="1" applyBorder="1"/>
    <xf numFmtId="167" fontId="3" fillId="0" borderId="0" xfId="10" applyNumberFormat="1" applyFont="1" applyFill="1" applyBorder="1" applyAlignment="1">
      <alignment horizontal="right"/>
    </xf>
    <xf numFmtId="167" fontId="5" fillId="0" borderId="0" xfId="10" applyNumberFormat="1" applyFont="1" applyFill="1" applyBorder="1" applyAlignment="1">
      <alignment horizontal="left" indent="1"/>
    </xf>
    <xf numFmtId="169" fontId="1" fillId="0" borderId="3" xfId="10" applyNumberFormat="1" applyFont="1" applyFill="1" applyBorder="1"/>
    <xf numFmtId="169" fontId="1" fillId="7" borderId="3" xfId="10" applyNumberFormat="1" applyFont="1" applyFill="1" applyBorder="1"/>
    <xf numFmtId="169" fontId="0" fillId="8" borderId="3" xfId="10" applyNumberFormat="1" applyFont="1" applyFill="1" applyBorder="1" applyAlignment="1">
      <alignment horizontal="right"/>
    </xf>
    <xf numFmtId="169" fontId="1" fillId="8" borderId="3" xfId="10" applyNumberFormat="1" applyFont="1" applyFill="1" applyBorder="1"/>
    <xf numFmtId="169" fontId="0" fillId="0" borderId="0" xfId="10" applyNumberFormat="1" applyFont="1" applyFill="1" applyBorder="1"/>
    <xf numFmtId="169" fontId="0" fillId="0" borderId="0" xfId="10" applyNumberFormat="1" applyFont="1"/>
    <xf numFmtId="167" fontId="0" fillId="8" borderId="0" xfId="10" applyNumberFormat="1" applyFont="1" applyFill="1"/>
    <xf numFmtId="167" fontId="1" fillId="8" borderId="10" xfId="10" applyNumberFormat="1" applyFont="1" applyFill="1" applyBorder="1"/>
    <xf numFmtId="167" fontId="0" fillId="8" borderId="10" xfId="10" applyNumberFormat="1" applyFont="1" applyFill="1" applyBorder="1"/>
    <xf numFmtId="167" fontId="2" fillId="8" borderId="0" xfId="10" applyNumberFormat="1" applyFont="1" applyFill="1" applyBorder="1"/>
    <xf numFmtId="167" fontId="4" fillId="8" borderId="0" xfId="10" applyNumberFormat="1" applyFont="1" applyFill="1" applyBorder="1"/>
    <xf numFmtId="167" fontId="3" fillId="8" borderId="0" xfId="10" applyNumberFormat="1" applyFont="1" applyFill="1" applyBorder="1"/>
    <xf numFmtId="167" fontId="5" fillId="8" borderId="0" xfId="10" applyNumberFormat="1" applyFont="1" applyFill="1" applyBorder="1" applyAlignment="1">
      <alignment horizontal="left" indent="1"/>
    </xf>
    <xf numFmtId="167" fontId="0" fillId="8" borderId="0" xfId="10" applyNumberFormat="1" applyFont="1" applyFill="1" applyBorder="1"/>
    <xf numFmtId="167" fontId="1" fillId="7" borderId="10" xfId="10" applyNumberFormat="1" applyFont="1" applyFill="1" applyBorder="1"/>
    <xf numFmtId="167" fontId="0" fillId="7" borderId="10" xfId="10" applyNumberFormat="1" applyFont="1" applyFill="1" applyBorder="1"/>
    <xf numFmtId="167" fontId="2" fillId="7" borderId="0" xfId="10" applyNumberFormat="1" applyFont="1" applyFill="1" applyBorder="1"/>
    <xf numFmtId="167" fontId="4" fillId="7" borderId="0" xfId="10" applyNumberFormat="1" applyFont="1" applyFill="1" applyBorder="1"/>
    <xf numFmtId="167" fontId="3" fillId="7" borderId="0" xfId="10" applyNumberFormat="1" applyFont="1" applyFill="1" applyBorder="1"/>
    <xf numFmtId="167" fontId="5" fillId="7" borderId="0" xfId="10" applyNumberFormat="1" applyFont="1" applyFill="1" applyBorder="1" applyAlignment="1">
      <alignment horizontal="left" indent="1"/>
    </xf>
    <xf numFmtId="167" fontId="0" fillId="7" borderId="0" xfId="10" applyNumberFormat="1" applyFont="1" applyFill="1" applyBorder="1"/>
    <xf numFmtId="167" fontId="0" fillId="22" borderId="0" xfId="10" applyNumberFormat="1" applyFont="1" applyFill="1"/>
    <xf numFmtId="167" fontId="1" fillId="22" borderId="3" xfId="10" applyNumberFormat="1" applyFont="1" applyFill="1" applyBorder="1"/>
    <xf numFmtId="169" fontId="1" fillId="22" borderId="3" xfId="10" applyNumberFormat="1" applyFont="1" applyFill="1" applyBorder="1"/>
    <xf numFmtId="167" fontId="0" fillId="22" borderId="3" xfId="10" applyNumberFormat="1" applyFont="1" applyFill="1" applyBorder="1"/>
    <xf numFmtId="167" fontId="1" fillId="22" borderId="10" xfId="10" applyNumberFormat="1" applyFont="1" applyFill="1" applyBorder="1"/>
    <xf numFmtId="167" fontId="0" fillId="22" borderId="10" xfId="10" applyNumberFormat="1" applyFont="1" applyFill="1" applyBorder="1"/>
    <xf numFmtId="167" fontId="2" fillId="22" borderId="3" xfId="10" applyNumberFormat="1" applyFont="1" applyFill="1" applyBorder="1"/>
    <xf numFmtId="167" fontId="2" fillId="22" borderId="0" xfId="10" applyNumberFormat="1" applyFont="1" applyFill="1" applyBorder="1"/>
    <xf numFmtId="167" fontId="4" fillId="22" borderId="0" xfId="10" applyNumberFormat="1" applyFont="1" applyFill="1" applyBorder="1"/>
    <xf numFmtId="167" fontId="3" fillId="22" borderId="0" xfId="10" applyNumberFormat="1" applyFont="1" applyFill="1" applyBorder="1"/>
    <xf numFmtId="167" fontId="5" fillId="22" borderId="0" xfId="10" applyNumberFormat="1" applyFont="1" applyFill="1" applyBorder="1" applyAlignment="1">
      <alignment horizontal="left" indent="1"/>
    </xf>
    <xf numFmtId="167" fontId="0" fillId="22" borderId="0" xfId="10" applyNumberFormat="1" applyFont="1" applyFill="1" applyBorder="1"/>
    <xf numFmtId="167" fontId="1" fillId="0" borderId="0" xfId="10" applyNumberFormat="1" applyFont="1" applyFill="1" applyBorder="1"/>
    <xf numFmtId="167" fontId="1" fillId="22" borderId="0" xfId="10" applyNumberFormat="1" applyFont="1" applyFill="1" applyBorder="1"/>
    <xf numFmtId="167" fontId="1" fillId="8" borderId="0" xfId="10" applyNumberFormat="1" applyFont="1" applyFill="1" applyBorder="1"/>
    <xf numFmtId="167" fontId="1" fillId="7" borderId="0" xfId="10" applyNumberFormat="1" applyFont="1" applyFill="1" applyBorder="1"/>
    <xf numFmtId="167" fontId="1" fillId="8" borderId="0" xfId="10" applyNumberFormat="1" applyFont="1" applyFill="1" applyBorder="1" applyAlignment="1">
      <alignment horizontal="right"/>
    </xf>
    <xf numFmtId="167" fontId="1" fillId="0" borderId="43" xfId="10" applyNumberFormat="1" applyFont="1" applyFill="1" applyBorder="1"/>
    <xf numFmtId="167" fontId="1" fillId="22" borderId="43" xfId="10" applyNumberFormat="1" applyFont="1" applyFill="1" applyBorder="1"/>
    <xf numFmtId="167" fontId="1" fillId="8" borderId="43" xfId="10" applyNumberFormat="1" applyFont="1" applyFill="1" applyBorder="1"/>
    <xf numFmtId="167" fontId="1" fillId="7" borderId="43" xfId="10" applyNumberFormat="1" applyFont="1" applyFill="1" applyBorder="1"/>
    <xf numFmtId="167" fontId="1" fillId="0" borderId="43" xfId="10" applyNumberFormat="1" applyFont="1" applyBorder="1"/>
    <xf numFmtId="167" fontId="1" fillId="0" borderId="23" xfId="10" applyNumberFormat="1" applyFont="1" applyFill="1" applyBorder="1"/>
    <xf numFmtId="167" fontId="1" fillId="22" borderId="23" xfId="10" applyNumberFormat="1" applyFont="1" applyFill="1" applyBorder="1"/>
    <xf numFmtId="167" fontId="1" fillId="8" borderId="23" xfId="10" applyNumberFormat="1" applyFont="1" applyFill="1" applyBorder="1"/>
    <xf numFmtId="167" fontId="1" fillId="7" borderId="23" xfId="10" applyNumberFormat="1" applyFont="1" applyFill="1" applyBorder="1"/>
    <xf numFmtId="167" fontId="1" fillId="8" borderId="23" xfId="10" applyNumberFormat="1" applyFont="1" applyFill="1" applyBorder="1" applyAlignment="1">
      <alignment horizontal="right"/>
    </xf>
    <xf numFmtId="167" fontId="1" fillId="0" borderId="44" xfId="10" applyNumberFormat="1" applyFont="1" applyFill="1" applyBorder="1"/>
    <xf numFmtId="167" fontId="3" fillId="22" borderId="43" xfId="10" applyNumberFormat="1" applyFont="1" applyFill="1" applyBorder="1"/>
    <xf numFmtId="167" fontId="1" fillId="0" borderId="44" xfId="10" applyNumberFormat="1" applyFont="1" applyBorder="1"/>
    <xf numFmtId="170" fontId="6" fillId="8" borderId="3" xfId="10" applyNumberFormat="1" applyFont="1" applyFill="1" applyBorder="1" applyAlignment="1">
      <alignment horizontal="right"/>
    </xf>
    <xf numFmtId="167" fontId="1" fillId="19" borderId="44" xfId="10" applyNumberFormat="1" applyFont="1" applyFill="1" applyBorder="1"/>
    <xf numFmtId="167" fontId="1" fillId="19" borderId="43" xfId="10" applyNumberFormat="1" applyFont="1" applyFill="1" applyBorder="1"/>
    <xf numFmtId="167" fontId="1" fillId="19" borderId="23" xfId="10" applyNumberFormat="1" applyFont="1" applyFill="1" applyBorder="1"/>
    <xf numFmtId="167" fontId="3" fillId="19" borderId="23" xfId="10" applyNumberFormat="1" applyFont="1" applyFill="1" applyBorder="1"/>
    <xf numFmtId="167" fontId="0" fillId="19" borderId="3" xfId="10" applyNumberFormat="1" applyFont="1" applyFill="1" applyBorder="1"/>
    <xf numFmtId="167" fontId="2" fillId="19" borderId="3" xfId="10" applyNumberFormat="1" applyFont="1" applyFill="1" applyBorder="1"/>
    <xf numFmtId="167" fontId="6" fillId="19" borderId="3" xfId="10" applyNumberFormat="1" applyFont="1" applyFill="1" applyBorder="1" applyAlignment="1">
      <alignment horizontal="right"/>
    </xf>
    <xf numFmtId="167" fontId="0" fillId="19" borderId="3" xfId="10" applyNumberFormat="1" applyFont="1" applyFill="1" applyBorder="1" applyAlignment="1">
      <alignment horizontal="right"/>
    </xf>
    <xf numFmtId="170" fontId="6" fillId="19" borderId="3" xfId="10" applyNumberFormat="1" applyFont="1" applyFill="1" applyBorder="1" applyAlignment="1">
      <alignment horizontal="right"/>
    </xf>
    <xf numFmtId="0" fontId="6" fillId="0" borderId="3" xfId="0" applyFont="1" applyBorder="1"/>
    <xf numFmtId="0" fontId="43" fillId="0" borderId="0" xfId="0" applyFont="1"/>
    <xf numFmtId="171" fontId="4" fillId="0" borderId="0" xfId="11" applyNumberFormat="1" applyFont="1"/>
    <xf numFmtId="171" fontId="4" fillId="5" borderId="0" xfId="11" applyNumberFormat="1" applyFont="1" applyFill="1"/>
    <xf numFmtId="2" fontId="3" fillId="0" borderId="0" xfId="0" applyNumberFormat="1" applyFont="1" applyFill="1" applyBorder="1" applyAlignment="1">
      <alignment horizontal="right"/>
    </xf>
    <xf numFmtId="3" fontId="2" fillId="0" borderId="3" xfId="7" applyNumberFormat="1" applyFont="1" applyFill="1" applyBorder="1"/>
    <xf numFmtId="3" fontId="2" fillId="0" borderId="3" xfId="0" applyNumberFormat="1" applyFont="1" applyFill="1" applyBorder="1" applyAlignment="1">
      <alignment horizontal="right"/>
    </xf>
    <xf numFmtId="3" fontId="4" fillId="0" borderId="3" xfId="0" applyNumberFormat="1" applyFont="1" applyFill="1" applyBorder="1"/>
    <xf numFmtId="3" fontId="2" fillId="0" borderId="3" xfId="9" applyNumberFormat="1" applyFont="1" applyFill="1" applyBorder="1"/>
    <xf numFmtId="3" fontId="4" fillId="0" borderId="3" xfId="0" applyNumberFormat="1" applyFont="1" applyFill="1" applyBorder="1" applyAlignment="1">
      <alignment horizontal="right" wrapText="1"/>
    </xf>
    <xf numFmtId="3" fontId="4" fillId="0" borderId="3" xfId="0" applyNumberFormat="1" applyFont="1" applyFill="1" applyBorder="1" applyAlignment="1">
      <alignment horizontal="right"/>
    </xf>
    <xf numFmtId="3" fontId="0" fillId="0" borderId="0" xfId="0" applyNumberFormat="1" applyFill="1"/>
    <xf numFmtId="3" fontId="2" fillId="0" borderId="23" xfId="0" applyNumberFormat="1" applyFont="1" applyFill="1" applyBorder="1" applyAlignment="1">
      <alignment horizontal="right"/>
    </xf>
    <xf numFmtId="3" fontId="2" fillId="0" borderId="23" xfId="0" applyNumberFormat="1" applyFont="1" applyFill="1" applyBorder="1"/>
    <xf numFmtId="0" fontId="4" fillId="5" borderId="0" xfId="0" applyFont="1" applyFill="1" applyAlignment="1">
      <alignment horizontal="center"/>
    </xf>
    <xf numFmtId="171" fontId="4" fillId="4" borderId="0" xfId="11" applyNumberFormat="1" applyFont="1" applyFill="1"/>
    <xf numFmtId="1" fontId="4" fillId="2" borderId="0" xfId="0" applyNumberFormat="1" applyFont="1" applyFill="1"/>
    <xf numFmtId="1" fontId="4" fillId="6" borderId="0" xfId="0" applyNumberFormat="1" applyFont="1" applyFill="1"/>
    <xf numFmtId="0" fontId="44" fillId="0" borderId="0" xfId="0" applyFont="1" applyFill="1"/>
    <xf numFmtId="49" fontId="44" fillId="0" borderId="0" xfId="0" applyNumberFormat="1" applyFont="1" applyFill="1"/>
    <xf numFmtId="0" fontId="44" fillId="22" borderId="0" xfId="0" applyFont="1" applyFill="1"/>
    <xf numFmtId="0" fontId="44" fillId="0" borderId="0" xfId="0" applyFont="1" applyBorder="1" applyAlignment="1">
      <alignment horizontal="right"/>
    </xf>
    <xf numFmtId="1" fontId="45" fillId="0" borderId="0" xfId="0" applyNumberFormat="1" applyFont="1"/>
    <xf numFmtId="0" fontId="45" fillId="0" borderId="0" xfId="0" applyFont="1" applyFill="1"/>
    <xf numFmtId="0" fontId="45" fillId="0" borderId="0" xfId="0" applyFont="1"/>
    <xf numFmtId="171" fontId="4" fillId="0" borderId="0" xfId="11" applyNumberFormat="1" applyFont="1" applyFill="1"/>
    <xf numFmtId="0" fontId="46" fillId="0" borderId="0" xfId="0" applyFont="1"/>
    <xf numFmtId="1" fontId="6" fillId="0" borderId="3" xfId="0" applyNumberFormat="1" applyFont="1" applyBorder="1"/>
    <xf numFmtId="0" fontId="0" fillId="0" borderId="0" xfId="0"/>
    <xf numFmtId="0" fontId="3" fillId="0" borderId="0" xfId="10" applyNumberFormat="1" applyFont="1" applyFill="1" applyBorder="1" applyAlignment="1">
      <alignment horizontal="right"/>
    </xf>
    <xf numFmtId="0" fontId="3" fillId="0" borderId="0" xfId="10" applyNumberFormat="1" applyFont="1" applyFill="1" applyBorder="1"/>
    <xf numFmtId="49" fontId="0" fillId="0" borderId="0" xfId="0" applyNumberFormat="1" applyFill="1"/>
    <xf numFmtId="0" fontId="0" fillId="0" borderId="0" xfId="0" applyFill="1" applyAlignment="1">
      <alignment horizontal="right"/>
    </xf>
    <xf numFmtId="0" fontId="0" fillId="23" borderId="0" xfId="0" applyFill="1"/>
    <xf numFmtId="9" fontId="0" fillId="0" borderId="0" xfId="12" applyFont="1"/>
    <xf numFmtId="172" fontId="0" fillId="0" borderId="0" xfId="12" applyNumberFormat="1" applyFont="1"/>
    <xf numFmtId="0" fontId="4" fillId="0" borderId="0" xfId="0" applyFont="1" applyAlignment="1">
      <alignment horizontal="center"/>
    </xf>
    <xf numFmtId="0" fontId="24" fillId="12" borderId="21" xfId="0" applyFont="1" applyFill="1" applyBorder="1" applyAlignment="1">
      <alignment horizontal="center"/>
    </xf>
    <xf numFmtId="3" fontId="52" fillId="0" borderId="0" xfId="0" applyNumberFormat="1" applyFont="1"/>
    <xf numFmtId="167" fontId="1" fillId="0" borderId="45" xfId="10" applyNumberFormat="1" applyFont="1" applyFill="1" applyBorder="1"/>
    <xf numFmtId="167" fontId="1" fillId="19" borderId="45" xfId="10" applyNumberFormat="1" applyFont="1" applyFill="1" applyBorder="1"/>
    <xf numFmtId="171" fontId="4" fillId="0" borderId="0" xfId="0" applyNumberFormat="1" applyFont="1"/>
    <xf numFmtId="171" fontId="23" fillId="0" borderId="44" xfId="11" applyNumberFormat="1" applyFont="1" applyBorder="1"/>
    <xf numFmtId="167" fontId="4" fillId="22" borderId="0" xfId="0" applyNumberFormat="1" applyFont="1" applyFill="1"/>
    <xf numFmtId="3" fontId="23" fillId="5" borderId="0" xfId="0" applyNumberFormat="1" applyFont="1" applyFill="1" applyBorder="1"/>
    <xf numFmtId="9" fontId="2" fillId="7" borderId="0" xfId="12" applyFont="1" applyFill="1" applyBorder="1"/>
    <xf numFmtId="9" fontId="0" fillId="0" borderId="0" xfId="0" applyNumberFormat="1"/>
    <xf numFmtId="0" fontId="53" fillId="18" borderId="12" xfId="0" applyFont="1" applyFill="1" applyBorder="1" applyAlignment="1">
      <alignment vertical="top" wrapText="1"/>
    </xf>
    <xf numFmtId="0" fontId="54" fillId="24" borderId="0" xfId="0" applyFont="1" applyFill="1"/>
    <xf numFmtId="0" fontId="54" fillId="0" borderId="0" xfId="0" applyFont="1" applyFill="1"/>
    <xf numFmtId="0" fontId="0" fillId="0" borderId="0" xfId="0" applyAlignment="1">
      <alignment horizontal="center"/>
    </xf>
    <xf numFmtId="0" fontId="56" fillId="0" borderId="0" xfId="0" applyFont="1" applyBorder="1" applyAlignment="1">
      <alignment vertical="center"/>
    </xf>
    <xf numFmtId="0" fontId="55" fillId="0" borderId="0" xfId="0" applyFont="1" applyBorder="1" applyAlignment="1">
      <alignment horizontal="center" vertical="center"/>
    </xf>
    <xf numFmtId="0" fontId="35" fillId="0" borderId="31" xfId="0" applyFont="1" applyBorder="1" applyAlignment="1">
      <alignment vertical="center"/>
    </xf>
    <xf numFmtId="0" fontId="0" fillId="0" borderId="0" xfId="0" applyFont="1" applyFill="1" applyBorder="1"/>
    <xf numFmtId="9" fontId="36" fillId="0" borderId="0" xfId="0" applyNumberFormat="1" applyFont="1" applyAlignment="1">
      <alignment horizontal="center" vertical="center"/>
    </xf>
    <xf numFmtId="0" fontId="36" fillId="0" borderId="30" xfId="0" applyFont="1" applyBorder="1" applyAlignment="1">
      <alignment vertical="center"/>
    </xf>
    <xf numFmtId="1" fontId="55" fillId="0" borderId="0" xfId="0" applyNumberFormat="1" applyFont="1" applyBorder="1" applyAlignment="1">
      <alignment horizontal="center" vertical="center"/>
    </xf>
    <xf numFmtId="0" fontId="1" fillId="0" borderId="0" xfId="0" applyFont="1" applyFill="1"/>
    <xf numFmtId="0" fontId="1" fillId="0" borderId="0" xfId="0" applyFont="1" applyFill="1" applyAlignment="1">
      <alignment horizontal="left"/>
    </xf>
    <xf numFmtId="0" fontId="0" fillId="0" borderId="3" xfId="0" applyFont="1" applyFill="1" applyBorder="1"/>
    <xf numFmtId="0" fontId="0" fillId="0" borderId="3" xfId="0" applyFill="1" applyBorder="1" applyAlignment="1">
      <alignment horizontal="right"/>
    </xf>
    <xf numFmtId="0" fontId="0" fillId="0" borderId="0" xfId="0" applyAlignment="1">
      <alignment horizontal="left"/>
    </xf>
    <xf numFmtId="0" fontId="9" fillId="0" borderId="0" xfId="0" applyFont="1" applyFill="1" applyBorder="1" applyAlignment="1" applyProtection="1">
      <alignment horizontal="right" vertical="center" wrapText="1"/>
    </xf>
    <xf numFmtId="0" fontId="9" fillId="0" borderId="0" xfId="0" applyFont="1" applyFill="1" applyBorder="1" applyAlignment="1" applyProtection="1">
      <alignment vertical="center" wrapText="1"/>
    </xf>
    <xf numFmtId="0" fontId="9" fillId="0" borderId="0" xfId="0" applyFont="1" applyFill="1" applyBorder="1" applyAlignment="1" applyProtection="1">
      <alignment horizontal="left" vertical="center" wrapText="1"/>
    </xf>
    <xf numFmtId="0" fontId="11" fillId="0" borderId="0" xfId="0" applyFont="1" applyFill="1" applyBorder="1" applyAlignment="1" applyProtection="1">
      <alignment horizontal="right" vertical="center" wrapText="1"/>
    </xf>
    <xf numFmtId="0" fontId="11" fillId="0" borderId="0" xfId="0" applyFont="1" applyFill="1" applyBorder="1" applyAlignment="1" applyProtection="1">
      <alignment vertical="center" wrapText="1"/>
    </xf>
    <xf numFmtId="0" fontId="11" fillId="0" borderId="0" xfId="0" applyFont="1" applyFill="1" applyBorder="1" applyAlignment="1" applyProtection="1">
      <alignment horizontal="left" vertical="center" wrapText="1"/>
    </xf>
    <xf numFmtId="0" fontId="0" fillId="0" borderId="0" xfId="0" applyFill="1" applyAlignment="1">
      <alignment horizontal="left"/>
    </xf>
    <xf numFmtId="0" fontId="9" fillId="0" borderId="0" xfId="0" applyFont="1" applyFill="1" applyAlignment="1" applyProtection="1">
      <alignment horizontal="right" vertical="center" wrapText="1"/>
    </xf>
    <xf numFmtId="0" fontId="9" fillId="0" borderId="0" xfId="0" applyFont="1" applyFill="1" applyAlignment="1" applyProtection="1">
      <alignment horizontal="left" vertical="center" wrapText="1"/>
    </xf>
    <xf numFmtId="0" fontId="10" fillId="0" borderId="46" xfId="0" applyFont="1" applyFill="1" applyBorder="1" applyAlignment="1" applyProtection="1">
      <alignment vertical="center" wrapText="1"/>
    </xf>
    <xf numFmtId="0" fontId="9" fillId="0" borderId="46" xfId="0" applyFont="1" applyFill="1" applyBorder="1" applyAlignment="1" applyProtection="1">
      <alignment horizontal="right" vertical="center" wrapText="1"/>
    </xf>
    <xf numFmtId="0" fontId="9" fillId="0" borderId="46" xfId="0" applyFont="1" applyFill="1" applyBorder="1" applyAlignment="1" applyProtection="1">
      <alignment vertical="center" wrapText="1"/>
    </xf>
    <xf numFmtId="0" fontId="9" fillId="0" borderId="46" xfId="0" applyFont="1" applyFill="1" applyBorder="1" applyAlignment="1" applyProtection="1">
      <alignment horizontal="left" vertical="center" wrapText="1"/>
    </xf>
    <xf numFmtId="0" fontId="0" fillId="0" borderId="46" xfId="0" applyFill="1" applyBorder="1"/>
    <xf numFmtId="0" fontId="10" fillId="0" borderId="46" xfId="0" applyFont="1" applyFill="1" applyBorder="1" applyAlignment="1" applyProtection="1">
      <alignment horizontal="right" vertical="center" wrapText="1"/>
    </xf>
    <xf numFmtId="0" fontId="10" fillId="0" borderId="46" xfId="0" applyFont="1" applyFill="1" applyBorder="1" applyAlignment="1" applyProtection="1">
      <alignment horizontal="left" vertical="center" wrapText="1"/>
    </xf>
    <xf numFmtId="0" fontId="1" fillId="22" borderId="0" xfId="0" applyFont="1" applyFill="1"/>
    <xf numFmtId="3" fontId="49" fillId="22" borderId="3" xfId="0" applyNumberFormat="1" applyFont="1" applyFill="1" applyBorder="1" applyAlignment="1" applyProtection="1">
      <alignment wrapText="1"/>
    </xf>
    <xf numFmtId="3" fontId="6" fillId="22" borderId="3" xfId="0" applyNumberFormat="1" applyFont="1" applyFill="1" applyBorder="1" applyAlignment="1"/>
    <xf numFmtId="0" fontId="6" fillId="22" borderId="0" xfId="0" applyFont="1" applyFill="1" applyAlignment="1"/>
    <xf numFmtId="0" fontId="11" fillId="22" borderId="0" xfId="0" applyFont="1" applyFill="1" applyBorder="1" applyAlignment="1" applyProtection="1">
      <alignment wrapText="1"/>
    </xf>
    <xf numFmtId="0" fontId="2" fillId="22" borderId="0" xfId="0" applyFont="1" applyFill="1" applyBorder="1" applyAlignment="1"/>
    <xf numFmtId="0" fontId="6" fillId="22" borderId="0" xfId="0" applyFont="1" applyFill="1" applyBorder="1" applyAlignment="1"/>
    <xf numFmtId="0" fontId="0" fillId="22" borderId="0" xfId="0" applyFill="1"/>
    <xf numFmtId="0" fontId="10" fillId="22" borderId="46" xfId="0" applyFont="1" applyFill="1" applyBorder="1" applyAlignment="1" applyProtection="1">
      <alignment vertical="center" wrapText="1"/>
    </xf>
    <xf numFmtId="0" fontId="9" fillId="22" borderId="46" xfId="0" applyFont="1" applyFill="1" applyBorder="1" applyAlignment="1" applyProtection="1">
      <alignment vertical="center" wrapText="1"/>
    </xf>
    <xf numFmtId="0" fontId="4" fillId="19" borderId="0" xfId="0" applyFont="1" applyFill="1"/>
    <xf numFmtId="0" fontId="4" fillId="19" borderId="0" xfId="0" applyFont="1" applyFill="1" applyBorder="1"/>
    <xf numFmtId="49" fontId="2" fillId="19" borderId="22" xfId="1" applyNumberFormat="1" applyFont="1" applyFill="1" applyBorder="1"/>
    <xf numFmtId="0" fontId="4" fillId="19" borderId="22" xfId="0" applyFont="1" applyFill="1" applyBorder="1" applyAlignment="1">
      <alignment horizontal="right"/>
    </xf>
    <xf numFmtId="0" fontId="4" fillId="19" borderId="22" xfId="0" applyFont="1" applyFill="1" applyBorder="1"/>
    <xf numFmtId="1" fontId="4" fillId="19" borderId="22" xfId="0" applyNumberFormat="1" applyFont="1" applyFill="1" applyBorder="1"/>
    <xf numFmtId="3" fontId="23" fillId="19" borderId="0" xfId="0" applyNumberFormat="1" applyFont="1" applyFill="1" applyBorder="1"/>
    <xf numFmtId="171" fontId="4" fillId="19" borderId="0" xfId="11" applyNumberFormat="1" applyFont="1" applyFill="1"/>
    <xf numFmtId="49" fontId="3" fillId="19" borderId="43" xfId="1" applyNumberFormat="1" applyFont="1" applyFill="1" applyBorder="1"/>
    <xf numFmtId="1" fontId="3" fillId="19" borderId="43" xfId="1" applyNumberFormat="1" applyFont="1" applyFill="1" applyBorder="1"/>
    <xf numFmtId="0" fontId="3" fillId="19" borderId="43" xfId="1" applyFont="1" applyFill="1" applyBorder="1"/>
    <xf numFmtId="49" fontId="3" fillId="19" borderId="43" xfId="1" applyNumberFormat="1" applyFont="1" applyFill="1" applyBorder="1" applyAlignment="1">
      <alignment horizontal="right" wrapText="1"/>
    </xf>
    <xf numFmtId="3" fontId="3" fillId="19" borderId="43" xfId="1" applyNumberFormat="1" applyFont="1" applyFill="1" applyBorder="1" applyAlignment="1">
      <alignment horizontal="right" wrapText="1"/>
    </xf>
    <xf numFmtId="3" fontId="3" fillId="19" borderId="43" xfId="0" applyNumberFormat="1" applyFont="1" applyFill="1" applyBorder="1"/>
    <xf numFmtId="171" fontId="23" fillId="19" borderId="44" xfId="0" applyNumberFormat="1" applyFont="1" applyFill="1" applyBorder="1"/>
    <xf numFmtId="49" fontId="3" fillId="19" borderId="44" xfId="1" applyNumberFormat="1" applyFont="1" applyFill="1" applyBorder="1"/>
    <xf numFmtId="0" fontId="3" fillId="19" borderId="44" xfId="1" applyFont="1" applyFill="1" applyBorder="1"/>
    <xf numFmtId="49" fontId="3" fillId="19" borderId="44" xfId="1" applyNumberFormat="1" applyFont="1" applyFill="1" applyBorder="1" applyAlignment="1">
      <alignment horizontal="right" wrapText="1"/>
    </xf>
    <xf numFmtId="3" fontId="3" fillId="19" borderId="43" xfId="0" applyNumberFormat="1" applyFont="1" applyFill="1" applyBorder="1" applyAlignment="1">
      <alignment horizontal="right" wrapText="1"/>
    </xf>
    <xf numFmtId="49" fontId="3" fillId="19" borderId="0" xfId="1" applyNumberFormat="1" applyFont="1" applyFill="1" applyBorder="1"/>
    <xf numFmtId="0" fontId="3" fillId="19" borderId="0" xfId="1" applyFont="1" applyFill="1" applyBorder="1"/>
    <xf numFmtId="49" fontId="3" fillId="19" borderId="0" xfId="1" applyNumberFormat="1" applyFont="1" applyFill="1" applyBorder="1" applyAlignment="1">
      <alignment horizontal="right" wrapText="1"/>
    </xf>
    <xf numFmtId="1" fontId="23" fillId="19" borderId="0" xfId="0" applyNumberFormat="1" applyFont="1" applyFill="1" applyBorder="1"/>
    <xf numFmtId="3" fontId="3" fillId="19" borderId="0" xfId="0" applyNumberFormat="1" applyFont="1" applyFill="1" applyBorder="1" applyAlignment="1">
      <alignment horizontal="right" wrapText="1"/>
    </xf>
    <xf numFmtId="171" fontId="23" fillId="19" borderId="0" xfId="11" applyNumberFormat="1" applyFont="1" applyFill="1" applyBorder="1"/>
    <xf numFmtId="49" fontId="3" fillId="19" borderId="44" xfId="0" applyNumberFormat="1" applyFont="1" applyFill="1" applyBorder="1"/>
    <xf numFmtId="1" fontId="3" fillId="19" borderId="44" xfId="0" applyNumberFormat="1" applyFont="1" applyFill="1" applyBorder="1"/>
    <xf numFmtId="0" fontId="3" fillId="19" borderId="44" xfId="0" applyFont="1" applyFill="1" applyBorder="1"/>
    <xf numFmtId="49" fontId="3" fillId="19" borderId="44" xfId="0" applyNumberFormat="1" applyFont="1" applyFill="1" applyBorder="1" applyAlignment="1">
      <alignment wrapText="1"/>
    </xf>
    <xf numFmtId="3" fontId="3" fillId="19" borderId="44" xfId="0" applyNumberFormat="1" applyFont="1" applyFill="1" applyBorder="1" applyAlignment="1">
      <alignment horizontal="right"/>
    </xf>
    <xf numFmtId="3" fontId="3" fillId="19" borderId="44" xfId="0" applyNumberFormat="1" applyFont="1" applyFill="1" applyBorder="1"/>
    <xf numFmtId="49" fontId="3" fillId="19" borderId="0" xfId="0" applyNumberFormat="1" applyFont="1" applyFill="1" applyBorder="1"/>
    <xf numFmtId="1" fontId="3" fillId="19" borderId="0" xfId="0" applyNumberFormat="1" applyFont="1" applyFill="1" applyBorder="1"/>
    <xf numFmtId="0" fontId="3" fillId="19" borderId="0" xfId="0" applyFont="1" applyFill="1" applyBorder="1"/>
    <xf numFmtId="49" fontId="3" fillId="19" borderId="0" xfId="0" applyNumberFormat="1" applyFont="1" applyFill="1" applyBorder="1" applyAlignment="1">
      <alignment wrapText="1"/>
    </xf>
    <xf numFmtId="3" fontId="3" fillId="19" borderId="0" xfId="0" applyNumberFormat="1" applyFont="1" applyFill="1" applyBorder="1" applyAlignment="1">
      <alignment horizontal="right"/>
    </xf>
    <xf numFmtId="3" fontId="3" fillId="19" borderId="0" xfId="0" applyNumberFormat="1" applyFont="1" applyFill="1" applyBorder="1"/>
    <xf numFmtId="0" fontId="23" fillId="19" borderId="43" xfId="0" applyFont="1" applyFill="1" applyBorder="1"/>
    <xf numFmtId="0" fontId="3" fillId="19" borderId="43" xfId="0" applyFont="1" applyFill="1" applyBorder="1"/>
    <xf numFmtId="0" fontId="3" fillId="19" borderId="43" xfId="1" applyFont="1" applyFill="1" applyBorder="1" applyAlignment="1">
      <alignment horizontal="right"/>
    </xf>
    <xf numFmtId="1" fontId="23" fillId="19" borderId="43" xfId="0" applyNumberFormat="1" applyFont="1" applyFill="1" applyBorder="1"/>
    <xf numFmtId="1" fontId="3" fillId="19" borderId="43" xfId="0" applyNumberFormat="1" applyFont="1" applyFill="1" applyBorder="1"/>
    <xf numFmtId="0" fontId="2" fillId="19" borderId="0" xfId="0" applyFont="1" applyFill="1" applyBorder="1"/>
    <xf numFmtId="49" fontId="2" fillId="19" borderId="0" xfId="1" applyNumberFormat="1" applyFont="1" applyFill="1" applyBorder="1"/>
    <xf numFmtId="1" fontId="2" fillId="19" borderId="0" xfId="1" applyNumberFormat="1" applyFont="1" applyFill="1" applyBorder="1"/>
    <xf numFmtId="0" fontId="2" fillId="19" borderId="0" xfId="1" applyFont="1" applyFill="1" applyBorder="1" applyAlignment="1">
      <alignment horizontal="right"/>
    </xf>
    <xf numFmtId="1" fontId="4" fillId="19" borderId="0" xfId="0" applyNumberFormat="1" applyFont="1" applyFill="1" applyBorder="1"/>
    <xf numFmtId="1" fontId="2" fillId="19" borderId="0" xfId="0" applyNumberFormat="1" applyFont="1" applyFill="1" applyBorder="1"/>
    <xf numFmtId="0" fontId="3" fillId="19" borderId="43" xfId="0" applyFont="1" applyFill="1" applyBorder="1" applyAlignment="1">
      <alignment horizontal="right"/>
    </xf>
    <xf numFmtId="0" fontId="3" fillId="19" borderId="0" xfId="0" applyFont="1" applyFill="1" applyBorder="1" applyAlignment="1">
      <alignment horizontal="right"/>
    </xf>
    <xf numFmtId="3" fontId="1" fillId="19" borderId="44" xfId="0" applyNumberFormat="1" applyFont="1" applyFill="1" applyBorder="1"/>
    <xf numFmtId="0" fontId="4" fillId="19" borderId="0" xfId="0" applyFont="1" applyFill="1" applyAlignment="1">
      <alignment horizontal="right"/>
    </xf>
    <xf numFmtId="1" fontId="4" fillId="19" borderId="0" xfId="0" applyNumberFormat="1" applyFont="1" applyFill="1"/>
    <xf numFmtId="3" fontId="23" fillId="19" borderId="44" xfId="0" applyNumberFormat="1" applyFont="1" applyFill="1" applyBorder="1" applyAlignment="1">
      <alignment horizontal="right"/>
    </xf>
    <xf numFmtId="0" fontId="23" fillId="0" borderId="0" xfId="0" applyFont="1"/>
    <xf numFmtId="0" fontId="13" fillId="0" borderId="0" xfId="0" applyFont="1" applyFill="1" applyAlignment="1">
      <alignment horizontal="right"/>
    </xf>
    <xf numFmtId="167" fontId="0" fillId="0" borderId="0" xfId="0" applyNumberFormat="1" applyFill="1"/>
    <xf numFmtId="0" fontId="0" fillId="0" borderId="0" xfId="10" applyNumberFormat="1" applyFont="1" applyFill="1"/>
    <xf numFmtId="0" fontId="1" fillId="0" borderId="0" xfId="10" applyNumberFormat="1" applyFont="1" applyFill="1"/>
    <xf numFmtId="1" fontId="1" fillId="0" borderId="0" xfId="10" applyNumberFormat="1" applyFont="1" applyFill="1"/>
    <xf numFmtId="0" fontId="43" fillId="0" borderId="0" xfId="0" applyFont="1" applyFill="1"/>
    <xf numFmtId="0" fontId="43" fillId="0" borderId="0" xfId="0" applyFont="1" applyFill="1" applyAlignment="1">
      <alignment horizontal="right"/>
    </xf>
    <xf numFmtId="167" fontId="1" fillId="0" borderId="38" xfId="10" applyNumberFormat="1" applyFont="1" applyFill="1" applyBorder="1"/>
    <xf numFmtId="167" fontId="1" fillId="0" borderId="38" xfId="10" applyNumberFormat="1" applyFont="1" applyFill="1" applyBorder="1" applyAlignment="1">
      <alignment horizontal="right"/>
    </xf>
    <xf numFmtId="0" fontId="1" fillId="22" borderId="0" xfId="10" applyNumberFormat="1" applyFont="1" applyFill="1"/>
    <xf numFmtId="0" fontId="3" fillId="22" borderId="0" xfId="10" applyNumberFormat="1" applyFont="1" applyFill="1" applyBorder="1"/>
    <xf numFmtId="167" fontId="9" fillId="22" borderId="0" xfId="10" applyNumberFormat="1" applyFont="1" applyFill="1"/>
    <xf numFmtId="167" fontId="13" fillId="22" borderId="0" xfId="10" applyNumberFormat="1" applyFont="1" applyFill="1"/>
    <xf numFmtId="167" fontId="43" fillId="22" borderId="0" xfId="10" applyNumberFormat="1" applyFont="1" applyFill="1"/>
    <xf numFmtId="167" fontId="1" fillId="22" borderId="38" xfId="10" applyNumberFormat="1" applyFont="1" applyFill="1" applyBorder="1"/>
    <xf numFmtId="167" fontId="51" fillId="22" borderId="0" xfId="10" applyNumberFormat="1" applyFont="1" applyFill="1" applyBorder="1"/>
    <xf numFmtId="167" fontId="1" fillId="22" borderId="0" xfId="10" applyNumberFormat="1" applyFont="1" applyFill="1"/>
    <xf numFmtId="0" fontId="1" fillId="0" borderId="44" xfId="0" applyFont="1" applyBorder="1"/>
    <xf numFmtId="3" fontId="1" fillId="0" borderId="44" xfId="0" applyNumberFormat="1" applyFont="1" applyBorder="1"/>
    <xf numFmtId="3" fontId="0" fillId="22" borderId="0" xfId="0" applyNumberFormat="1" applyFill="1"/>
    <xf numFmtId="0" fontId="46" fillId="22" borderId="0" xfId="0" applyFont="1" applyFill="1"/>
    <xf numFmtId="167" fontId="0" fillId="22" borderId="0" xfId="0" applyNumberFormat="1" applyFill="1"/>
    <xf numFmtId="167" fontId="1" fillId="22" borderId="0" xfId="0" applyNumberFormat="1" applyFont="1" applyFill="1"/>
    <xf numFmtId="173" fontId="0" fillId="0" borderId="0" xfId="0" applyNumberFormat="1"/>
    <xf numFmtId="3" fontId="0" fillId="0" borderId="0" xfId="12" applyNumberFormat="1" applyFont="1"/>
    <xf numFmtId="3" fontId="1" fillId="0" borderId="0" xfId="12" applyNumberFormat="1" applyFont="1"/>
    <xf numFmtId="0" fontId="45" fillId="22" borderId="0" xfId="0" applyFont="1" applyFill="1"/>
    <xf numFmtId="171" fontId="4" fillId="22" borderId="0" xfId="11" applyNumberFormat="1" applyFont="1" applyFill="1"/>
    <xf numFmtId="0" fontId="0" fillId="8" borderId="0" xfId="0" applyFill="1"/>
    <xf numFmtId="9" fontId="0" fillId="8" borderId="0" xfId="0" applyNumberFormat="1" applyFill="1"/>
    <xf numFmtId="3" fontId="0" fillId="8" borderId="0" xfId="0" applyNumberFormat="1" applyFill="1"/>
    <xf numFmtId="9" fontId="0" fillId="8" borderId="0" xfId="12" applyFont="1" applyFill="1"/>
    <xf numFmtId="3" fontId="0" fillId="23" borderId="0" xfId="0" applyNumberFormat="1" applyFill="1"/>
    <xf numFmtId="9" fontId="0" fillId="23" borderId="0" xfId="12" applyFont="1" applyFill="1"/>
    <xf numFmtId="9" fontId="0" fillId="23" borderId="0" xfId="0" applyNumberFormat="1" applyFill="1"/>
    <xf numFmtId="0" fontId="0" fillId="25" borderId="0" xfId="0" applyFill="1"/>
    <xf numFmtId="3" fontId="0" fillId="25" borderId="0" xfId="0" applyNumberFormat="1" applyFill="1"/>
    <xf numFmtId="9" fontId="0" fillId="25" borderId="0" xfId="12" applyFont="1" applyFill="1"/>
    <xf numFmtId="9" fontId="0" fillId="25" borderId="0" xfId="0" applyNumberFormat="1" applyFill="1"/>
    <xf numFmtId="0" fontId="0" fillId="22" borderId="0" xfId="0" applyFont="1" applyFill="1"/>
    <xf numFmtId="0" fontId="1" fillId="0" borderId="0" xfId="0" applyFont="1" applyAlignment="1">
      <alignment wrapText="1"/>
    </xf>
    <xf numFmtId="0" fontId="57" fillId="0" borderId="0" xfId="0" applyFont="1"/>
    <xf numFmtId="3" fontId="12" fillId="3" borderId="0" xfId="0" applyNumberFormat="1" applyFont="1" applyFill="1" applyBorder="1" applyAlignment="1">
      <alignment vertical="top" wrapText="1"/>
    </xf>
    <xf numFmtId="3" fontId="4" fillId="0" borderId="3" xfId="10" applyNumberFormat="1" applyFont="1" applyFill="1" applyBorder="1"/>
    <xf numFmtId="0" fontId="12" fillId="18" borderId="3" xfId="0" applyFont="1" applyFill="1" applyBorder="1" applyAlignment="1">
      <alignment vertical="top" wrapText="1"/>
    </xf>
    <xf numFmtId="3" fontId="12" fillId="18" borderId="3" xfId="0" applyNumberFormat="1" applyFont="1" applyFill="1" applyBorder="1" applyAlignment="1">
      <alignment vertical="top" wrapText="1"/>
    </xf>
    <xf numFmtId="168" fontId="0" fillId="0" borderId="0" xfId="0" applyNumberFormat="1"/>
    <xf numFmtId="0" fontId="6" fillId="2" borderId="3" xfId="0" applyFont="1" applyFill="1" applyBorder="1"/>
    <xf numFmtId="0" fontId="0" fillId="2" borderId="3" xfId="0" applyFill="1" applyBorder="1"/>
    <xf numFmtId="0" fontId="4" fillId="0" borderId="0" xfId="0" applyFont="1" applyAlignment="1">
      <alignment horizontal="center"/>
    </xf>
    <xf numFmtId="0" fontId="4" fillId="5" borderId="0" xfId="0" applyFont="1" applyFill="1" applyAlignment="1">
      <alignment horizontal="center"/>
    </xf>
    <xf numFmtId="0" fontId="58" fillId="0" borderId="0" xfId="0" applyFont="1"/>
    <xf numFmtId="0" fontId="59" fillId="0" borderId="0" xfId="0" applyFont="1"/>
    <xf numFmtId="0" fontId="0" fillId="2" borderId="0" xfId="0" applyFill="1"/>
    <xf numFmtId="0" fontId="0" fillId="2" borderId="0" xfId="0" applyFill="1" applyAlignment="1">
      <alignment horizontal="right"/>
    </xf>
    <xf numFmtId="49" fontId="0" fillId="2" borderId="0" xfId="0" applyNumberFormat="1" applyFill="1"/>
    <xf numFmtId="167" fontId="0" fillId="2" borderId="0" xfId="10" applyNumberFormat="1" applyFont="1" applyFill="1"/>
    <xf numFmtId="167" fontId="0" fillId="2" borderId="0" xfId="0" applyNumberFormat="1" applyFill="1"/>
    <xf numFmtId="167" fontId="4" fillId="22" borderId="0" xfId="10" applyNumberFormat="1" applyFont="1" applyFill="1" applyBorder="1" applyAlignment="1">
      <alignment horizontal="center"/>
    </xf>
    <xf numFmtId="14" fontId="0" fillId="0" borderId="0" xfId="0" applyNumberFormat="1"/>
    <xf numFmtId="14" fontId="2" fillId="0" borderId="0" xfId="0" applyNumberFormat="1" applyFont="1"/>
    <xf numFmtId="0" fontId="46" fillId="27" borderId="0" xfId="0" applyFont="1" applyFill="1"/>
    <xf numFmtId="0" fontId="0" fillId="28" borderId="0" xfId="0" applyFill="1"/>
    <xf numFmtId="0" fontId="2" fillId="18" borderId="23" xfId="10" applyNumberFormat="1" applyFont="1" applyFill="1" applyBorder="1" applyAlignment="1">
      <alignment horizontal="right"/>
    </xf>
    <xf numFmtId="0" fontId="2" fillId="18" borderId="0" xfId="10" applyNumberFormat="1" applyFont="1" applyFill="1" applyBorder="1" applyAlignment="1">
      <alignment horizontal="right"/>
    </xf>
    <xf numFmtId="0" fontId="61" fillId="0" borderId="0" xfId="0" applyFont="1"/>
    <xf numFmtId="0" fontId="61" fillId="0" borderId="44" xfId="0" applyFont="1" applyBorder="1"/>
    <xf numFmtId="168" fontId="3" fillId="0" borderId="44" xfId="10" applyNumberFormat="1" applyFont="1" applyBorder="1"/>
    <xf numFmtId="168" fontId="0" fillId="0" borderId="0" xfId="10" applyNumberFormat="1" applyFont="1"/>
    <xf numFmtId="0" fontId="62" fillId="0" borderId="44" xfId="0" applyFont="1" applyBorder="1"/>
    <xf numFmtId="0" fontId="3" fillId="0" borderId="44" xfId="0" applyFont="1" applyBorder="1"/>
    <xf numFmtId="168" fontId="3" fillId="0" borderId="44" xfId="0" applyNumberFormat="1" applyFont="1" applyBorder="1"/>
    <xf numFmtId="168" fontId="3" fillId="19" borderId="44" xfId="0" applyNumberFormat="1" applyFont="1" applyFill="1" applyBorder="1"/>
    <xf numFmtId="0" fontId="3" fillId="0" borderId="0" xfId="0" applyFont="1" applyBorder="1"/>
    <xf numFmtId="168" fontId="3" fillId="0" borderId="0" xfId="0" applyNumberFormat="1" applyFont="1" applyBorder="1"/>
    <xf numFmtId="0" fontId="1" fillId="19" borderId="0" xfId="0" applyFont="1" applyFill="1"/>
    <xf numFmtId="0" fontId="3" fillId="0" borderId="0" xfId="0" applyFont="1" applyFill="1" applyBorder="1"/>
    <xf numFmtId="168" fontId="3" fillId="0" borderId="0" xfId="0" applyNumberFormat="1" applyFont="1" applyFill="1" applyBorder="1"/>
    <xf numFmtId="1" fontId="0" fillId="0" borderId="0" xfId="0" applyNumberFormat="1"/>
    <xf numFmtId="168" fontId="0" fillId="19" borderId="0" xfId="0" applyNumberFormat="1" applyFill="1"/>
    <xf numFmtId="3" fontId="43" fillId="22" borderId="0" xfId="0" applyNumberFormat="1" applyFont="1" applyFill="1"/>
    <xf numFmtId="167" fontId="3" fillId="19" borderId="44" xfId="10" applyNumberFormat="1" applyFont="1" applyFill="1" applyBorder="1"/>
    <xf numFmtId="167" fontId="0" fillId="19" borderId="44" xfId="10" applyNumberFormat="1" applyFont="1" applyFill="1" applyBorder="1"/>
    <xf numFmtId="2" fontId="1" fillId="19" borderId="3" xfId="0" applyNumberFormat="1" applyFont="1" applyFill="1" applyBorder="1"/>
    <xf numFmtId="0" fontId="0" fillId="19" borderId="3" xfId="0" applyFill="1" applyBorder="1"/>
    <xf numFmtId="0" fontId="1" fillId="19" borderId="3" xfId="0" applyFont="1" applyFill="1" applyBorder="1"/>
    <xf numFmtId="0" fontId="63" fillId="0" borderId="0" xfId="0" applyFont="1" applyFill="1" applyBorder="1"/>
    <xf numFmtId="0" fontId="4" fillId="2" borderId="3" xfId="0" applyFont="1" applyFill="1" applyBorder="1"/>
    <xf numFmtId="3" fontId="4" fillId="2" borderId="3" xfId="0" applyNumberFormat="1" applyFont="1" applyFill="1" applyBorder="1"/>
    <xf numFmtId="167" fontId="4" fillId="2" borderId="3" xfId="10" applyNumberFormat="1" applyFont="1" applyFill="1" applyBorder="1"/>
    <xf numFmtId="43" fontId="0" fillId="0" borderId="0" xfId="10" applyNumberFormat="1" applyFont="1"/>
    <xf numFmtId="167" fontId="6" fillId="22" borderId="0" xfId="10" applyNumberFormat="1" applyFont="1" applyFill="1"/>
    <xf numFmtId="10" fontId="0" fillId="0" borderId="0" xfId="12" applyNumberFormat="1" applyFont="1"/>
    <xf numFmtId="169" fontId="0" fillId="7" borderId="3" xfId="10" applyNumberFormat="1" applyFont="1" applyFill="1" applyBorder="1" applyAlignment="1">
      <alignment horizontal="right"/>
    </xf>
    <xf numFmtId="0" fontId="0" fillId="7" borderId="3" xfId="0" applyFill="1" applyBorder="1"/>
    <xf numFmtId="167" fontId="1" fillId="19" borderId="3" xfId="10" applyNumberFormat="1" applyFont="1" applyFill="1" applyBorder="1"/>
    <xf numFmtId="3" fontId="6" fillId="22" borderId="0" xfId="0" applyNumberFormat="1" applyFont="1" applyFill="1"/>
    <xf numFmtId="167" fontId="6" fillId="0" borderId="0" xfId="10" applyNumberFormat="1" applyFont="1"/>
    <xf numFmtId="3" fontId="6" fillId="0" borderId="0" xfId="0" applyNumberFormat="1" applyFont="1"/>
    <xf numFmtId="9" fontId="0" fillId="0" borderId="0" xfId="12" applyNumberFormat="1" applyFont="1"/>
    <xf numFmtId="0" fontId="3" fillId="0" borderId="2" xfId="0" applyFont="1" applyFill="1" applyBorder="1"/>
    <xf numFmtId="3" fontId="3" fillId="22" borderId="3" xfId="1" applyNumberFormat="1" applyFont="1" applyFill="1" applyBorder="1"/>
    <xf numFmtId="3" fontId="52" fillId="3" borderId="5" xfId="0" applyNumberFormat="1" applyFont="1" applyFill="1" applyBorder="1" applyAlignment="1">
      <alignment vertical="top" wrapText="1"/>
    </xf>
    <xf numFmtId="0" fontId="52" fillId="3" borderId="5" xfId="0" applyFont="1" applyFill="1" applyBorder="1" applyAlignment="1">
      <alignment vertical="top" wrapText="1"/>
    </xf>
    <xf numFmtId="3" fontId="52" fillId="18" borderId="5" xfId="0" applyNumberFormat="1" applyFont="1" applyFill="1" applyBorder="1" applyAlignment="1">
      <alignment vertical="top" wrapText="1"/>
    </xf>
    <xf numFmtId="0" fontId="52" fillId="18" borderId="5" xfId="0" applyFont="1" applyFill="1" applyBorder="1" applyAlignment="1">
      <alignment vertical="top" wrapText="1"/>
    </xf>
    <xf numFmtId="3" fontId="52" fillId="6" borderId="5" xfId="0" applyNumberFormat="1" applyFont="1" applyFill="1" applyBorder="1" applyAlignment="1">
      <alignment vertical="top" wrapText="1"/>
    </xf>
    <xf numFmtId="0" fontId="12" fillId="3" borderId="5" xfId="14" applyFont="1" applyFill="1" applyBorder="1" applyAlignment="1">
      <alignment vertical="top" wrapText="1"/>
    </xf>
    <xf numFmtId="0" fontId="12" fillId="3" borderId="5" xfId="14" applyFont="1" applyFill="1" applyBorder="1" applyAlignment="1">
      <alignment vertical="top" wrapText="1"/>
    </xf>
    <xf numFmtId="0" fontId="12" fillId="3" borderId="5" xfId="14" applyFont="1" applyFill="1" applyBorder="1" applyAlignment="1">
      <alignment vertical="top" wrapText="1"/>
    </xf>
    <xf numFmtId="0" fontId="12" fillId="3" borderId="5" xfId="14" applyFont="1" applyFill="1" applyBorder="1" applyAlignment="1">
      <alignment vertical="top" wrapText="1"/>
    </xf>
    <xf numFmtId="0" fontId="23" fillId="22" borderId="10" xfId="0" applyFont="1" applyFill="1" applyBorder="1"/>
    <xf numFmtId="167" fontId="12" fillId="22" borderId="10" xfId="10" applyNumberFormat="1" applyFont="1" applyFill="1" applyBorder="1"/>
    <xf numFmtId="167" fontId="4" fillId="22" borderId="10" xfId="10" applyNumberFormat="1" applyFont="1" applyFill="1" applyBorder="1"/>
    <xf numFmtId="3" fontId="3" fillId="22" borderId="10" xfId="1" applyNumberFormat="1" applyFont="1" applyFill="1" applyBorder="1"/>
    <xf numFmtId="167" fontId="2" fillId="22" borderId="8" xfId="10" applyNumberFormat="1" applyFont="1" applyFill="1" applyBorder="1"/>
    <xf numFmtId="167" fontId="2" fillId="22" borderId="10" xfId="10" applyNumberFormat="1" applyFont="1" applyFill="1" applyBorder="1"/>
    <xf numFmtId="49" fontId="2" fillId="0" borderId="1" xfId="1" applyNumberFormat="1" applyFont="1" applyFill="1" applyBorder="1"/>
    <xf numFmtId="3" fontId="12" fillId="22" borderId="3" xfId="10" applyNumberFormat="1" applyFont="1" applyFill="1" applyBorder="1"/>
    <xf numFmtId="3" fontId="4" fillId="22" borderId="0" xfId="0" applyNumberFormat="1" applyFont="1" applyFill="1"/>
    <xf numFmtId="3" fontId="4" fillId="22" borderId="3" xfId="10" applyNumberFormat="1" applyFont="1" applyFill="1" applyBorder="1"/>
    <xf numFmtId="3" fontId="12" fillId="22" borderId="3" xfId="0" applyNumberFormat="1" applyFont="1" applyFill="1" applyBorder="1"/>
    <xf numFmtId="3" fontId="2" fillId="22" borderId="3" xfId="10" applyNumberFormat="1" applyFont="1" applyFill="1" applyBorder="1"/>
    <xf numFmtId="0" fontId="12" fillId="3" borderId="12" xfId="0" applyFont="1" applyFill="1" applyBorder="1" applyAlignment="1">
      <alignment horizontal="right" vertical="top" wrapText="1"/>
    </xf>
    <xf numFmtId="0" fontId="12" fillId="3" borderId="13" xfId="0" applyFont="1" applyFill="1" applyBorder="1" applyAlignment="1">
      <alignment vertical="top" wrapText="1"/>
    </xf>
    <xf numFmtId="0" fontId="2" fillId="6" borderId="16" xfId="0" applyFont="1" applyFill="1" applyBorder="1" applyAlignment="1">
      <alignment horizontal="right" vertical="top"/>
    </xf>
    <xf numFmtId="3" fontId="2" fillId="6" borderId="23" xfId="0" applyNumberFormat="1" applyFont="1" applyFill="1" applyBorder="1" applyAlignment="1">
      <alignment horizontal="right" vertical="top"/>
    </xf>
    <xf numFmtId="3" fontId="12" fillId="3" borderId="14" xfId="0" applyNumberFormat="1" applyFont="1" applyFill="1" applyBorder="1" applyAlignment="1">
      <alignment vertical="top" wrapText="1"/>
    </xf>
    <xf numFmtId="3" fontId="12" fillId="3" borderId="12" xfId="0" applyNumberFormat="1" applyFont="1" applyFill="1" applyBorder="1" applyAlignment="1">
      <alignment vertical="top" wrapText="1"/>
    </xf>
    <xf numFmtId="3" fontId="52" fillId="3" borderId="12" xfId="0" applyNumberFormat="1" applyFont="1" applyFill="1" applyBorder="1" applyAlignment="1">
      <alignment vertical="top" wrapText="1"/>
    </xf>
    <xf numFmtId="3" fontId="2" fillId="6" borderId="23" xfId="0" applyNumberFormat="1" applyFont="1" applyFill="1" applyBorder="1" applyAlignment="1">
      <alignment horizontal="right"/>
    </xf>
    <xf numFmtId="0" fontId="23" fillId="19" borderId="56" xfId="0" applyFont="1" applyFill="1" applyBorder="1"/>
    <xf numFmtId="49" fontId="3" fillId="19" borderId="56" xfId="0" applyNumberFormat="1" applyFont="1" applyFill="1" applyBorder="1"/>
    <xf numFmtId="49" fontId="1" fillId="19" borderId="56" xfId="0" applyNumberFormat="1" applyFont="1" applyFill="1" applyBorder="1"/>
    <xf numFmtId="1" fontId="1" fillId="19" borderId="56" xfId="0" applyNumberFormat="1" applyFont="1" applyFill="1" applyBorder="1"/>
    <xf numFmtId="0" fontId="1" fillId="19" borderId="56" xfId="0" applyFont="1" applyFill="1" applyBorder="1"/>
    <xf numFmtId="49" fontId="1" fillId="19" borderId="56" xfId="0" applyNumberFormat="1" applyFont="1" applyFill="1" applyBorder="1" applyAlignment="1">
      <alignment wrapText="1"/>
    </xf>
    <xf numFmtId="3" fontId="1" fillId="19" borderId="56" xfId="0" applyNumberFormat="1" applyFont="1" applyFill="1" applyBorder="1"/>
    <xf numFmtId="0" fontId="4" fillId="6" borderId="3" xfId="0" applyFont="1" applyFill="1" applyBorder="1" applyAlignment="1">
      <alignment horizontal="right"/>
    </xf>
    <xf numFmtId="1" fontId="4" fillId="6" borderId="3" xfId="0" applyNumberFormat="1" applyFont="1" applyFill="1" applyBorder="1"/>
    <xf numFmtId="0" fontId="2" fillId="6" borderId="2" xfId="0" applyFont="1" applyFill="1" applyBorder="1"/>
    <xf numFmtId="0" fontId="2" fillId="58" borderId="3" xfId="0" applyFont="1" applyFill="1" applyBorder="1"/>
    <xf numFmtId="3" fontId="78" fillId="0" borderId="0" xfId="0" applyNumberFormat="1" applyFont="1"/>
    <xf numFmtId="0" fontId="23" fillId="2" borderId="0" xfId="0" applyFont="1" applyFill="1"/>
    <xf numFmtId="0" fontId="2" fillId="0" borderId="2" xfId="10" applyNumberFormat="1" applyFont="1" applyFill="1" applyBorder="1"/>
    <xf numFmtId="0" fontId="2" fillId="0" borderId="3" xfId="10" applyNumberFormat="1" applyFont="1" applyFill="1" applyBorder="1" applyAlignment="1">
      <alignment horizontal="left" vertical="top"/>
    </xf>
    <xf numFmtId="0" fontId="4" fillId="22" borderId="0" xfId="10" applyNumberFormat="1" applyFont="1" applyFill="1"/>
    <xf numFmtId="0" fontId="2" fillId="22" borderId="3" xfId="10" applyNumberFormat="1" applyFont="1" applyFill="1" applyBorder="1"/>
    <xf numFmtId="0" fontId="22" fillId="22" borderId="3" xfId="10" applyNumberFormat="1" applyFont="1" applyFill="1" applyBorder="1"/>
    <xf numFmtId="0" fontId="4" fillId="0" borderId="0" xfId="10" applyNumberFormat="1" applyFont="1" applyBorder="1" applyAlignment="1">
      <alignment horizontal="right"/>
    </xf>
    <xf numFmtId="0" fontId="4" fillId="0" borderId="0" xfId="10" applyNumberFormat="1" applyFont="1"/>
    <xf numFmtId="0" fontId="4" fillId="0" borderId="0" xfId="10" applyNumberFormat="1" applyFont="1" applyFill="1"/>
    <xf numFmtId="49" fontId="2" fillId="7" borderId="0" xfId="1" applyNumberFormat="1" applyFont="1" applyFill="1" applyBorder="1"/>
    <xf numFmtId="0" fontId="0" fillId="22" borderId="0" xfId="0" applyFill="1" applyAlignment="1">
      <alignment horizontal="center"/>
    </xf>
    <xf numFmtId="0" fontId="2" fillId="2" borderId="2" xfId="0" applyFont="1" applyFill="1" applyBorder="1"/>
    <xf numFmtId="0" fontId="2" fillId="2" borderId="3" xfId="0" applyFont="1" applyFill="1" applyBorder="1"/>
    <xf numFmtId="3" fontId="2" fillId="2" borderId="3" xfId="1" applyNumberFormat="1" applyFont="1" applyFill="1" applyBorder="1"/>
    <xf numFmtId="3" fontId="22" fillId="2" borderId="3" xfId="4" applyNumberFormat="1" applyFont="1" applyFill="1" applyBorder="1"/>
    <xf numFmtId="167" fontId="12" fillId="2" borderId="10" xfId="10" applyNumberFormat="1" applyFont="1" applyFill="1" applyBorder="1"/>
    <xf numFmtId="3" fontId="12" fillId="2" borderId="3" xfId="10" applyNumberFormat="1" applyFont="1" applyFill="1" applyBorder="1"/>
    <xf numFmtId="3" fontId="4" fillId="2" borderId="0" xfId="0" applyNumberFormat="1" applyFont="1" applyFill="1" applyBorder="1" applyAlignment="1">
      <alignment horizontal="right"/>
    </xf>
    <xf numFmtId="166" fontId="4" fillId="2" borderId="0" xfId="0" applyNumberFormat="1" applyFont="1" applyFill="1"/>
    <xf numFmtId="171" fontId="4" fillId="2" borderId="0" xfId="11" applyNumberFormat="1" applyFont="1" applyFill="1"/>
    <xf numFmtId="171" fontId="4" fillId="2" borderId="0" xfId="0" applyNumberFormat="1" applyFont="1" applyFill="1"/>
    <xf numFmtId="167" fontId="4" fillId="2" borderId="10" xfId="10" applyNumberFormat="1" applyFont="1" applyFill="1" applyBorder="1"/>
    <xf numFmtId="3" fontId="4" fillId="2" borderId="3" xfId="10" applyNumberFormat="1" applyFont="1" applyFill="1" applyBorder="1"/>
    <xf numFmtId="0" fontId="2" fillId="6" borderId="16" xfId="0" applyFont="1" applyFill="1" applyBorder="1" applyAlignment="1">
      <alignment horizontal="right"/>
    </xf>
    <xf numFmtId="0" fontId="12" fillId="6" borderId="11" xfId="0" applyFont="1" applyFill="1" applyBorder="1" applyAlignment="1">
      <alignment vertical="top" wrapText="1"/>
    </xf>
    <xf numFmtId="0" fontId="4" fillId="6" borderId="58" xfId="0" applyFont="1" applyFill="1" applyBorder="1" applyAlignment="1">
      <alignment horizontal="right"/>
    </xf>
    <xf numFmtId="3" fontId="4" fillId="6" borderId="22" xfId="0" applyNumberFormat="1" applyFont="1" applyFill="1" applyBorder="1"/>
    <xf numFmtId="3" fontId="4" fillId="6" borderId="59" xfId="0" applyNumberFormat="1" applyFont="1" applyFill="1" applyBorder="1"/>
    <xf numFmtId="3" fontId="4" fillId="6" borderId="11" xfId="0" applyNumberFormat="1" applyFont="1" applyFill="1" applyBorder="1"/>
    <xf numFmtId="0" fontId="4" fillId="0" borderId="17" xfId="0" applyFont="1" applyBorder="1"/>
    <xf numFmtId="0" fontId="4" fillId="0" borderId="18" xfId="0" applyFont="1" applyBorder="1"/>
    <xf numFmtId="3" fontId="52" fillId="3" borderId="17" xfId="0" applyNumberFormat="1" applyFont="1" applyFill="1" applyBorder="1" applyAlignment="1">
      <alignment vertical="top" wrapText="1"/>
    </xf>
    <xf numFmtId="3" fontId="2" fillId="6" borderId="22" xfId="0" applyNumberFormat="1" applyFont="1" applyFill="1" applyBorder="1" applyAlignment="1">
      <alignment horizontal="right"/>
    </xf>
    <xf numFmtId="3" fontId="4" fillId="6" borderId="23" xfId="0" applyNumberFormat="1" applyFont="1" applyFill="1" applyBorder="1"/>
    <xf numFmtId="0" fontId="52" fillId="3" borderId="3" xfId="0" applyFont="1" applyFill="1" applyBorder="1" applyAlignment="1">
      <alignment vertical="top" wrapText="1"/>
    </xf>
    <xf numFmtId="0" fontId="3" fillId="0" borderId="60" xfId="0" applyFont="1" applyFill="1" applyBorder="1"/>
    <xf numFmtId="0" fontId="12" fillId="3" borderId="10" xfId="0" applyFont="1" applyFill="1" applyBorder="1" applyAlignment="1">
      <alignment vertical="top" wrapText="1"/>
    </xf>
    <xf numFmtId="0" fontId="4" fillId="6" borderId="10" xfId="0" applyFont="1" applyFill="1" applyBorder="1"/>
    <xf numFmtId="0" fontId="12" fillId="6" borderId="57" xfId="0" applyFont="1" applyFill="1" applyBorder="1" applyAlignment="1">
      <alignment vertical="top" wrapText="1"/>
    </xf>
    <xf numFmtId="0" fontId="2" fillId="6" borderId="10" xfId="0" applyFont="1" applyFill="1" applyBorder="1"/>
    <xf numFmtId="0" fontId="12" fillId="3" borderId="61" xfId="0" applyFont="1" applyFill="1" applyBorder="1" applyAlignment="1">
      <alignment vertical="top" wrapText="1"/>
    </xf>
    <xf numFmtId="0" fontId="12" fillId="3" borderId="62" xfId="0" applyFont="1" applyFill="1" applyBorder="1" applyAlignment="1">
      <alignment vertical="top" wrapText="1"/>
    </xf>
    <xf numFmtId="0" fontId="4" fillId="6" borderId="2" xfId="0" applyFont="1" applyFill="1" applyBorder="1"/>
    <xf numFmtId="49" fontId="2" fillId="6" borderId="2" xfId="0" applyNumberFormat="1" applyFont="1" applyFill="1" applyBorder="1" applyAlignment="1">
      <alignment horizontal="right"/>
    </xf>
    <xf numFmtId="3" fontId="6" fillId="6" borderId="5" xfId="0" applyNumberFormat="1" applyFont="1" applyFill="1" applyBorder="1" applyAlignment="1">
      <alignment vertical="top" wrapText="1"/>
    </xf>
    <xf numFmtId="2" fontId="12" fillId="3" borderId="7" xfId="0" applyNumberFormat="1" applyFont="1" applyFill="1" applyBorder="1" applyAlignment="1">
      <alignment wrapText="1"/>
    </xf>
    <xf numFmtId="2" fontId="12" fillId="3" borderId="5" xfId="0" applyNumberFormat="1" applyFont="1" applyFill="1" applyBorder="1" applyAlignment="1">
      <alignment wrapText="1"/>
    </xf>
    <xf numFmtId="2" fontId="12" fillId="3" borderId="6" xfId="0" applyNumberFormat="1" applyFont="1" applyFill="1" applyBorder="1" applyAlignment="1">
      <alignment wrapText="1"/>
    </xf>
    <xf numFmtId="2" fontId="12" fillId="3" borderId="0" xfId="0" applyNumberFormat="1" applyFont="1" applyFill="1" applyBorder="1" applyAlignment="1">
      <alignment wrapText="1"/>
    </xf>
    <xf numFmtId="167" fontId="0" fillId="7" borderId="3" xfId="0" applyNumberFormat="1" applyFill="1" applyBorder="1"/>
    <xf numFmtId="3" fontId="0" fillId="27" borderId="0" xfId="12" applyNumberFormat="1" applyFont="1" applyFill="1"/>
    <xf numFmtId="3" fontId="6" fillId="22" borderId="0" xfId="0" applyNumberFormat="1" applyFont="1" applyFill="1" applyAlignment="1"/>
    <xf numFmtId="0" fontId="2" fillId="22" borderId="3" xfId="0" applyNumberFormat="1" applyFont="1" applyFill="1" applyBorder="1" applyAlignment="1"/>
    <xf numFmtId="0" fontId="6" fillId="22" borderId="3" xfId="0" applyNumberFormat="1" applyFont="1" applyFill="1" applyBorder="1" applyAlignment="1"/>
    <xf numFmtId="0" fontId="49" fillId="22" borderId="3" xfId="0" applyNumberFormat="1" applyFont="1" applyFill="1" applyBorder="1" applyAlignment="1" applyProtection="1">
      <alignment wrapText="1"/>
    </xf>
    <xf numFmtId="0" fontId="11" fillId="22" borderId="3" xfId="0" applyNumberFormat="1" applyFont="1" applyFill="1" applyBorder="1" applyAlignment="1" applyProtection="1">
      <alignment wrapText="1"/>
    </xf>
    <xf numFmtId="0" fontId="0" fillId="22" borderId="0" xfId="0" applyNumberFormat="1" applyFill="1"/>
    <xf numFmtId="0" fontId="6" fillId="0" borderId="3" xfId="0" applyNumberFormat="1" applyFont="1" applyFill="1" applyBorder="1" applyAlignment="1"/>
    <xf numFmtId="0" fontId="6" fillId="59" borderId="3" xfId="0" applyNumberFormat="1" applyFont="1" applyFill="1" applyBorder="1" applyAlignment="1"/>
    <xf numFmtId="0" fontId="0" fillId="22" borderId="3" xfId="0" applyNumberFormat="1" applyFill="1" applyBorder="1"/>
    <xf numFmtId="0" fontId="6" fillId="60" borderId="3" xfId="0" applyNumberFormat="1" applyFont="1" applyFill="1" applyBorder="1" applyAlignment="1"/>
    <xf numFmtId="0" fontId="9" fillId="22" borderId="3" xfId="0" applyNumberFormat="1" applyFont="1" applyFill="1" applyBorder="1" applyAlignment="1" applyProtection="1">
      <alignment horizontal="right" vertical="center" wrapText="1"/>
    </xf>
    <xf numFmtId="0" fontId="11" fillId="60" borderId="3" xfId="0" applyNumberFormat="1" applyFont="1" applyFill="1" applyBorder="1" applyAlignment="1" applyProtection="1">
      <alignment wrapText="1"/>
    </xf>
    <xf numFmtId="0" fontId="2" fillId="22" borderId="3" xfId="0" applyNumberFormat="1" applyFont="1" applyFill="1" applyBorder="1"/>
    <xf numFmtId="0" fontId="0" fillId="60" borderId="3" xfId="0" applyNumberFormat="1" applyFill="1" applyBorder="1"/>
    <xf numFmtId="0" fontId="50" fillId="22" borderId="0" xfId="10" applyNumberFormat="1" applyFont="1" applyFill="1" applyBorder="1" applyAlignment="1" applyProtection="1">
      <alignment wrapText="1"/>
    </xf>
    <xf numFmtId="1" fontId="49" fillId="22" borderId="3" xfId="0" applyNumberFormat="1" applyFont="1" applyFill="1" applyBorder="1" applyAlignment="1" applyProtection="1">
      <alignment wrapText="1"/>
    </xf>
    <xf numFmtId="1" fontId="2" fillId="22" borderId="3" xfId="0" applyNumberFormat="1" applyFont="1" applyFill="1" applyBorder="1" applyAlignment="1"/>
    <xf numFmtId="1" fontId="6" fillId="22" borderId="3" xfId="0" applyNumberFormat="1" applyFont="1" applyFill="1" applyBorder="1" applyAlignment="1"/>
    <xf numFmtId="1" fontId="16" fillId="22" borderId="3" xfId="0" applyNumberFormat="1" applyFont="1" applyFill="1" applyBorder="1" applyAlignment="1"/>
    <xf numFmtId="1" fontId="11" fillId="22" borderId="3" xfId="0" applyNumberFormat="1" applyFont="1" applyFill="1" applyBorder="1" applyAlignment="1" applyProtection="1">
      <alignment wrapText="1"/>
    </xf>
    <xf numFmtId="1" fontId="0" fillId="22" borderId="0" xfId="10" applyNumberFormat="1" applyFont="1" applyFill="1"/>
    <xf numFmtId="1" fontId="9" fillId="22" borderId="3" xfId="0" applyNumberFormat="1" applyFont="1" applyFill="1" applyBorder="1" applyAlignment="1" applyProtection="1">
      <alignment horizontal="right" vertical="center" wrapText="1"/>
    </xf>
    <xf numFmtId="1" fontId="2" fillId="22" borderId="3" xfId="0" applyNumberFormat="1" applyFont="1" applyFill="1" applyBorder="1"/>
    <xf numFmtId="1" fontId="50" fillId="22" borderId="0" xfId="10" applyNumberFormat="1" applyFont="1" applyFill="1" applyBorder="1" applyAlignment="1" applyProtection="1">
      <alignment wrapText="1"/>
    </xf>
    <xf numFmtId="167" fontId="60" fillId="0" borderId="0" xfId="10" applyNumberFormat="1" applyFont="1" applyFill="1" applyBorder="1" applyAlignment="1">
      <alignment wrapText="1"/>
    </xf>
    <xf numFmtId="167" fontId="0" fillId="0" borderId="0" xfId="0" applyNumberFormat="1"/>
    <xf numFmtId="0" fontId="0" fillId="0" borderId="0" xfId="0" applyAlignment="1">
      <alignment horizontal="right"/>
    </xf>
    <xf numFmtId="0" fontId="24" fillId="12" borderId="0" xfId="0" applyFont="1" applyFill="1" applyBorder="1" applyAlignment="1">
      <alignment horizontal="center"/>
    </xf>
    <xf numFmtId="3" fontId="25" fillId="13" borderId="3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0" fontId="4" fillId="5" borderId="0" xfId="0" applyFont="1" applyFill="1" applyAlignment="1">
      <alignment horizontal="center"/>
    </xf>
    <xf numFmtId="9" fontId="90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/>
    </xf>
    <xf numFmtId="9" fontId="0" fillId="0" borderId="0" xfId="0" applyNumberFormat="1" applyAlignment="1">
      <alignment horizontal="center"/>
    </xf>
    <xf numFmtId="3" fontId="4" fillId="0" borderId="10" xfId="10" applyNumberFormat="1" applyFont="1" applyFill="1" applyBorder="1"/>
    <xf numFmtId="3" fontId="2" fillId="0" borderId="3" xfId="10" applyNumberFormat="1" applyFont="1" applyFill="1" applyBorder="1"/>
    <xf numFmtId="3" fontId="12" fillId="3" borderId="64" xfId="0" applyNumberFormat="1" applyFont="1" applyFill="1" applyBorder="1" applyAlignment="1">
      <alignment vertical="top" wrapText="1"/>
    </xf>
    <xf numFmtId="3" fontId="12" fillId="3" borderId="63" xfId="0" applyNumberFormat="1" applyFont="1" applyFill="1" applyBorder="1" applyAlignment="1">
      <alignment vertical="top" wrapText="1"/>
    </xf>
    <xf numFmtId="3" fontId="12" fillId="6" borderId="63" xfId="0" applyNumberFormat="1" applyFont="1" applyFill="1" applyBorder="1" applyAlignment="1">
      <alignment vertical="top" wrapText="1"/>
    </xf>
    <xf numFmtId="3" fontId="52" fillId="3" borderId="63" xfId="0" applyNumberFormat="1" applyFont="1" applyFill="1" applyBorder="1" applyAlignment="1">
      <alignment vertical="top" wrapText="1"/>
    </xf>
    <xf numFmtId="0" fontId="12" fillId="3" borderId="63" xfId="0" applyFont="1" applyFill="1" applyBorder="1" applyAlignment="1">
      <alignment vertical="top" wrapText="1"/>
    </xf>
    <xf numFmtId="2" fontId="12" fillId="6" borderId="63" xfId="0" applyNumberFormat="1" applyFont="1" applyFill="1" applyBorder="1" applyAlignment="1">
      <alignment wrapText="1"/>
    </xf>
    <xf numFmtId="3" fontId="52" fillId="19" borderId="65" xfId="0" applyNumberFormat="1" applyFont="1" applyFill="1" applyBorder="1" applyAlignment="1">
      <alignment vertical="top" wrapText="1"/>
    </xf>
    <xf numFmtId="3" fontId="52" fillId="19" borderId="66" xfId="0" applyNumberFormat="1" applyFont="1" applyFill="1" applyBorder="1" applyAlignment="1">
      <alignment vertical="top" wrapText="1"/>
    </xf>
    <xf numFmtId="1" fontId="3" fillId="5" borderId="0" xfId="0" applyNumberFormat="1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 horizontal="right"/>
    </xf>
    <xf numFmtId="1" fontId="3" fillId="17" borderId="0" xfId="0" applyNumberFormat="1" applyFont="1" applyFill="1" applyBorder="1" applyAlignment="1">
      <alignment horizontal="right"/>
    </xf>
    <xf numFmtId="1" fontId="3" fillId="7" borderId="0" xfId="0" applyNumberFormat="1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3" fillId="6" borderId="0" xfId="0" applyNumberFormat="1" applyFont="1" applyFill="1" applyBorder="1" applyAlignment="1">
      <alignment horizontal="right"/>
    </xf>
    <xf numFmtId="0" fontId="4" fillId="6" borderId="0" xfId="0" applyFont="1" applyFill="1" applyAlignment="1">
      <alignment horizontal="right"/>
    </xf>
    <xf numFmtId="0" fontId="23" fillId="6" borderId="0" xfId="0" applyFont="1" applyFill="1" applyAlignment="1">
      <alignment horizontal="right"/>
    </xf>
    <xf numFmtId="3" fontId="12" fillId="18" borderId="12" xfId="0" applyNumberFormat="1" applyFont="1" applyFill="1" applyBorder="1" applyAlignment="1">
      <alignment horizontal="right" vertical="top" wrapText="1"/>
    </xf>
    <xf numFmtId="0" fontId="12" fillId="18" borderId="13" xfId="0" applyFont="1" applyFill="1" applyBorder="1" applyAlignment="1">
      <alignment horizontal="right" vertical="top" wrapText="1"/>
    </xf>
    <xf numFmtId="0" fontId="12" fillId="18" borderId="3" xfId="0" applyFont="1" applyFill="1" applyBorder="1" applyAlignment="1">
      <alignment horizontal="right" vertical="top" wrapText="1"/>
    </xf>
    <xf numFmtId="3" fontId="52" fillId="18" borderId="5" xfId="0" applyNumberFormat="1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/>
    </xf>
    <xf numFmtId="0" fontId="4" fillId="7" borderId="0" xfId="0" applyFont="1" applyFill="1" applyAlignment="1">
      <alignment horizontal="right"/>
    </xf>
    <xf numFmtId="0" fontId="23" fillId="7" borderId="0" xfId="0" applyFont="1" applyFill="1" applyAlignment="1">
      <alignment horizontal="right"/>
    </xf>
    <xf numFmtId="0" fontId="4" fillId="17" borderId="0" xfId="0" applyFont="1" applyFill="1" applyAlignment="1">
      <alignment horizontal="right"/>
    </xf>
    <xf numFmtId="0" fontId="4" fillId="4" borderId="0" xfId="0" applyFont="1" applyFill="1" applyBorder="1" applyAlignment="1">
      <alignment horizontal="right"/>
    </xf>
    <xf numFmtId="0" fontId="4" fillId="4" borderId="0" xfId="0" applyFont="1" applyFill="1" applyAlignment="1">
      <alignment horizontal="right"/>
    </xf>
    <xf numFmtId="0" fontId="4" fillId="5" borderId="0" xfId="0" applyFont="1" applyFill="1" applyBorder="1" applyAlignment="1">
      <alignment horizontal="right"/>
    </xf>
    <xf numFmtId="0" fontId="4" fillId="5" borderId="0" xfId="0" applyFont="1" applyFill="1" applyAlignment="1">
      <alignment horizontal="right"/>
    </xf>
    <xf numFmtId="0" fontId="23" fillId="5" borderId="0" xfId="0" applyFont="1" applyFill="1" applyAlignment="1">
      <alignment horizontal="right"/>
    </xf>
    <xf numFmtId="0" fontId="4" fillId="5" borderId="9" xfId="0" applyFont="1" applyFill="1" applyBorder="1" applyAlignment="1">
      <alignment horizontal="right"/>
    </xf>
    <xf numFmtId="3" fontId="12" fillId="18" borderId="14" xfId="0" applyNumberFormat="1" applyFont="1" applyFill="1" applyBorder="1" applyAlignment="1">
      <alignment horizontal="right" vertical="top" wrapText="1"/>
    </xf>
    <xf numFmtId="0" fontId="4" fillId="0" borderId="0" xfId="0" applyFont="1" applyAlignment="1">
      <alignment horizontal="center"/>
    </xf>
    <xf numFmtId="0" fontId="61" fillId="0" borderId="0" xfId="0" applyFont="1" applyAlignment="1">
      <alignment horizontal="right"/>
    </xf>
    <xf numFmtId="0" fontId="79" fillId="0" borderId="0" xfId="0" applyFont="1" applyAlignment="1">
      <alignment horizontal="right"/>
    </xf>
    <xf numFmtId="49" fontId="3" fillId="22" borderId="0" xfId="10" applyNumberFormat="1" applyFont="1" applyFill="1" applyBorder="1" applyAlignment="1">
      <alignment horizontal="center"/>
    </xf>
    <xf numFmtId="49" fontId="3" fillId="8" borderId="0" xfId="10" applyNumberFormat="1" applyFont="1" applyFill="1" applyBorder="1" applyAlignment="1">
      <alignment horizontal="center"/>
    </xf>
    <xf numFmtId="0" fontId="2" fillId="0" borderId="3" xfId="0" applyNumberFormat="1" applyFont="1" applyFill="1" applyBorder="1" applyAlignment="1">
      <alignment horizontal="left"/>
    </xf>
    <xf numFmtId="0" fontId="91" fillId="61" borderId="0" xfId="92" applyFill="1"/>
    <xf numFmtId="3" fontId="4" fillId="0" borderId="0" xfId="0" applyNumberFormat="1" applyFont="1" applyBorder="1" applyAlignment="1">
      <alignment horizontal="left"/>
    </xf>
    <xf numFmtId="0" fontId="0" fillId="61" borderId="0" xfId="0" applyFill="1"/>
    <xf numFmtId="3" fontId="92" fillId="21" borderId="3" xfId="0" applyNumberFormat="1" applyFont="1" applyFill="1" applyBorder="1"/>
    <xf numFmtId="3" fontId="92" fillId="13" borderId="3" xfId="0" applyNumberFormat="1" applyFont="1" applyFill="1" applyBorder="1"/>
    <xf numFmtId="4" fontId="1" fillId="19" borderId="0" xfId="0" applyNumberFormat="1" applyFont="1" applyFill="1"/>
    <xf numFmtId="3" fontId="1" fillId="0" borderId="0" xfId="0" applyNumberFormat="1" applyFont="1"/>
    <xf numFmtId="1" fontId="1" fillId="19" borderId="0" xfId="0" applyNumberFormat="1" applyFont="1" applyFill="1"/>
    <xf numFmtId="170" fontId="93" fillId="26" borderId="47" xfId="10" applyNumberFormat="1" applyFont="1" applyFill="1" applyBorder="1" applyAlignment="1">
      <alignment wrapText="1"/>
    </xf>
    <xf numFmtId="0" fontId="1" fillId="0" borderId="0" xfId="0" applyFont="1" applyFill="1" applyBorder="1"/>
    <xf numFmtId="167" fontId="93" fillId="0" borderId="0" xfId="10" applyNumberFormat="1" applyFont="1" applyFill="1" applyBorder="1" applyAlignment="1">
      <alignment wrapText="1"/>
    </xf>
    <xf numFmtId="0" fontId="1" fillId="0" borderId="0" xfId="0" applyFont="1" applyAlignment="1">
      <alignment horizontal="right"/>
    </xf>
    <xf numFmtId="0" fontId="23" fillId="2" borderId="0" xfId="0" applyFont="1" applyFill="1" applyBorder="1" applyAlignment="1">
      <alignment horizontal="center"/>
    </xf>
    <xf numFmtId="174" fontId="4" fillId="22" borderId="0" xfId="0" applyNumberFormat="1" applyFont="1" applyFill="1"/>
    <xf numFmtId="0" fontId="4" fillId="0" borderId="0" xfId="0" applyFont="1"/>
    <xf numFmtId="166" fontId="4" fillId="0" borderId="0" xfId="0" applyNumberFormat="1" applyFont="1"/>
    <xf numFmtId="3" fontId="4" fillId="0" borderId="0" xfId="0" applyNumberFormat="1" applyFont="1" applyBorder="1" applyAlignment="1">
      <alignment horizontal="right"/>
    </xf>
    <xf numFmtId="171" fontId="4" fillId="0" borderId="0" xfId="11" applyNumberFormat="1" applyFont="1"/>
    <xf numFmtId="171" fontId="4" fillId="0" borderId="0" xfId="11" applyNumberFormat="1" applyFont="1" applyFill="1"/>
    <xf numFmtId="171" fontId="4" fillId="0" borderId="0" xfId="0" applyNumberFormat="1" applyFont="1"/>
    <xf numFmtId="171" fontId="4" fillId="22" borderId="0" xfId="11" applyNumberFormat="1" applyFont="1" applyFill="1"/>
    <xf numFmtId="3" fontId="4" fillId="2" borderId="3" xfId="0" applyNumberFormat="1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3" fontId="2" fillId="2" borderId="3" xfId="1" applyNumberFormat="1" applyFont="1" applyFill="1" applyBorder="1"/>
    <xf numFmtId="3" fontId="22" fillId="2" borderId="3" xfId="4" applyNumberFormat="1" applyFont="1" applyFill="1" applyBorder="1"/>
    <xf numFmtId="167" fontId="12" fillId="2" borderId="10" xfId="10" applyNumberFormat="1" applyFont="1" applyFill="1" applyBorder="1"/>
    <xf numFmtId="3" fontId="12" fillId="2" borderId="3" xfId="0" applyNumberFormat="1" applyFont="1" applyFill="1" applyBorder="1"/>
    <xf numFmtId="0" fontId="4" fillId="0" borderId="0" xfId="0" applyFont="1"/>
    <xf numFmtId="166" fontId="4" fillId="0" borderId="0" xfId="0" applyNumberFormat="1" applyFont="1"/>
    <xf numFmtId="3" fontId="4" fillId="0" borderId="0" xfId="0" applyNumberFormat="1" applyFont="1" applyBorder="1" applyAlignment="1">
      <alignment horizontal="right"/>
    </xf>
    <xf numFmtId="171" fontId="4" fillId="0" borderId="0" xfId="11" applyNumberFormat="1" applyFont="1"/>
    <xf numFmtId="171" fontId="4" fillId="0" borderId="0" xfId="11" applyNumberFormat="1" applyFont="1" applyFill="1"/>
    <xf numFmtId="171" fontId="4" fillId="0" borderId="0" xfId="0" applyNumberFormat="1" applyFont="1"/>
    <xf numFmtId="171" fontId="4" fillId="22" borderId="0" xfId="11" applyNumberFormat="1" applyFont="1" applyFill="1"/>
    <xf numFmtId="3" fontId="4" fillId="2" borderId="3" xfId="0" applyNumberFormat="1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3" fontId="2" fillId="2" borderId="3" xfId="1" applyNumberFormat="1" applyFont="1" applyFill="1" applyBorder="1"/>
    <xf numFmtId="3" fontId="22" fillId="2" borderId="3" xfId="4" applyNumberFormat="1" applyFont="1" applyFill="1" applyBorder="1"/>
    <xf numFmtId="167" fontId="12" fillId="2" borderId="10" xfId="10" applyNumberFormat="1" applyFont="1" applyFill="1" applyBorder="1"/>
    <xf numFmtId="3" fontId="12" fillId="2" borderId="3" xfId="10" applyNumberFormat="1" applyFont="1" applyFill="1" applyBorder="1"/>
    <xf numFmtId="0" fontId="4" fillId="0" borderId="0" xfId="0" applyFont="1"/>
    <xf numFmtId="166" fontId="4" fillId="0" borderId="0" xfId="0" applyNumberFormat="1" applyFont="1"/>
    <xf numFmtId="3" fontId="4" fillId="0" borderId="0" xfId="0" applyNumberFormat="1" applyFont="1" applyBorder="1" applyAlignment="1">
      <alignment horizontal="right"/>
    </xf>
    <xf numFmtId="171" fontId="4" fillId="0" borderId="0" xfId="11" applyNumberFormat="1" applyFont="1"/>
    <xf numFmtId="171" fontId="4" fillId="0" borderId="0" xfId="11" applyNumberFormat="1" applyFont="1" applyFill="1"/>
    <xf numFmtId="171" fontId="4" fillId="0" borderId="0" xfId="0" applyNumberFormat="1" applyFont="1"/>
    <xf numFmtId="171" fontId="4" fillId="22" borderId="0" xfId="11" applyNumberFormat="1" applyFont="1" applyFill="1"/>
    <xf numFmtId="3" fontId="4" fillId="2" borderId="3" xfId="0" applyNumberFormat="1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3" fontId="2" fillId="2" borderId="3" xfId="1" applyNumberFormat="1" applyFont="1" applyFill="1" applyBorder="1"/>
    <xf numFmtId="3" fontId="22" fillId="2" borderId="3" xfId="4" applyNumberFormat="1" applyFont="1" applyFill="1" applyBorder="1"/>
    <xf numFmtId="167" fontId="12" fillId="2" borderId="10" xfId="10" applyNumberFormat="1" applyFont="1" applyFill="1" applyBorder="1"/>
    <xf numFmtId="3" fontId="12" fillId="2" borderId="3" xfId="10" applyNumberFormat="1" applyFont="1" applyFill="1" applyBorder="1"/>
    <xf numFmtId="0" fontId="4" fillId="0" borderId="0" xfId="0" applyFont="1"/>
    <xf numFmtId="166" fontId="4" fillId="0" borderId="0" xfId="0" applyNumberFormat="1" applyFont="1"/>
    <xf numFmtId="3" fontId="4" fillId="0" borderId="0" xfId="0" applyNumberFormat="1" applyFont="1" applyBorder="1" applyAlignment="1">
      <alignment horizontal="right"/>
    </xf>
    <xf numFmtId="171" fontId="4" fillId="0" borderId="0" xfId="11" applyNumberFormat="1" applyFont="1"/>
    <xf numFmtId="171" fontId="4" fillId="0" borderId="0" xfId="11" applyNumberFormat="1" applyFont="1" applyFill="1"/>
    <xf numFmtId="171" fontId="4" fillId="0" borderId="0" xfId="0" applyNumberFormat="1" applyFont="1"/>
    <xf numFmtId="171" fontId="4" fillId="22" borderId="0" xfId="11" applyNumberFormat="1" applyFont="1" applyFill="1"/>
    <xf numFmtId="3" fontId="4" fillId="2" borderId="3" xfId="0" applyNumberFormat="1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3" fontId="2" fillId="2" borderId="3" xfId="1" applyNumberFormat="1" applyFont="1" applyFill="1" applyBorder="1"/>
    <xf numFmtId="3" fontId="22" fillId="2" borderId="3" xfId="4" applyNumberFormat="1" applyFont="1" applyFill="1" applyBorder="1"/>
    <xf numFmtId="167" fontId="12" fillId="2" borderId="10" xfId="10" applyNumberFormat="1" applyFont="1" applyFill="1" applyBorder="1"/>
    <xf numFmtId="3" fontId="12" fillId="2" borderId="3" xfId="10" applyNumberFormat="1" applyFont="1" applyFill="1" applyBorder="1"/>
    <xf numFmtId="0" fontId="4" fillId="0" borderId="0" xfId="0" applyFont="1"/>
    <xf numFmtId="166" fontId="4" fillId="0" borderId="0" xfId="0" applyNumberFormat="1" applyFont="1"/>
    <xf numFmtId="3" fontId="4" fillId="0" borderId="0" xfId="0" applyNumberFormat="1" applyFont="1" applyBorder="1" applyAlignment="1">
      <alignment horizontal="right"/>
    </xf>
    <xf numFmtId="171" fontId="4" fillId="0" borderId="0" xfId="11" applyNumberFormat="1" applyFont="1"/>
    <xf numFmtId="171" fontId="4" fillId="0" borderId="0" xfId="11" applyNumberFormat="1" applyFont="1" applyFill="1"/>
    <xf numFmtId="171" fontId="4" fillId="0" borderId="0" xfId="0" applyNumberFormat="1" applyFont="1"/>
    <xf numFmtId="171" fontId="4" fillId="22" borderId="0" xfId="11" applyNumberFormat="1" applyFont="1" applyFill="1"/>
    <xf numFmtId="3" fontId="4" fillId="2" borderId="3" xfId="0" applyNumberFormat="1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3" fontId="2" fillId="2" borderId="3" xfId="1" applyNumberFormat="1" applyFont="1" applyFill="1" applyBorder="1"/>
    <xf numFmtId="3" fontId="22" fillId="2" borderId="3" xfId="4" applyNumberFormat="1" applyFont="1" applyFill="1" applyBorder="1"/>
    <xf numFmtId="167" fontId="4" fillId="2" borderId="10" xfId="10" applyNumberFormat="1" applyFont="1" applyFill="1" applyBorder="1"/>
    <xf numFmtId="3" fontId="4" fillId="2" borderId="3" xfId="10" applyNumberFormat="1" applyFont="1" applyFill="1" applyBorder="1"/>
    <xf numFmtId="0" fontId="0" fillId="0" borderId="0" xfId="0"/>
    <xf numFmtId="0" fontId="2" fillId="0" borderId="2" xfId="0" applyFont="1" applyFill="1" applyBorder="1"/>
    <xf numFmtId="0" fontId="2" fillId="0" borderId="3" xfId="0" applyFont="1" applyFill="1" applyBorder="1"/>
    <xf numFmtId="3" fontId="2" fillId="0" borderId="3" xfId="0" applyNumberFormat="1" applyFont="1" applyFill="1" applyBorder="1"/>
    <xf numFmtId="0" fontId="12" fillId="3" borderId="5" xfId="0" applyFont="1" applyFill="1" applyBorder="1" applyAlignment="1">
      <alignment vertical="top" wrapText="1"/>
    </xf>
    <xf numFmtId="0" fontId="2" fillId="5" borderId="3" xfId="0" applyFont="1" applyFill="1" applyBorder="1"/>
    <xf numFmtId="0" fontId="2" fillId="5" borderId="3" xfId="0" applyFont="1" applyFill="1" applyBorder="1" applyAlignment="1">
      <alignment horizontal="right"/>
    </xf>
    <xf numFmtId="0" fontId="11" fillId="0" borderId="3" xfId="0" applyFont="1" applyFill="1" applyBorder="1" applyAlignment="1" applyProtection="1">
      <alignment vertical="center" wrapText="1"/>
    </xf>
    <xf numFmtId="0" fontId="11" fillId="0" borderId="3" xfId="0" applyFont="1" applyFill="1" applyBorder="1" applyAlignment="1" applyProtection="1">
      <alignment horizontal="right" vertical="center" wrapText="1"/>
    </xf>
    <xf numFmtId="0" fontId="11" fillId="0" borderId="3" xfId="0" applyFont="1" applyFill="1" applyBorder="1" applyAlignment="1" applyProtection="1">
      <alignment horizontal="left" vertical="center" wrapText="1"/>
    </xf>
    <xf numFmtId="49" fontId="4" fillId="5" borderId="3" xfId="0" applyNumberFormat="1" applyFont="1" applyFill="1" applyBorder="1"/>
    <xf numFmtId="49" fontId="4" fillId="5" borderId="3" xfId="0" applyNumberFormat="1" applyFont="1" applyFill="1" applyBorder="1" applyAlignment="1">
      <alignment horizontal="right" wrapText="1"/>
    </xf>
    <xf numFmtId="0" fontId="3" fillId="5" borderId="0" xfId="0" applyFont="1" applyFill="1" applyBorder="1"/>
    <xf numFmtId="0" fontId="3" fillId="5" borderId="0" xfId="0" applyFont="1" applyFill="1" applyBorder="1" applyAlignment="1">
      <alignment horizontal="left" vertical="top"/>
    </xf>
    <xf numFmtId="0" fontId="3" fillId="5" borderId="0" xfId="0" applyFont="1" applyFill="1" applyBorder="1" applyAlignment="1">
      <alignment horizontal="right"/>
    </xf>
    <xf numFmtId="0" fontId="4" fillId="0" borderId="0" xfId="0" applyFont="1"/>
    <xf numFmtId="0" fontId="4" fillId="5" borderId="3" xfId="0" applyFont="1" applyFill="1" applyBorder="1"/>
    <xf numFmtId="1" fontId="4" fillId="5" borderId="3" xfId="0" quotePrefix="1" applyNumberFormat="1" applyFont="1" applyFill="1" applyBorder="1"/>
    <xf numFmtId="0" fontId="2" fillId="5" borderId="2" xfId="0" applyFont="1" applyFill="1" applyBorder="1"/>
    <xf numFmtId="3" fontId="2" fillId="6" borderId="3" xfId="0" applyNumberFormat="1" applyFont="1" applyFill="1" applyBorder="1" applyAlignment="1">
      <alignment horizontal="right"/>
    </xf>
    <xf numFmtId="49" fontId="2" fillId="5" borderId="1" xfId="0" applyNumberFormat="1" applyFont="1" applyFill="1" applyBorder="1"/>
    <xf numFmtId="0" fontId="4" fillId="2" borderId="0" xfId="0" applyFont="1" applyFill="1"/>
    <xf numFmtId="0" fontId="2" fillId="5" borderId="23" xfId="0" applyFont="1" applyFill="1" applyBorder="1"/>
    <xf numFmtId="0" fontId="2" fillId="5" borderId="23" xfId="0" applyFont="1" applyFill="1" applyBorder="1" applyAlignment="1">
      <alignment horizontal="right"/>
    </xf>
    <xf numFmtId="0" fontId="4" fillId="5" borderId="0" xfId="0" applyFont="1" applyFill="1"/>
    <xf numFmtId="3" fontId="4" fillId="5" borderId="0" xfId="0" applyNumberFormat="1" applyFont="1" applyFill="1" applyBorder="1"/>
    <xf numFmtId="3" fontId="4" fillId="5" borderId="0" xfId="0" applyNumberFormat="1" applyFont="1" applyFill="1"/>
    <xf numFmtId="0" fontId="4" fillId="5" borderId="23" xfId="0" applyFont="1" applyFill="1" applyBorder="1"/>
    <xf numFmtId="49" fontId="2" fillId="0" borderId="3" xfId="0" applyNumberFormat="1" applyFont="1" applyFill="1" applyBorder="1"/>
    <xf numFmtId="3" fontId="4" fillId="0" borderId="0" xfId="0" applyNumberFormat="1" applyFont="1" applyFill="1" applyBorder="1"/>
    <xf numFmtId="166" fontId="4" fillId="0" borderId="0" xfId="0" applyNumberFormat="1" applyFont="1"/>
    <xf numFmtId="3" fontId="4" fillId="0" borderId="0" xfId="0" applyNumberFormat="1" applyFont="1" applyBorder="1" applyAlignment="1">
      <alignment horizontal="right"/>
    </xf>
    <xf numFmtId="3" fontId="2" fillId="22" borderId="3" xfId="1" applyNumberFormat="1" applyFont="1" applyFill="1" applyBorder="1"/>
    <xf numFmtId="3" fontId="22" fillId="22" borderId="3" xfId="4" applyNumberFormat="1" applyFont="1" applyFill="1" applyBorder="1"/>
    <xf numFmtId="3" fontId="4" fillId="22" borderId="3" xfId="0" applyNumberFormat="1" applyFont="1" applyFill="1" applyBorder="1"/>
    <xf numFmtId="0" fontId="4" fillId="22" borderId="0" xfId="0" applyFont="1" applyFill="1"/>
    <xf numFmtId="171" fontId="4" fillId="0" borderId="0" xfId="11" applyNumberFormat="1" applyFont="1"/>
    <xf numFmtId="171" fontId="4" fillId="5" borderId="0" xfId="11" applyNumberFormat="1" applyFont="1" applyFill="1"/>
    <xf numFmtId="3" fontId="2" fillId="0" borderId="3" xfId="0" applyNumberFormat="1" applyFont="1" applyFill="1" applyBorder="1" applyAlignment="1">
      <alignment horizontal="right"/>
    </xf>
    <xf numFmtId="3" fontId="2" fillId="0" borderId="23" xfId="0" applyNumberFormat="1" applyFont="1" applyFill="1" applyBorder="1" applyAlignment="1">
      <alignment horizontal="right"/>
    </xf>
    <xf numFmtId="3" fontId="2" fillId="0" borderId="23" xfId="0" applyNumberFormat="1" applyFont="1" applyFill="1" applyBorder="1"/>
    <xf numFmtId="171" fontId="4" fillId="0" borderId="0" xfId="11" applyNumberFormat="1" applyFont="1" applyFill="1"/>
    <xf numFmtId="171" fontId="4" fillId="0" borderId="0" xfId="0" applyNumberFormat="1" applyFont="1"/>
    <xf numFmtId="3" fontId="0" fillId="0" borderId="0" xfId="12" applyNumberFormat="1" applyFont="1"/>
    <xf numFmtId="171" fontId="4" fillId="22" borderId="0" xfId="11" applyNumberFormat="1" applyFont="1" applyFill="1"/>
    <xf numFmtId="3" fontId="4" fillId="0" borderId="3" xfId="10" applyNumberFormat="1" applyFont="1" applyFill="1" applyBorder="1"/>
    <xf numFmtId="3" fontId="4" fillId="2" borderId="3" xfId="0" applyNumberFormat="1" applyFont="1" applyFill="1" applyBorder="1"/>
    <xf numFmtId="167" fontId="12" fillId="22" borderId="10" xfId="10" applyNumberFormat="1" applyFont="1" applyFill="1" applyBorder="1"/>
    <xf numFmtId="3" fontId="12" fillId="22" borderId="3" xfId="10" applyNumberFormat="1" applyFont="1" applyFill="1" applyBorder="1"/>
    <xf numFmtId="1" fontId="0" fillId="5" borderId="3" xfId="0" applyNumberFormat="1" applyFill="1" applyBorder="1"/>
    <xf numFmtId="49" fontId="0" fillId="5" borderId="3" xfId="0" applyNumberFormat="1" applyFill="1" applyBorder="1"/>
    <xf numFmtId="0" fontId="2" fillId="2" borderId="2" xfId="0" applyFont="1" applyFill="1" applyBorder="1"/>
    <xf numFmtId="0" fontId="2" fillId="2" borderId="3" xfId="0" applyFont="1" applyFill="1" applyBorder="1"/>
    <xf numFmtId="49" fontId="2" fillId="2" borderId="3" xfId="0" applyNumberFormat="1" applyFont="1" applyFill="1" applyBorder="1"/>
    <xf numFmtId="3" fontId="2" fillId="2" borderId="3" xfId="1" applyNumberFormat="1" applyFont="1" applyFill="1" applyBorder="1"/>
    <xf numFmtId="3" fontId="22" fillId="2" borderId="3" xfId="4" applyNumberFormat="1" applyFont="1" applyFill="1" applyBorder="1"/>
    <xf numFmtId="167" fontId="12" fillId="2" borderId="10" xfId="10" applyNumberFormat="1" applyFont="1" applyFill="1" applyBorder="1"/>
    <xf numFmtId="3" fontId="12" fillId="2" borderId="3" xfId="10" applyNumberFormat="1" applyFont="1" applyFill="1" applyBorder="1"/>
    <xf numFmtId="167" fontId="41" fillId="7" borderId="3" xfId="10" applyNumberFormat="1" applyFont="1" applyFill="1" applyBorder="1"/>
    <xf numFmtId="167" fontId="41" fillId="7" borderId="10" xfId="10" applyNumberFormat="1" applyFont="1" applyFill="1" applyBorder="1"/>
    <xf numFmtId="0" fontId="0" fillId="7" borderId="3" xfId="0" applyFont="1" applyFill="1" applyBorder="1"/>
    <xf numFmtId="3" fontId="0" fillId="7" borderId="3" xfId="0" applyNumberFormat="1" applyFill="1" applyBorder="1"/>
    <xf numFmtId="167" fontId="94" fillId="0" borderId="0" xfId="10" applyNumberFormat="1" applyFont="1"/>
    <xf numFmtId="167" fontId="95" fillId="8" borderId="0" xfId="10" applyNumberFormat="1" applyFont="1" applyFill="1" applyBorder="1"/>
    <xf numFmtId="3" fontId="92" fillId="62" borderId="3" xfId="0" applyNumberFormat="1" applyFont="1" applyFill="1" applyBorder="1"/>
    <xf numFmtId="0" fontId="11" fillId="0" borderId="3" xfId="0" applyFont="1" applyFill="1" applyBorder="1" applyAlignment="1" applyProtection="1">
      <alignment horizontal="left" vertical="center"/>
    </xf>
    <xf numFmtId="3" fontId="4" fillId="0" borderId="0" xfId="0" applyNumberFormat="1" applyFont="1" applyFill="1" applyBorder="1" applyAlignment="1">
      <alignment horizontal="right"/>
    </xf>
    <xf numFmtId="166" fontId="4" fillId="0" borderId="0" xfId="0" applyNumberFormat="1" applyFont="1" applyFill="1"/>
    <xf numFmtId="171" fontId="4" fillId="0" borderId="0" xfId="0" applyNumberFormat="1" applyFont="1" applyFill="1"/>
    <xf numFmtId="0" fontId="44" fillId="22" borderId="67" xfId="0" applyFont="1" applyFill="1" applyBorder="1"/>
    <xf numFmtId="167" fontId="44" fillId="22" borderId="67" xfId="10" applyNumberFormat="1" applyFont="1" applyFill="1" applyBorder="1"/>
    <xf numFmtId="0" fontId="23" fillId="0" borderId="3" xfId="0" applyFont="1" applyFill="1" applyBorder="1"/>
    <xf numFmtId="49" fontId="23" fillId="0" borderId="3" xfId="0" applyNumberFormat="1" applyFont="1" applyFill="1" applyBorder="1"/>
    <xf numFmtId="49" fontId="2" fillId="0" borderId="10" xfId="0" applyNumberFormat="1" applyFont="1" applyFill="1" applyBorder="1"/>
    <xf numFmtId="49" fontId="2" fillId="2" borderId="10" xfId="0" applyNumberFormat="1" applyFont="1" applyFill="1" applyBorder="1"/>
    <xf numFmtId="0" fontId="2" fillId="0" borderId="10" xfId="0" applyNumberFormat="1" applyFont="1" applyFill="1" applyBorder="1" applyAlignment="1">
      <alignment horizontal="left"/>
    </xf>
    <xf numFmtId="3" fontId="2" fillId="22" borderId="2" xfId="1" applyNumberFormat="1" applyFont="1" applyFill="1" applyBorder="1"/>
    <xf numFmtId="3" fontId="2" fillId="2" borderId="2" xfId="1" applyNumberFormat="1" applyFont="1" applyFill="1" applyBorder="1"/>
    <xf numFmtId="0" fontId="2" fillId="22" borderId="2" xfId="10" applyNumberFormat="1" applyFont="1" applyFill="1" applyBorder="1"/>
    <xf numFmtId="3" fontId="22" fillId="22" borderId="2" xfId="4" applyNumberFormat="1" applyFont="1" applyFill="1" applyBorder="1"/>
    <xf numFmtId="3" fontId="3" fillId="22" borderId="2" xfId="1" applyNumberFormat="1" applyFont="1" applyFill="1" applyBorder="1"/>
    <xf numFmtId="0" fontId="4" fillId="22" borderId="3" xfId="0" applyFont="1" applyFill="1" applyBorder="1"/>
    <xf numFmtId="0" fontId="2" fillId="22" borderId="3" xfId="0" applyFont="1" applyFill="1" applyBorder="1"/>
    <xf numFmtId="49" fontId="4" fillId="0" borderId="3" xfId="0" applyNumberFormat="1" applyFont="1" applyFill="1" applyBorder="1"/>
    <xf numFmtId="0" fontId="4" fillId="22" borderId="3" xfId="10" applyNumberFormat="1" applyFont="1" applyFill="1" applyBorder="1"/>
    <xf numFmtId="167" fontId="3" fillId="20" borderId="43" xfId="10" applyNumberFormat="1" applyFont="1" applyFill="1" applyBorder="1"/>
    <xf numFmtId="0" fontId="3" fillId="57" borderId="67" xfId="0" applyFont="1" applyFill="1" applyBorder="1"/>
    <xf numFmtId="0" fontId="2" fillId="0" borderId="67" xfId="0" applyFont="1" applyFill="1" applyBorder="1"/>
    <xf numFmtId="49" fontId="2" fillId="0" borderId="67" xfId="0" applyNumberFormat="1" applyFont="1" applyFill="1" applyBorder="1"/>
    <xf numFmtId="0" fontId="4" fillId="22" borderId="67" xfId="0" applyFont="1" applyFill="1" applyBorder="1"/>
    <xf numFmtId="3" fontId="2" fillId="22" borderId="67" xfId="1" applyNumberFormat="1" applyFont="1" applyFill="1" applyBorder="1"/>
    <xf numFmtId="3" fontId="22" fillId="22" borderId="67" xfId="4" applyNumberFormat="1" applyFont="1" applyFill="1" applyBorder="1"/>
    <xf numFmtId="3" fontId="4" fillId="22" borderId="67" xfId="0" applyNumberFormat="1" applyFont="1" applyFill="1" applyBorder="1"/>
    <xf numFmtId="167" fontId="2" fillId="22" borderId="67" xfId="10" applyNumberFormat="1" applyFont="1" applyFill="1" applyBorder="1"/>
    <xf numFmtId="3" fontId="2" fillId="22" borderId="67" xfId="10" applyNumberFormat="1" applyFont="1" applyFill="1" applyBorder="1"/>
    <xf numFmtId="167" fontId="3" fillId="20" borderId="0" xfId="10" applyNumberFormat="1" applyFont="1" applyFill="1" applyBorder="1"/>
    <xf numFmtId="167" fontId="23" fillId="22" borderId="0" xfId="10" applyNumberFormat="1" applyFont="1" applyFill="1" applyBorder="1"/>
    <xf numFmtId="167" fontId="23" fillId="0" borderId="0" xfId="10" applyNumberFormat="1" applyFont="1" applyBorder="1" applyAlignment="1">
      <alignment horizontal="right"/>
    </xf>
    <xf numFmtId="167" fontId="23" fillId="0" borderId="0" xfId="10" applyNumberFormat="1" applyFont="1" applyBorder="1"/>
    <xf numFmtId="167" fontId="3" fillId="2" borderId="0" xfId="10" applyNumberFormat="1" applyFont="1" applyFill="1" applyBorder="1"/>
    <xf numFmtId="167" fontId="23" fillId="2" borderId="0" xfId="10" applyNumberFormat="1" applyFont="1" applyFill="1" applyBorder="1"/>
    <xf numFmtId="49" fontId="4" fillId="2" borderId="0" xfId="0" applyNumberFormat="1" applyFont="1" applyFill="1"/>
    <xf numFmtId="175" fontId="4" fillId="2" borderId="0" xfId="0" applyNumberFormat="1" applyFont="1" applyFill="1"/>
    <xf numFmtId="167" fontId="2" fillId="2" borderId="0" xfId="10" applyNumberFormat="1" applyFont="1" applyFill="1" applyBorder="1"/>
    <xf numFmtId="0" fontId="4" fillId="2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22" borderId="9" xfId="0" applyFont="1" applyFill="1" applyBorder="1" applyAlignment="1">
      <alignment horizontal="center"/>
    </xf>
    <xf numFmtId="0" fontId="3" fillId="5" borderId="9" xfId="0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0" fillId="22" borderId="0" xfId="0" applyFill="1" applyAlignment="1">
      <alignment horizontal="center"/>
    </xf>
    <xf numFmtId="167" fontId="0" fillId="22" borderId="0" xfId="1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3" xfId="0" applyBorder="1" applyAlignment="1">
      <alignment horizontal="center"/>
    </xf>
    <xf numFmtId="0" fontId="0" fillId="2" borderId="0" xfId="0" applyFill="1" applyAlignment="1">
      <alignment horizontal="left" wrapText="1"/>
    </xf>
    <xf numFmtId="0" fontId="55" fillId="0" borderId="30" xfId="0" applyFont="1" applyBorder="1" applyAlignment="1">
      <alignment horizontal="center" vertical="center" wrapText="1"/>
    </xf>
    <xf numFmtId="0" fontId="35" fillId="0" borderId="30" xfId="0" applyFont="1" applyBorder="1" applyAlignment="1">
      <alignment horizontal="center" vertical="center" wrapText="1"/>
    </xf>
  </cellXfs>
  <cellStyles count="95">
    <cellStyle name="1000-sep (2 dec) 2" xfId="3"/>
    <cellStyle name="20 % - Markeringsfarve1" xfId="69" builtinId="30" customBuiltin="1"/>
    <cellStyle name="20 % - Markeringsfarve1 2" xfId="32"/>
    <cellStyle name="20 % - Markeringsfarve2" xfId="73" builtinId="34" customBuiltin="1"/>
    <cellStyle name="20 % - Markeringsfarve2 2" xfId="36"/>
    <cellStyle name="20 % - Markeringsfarve3" xfId="77" builtinId="38" customBuiltin="1"/>
    <cellStyle name="20 % - Markeringsfarve3 2" xfId="40"/>
    <cellStyle name="20 % - Markeringsfarve4" xfId="81" builtinId="42" customBuiltin="1"/>
    <cellStyle name="20 % - Markeringsfarve4 2" xfId="44"/>
    <cellStyle name="20 % - Markeringsfarve5" xfId="85" builtinId="46" customBuiltin="1"/>
    <cellStyle name="20 % - Markeringsfarve5 2" xfId="48"/>
    <cellStyle name="20 % - Markeringsfarve6" xfId="89" builtinId="50" customBuiltin="1"/>
    <cellStyle name="20 % - Markeringsfarve6 2" xfId="52"/>
    <cellStyle name="40 % - Markeringsfarve1" xfId="70" builtinId="31" customBuiltin="1"/>
    <cellStyle name="40 % - Markeringsfarve1 2" xfId="33"/>
    <cellStyle name="40 % - Markeringsfarve2" xfId="74" builtinId="35" customBuiltin="1"/>
    <cellStyle name="40 % - Markeringsfarve2 2" xfId="37"/>
    <cellStyle name="40 % - Markeringsfarve3" xfId="78" builtinId="39" customBuiltin="1"/>
    <cellStyle name="40 % - Markeringsfarve3 2" xfId="41"/>
    <cellStyle name="40 % - Markeringsfarve4" xfId="82" builtinId="43" customBuiltin="1"/>
    <cellStyle name="40 % - Markeringsfarve4 2" xfId="45"/>
    <cellStyle name="40 % - Markeringsfarve5" xfId="86" builtinId="47" customBuiltin="1"/>
    <cellStyle name="40 % - Markeringsfarve5 2" xfId="49"/>
    <cellStyle name="40 % - Markeringsfarve6" xfId="90" builtinId="51" customBuiltin="1"/>
    <cellStyle name="40 % - Markeringsfarve6 2" xfId="53"/>
    <cellStyle name="60 % - Markeringsfarve1" xfId="71" builtinId="32" customBuiltin="1"/>
    <cellStyle name="60 % - Markeringsfarve1 2" xfId="34"/>
    <cellStyle name="60 % - Markeringsfarve2" xfId="75" builtinId="36" customBuiltin="1"/>
    <cellStyle name="60 % - Markeringsfarve2 2" xfId="38"/>
    <cellStyle name="60 % - Markeringsfarve3" xfId="79" builtinId="40" customBuiltin="1"/>
    <cellStyle name="60 % - Markeringsfarve3 2" xfId="42"/>
    <cellStyle name="60 % - Markeringsfarve4" xfId="83" builtinId="44" customBuiltin="1"/>
    <cellStyle name="60 % - Markeringsfarve4 2" xfId="46"/>
    <cellStyle name="60 % - Markeringsfarve5" xfId="87" builtinId="48" customBuiltin="1"/>
    <cellStyle name="60 % - Markeringsfarve5 2" xfId="50"/>
    <cellStyle name="60 % - Markeringsfarve6" xfId="91" builtinId="52" customBuiltin="1"/>
    <cellStyle name="60 % - Markeringsfarve6 2" xfId="54"/>
    <cellStyle name="Advarselstekst" xfId="64" builtinId="11" customBuiltin="1"/>
    <cellStyle name="Advarselstekst 2" xfId="27"/>
    <cellStyle name="Bemærk!" xfId="65" builtinId="10" customBuiltin="1"/>
    <cellStyle name="Bemærk! 2" xfId="28"/>
    <cellStyle name="Beregning" xfId="62" builtinId="22" customBuiltin="1"/>
    <cellStyle name="Beregning 2" xfId="24"/>
    <cellStyle name="Forklarende tekst" xfId="66" builtinId="53" customBuiltin="1"/>
    <cellStyle name="Forklarende tekst 2" xfId="29"/>
    <cellStyle name="God" xfId="7" builtinId="26" customBuiltin="1"/>
    <cellStyle name="God 2" xfId="19"/>
    <cellStyle name="Input" xfId="60" builtinId="20" customBuiltin="1"/>
    <cellStyle name="Input 2" xfId="22"/>
    <cellStyle name="Komma" xfId="10" builtinId="3"/>
    <cellStyle name="Kontroller celle" xfId="9" builtinId="23" customBuiltin="1"/>
    <cellStyle name="Kontroller celle 2" xfId="26"/>
    <cellStyle name="Markeringsfarve1" xfId="68" builtinId="29" customBuiltin="1"/>
    <cellStyle name="Markeringsfarve1 2" xfId="31"/>
    <cellStyle name="Markeringsfarve2" xfId="72" builtinId="33" customBuiltin="1"/>
    <cellStyle name="Markeringsfarve2 2" xfId="35"/>
    <cellStyle name="Markeringsfarve3" xfId="76" builtinId="37" customBuiltin="1"/>
    <cellStyle name="Markeringsfarve3 2" xfId="39"/>
    <cellStyle name="Markeringsfarve4" xfId="80" builtinId="41" customBuiltin="1"/>
    <cellStyle name="Markeringsfarve4 2" xfId="43"/>
    <cellStyle name="Markeringsfarve5" xfId="84" builtinId="45" customBuiltin="1"/>
    <cellStyle name="Markeringsfarve5 2" xfId="47"/>
    <cellStyle name="Markeringsfarve6" xfId="88" builtinId="49" customBuiltin="1"/>
    <cellStyle name="Markeringsfarve6 2" xfId="51"/>
    <cellStyle name="Neutral" xfId="59" builtinId="28" customBuiltin="1"/>
    <cellStyle name="Neutral 2" xfId="21"/>
    <cellStyle name="Normal" xfId="0" builtinId="0"/>
    <cellStyle name="Normal 2" xfId="4"/>
    <cellStyle name="Normal 3" xfId="1"/>
    <cellStyle name="Normal 3 2" xfId="2"/>
    <cellStyle name="Normal 3 2 2" xfId="93"/>
    <cellStyle name="Normal 4" xfId="6"/>
    <cellStyle name="Normal 5" xfId="14"/>
    <cellStyle name="Normal 6" xfId="92"/>
    <cellStyle name="Output" xfId="61" builtinId="21" customBuiltin="1"/>
    <cellStyle name="Output 2" xfId="23"/>
    <cellStyle name="Overskrift 1" xfId="55" builtinId="16" customBuiltin="1"/>
    <cellStyle name="Overskrift 1 2" xfId="15"/>
    <cellStyle name="Overskrift 2" xfId="56" builtinId="17" customBuiltin="1"/>
    <cellStyle name="Overskrift 2 2" xfId="16"/>
    <cellStyle name="Overskrift 3" xfId="57" builtinId="18" customBuiltin="1"/>
    <cellStyle name="Overskrift 3 2" xfId="17"/>
    <cellStyle name="Overskrift 4" xfId="58" builtinId="19" customBuiltin="1"/>
    <cellStyle name="Overskrift 4 2" xfId="18"/>
    <cellStyle name="Procent" xfId="12" builtinId="5"/>
    <cellStyle name="Procent 2" xfId="5"/>
    <cellStyle name="Procent 2 2" xfId="94"/>
    <cellStyle name="Sammenkædet celle" xfId="63" builtinId="24" customBuiltin="1"/>
    <cellStyle name="Sammenkædet celle 2" xfId="25"/>
    <cellStyle name="Titel" xfId="13" builtinId="15" customBuiltin="1"/>
    <cellStyle name="Total" xfId="67" builtinId="25" customBuiltin="1"/>
    <cellStyle name="Total 2" xfId="30"/>
    <cellStyle name="Ugyldig" xfId="8" builtinId="27" customBuiltin="1"/>
    <cellStyle name="Ugyldig 2" xfId="20"/>
    <cellStyle name="Valuta" xfId="11" builtinId="4"/>
  </cellStyles>
  <dxfs count="0"/>
  <tableStyles count="0" defaultTableStyle="TableStyleMedium9" defaultPivotStyle="PivotStyleLight16"/>
  <colors>
    <mruColors>
      <color rgb="FF00FF99"/>
      <color rgb="FFFFFFCC"/>
      <color rgb="FFFFFF99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Elforbrug  i bygninger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'EL 141015'!$F$248:$M$248</c:f>
              <c:numCache>
                <c:formatCode>General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 formatCode="#,##0">
                  <c:v>2014</c:v>
                </c:pt>
              </c:numCache>
            </c:numRef>
          </c:cat>
          <c:val>
            <c:numRef>
              <c:f>'EL 141015'!$F$249:$M$249</c:f>
              <c:numCache>
                <c:formatCode>_ * #,##0_ ;_ * \-#,##0_ ;_ * "-"??_ ;_ @_ </c:formatCode>
                <c:ptCount val="8"/>
                <c:pt idx="0">
                  <c:v>12800.316000000001</c:v>
                </c:pt>
                <c:pt idx="1">
                  <c:v>12420.942999999999</c:v>
                </c:pt>
                <c:pt idx="2">
                  <c:v>11900.647000000001</c:v>
                </c:pt>
                <c:pt idx="3">
                  <c:v>11640.731</c:v>
                </c:pt>
                <c:pt idx="4">
                  <c:v>11179.652059999999</c:v>
                </c:pt>
                <c:pt idx="5">
                  <c:v>10929.066000000001</c:v>
                </c:pt>
                <c:pt idx="6">
                  <c:v>10581.906999999999</c:v>
                </c:pt>
                <c:pt idx="7">
                  <c:v>10231.657999999999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14016"/>
        <c:axId val="152615552"/>
      </c:barChart>
      <c:catAx>
        <c:axId val="15261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615552"/>
        <c:crosses val="autoZero"/>
        <c:auto val="1"/>
        <c:lblAlgn val="ctr"/>
        <c:lblOffset val="100"/>
        <c:noMultiLvlLbl val="0"/>
      </c:catAx>
      <c:valAx>
        <c:axId val="152615552"/>
        <c:scaling>
          <c:orientation val="minMax"/>
          <c:min val="0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152614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Korrigeret varmeforbrug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</c:spPr>
          <c:invertIfNegative val="0"/>
          <c:cat>
            <c:numRef>
              <c:f>'Varme 201015'!$AY$266:$BF$266</c:f>
              <c:numCache>
                <c:formatCode>General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numCache>
            </c:numRef>
          </c:cat>
          <c:val>
            <c:numRef>
              <c:f>'Varme 201015'!$AY$267:$BF$267</c:f>
              <c:numCache>
                <c:formatCode>#,##0</c:formatCode>
                <c:ptCount val="8"/>
                <c:pt idx="0">
                  <c:v>47251.988988321566</c:v>
                </c:pt>
                <c:pt idx="1">
                  <c:v>45906.864616076462</c:v>
                </c:pt>
                <c:pt idx="2">
                  <c:v>43371.423243204285</c:v>
                </c:pt>
                <c:pt idx="3">
                  <c:v>42361.283547634215</c:v>
                </c:pt>
                <c:pt idx="4">
                  <c:v>41978.493373260935</c:v>
                </c:pt>
                <c:pt idx="5">
                  <c:v>40404.504879108514</c:v>
                </c:pt>
                <c:pt idx="6">
                  <c:v>38485.807533681189</c:v>
                </c:pt>
                <c:pt idx="7">
                  <c:v>37988.096420684684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106944"/>
        <c:axId val="159108480"/>
      </c:barChart>
      <c:catAx>
        <c:axId val="15910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9108480"/>
        <c:crosses val="autoZero"/>
        <c:auto val="1"/>
        <c:lblAlgn val="ctr"/>
        <c:lblOffset val="100"/>
        <c:noMultiLvlLbl val="0"/>
      </c:catAx>
      <c:valAx>
        <c:axId val="159108480"/>
        <c:scaling>
          <c:orientation val="minMax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91069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CO</a:t>
            </a:r>
            <a:r>
              <a:rPr lang="da-DK" baseline="-25000"/>
              <a:t>2</a:t>
            </a:r>
            <a:r>
              <a:rPr lang="da-DK"/>
              <a:t> udledning fra varmeforbrug (ton) 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</c:spPr>
          <c:invertIfNegative val="0"/>
          <c:cat>
            <c:numRef>
              <c:f>'Varme 201015'!$BG$266:$BN$266</c:f>
              <c:numCache>
                <c:formatCode>General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numCache>
            </c:numRef>
          </c:cat>
          <c:val>
            <c:numRef>
              <c:f>'Varme 201015'!$BG$267:$BN$267</c:f>
              <c:numCache>
                <c:formatCode>#,##0</c:formatCode>
                <c:ptCount val="8"/>
                <c:pt idx="0">
                  <c:v>9299.4228073774775</c:v>
                </c:pt>
                <c:pt idx="1">
                  <c:v>8953.015192172028</c:v>
                </c:pt>
                <c:pt idx="2">
                  <c:v>8570.2753132389189</c:v>
                </c:pt>
                <c:pt idx="3">
                  <c:v>8420.9689354780003</c:v>
                </c:pt>
                <c:pt idx="4">
                  <c:v>8222.6281744341431</c:v>
                </c:pt>
                <c:pt idx="5">
                  <c:v>7397.4599852357878</c:v>
                </c:pt>
                <c:pt idx="6">
                  <c:v>5859.5695120021428</c:v>
                </c:pt>
                <c:pt idx="7">
                  <c:v>5290.0888432586826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8796800"/>
        <c:axId val="158810880"/>
      </c:barChart>
      <c:catAx>
        <c:axId val="15879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8810880"/>
        <c:crosses val="autoZero"/>
        <c:auto val="1"/>
        <c:lblAlgn val="ctr"/>
        <c:lblOffset val="100"/>
        <c:noMultiLvlLbl val="0"/>
      </c:catAx>
      <c:valAx>
        <c:axId val="1588108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8796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Vandforbrug (m</a:t>
            </a:r>
            <a:r>
              <a:rPr lang="da-DK" baseline="30000"/>
              <a:t>3</a:t>
            </a:r>
            <a:r>
              <a:rPr lang="da-DK"/>
              <a:t>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'Vand 141015'!$H$2:$O$2</c:f>
              <c:numCache>
                <c:formatCode>General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numCache>
            </c:numRef>
          </c:cat>
          <c:val>
            <c:numRef>
              <c:f>'Vand 141015'!$H$260:$O$260</c:f>
              <c:numCache>
                <c:formatCode>#,##0</c:formatCode>
                <c:ptCount val="8"/>
                <c:pt idx="0">
                  <c:v>162551</c:v>
                </c:pt>
                <c:pt idx="1">
                  <c:v>152005</c:v>
                </c:pt>
                <c:pt idx="2">
                  <c:v>141227</c:v>
                </c:pt>
                <c:pt idx="3">
                  <c:v>130442</c:v>
                </c:pt>
                <c:pt idx="4">
                  <c:v>119342.28</c:v>
                </c:pt>
                <c:pt idx="5">
                  <c:v>117083.54000000001</c:v>
                </c:pt>
                <c:pt idx="6">
                  <c:v>103189</c:v>
                </c:pt>
                <c:pt idx="7">
                  <c:v>104762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847360"/>
        <c:axId val="158848896"/>
      </c:barChart>
      <c:catAx>
        <c:axId val="15884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58848896"/>
        <c:crosses val="autoZero"/>
        <c:auto val="1"/>
        <c:lblAlgn val="ctr"/>
        <c:lblOffset val="100"/>
        <c:noMultiLvlLbl val="0"/>
      </c:catAx>
      <c:valAx>
        <c:axId val="15884889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crossAx val="158847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Brændselsforbrug til el-produktion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'El brændsler 150815'!$B$14</c:f>
              <c:strCache>
                <c:ptCount val="1"/>
                <c:pt idx="0">
                  <c:v>Kul og brunkul</c:v>
                </c:pt>
              </c:strCache>
            </c:strRef>
          </c:tx>
          <c:marker>
            <c:symbol val="none"/>
          </c:marker>
          <c:cat>
            <c:numRef>
              <c:f>'El brændsler 150815'!$C$13:$J$13</c:f>
              <c:numCache>
                <c:formatCode>0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</c:numCache>
            </c:numRef>
          </c:cat>
          <c:val>
            <c:numRef>
              <c:f>'El brændsler 150815'!$C$14:$J$14</c:f>
              <c:numCache>
                <c:formatCode>0%</c:formatCode>
                <c:ptCount val="8"/>
                <c:pt idx="0">
                  <c:v>0.45356847123919797</c:v>
                </c:pt>
                <c:pt idx="1">
                  <c:v>0.46386090406826302</c:v>
                </c:pt>
                <c:pt idx="2">
                  <c:v>0.44574081629615048</c:v>
                </c:pt>
                <c:pt idx="3">
                  <c:v>0.41014690683775057</c:v>
                </c:pt>
                <c:pt idx="4">
                  <c:v>0.34642240118269813</c:v>
                </c:pt>
                <c:pt idx="5">
                  <c:v>0.27390373598962314</c:v>
                </c:pt>
                <c:pt idx="6">
                  <c:v>0.38418132069029687</c:v>
                </c:pt>
                <c:pt idx="7">
                  <c:v>0.30046380995508848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'El brændsler 150815'!$B$15</c:f>
              <c:strCache>
                <c:ptCount val="1"/>
                <c:pt idx="0">
                  <c:v>Naturgas</c:v>
                </c:pt>
              </c:strCache>
            </c:strRef>
          </c:tx>
          <c:marker>
            <c:symbol val="none"/>
          </c:marker>
          <c:cat>
            <c:numRef>
              <c:f>'El brændsler 150815'!$C$13:$J$13</c:f>
              <c:numCache>
                <c:formatCode>0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</c:numCache>
            </c:numRef>
          </c:cat>
          <c:val>
            <c:numRef>
              <c:f>'El brændsler 150815'!$C$15:$J$15</c:f>
              <c:numCache>
                <c:formatCode>0%</c:formatCode>
                <c:ptCount val="8"/>
                <c:pt idx="0">
                  <c:v>0.19060807437106209</c:v>
                </c:pt>
                <c:pt idx="1">
                  <c:v>0.19857325674844437</c:v>
                </c:pt>
                <c:pt idx="2">
                  <c:v>0.20024549645661024</c:v>
                </c:pt>
                <c:pt idx="3">
                  <c:v>0.20142733055092529</c:v>
                </c:pt>
                <c:pt idx="4">
                  <c:v>0.15552703922685684</c:v>
                </c:pt>
                <c:pt idx="5">
                  <c:v>0.12129190039677198</c:v>
                </c:pt>
                <c:pt idx="6">
                  <c:v>0.10193972752136428</c:v>
                </c:pt>
                <c:pt idx="7">
                  <c:v>6.652030730056771E-2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'El brændsler 150815'!$B$16</c:f>
              <c:strCache>
                <c:ptCount val="1"/>
                <c:pt idx="0">
                  <c:v>Vind, vand og sol</c:v>
                </c:pt>
              </c:strCache>
            </c:strRef>
          </c:tx>
          <c:marker>
            <c:symbol val="none"/>
          </c:marker>
          <c:cat>
            <c:numRef>
              <c:f>'El brændsler 150815'!$C$13:$J$13</c:f>
              <c:numCache>
                <c:formatCode>0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</c:numCache>
            </c:numRef>
          </c:cat>
          <c:val>
            <c:numRef>
              <c:f>'El brændsler 150815'!$C$16:$J$16</c:f>
              <c:numCache>
                <c:formatCode>0%</c:formatCode>
                <c:ptCount val="8"/>
                <c:pt idx="0">
                  <c:v>0.25890873630624783</c:v>
                </c:pt>
                <c:pt idx="1">
                  <c:v>0.24138571972726655</c:v>
                </c:pt>
                <c:pt idx="2">
                  <c:v>0.25026306364629614</c:v>
                </c:pt>
                <c:pt idx="3">
                  <c:v>0.22686863517012898</c:v>
                </c:pt>
                <c:pt idx="4">
                  <c:v>0.33488718532377865</c:v>
                </c:pt>
                <c:pt idx="5">
                  <c:v>0.40797378340736712</c:v>
                </c:pt>
                <c:pt idx="6">
                  <c:v>0.35189985151384445</c:v>
                </c:pt>
                <c:pt idx="7">
                  <c:v>0.46528943102371312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'El brændsler 150815'!$B$17</c:f>
              <c:strCache>
                <c:ptCount val="1"/>
                <c:pt idx="0">
                  <c:v>Affald, biomasse og biogas</c:v>
                </c:pt>
              </c:strCache>
            </c:strRef>
          </c:tx>
          <c:marker>
            <c:symbol val="none"/>
          </c:marker>
          <c:cat>
            <c:numRef>
              <c:f>'El brændsler 150815'!$C$13:$J$13</c:f>
              <c:numCache>
                <c:formatCode>0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</c:numCache>
            </c:numRef>
          </c:cat>
          <c:val>
            <c:numRef>
              <c:f>'El brændsler 150815'!$C$17:$J$17</c:f>
              <c:numCache>
                <c:formatCode>0%</c:formatCode>
                <c:ptCount val="8"/>
                <c:pt idx="0">
                  <c:v>8.7175756946643118E-2</c:v>
                </c:pt>
                <c:pt idx="1">
                  <c:v>8.6837547280302699E-2</c:v>
                </c:pt>
                <c:pt idx="2">
                  <c:v>9.1532169777260988E-2</c:v>
                </c:pt>
                <c:pt idx="3">
                  <c:v>0.12537407591136115</c:v>
                </c:pt>
                <c:pt idx="4">
                  <c:v>0.1262147341890634</c:v>
                </c:pt>
                <c:pt idx="5">
                  <c:v>0.13894964192058426</c:v>
                </c:pt>
                <c:pt idx="6">
                  <c:v>0.13474101266823266</c:v>
                </c:pt>
                <c:pt idx="7">
                  <c:v>0.13368886579223474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'El brændsler 150815'!$B$18</c:f>
              <c:strCache>
                <c:ptCount val="1"/>
                <c:pt idx="0">
                  <c:v>Olie</c:v>
                </c:pt>
              </c:strCache>
            </c:strRef>
          </c:tx>
          <c:marker>
            <c:symbol val="none"/>
          </c:marker>
          <c:cat>
            <c:numRef>
              <c:f>'El brændsler 150815'!$C$13:$J$13</c:f>
              <c:numCache>
                <c:formatCode>0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</c:numCache>
            </c:numRef>
          </c:cat>
          <c:val>
            <c:numRef>
              <c:f>'El brændsler 150815'!$C$18:$J$18</c:f>
              <c:numCache>
                <c:formatCode>0%</c:formatCode>
                <c:ptCount val="8"/>
                <c:pt idx="0">
                  <c:v>9.7389611368488786E-3</c:v>
                </c:pt>
                <c:pt idx="1">
                  <c:v>9.3425721757233425E-3</c:v>
                </c:pt>
                <c:pt idx="2">
                  <c:v>1.2218453823682101E-2</c:v>
                </c:pt>
                <c:pt idx="3">
                  <c:v>1.4580011432219602E-2</c:v>
                </c:pt>
                <c:pt idx="4">
                  <c:v>8.1943678815445224E-3</c:v>
                </c:pt>
                <c:pt idx="5">
                  <c:v>6.7580931802061145E-3</c:v>
                </c:pt>
                <c:pt idx="6">
                  <c:v>5.4749555099699856E-3</c:v>
                </c:pt>
                <c:pt idx="7">
                  <c:v>4.4382387054640194E-3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'El brændsler 150815'!$B$19</c:f>
              <c:strCache>
                <c:ptCount val="1"/>
                <c:pt idx="0">
                  <c:v>Atomkraft </c:v>
                </c:pt>
              </c:strCache>
            </c:strRef>
          </c:tx>
          <c:marker>
            <c:symbol val="none"/>
          </c:marker>
          <c:cat>
            <c:numRef>
              <c:f>'El brændsler 150815'!$C$13:$J$13</c:f>
              <c:numCache>
                <c:formatCode>0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</c:numCache>
            </c:numRef>
          </c:cat>
          <c:val>
            <c:numRef>
              <c:f>'El brændsler 150815'!$C$19:$J$19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2.1603040097614476E-2</c:v>
                </c:pt>
                <c:pt idx="4">
                  <c:v>2.8754272196058417E-2</c:v>
                </c:pt>
                <c:pt idx="5">
                  <c:v>5.1122845105447484E-2</c:v>
                </c:pt>
                <c:pt idx="6">
                  <c:v>2.1763132096291667E-2</c:v>
                </c:pt>
                <c:pt idx="7">
                  <c:v>2.959934722293199E-2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55008"/>
        <c:axId val="158956544"/>
      </c:lineChart>
      <c:catAx>
        <c:axId val="1589550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158956544"/>
        <c:crosses val="autoZero"/>
        <c:auto val="1"/>
        <c:lblAlgn val="ctr"/>
        <c:lblOffset val="100"/>
        <c:noMultiLvlLbl val="0"/>
      </c:catAx>
      <c:valAx>
        <c:axId val="158956544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158955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Fordeling af CO</a:t>
            </a:r>
            <a:r>
              <a:rPr lang="da-DK" baseline="-25000"/>
              <a:t>2</a:t>
            </a:r>
            <a:r>
              <a:rPr lang="da-DK" baseline="0"/>
              <a:t> emissionerne i 2014</a:t>
            </a:r>
            <a:endParaRPr lang="da-DK"/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0.1661636231184595"/>
                  <c:y val="4.059149903209602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Elforbrug </a:t>
                    </a:r>
                  </a:p>
                  <a:p>
                    <a:r>
                      <a:rPr lang="en-US"/>
                      <a:t>til gadelys
11%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1226826754637087E-2"/>
                  <c:y val="9.594856115297487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Brændstof</a:t>
                    </a:r>
                  </a:p>
                  <a:p>
                    <a:r>
                      <a:rPr lang="en-US"/>
                      <a:t>til egne og leasede køretøjer
11%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5.8974260723111349E-2"/>
                  <c:y val="4.89771339446518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'Opsamling 141015'!$A$18:$A$22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141015'!$I$18:$I$22</c:f>
              <c:numCache>
                <c:formatCode>#,##0</c:formatCode>
                <c:ptCount val="5"/>
                <c:pt idx="0" formatCode="_ * #,##0_ ;_ * \-#,##0_ ;_ * &quot;-&quot;??_ ;_ @_ ">
                  <c:v>3144.8885642105265</c:v>
                </c:pt>
                <c:pt idx="1">
                  <c:v>5290.0888432586826</c:v>
                </c:pt>
                <c:pt idx="2" formatCode="_ * #,##0_ ;_ * \-#,##0_ ;_ * &quot;-&quot;??_ ;_ @_ ">
                  <c:v>1308.3891585263166</c:v>
                </c:pt>
                <c:pt idx="3" formatCode="_ * #,##0_ ;_ * \-#,##0_ ;_ * &quot;-&quot;??_ ;_ @_ ">
                  <c:v>1262.1019612</c:v>
                </c:pt>
                <c:pt idx="4" formatCode="_ * #,##0_ ;_ * \-#,##0_ ;_ * &quot;-&quot;??_ ;_ @_ ">
                  <c:v>667.81136204999996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Brændstof til egne og leasede køretøjer (liter)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chemeClr val="accent6"/>
            </a:solidFill>
          </c:spPr>
          <c:invertIfNegative val="0"/>
          <c:cat>
            <c:strRef>
              <c:f>'Brændstof 141015'!$AB$6:$AI$6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141015'!$AB$7:$AI$7</c:f>
              <c:numCache>
                <c:formatCode>_ * #,##0_ ;_ * \-#,##0_ ;_ * "-"??_ ;_ @_ </c:formatCode>
                <c:ptCount val="8"/>
                <c:pt idx="4">
                  <c:v>329540</c:v>
                </c:pt>
                <c:pt idx="5">
                  <c:v>369717</c:v>
                </c:pt>
                <c:pt idx="6">
                  <c:v>351102</c:v>
                </c:pt>
                <c:pt idx="7">
                  <c:v>496491</c:v>
                </c:pt>
              </c:numCache>
            </c:numRef>
          </c:val>
        </c:ser>
        <c:ser>
          <c:idx val="2"/>
          <c:order val="1"/>
          <c:spPr>
            <a:noFill/>
            <a:ln w="19050">
              <a:solidFill>
                <a:schemeClr val="accent6"/>
              </a:solidFill>
              <a:prstDash val="lgDash"/>
            </a:ln>
          </c:spPr>
          <c:invertIfNegative val="0"/>
          <c:cat>
            <c:strRef>
              <c:f>'Brændstof 141015'!$AB$6:$AI$6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141015'!$AB$8:$AI$8</c:f>
              <c:numCache>
                <c:formatCode>_ * #,##0_ ;_ * \-#,##0_ ;_ * "-"??_ ;_ @_ </c:formatCode>
                <c:ptCount val="8"/>
                <c:pt idx="0">
                  <c:v>201282.99999999997</c:v>
                </c:pt>
                <c:pt idx="1">
                  <c:v>244806</c:v>
                </c:pt>
                <c:pt idx="2">
                  <c:v>258122</c:v>
                </c:pt>
                <c:pt idx="3">
                  <c:v>239969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4"/>
        <c:overlap val="100"/>
        <c:axId val="159418624"/>
        <c:axId val="159420416"/>
      </c:barChart>
      <c:catAx>
        <c:axId val="159418624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159420416"/>
        <c:crosses val="autoZero"/>
        <c:auto val="1"/>
        <c:lblAlgn val="ctr"/>
        <c:lblOffset val="100"/>
        <c:noMultiLvlLbl val="0"/>
      </c:catAx>
      <c:valAx>
        <c:axId val="159420416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1594186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CO</a:t>
            </a:r>
            <a:r>
              <a:rPr lang="en-US" sz="1800" b="1" i="0" baseline="-25000">
                <a:effectLst/>
              </a:rPr>
              <a:t>2</a:t>
            </a:r>
            <a:r>
              <a:rPr lang="en-US" sz="1800" b="1" i="0" baseline="0">
                <a:effectLst/>
              </a:rPr>
              <a:t>-udledning fra brændstof til egne og leasede køretøjer (ton)</a:t>
            </a:r>
            <a:endParaRPr lang="da-DK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cat>
            <c:strRef>
              <c:f>'Brændstof 141015'!$AB$14:$AI$14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141015'!$AB$15:$AI$15</c:f>
              <c:numCache>
                <c:formatCode>_ * #,##0_ ;_ * \-#,##0_ ;_ * "-"??_ ;_ @_ </c:formatCode>
                <c:ptCount val="8"/>
                <c:pt idx="4">
                  <c:v>850.41789295000012</c:v>
                </c:pt>
                <c:pt idx="5">
                  <c:v>954.87386001000004</c:v>
                </c:pt>
                <c:pt idx="6">
                  <c:v>894.02410639000004</c:v>
                </c:pt>
                <c:pt idx="7">
                  <c:v>1262.1019612</c:v>
                </c:pt>
              </c:numCache>
            </c:numRef>
          </c:val>
        </c:ser>
        <c:ser>
          <c:idx val="1"/>
          <c:order val="1"/>
          <c:spPr>
            <a:noFill/>
            <a:ln w="19050" cmpd="sng">
              <a:solidFill>
                <a:schemeClr val="accent6"/>
              </a:solidFill>
              <a:prstDash val="dash"/>
            </a:ln>
          </c:spPr>
          <c:invertIfNegative val="0"/>
          <c:cat>
            <c:strRef>
              <c:f>'Brændstof 141015'!$AB$14:$AI$14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141015'!$AB$16:$AI$16</c:f>
              <c:numCache>
                <c:formatCode>_ * #,##0_ ;_ * \-#,##0_ ;_ * "-"??_ ;_ @_ </c:formatCode>
                <c:ptCount val="8"/>
                <c:pt idx="0">
                  <c:v>498.16515956699988</c:v>
                </c:pt>
                <c:pt idx="1">
                  <c:v>605.88236489399992</c:v>
                </c:pt>
                <c:pt idx="2">
                  <c:v>638.83878577799999</c:v>
                </c:pt>
                <c:pt idx="3">
                  <c:v>593.91103658099996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445376"/>
        <c:axId val="159446912"/>
      </c:barChart>
      <c:catAx>
        <c:axId val="159445376"/>
        <c:scaling>
          <c:orientation val="minMax"/>
        </c:scaling>
        <c:delete val="0"/>
        <c:axPos val="b"/>
        <c:numFmt formatCode="_ * #,##0_ ;_ * \-#,##0_ ;_ * &quot;-&quot;??_ ;_ @_ " sourceLinked="1"/>
        <c:majorTickMark val="out"/>
        <c:minorTickMark val="none"/>
        <c:tickLblPos val="nextTo"/>
        <c:crossAx val="159446912"/>
        <c:crosses val="autoZero"/>
        <c:auto val="1"/>
        <c:lblAlgn val="ctr"/>
        <c:lblOffset val="100"/>
        <c:noMultiLvlLbl val="0"/>
      </c:catAx>
      <c:valAx>
        <c:axId val="159446912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159445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Brændstof til tjenestekørsel i privatejet bil (liter)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'Brændstof 141015'!$AA$9</c:f>
              <c:strCache>
                <c:ptCount val="1"/>
                <c:pt idx="0">
                  <c:v>Brændstof til tjenestekørsel i privatejet bil*</c:v>
                </c:pt>
              </c:strCache>
            </c:strRef>
          </c:tx>
          <c:invertIfNegative val="0"/>
          <c:cat>
            <c:strRef>
              <c:f>'Brændstof 141015'!$AB$6:$AI$6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141015'!$AB$9:$AI$9</c:f>
              <c:numCache>
                <c:formatCode>_ * #,##0_ ;_ * \-#,##0_ ;_ * "-"??_ ;_ @_ </c:formatCode>
                <c:ptCount val="8"/>
                <c:pt idx="3">
                  <c:v>106637.4</c:v>
                </c:pt>
                <c:pt idx="4">
                  <c:v>97308.933333333334</c:v>
                </c:pt>
                <c:pt idx="5">
                  <c:v>92882</c:v>
                </c:pt>
                <c:pt idx="6">
                  <c:v>89905.2</c:v>
                </c:pt>
                <c:pt idx="7">
                  <c:v>96516.733333333337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540160"/>
        <c:axId val="160541696"/>
      </c:barChart>
      <c:catAx>
        <c:axId val="160540160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160541696"/>
        <c:crosses val="autoZero"/>
        <c:auto val="1"/>
        <c:lblAlgn val="ctr"/>
        <c:lblOffset val="100"/>
        <c:noMultiLvlLbl val="0"/>
      </c:catAx>
      <c:valAx>
        <c:axId val="160541696"/>
        <c:scaling>
          <c:orientation val="minMax"/>
          <c:min val="0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160540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</a:t>
            </a:r>
            <a:r>
              <a:rPr lang="en-US" baseline="-25000"/>
              <a:t>2</a:t>
            </a:r>
            <a:r>
              <a:rPr lang="en-US"/>
              <a:t>-udledning fra brændstof til tjenestekørsel i privatejet bil (ton)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'Brændstof 141015'!$AA$17</c:f>
              <c:strCache>
                <c:ptCount val="1"/>
                <c:pt idx="0">
                  <c:v>CO2-udledning fra brændstof til tjenestekørsel i privatejet bil*</c:v>
                </c:pt>
              </c:strCache>
            </c:strRef>
          </c:tx>
          <c:invertIfNegative val="0"/>
          <c:cat>
            <c:strRef>
              <c:f>'Brændstof 141015'!$AB$14:$AI$14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141015'!$AB$17:$AI$17</c:f>
              <c:numCache>
                <c:formatCode>_ * #,##0_ ;_ * \-#,##0_ ;_ * "-"??_ ;_ @_ </c:formatCode>
                <c:ptCount val="8"/>
                <c:pt idx="3">
                  <c:v>262.32800400000002</c:v>
                </c:pt>
                <c:pt idx="4">
                  <c:v>239.379976</c:v>
                </c:pt>
                <c:pt idx="5">
                  <c:v>228.48972000000001</c:v>
                </c:pt>
                <c:pt idx="6">
                  <c:v>221.16679199999999</c:v>
                </c:pt>
                <c:pt idx="7">
                  <c:v>237.431164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549504"/>
        <c:axId val="160559488"/>
      </c:barChart>
      <c:catAx>
        <c:axId val="160549504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160559488"/>
        <c:crosses val="autoZero"/>
        <c:auto val="1"/>
        <c:lblAlgn val="ctr"/>
        <c:lblOffset val="100"/>
        <c:noMultiLvlLbl val="0"/>
      </c:catAx>
      <c:valAx>
        <c:axId val="160559488"/>
        <c:scaling>
          <c:orientation val="minMax"/>
          <c:min val="0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1605495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Brændstof til Vej og Park (liter)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'Brændstof 141015'!$AA$10</c:f>
              <c:strCache>
                <c:ptCount val="1"/>
                <c:pt idx="0">
                  <c:v>Brændstof til Vej og Park</c:v>
                </c:pt>
              </c:strCache>
            </c:strRef>
          </c:tx>
          <c:invertIfNegative val="0"/>
          <c:cat>
            <c:strRef>
              <c:f>'Brændstof 141015'!$AB$6:$AI$6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141015'!$AB$10:$AI$10</c:f>
              <c:numCache>
                <c:formatCode>_ * #,##0_ ;_ * \-#,##0_ ;_ * "-"??_ ;_ @_ </c:formatCode>
                <c:ptCount val="8"/>
                <c:pt idx="0">
                  <c:v>355990</c:v>
                </c:pt>
                <c:pt idx="1">
                  <c:v>304468</c:v>
                </c:pt>
                <c:pt idx="2">
                  <c:v>306938</c:v>
                </c:pt>
                <c:pt idx="3">
                  <c:v>398763</c:v>
                </c:pt>
                <c:pt idx="4">
                  <c:v>301658</c:v>
                </c:pt>
                <c:pt idx="5">
                  <c:v>278445</c:v>
                </c:pt>
                <c:pt idx="6">
                  <c:v>285887</c:v>
                </c:pt>
                <c:pt idx="7">
                  <c:v>278481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215616"/>
        <c:axId val="159217152"/>
      </c:barChart>
      <c:catAx>
        <c:axId val="159215616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159217152"/>
        <c:crosses val="autoZero"/>
        <c:auto val="1"/>
        <c:lblAlgn val="ctr"/>
        <c:lblOffset val="100"/>
        <c:noMultiLvlLbl val="0"/>
      </c:catAx>
      <c:valAx>
        <c:axId val="159217152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159215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CO</a:t>
            </a:r>
            <a:r>
              <a:rPr lang="da-DK" baseline="-25000"/>
              <a:t>2</a:t>
            </a:r>
            <a:r>
              <a:rPr lang="da-DK"/>
              <a:t>-udledning fra elforbrug</a:t>
            </a:r>
          </a:p>
          <a:p>
            <a:pPr>
              <a:defRPr/>
            </a:pPr>
            <a:r>
              <a:rPr lang="da-DK"/>
              <a:t> i bygninger (ton)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'EL 141015'!$O$248:$V$248</c:f>
              <c:numCache>
                <c:formatCode>General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numCache>
            </c:numRef>
          </c:cat>
          <c:val>
            <c:numRef>
              <c:f>'EL 141015'!$O$249:$V$249</c:f>
              <c:numCache>
                <c:formatCode>_ * #,##0_ ;_ * \-#,##0_ ;_ * "-"??_ ;_ @_ </c:formatCode>
                <c:ptCount val="8"/>
                <c:pt idx="0">
                  <c:v>6087.8903944456752</c:v>
                </c:pt>
                <c:pt idx="1">
                  <c:v>5969.4165461379944</c:v>
                </c:pt>
                <c:pt idx="2">
                  <c:v>5574.5135947368426</c:v>
                </c:pt>
                <c:pt idx="3">
                  <c:v>5293.4692547368422</c:v>
                </c:pt>
                <c:pt idx="4">
                  <c:v>4295.340001999999</c:v>
                </c:pt>
                <c:pt idx="5">
                  <c:v>3359.2497600000002</c:v>
                </c:pt>
                <c:pt idx="6">
                  <c:v>4043.4023589473682</c:v>
                </c:pt>
                <c:pt idx="7">
                  <c:v>3144.8885642105265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7936"/>
        <c:axId val="152653824"/>
      </c:barChart>
      <c:catAx>
        <c:axId val="15264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653824"/>
        <c:crosses val="autoZero"/>
        <c:auto val="1"/>
        <c:lblAlgn val="ctr"/>
        <c:lblOffset val="100"/>
        <c:noMultiLvlLbl val="0"/>
      </c:catAx>
      <c:valAx>
        <c:axId val="152653824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152647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</a:t>
            </a:r>
            <a:r>
              <a:rPr lang="en-US" baseline="-25000"/>
              <a:t>2</a:t>
            </a:r>
            <a:r>
              <a:rPr lang="en-US"/>
              <a:t>-udledning fra brændstof til </a:t>
            </a:r>
          </a:p>
          <a:p>
            <a:pPr>
              <a:defRPr/>
            </a:pPr>
            <a:r>
              <a:rPr lang="en-US"/>
              <a:t>Vej og Park (ton)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'Brændstof 141015'!$AA$18</c:f>
              <c:strCache>
                <c:ptCount val="1"/>
                <c:pt idx="0">
                  <c:v>CO2-udledning fra brændstof til Vej og Park</c:v>
                </c:pt>
              </c:strCache>
            </c:strRef>
          </c:tx>
          <c:invertIfNegative val="0"/>
          <c:cat>
            <c:strRef>
              <c:f>'Brændstof 141015'!$AB$14:$AI$14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141015'!$AB$18:$AI$18</c:f>
              <c:numCache>
                <c:formatCode>_ * #,##0_ ;_ * \-#,##0_ ;_ * "-"??_ ;_ @_ </c:formatCode>
                <c:ptCount val="8"/>
                <c:pt idx="0">
                  <c:v>941.89368772000012</c:v>
                </c:pt>
                <c:pt idx="1">
                  <c:v>805.13472135999996</c:v>
                </c:pt>
                <c:pt idx="2">
                  <c:v>812.39748544000008</c:v>
                </c:pt>
                <c:pt idx="3">
                  <c:v>1056.6478199500002</c:v>
                </c:pt>
                <c:pt idx="4">
                  <c:v>799.81755071000009</c:v>
                </c:pt>
                <c:pt idx="5">
                  <c:v>738.6912744</c:v>
                </c:pt>
                <c:pt idx="6">
                  <c:v>758.09630522999998</c:v>
                </c:pt>
                <c:pt idx="7">
                  <c:v>667.81136204999996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257728"/>
        <c:axId val="159259264"/>
      </c:barChart>
      <c:catAx>
        <c:axId val="159257728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159259264"/>
        <c:crosses val="autoZero"/>
        <c:auto val="1"/>
        <c:lblAlgn val="ctr"/>
        <c:lblOffset val="100"/>
        <c:noMultiLvlLbl val="0"/>
      </c:catAx>
      <c:valAx>
        <c:axId val="159259264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1592577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</a:t>
            </a:r>
            <a:r>
              <a:rPr lang="en-US" sz="1800" baseline="-25000"/>
              <a:t>2</a:t>
            </a:r>
            <a:r>
              <a:rPr lang="en-US" sz="1100"/>
              <a:t>-</a:t>
            </a:r>
            <a:r>
              <a:rPr lang="en-US"/>
              <a:t>udledning i alt (ton)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'Opsamling 141015'!$A$24</c:f>
              <c:strCache>
                <c:ptCount val="1"/>
                <c:pt idx="0">
                  <c:v>CO2-udledning i alt</c:v>
                </c:pt>
              </c:strCache>
            </c:strRef>
          </c:tx>
          <c:invertIfNegative val="0"/>
          <c:cat>
            <c:numRef>
              <c:f>'Opsamling 141015'!$B$17:$I$17</c:f>
              <c:numCache>
                <c:formatCode>General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numCache>
            </c:numRef>
          </c:cat>
          <c:val>
            <c:numRef>
              <c:f>'Opsamling 141015'!$B$24:$I$24</c:f>
              <c:numCache>
                <c:formatCode>_ * #,##0_ ;_ * \-#,##0_ ;_ * "-"??_ ;_ @_ </c:formatCode>
                <c:ptCount val="8"/>
                <c:pt idx="0">
                  <c:v>19244.864627321771</c:v>
                </c:pt>
                <c:pt idx="1">
                  <c:v>18766.683160371347</c:v>
                </c:pt>
                <c:pt idx="2">
                  <c:v>17928.913930614814</c:v>
                </c:pt>
                <c:pt idx="3">
                  <c:v>17643.414540808997</c:v>
                </c:pt>
                <c:pt idx="4">
                  <c:v>15958.721115178354</c:v>
                </c:pt>
                <c:pt idx="5">
                  <c:v>13878.466074593158</c:v>
                </c:pt>
                <c:pt idx="6">
                  <c:v>13281.544714064245</c:v>
                </c:pt>
                <c:pt idx="7">
                  <c:v>11749.406664645527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25184"/>
        <c:axId val="159347456"/>
      </c:barChart>
      <c:catAx>
        <c:axId val="15932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9347456"/>
        <c:crosses val="autoZero"/>
        <c:auto val="1"/>
        <c:lblAlgn val="ctr"/>
        <c:lblOffset val="100"/>
        <c:noMultiLvlLbl val="0"/>
      </c:catAx>
      <c:valAx>
        <c:axId val="159347456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159325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da-DK"/>
              <a:t>Fordeling af CO</a:t>
            </a:r>
            <a:r>
              <a:rPr lang="da-DK" baseline="-25000"/>
              <a:t>2</a:t>
            </a:r>
            <a:r>
              <a:rPr lang="da-DK"/>
              <a:t>-udledning (ton) </a:t>
            </a:r>
            <a:endParaRPr lang="da-DK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'Opsamling 141015'!$B$17</c:f>
              <c:strCache>
                <c:ptCount val="1"/>
                <c:pt idx="0">
                  <c:v>2007</c:v>
                </c:pt>
              </c:strCache>
            </c:strRef>
          </c:tx>
          <c:invertIfNegative val="0"/>
          <c:cat>
            <c:strRef>
              <c:f>'Opsamling 141015'!$A$18:$A$22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141015'!$B$18:$B$22</c:f>
              <c:numCache>
                <c:formatCode>#,##0</c:formatCode>
                <c:ptCount val="5"/>
                <c:pt idx="0" formatCode="_ * #,##0_ ;_ * \-#,##0_ ;_ * &quot;-&quot;??_ ;_ @_ ">
                  <c:v>6087.8903944456752</c:v>
                </c:pt>
                <c:pt idx="1">
                  <c:v>9299.4228073774775</c:v>
                </c:pt>
                <c:pt idx="2" formatCode="_ * #,##0_ ;_ * \-#,##0_ ;_ * &quot;-&quot;??_ ;_ @_ ">
                  <c:v>2376.8973482116189</c:v>
                </c:pt>
                <c:pt idx="3" formatCode="_ * #,##0_ ;_ * \-#,##0_ ;_ * &quot;-&quot;??_ ;_ @_ ">
                  <c:v>498.16515956699988</c:v>
                </c:pt>
                <c:pt idx="4" formatCode="_ * #,##0_ ;_ * \-#,##0_ ;_ * &quot;-&quot;??_ ;_ @_ ">
                  <c:v>941.89368772000012</c:v>
                </c:pt>
              </c:numCache>
            </c:numRef>
          </c:val>
        </c:ser>
        <c:ser>
          <c:idx val="1"/>
          <c:order val="1"/>
          <c:tx>
            <c:strRef>
              <c:f>'Opsamling 141015'!$C$17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cat>
            <c:strRef>
              <c:f>'Opsamling 141015'!$A$18:$A$22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141015'!$C$18:$C$22</c:f>
              <c:numCache>
                <c:formatCode>#,##0</c:formatCode>
                <c:ptCount val="5"/>
                <c:pt idx="0" formatCode="_ * #,##0_ ;_ * \-#,##0_ ;_ * &quot;-&quot;??_ ;_ @_ ">
                  <c:v>5969.4165461379944</c:v>
                </c:pt>
                <c:pt idx="1">
                  <c:v>8953.015192172028</c:v>
                </c:pt>
                <c:pt idx="2" formatCode="_ * #,##0_ ;_ * \-#,##0_ ;_ * &quot;-&quot;??_ ;_ @_ ">
                  <c:v>2381.5491958073248</c:v>
                </c:pt>
                <c:pt idx="3" formatCode="_ * #,##0_ ;_ * \-#,##0_ ;_ * &quot;-&quot;??_ ;_ @_ ">
                  <c:v>605.88236489399992</c:v>
                </c:pt>
                <c:pt idx="4" formatCode="_ * #,##0_ ;_ * \-#,##0_ ;_ * &quot;-&quot;??_ ;_ @_ ">
                  <c:v>805.13472135999996</c:v>
                </c:pt>
              </c:numCache>
            </c:numRef>
          </c:val>
        </c:ser>
        <c:ser>
          <c:idx val="2"/>
          <c:order val="2"/>
          <c:tx>
            <c:strRef>
              <c:f>'Opsamling 141015'!$D$17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cat>
            <c:strRef>
              <c:f>'Opsamling 141015'!$A$18:$A$22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141015'!$D$18:$D$22</c:f>
              <c:numCache>
                <c:formatCode>#,##0</c:formatCode>
                <c:ptCount val="5"/>
                <c:pt idx="0" formatCode="_ * #,##0_ ;_ * \-#,##0_ ;_ * &quot;-&quot;??_ ;_ @_ ">
                  <c:v>5574.5135947368426</c:v>
                </c:pt>
                <c:pt idx="1">
                  <c:v>8570.2753132389189</c:v>
                </c:pt>
                <c:pt idx="2" formatCode="_ * #,##0_ ;_ * \-#,##0_ ;_ * &quot;-&quot;??_ ;_ @_ ">
                  <c:v>2272.2814514210527</c:v>
                </c:pt>
                <c:pt idx="3" formatCode="_ * #,##0_ ;_ * \-#,##0_ ;_ * &quot;-&quot;??_ ;_ @_ ">
                  <c:v>638.83878577799999</c:v>
                </c:pt>
                <c:pt idx="4" formatCode="_ * #,##0_ ;_ * \-#,##0_ ;_ * &quot;-&quot;??_ ;_ @_ ">
                  <c:v>812.39748544000008</c:v>
                </c:pt>
              </c:numCache>
            </c:numRef>
          </c:val>
        </c:ser>
        <c:ser>
          <c:idx val="3"/>
          <c:order val="3"/>
          <c:tx>
            <c:strRef>
              <c:f>'Opsamling 141015'!$E$17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cat>
            <c:strRef>
              <c:f>'Opsamling 141015'!$A$18:$A$22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141015'!$E$18:$E$22</c:f>
              <c:numCache>
                <c:formatCode>#,##0</c:formatCode>
                <c:ptCount val="5"/>
                <c:pt idx="0" formatCode="_ * #,##0_ ;_ * \-#,##0_ ;_ * &quot;-&quot;??_ ;_ @_ ">
                  <c:v>5293.4692547368422</c:v>
                </c:pt>
                <c:pt idx="1">
                  <c:v>8420.9689354780003</c:v>
                </c:pt>
                <c:pt idx="2" formatCode="_ * #,##0_ ;_ * \-#,##0_ ;_ * &quot;-&quot;??_ ;_ @_ ">
                  <c:v>2228.5442940631556</c:v>
                </c:pt>
                <c:pt idx="3" formatCode="_ * #,##0_ ;_ * \-#,##0_ ;_ * &quot;-&quot;??_ ;_ @_ ">
                  <c:v>593.91103658099996</c:v>
                </c:pt>
                <c:pt idx="4" formatCode="_ * #,##0_ ;_ * \-#,##0_ ;_ * &quot;-&quot;??_ ;_ @_ ">
                  <c:v>1056.6478199500002</c:v>
                </c:pt>
              </c:numCache>
            </c:numRef>
          </c:val>
        </c:ser>
        <c:ser>
          <c:idx val="4"/>
          <c:order val="4"/>
          <c:tx>
            <c:strRef>
              <c:f>'Opsamling 141015'!$F$17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'Opsamling 141015'!$A$18:$A$22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141015'!$F$18:$F$22</c:f>
              <c:numCache>
                <c:formatCode>#,##0</c:formatCode>
                <c:ptCount val="5"/>
                <c:pt idx="0" formatCode="_ * #,##0_ ;_ * \-#,##0_ ;_ * &quot;-&quot;??_ ;_ @_ ">
                  <c:v>4295.340001999999</c:v>
                </c:pt>
                <c:pt idx="1">
                  <c:v>8222.6281744341431</c:v>
                </c:pt>
                <c:pt idx="2" formatCode="_ * #,##0_ ;_ * \-#,##0_ ;_ * &quot;-&quot;??_ ;_ @_ ">
                  <c:v>1738.1657046842117</c:v>
                </c:pt>
                <c:pt idx="3" formatCode="_ * #,##0_ ;_ * \-#,##0_ ;_ * &quot;-&quot;??_ ;_ @_ ">
                  <c:v>850.41789295000012</c:v>
                </c:pt>
                <c:pt idx="4" formatCode="_ * #,##0_ ;_ * \-#,##0_ ;_ * &quot;-&quot;??_ ;_ @_ ">
                  <c:v>799.81755071000009</c:v>
                </c:pt>
              </c:numCache>
            </c:numRef>
          </c:val>
        </c:ser>
        <c:ser>
          <c:idx val="5"/>
          <c:order val="5"/>
          <c:tx>
            <c:strRef>
              <c:f>'Opsamling 141015'!$G$17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'Opsamling 141015'!$A$18:$A$22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141015'!$G$18:$G$22</c:f>
              <c:numCache>
                <c:formatCode>#,##0</c:formatCode>
                <c:ptCount val="5"/>
                <c:pt idx="0" formatCode="_ * #,##0_ ;_ * \-#,##0_ ;_ * &quot;-&quot;??_ ;_ @_ ">
                  <c:v>3359.2497600000002</c:v>
                </c:pt>
                <c:pt idx="1">
                  <c:v>7397.4599852357878</c:v>
                </c:pt>
                <c:pt idx="2" formatCode="_ * #,##0_ ;_ * \-#,##0_ ;_ * &quot;-&quot;??_ ;_ @_ ">
                  <c:v>1371.2474821473686</c:v>
                </c:pt>
                <c:pt idx="3" formatCode="_ * #,##0_ ;_ * \-#,##0_ ;_ * &quot;-&quot;??_ ;_ @_ ">
                  <c:v>954.87386001000004</c:v>
                </c:pt>
                <c:pt idx="4" formatCode="_ * #,##0_ ;_ * \-#,##0_ ;_ * &quot;-&quot;??_ ;_ @_ ">
                  <c:v>738.6912744</c:v>
                </c:pt>
              </c:numCache>
            </c:numRef>
          </c:val>
        </c:ser>
        <c:ser>
          <c:idx val="6"/>
          <c:order val="6"/>
          <c:tx>
            <c:strRef>
              <c:f>'Opsamling 141015'!$H$17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'Opsamling 141015'!$A$18:$A$22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141015'!$H$18:$H$22</c:f>
              <c:numCache>
                <c:formatCode>#,##0</c:formatCode>
                <c:ptCount val="5"/>
                <c:pt idx="0" formatCode="_ * #,##0_ ;_ * \-#,##0_ ;_ * &quot;-&quot;??_ ;_ @_ ">
                  <c:v>4043.4023589473682</c:v>
                </c:pt>
                <c:pt idx="1">
                  <c:v>5859.5695120021428</c:v>
                </c:pt>
                <c:pt idx="2" formatCode="_ * #,##0_ ;_ * \-#,##0_ ;_ * &quot;-&quot;??_ ;_ @_ ">
                  <c:v>1659.5643972947362</c:v>
                </c:pt>
                <c:pt idx="3" formatCode="_ * #,##0_ ;_ * \-#,##0_ ;_ * &quot;-&quot;??_ ;_ @_ ">
                  <c:v>894.02410639000004</c:v>
                </c:pt>
                <c:pt idx="4" formatCode="_ * #,##0_ ;_ * \-#,##0_ ;_ * &quot;-&quot;??_ ;_ @_ ">
                  <c:v>758.09630522999998</c:v>
                </c:pt>
              </c:numCache>
            </c:numRef>
          </c:val>
        </c:ser>
        <c:ser>
          <c:idx val="7"/>
          <c:order val="7"/>
          <c:tx>
            <c:strRef>
              <c:f>'Opsamling 141015'!$I$17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'Opsamling 141015'!$A$18:$A$22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141015'!$I$18:$I$22</c:f>
              <c:numCache>
                <c:formatCode>#,##0</c:formatCode>
                <c:ptCount val="5"/>
                <c:pt idx="0" formatCode="_ * #,##0_ ;_ * \-#,##0_ ;_ * &quot;-&quot;??_ ;_ @_ ">
                  <c:v>3144.8885642105265</c:v>
                </c:pt>
                <c:pt idx="1">
                  <c:v>5290.0888432586826</c:v>
                </c:pt>
                <c:pt idx="2" formatCode="_ * #,##0_ ;_ * \-#,##0_ ;_ * &quot;-&quot;??_ ;_ @_ ">
                  <c:v>1308.3891585263166</c:v>
                </c:pt>
                <c:pt idx="3" formatCode="_ * #,##0_ ;_ * \-#,##0_ ;_ * &quot;-&quot;??_ ;_ @_ ">
                  <c:v>1262.1019612</c:v>
                </c:pt>
                <c:pt idx="4" formatCode="_ * #,##0_ ;_ * \-#,##0_ ;_ * &quot;-&quot;??_ ;_ @_ ">
                  <c:v>667.81136204999996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642944"/>
        <c:axId val="160644480"/>
      </c:barChart>
      <c:catAx>
        <c:axId val="160642944"/>
        <c:scaling>
          <c:orientation val="minMax"/>
        </c:scaling>
        <c:delete val="0"/>
        <c:axPos val="b"/>
        <c:majorTickMark val="none"/>
        <c:minorTickMark val="none"/>
        <c:tickLblPos val="nextTo"/>
        <c:crossAx val="160644480"/>
        <c:crosses val="autoZero"/>
        <c:auto val="1"/>
        <c:lblAlgn val="ctr"/>
        <c:lblOffset val="100"/>
        <c:noMultiLvlLbl val="0"/>
      </c:catAx>
      <c:valAx>
        <c:axId val="160644480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none"/>
        <c:minorTickMark val="none"/>
        <c:tickLblPos val="nextTo"/>
        <c:crossAx val="160642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 baseline="0"/>
              <a:t>Fordeling af CO</a:t>
            </a:r>
            <a:r>
              <a:rPr lang="da-DK" baseline="-25000"/>
              <a:t>2</a:t>
            </a:r>
            <a:r>
              <a:rPr lang="da-DK" baseline="0"/>
              <a:t> emissionerne i 2012</a:t>
            </a:r>
            <a:endParaRPr lang="da-DK"/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9.2795541396270984E-2"/>
                  <c:y val="7.74403199600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El-forbrug til gadelys
10%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5.0604776925756594E-2"/>
                  <c:y val="6.62909241607956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5.3730374434358533E-2"/>
                  <c:y val="5.744729277261396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'Opsamling 141015'!$A$18:$A$22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141015'!$G$18:$G$22</c:f>
              <c:numCache>
                <c:formatCode>#,##0</c:formatCode>
                <c:ptCount val="5"/>
                <c:pt idx="0" formatCode="_ * #,##0_ ;_ * \-#,##0_ ;_ * &quot;-&quot;??_ ;_ @_ ">
                  <c:v>3359.2497600000002</c:v>
                </c:pt>
                <c:pt idx="1">
                  <c:v>7397.4599852357878</c:v>
                </c:pt>
                <c:pt idx="2" formatCode="_ * #,##0_ ;_ * \-#,##0_ ;_ * &quot;-&quot;??_ ;_ @_ ">
                  <c:v>1371.2474821473686</c:v>
                </c:pt>
                <c:pt idx="3" formatCode="_ * #,##0_ ;_ * \-#,##0_ ;_ * &quot;-&quot;??_ ;_ @_ ">
                  <c:v>954.87386001000004</c:v>
                </c:pt>
                <c:pt idx="4" formatCode="_ * #,##0_ ;_ * \-#,##0_ ;_ * &quot;-&quot;??_ ;_ @_ ">
                  <c:v>738.6912744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Sønderborg Kommune CO</a:t>
            </a:r>
            <a:r>
              <a:rPr lang="da-DK" baseline="-25000"/>
              <a:t>2</a:t>
            </a:r>
            <a:r>
              <a:rPr lang="da-DK"/>
              <a:t>-udledning, ton i alt 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CO2-udledning</c:v>
          </c:tx>
          <c:invertIfNegative val="0"/>
          <c:cat>
            <c:strRef>
              <c:f>'Opsamling 141015'!$B$69:$M$69</c:f>
              <c:strCach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…</c:v>
                </c:pt>
                <c:pt idx="9">
                  <c:v>2015</c:v>
                </c:pt>
                <c:pt idx="10">
                  <c:v>2020</c:v>
                </c:pt>
                <c:pt idx="11">
                  <c:v>2029</c:v>
                </c:pt>
              </c:strCache>
            </c:strRef>
          </c:cat>
          <c:val>
            <c:numRef>
              <c:f>'Opsamling 141015'!$B$70:$N$70</c:f>
              <c:numCache>
                <c:formatCode>_ * #,##0_ ;_ * \-#,##0_ ;_ * "-"??_ ;_ @_ </c:formatCode>
                <c:ptCount val="13"/>
                <c:pt idx="0">
                  <c:v>19244.864627321771</c:v>
                </c:pt>
                <c:pt idx="1">
                  <c:v>18766.683160371347</c:v>
                </c:pt>
                <c:pt idx="2">
                  <c:v>17928.913930614814</c:v>
                </c:pt>
                <c:pt idx="3">
                  <c:v>17643.414540808997</c:v>
                </c:pt>
                <c:pt idx="4">
                  <c:v>15958.721115178354</c:v>
                </c:pt>
                <c:pt idx="5">
                  <c:v>13878.466074593158</c:v>
                </c:pt>
                <c:pt idx="6">
                  <c:v>13281.544714064245</c:v>
                </c:pt>
                <c:pt idx="7">
                  <c:v>11749.406664645527</c:v>
                </c:pt>
              </c:numCache>
            </c:numRef>
          </c:val>
        </c:ser>
        <c:ser>
          <c:idx val="1"/>
          <c:order val="1"/>
          <c:tx>
            <c:v>Målsætning</c:v>
          </c:tx>
          <c:spPr>
            <a:solidFill>
              <a:schemeClr val="lt1"/>
            </a:solidFill>
            <a:ln w="25400" cap="flat" cmpd="sng" algn="ctr">
              <a:solidFill>
                <a:schemeClr val="accent3"/>
              </a:solidFill>
              <a:prstDash val="solid"/>
            </a:ln>
            <a:effectLst/>
          </c:spPr>
          <c:invertIfNegative val="0"/>
          <c:cat>
            <c:strRef>
              <c:f>'Opsamling 141015'!$B$69:$M$69</c:f>
              <c:strCach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…</c:v>
                </c:pt>
                <c:pt idx="9">
                  <c:v>2015</c:v>
                </c:pt>
                <c:pt idx="10">
                  <c:v>2020</c:v>
                </c:pt>
                <c:pt idx="11">
                  <c:v>2029</c:v>
                </c:pt>
              </c:strCache>
            </c:strRef>
          </c:cat>
          <c:val>
            <c:numRef>
              <c:f>'Opsamling 141015'!$B$71:$M$71</c:f>
              <c:numCache>
                <c:formatCode>_ * #,##0_ ;_ * \-#,##0_ ;_ * "-"??_ ;_ @_ </c:formatCode>
                <c:ptCount val="12"/>
                <c:pt idx="9">
                  <c:v>14433.648470491327</c:v>
                </c:pt>
                <c:pt idx="10">
                  <c:v>9622.4323136608855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766592"/>
        <c:axId val="160780672"/>
      </c:barChart>
      <c:catAx>
        <c:axId val="16076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780672"/>
        <c:crosses val="autoZero"/>
        <c:auto val="1"/>
        <c:lblAlgn val="ctr"/>
        <c:lblOffset val="100"/>
        <c:noMultiLvlLbl val="0"/>
      </c:catAx>
      <c:valAx>
        <c:axId val="160780672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160766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Fordeling af CO</a:t>
            </a:r>
            <a:r>
              <a:rPr lang="da-DK" baseline="-25000"/>
              <a:t>2</a:t>
            </a:r>
            <a:r>
              <a:rPr lang="da-DK" baseline="0"/>
              <a:t> emissionerne i 2013</a:t>
            </a:r>
            <a:endParaRPr lang="da-DK"/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3.3097426924198578E-2"/>
                  <c:y val="9.594894418344852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5.8974269241985816E-2"/>
                  <c:y val="7.01131276690814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'Opsamling 141015'!$A$18:$A$22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141015'!$H$18:$H$22</c:f>
              <c:numCache>
                <c:formatCode>#,##0</c:formatCode>
                <c:ptCount val="5"/>
                <c:pt idx="0" formatCode="_ * #,##0_ ;_ * \-#,##0_ ;_ * &quot;-&quot;??_ ;_ @_ ">
                  <c:v>4043.4023589473682</c:v>
                </c:pt>
                <c:pt idx="1">
                  <c:v>5859.5695120021428</c:v>
                </c:pt>
                <c:pt idx="2" formatCode="_ * #,##0_ ;_ * \-#,##0_ ;_ * &quot;-&quot;??_ ;_ @_ ">
                  <c:v>1659.5643972947362</c:v>
                </c:pt>
                <c:pt idx="3" formatCode="_ * #,##0_ ;_ * \-#,##0_ ;_ * &quot;-&quot;??_ ;_ @_ ">
                  <c:v>894.02410639000004</c:v>
                </c:pt>
                <c:pt idx="4" formatCode="_ * #,##0_ ;_ * \-#,##0_ ;_ * &quot;-&quot;??_ ;_ @_ ">
                  <c:v>758.09630522999998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Fordeling af CO</a:t>
            </a:r>
            <a:r>
              <a:rPr lang="da-DK" baseline="-25000"/>
              <a:t>2</a:t>
            </a:r>
            <a:r>
              <a:rPr lang="da-DK" baseline="0"/>
              <a:t> emissionerne i 2014</a:t>
            </a:r>
            <a:endParaRPr lang="da-DK"/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0.1661636231184595"/>
                  <c:y val="4.059149903209602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Elforbrug </a:t>
                    </a:r>
                  </a:p>
                  <a:p>
                    <a:r>
                      <a:rPr lang="en-US"/>
                      <a:t>til gadelys
11%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1226826754637087E-2"/>
                  <c:y val="9.594856115297487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Brændstof</a:t>
                    </a:r>
                  </a:p>
                  <a:p>
                    <a:r>
                      <a:rPr lang="en-US"/>
                      <a:t>til egne og leasede køretøjer
11%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5.8974260723111349E-2"/>
                  <c:y val="4.89771339446518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'Opsamling 141015'!$A$18:$A$22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141015'!$I$18:$I$22</c:f>
              <c:numCache>
                <c:formatCode>#,##0</c:formatCode>
                <c:ptCount val="5"/>
                <c:pt idx="0" formatCode="_ * #,##0_ ;_ * \-#,##0_ ;_ * &quot;-&quot;??_ ;_ @_ ">
                  <c:v>3144.8885642105265</c:v>
                </c:pt>
                <c:pt idx="1">
                  <c:v>5290.0888432586826</c:v>
                </c:pt>
                <c:pt idx="2" formatCode="_ * #,##0_ ;_ * \-#,##0_ ;_ * &quot;-&quot;??_ ;_ @_ ">
                  <c:v>1308.3891585263166</c:v>
                </c:pt>
                <c:pt idx="3" formatCode="_ * #,##0_ ;_ * \-#,##0_ ;_ * &quot;-&quot;??_ ;_ @_ ">
                  <c:v>1262.1019612</c:v>
                </c:pt>
                <c:pt idx="4" formatCode="_ * #,##0_ ;_ * \-#,##0_ ;_ * &quot;-&quot;??_ ;_ @_ ">
                  <c:v>667.81136204999996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Elforbrug  i</a:t>
            </a:r>
            <a:r>
              <a:rPr lang="en-US" baseline="0"/>
              <a:t> </a:t>
            </a:r>
            <a:r>
              <a:rPr lang="en-US"/>
              <a:t>bygninger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numRef>
              <c:f>'EL 141015'!$F$248:$M$248</c:f>
              <c:numCache>
                <c:formatCode>General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 formatCode="#,##0">
                  <c:v>2014</c:v>
                </c:pt>
              </c:numCache>
            </c:numRef>
          </c:cat>
          <c:val>
            <c:numRef>
              <c:f>'EL 141015'!$F$249:$M$249</c:f>
              <c:numCache>
                <c:formatCode>_ * #,##0_ ;_ * \-#,##0_ ;_ * "-"??_ ;_ @_ </c:formatCode>
                <c:ptCount val="8"/>
                <c:pt idx="0">
                  <c:v>12800.316000000001</c:v>
                </c:pt>
                <c:pt idx="1">
                  <c:v>12420.942999999999</c:v>
                </c:pt>
                <c:pt idx="2">
                  <c:v>11900.647000000001</c:v>
                </c:pt>
                <c:pt idx="3">
                  <c:v>11640.731</c:v>
                </c:pt>
                <c:pt idx="4">
                  <c:v>11179.652059999999</c:v>
                </c:pt>
                <c:pt idx="5">
                  <c:v>10929.066000000001</c:v>
                </c:pt>
                <c:pt idx="6">
                  <c:v>10581.906999999999</c:v>
                </c:pt>
                <c:pt idx="7">
                  <c:v>10231.657999999999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10720"/>
        <c:axId val="162512256"/>
      </c:barChart>
      <c:catAx>
        <c:axId val="16251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512256"/>
        <c:crosses val="autoZero"/>
        <c:auto val="1"/>
        <c:lblAlgn val="ctr"/>
        <c:lblOffset val="100"/>
        <c:noMultiLvlLbl val="0"/>
      </c:catAx>
      <c:valAx>
        <c:axId val="162512256"/>
        <c:scaling>
          <c:orientation val="minMax"/>
          <c:min val="0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1625107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CO</a:t>
            </a:r>
            <a:r>
              <a:rPr lang="da-DK" baseline="-25000"/>
              <a:t>2</a:t>
            </a:r>
            <a:r>
              <a:rPr lang="da-DK"/>
              <a:t>-udledning fra elforbrug</a:t>
            </a:r>
          </a:p>
          <a:p>
            <a:pPr>
              <a:defRPr/>
            </a:pPr>
            <a:r>
              <a:rPr lang="da-DK"/>
              <a:t> i bygninger (ton)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numRef>
              <c:f>'EL 141015'!$O$248:$V$248</c:f>
              <c:numCache>
                <c:formatCode>General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numCache>
            </c:numRef>
          </c:cat>
          <c:val>
            <c:numRef>
              <c:f>'EL 141015'!$O$249:$V$249</c:f>
              <c:numCache>
                <c:formatCode>_ * #,##0_ ;_ * \-#,##0_ ;_ * "-"??_ ;_ @_ </c:formatCode>
                <c:ptCount val="8"/>
                <c:pt idx="0">
                  <c:v>6087.8903944456752</c:v>
                </c:pt>
                <c:pt idx="1">
                  <c:v>5969.4165461379944</c:v>
                </c:pt>
                <c:pt idx="2">
                  <c:v>5574.5135947368426</c:v>
                </c:pt>
                <c:pt idx="3">
                  <c:v>5293.4692547368422</c:v>
                </c:pt>
                <c:pt idx="4">
                  <c:v>4295.340001999999</c:v>
                </c:pt>
                <c:pt idx="5">
                  <c:v>3359.2497600000002</c:v>
                </c:pt>
                <c:pt idx="6">
                  <c:v>4043.4023589473682</c:v>
                </c:pt>
                <c:pt idx="7">
                  <c:v>3144.8885642105265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24160"/>
        <c:axId val="152974080"/>
      </c:barChart>
      <c:catAx>
        <c:axId val="16252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974080"/>
        <c:crosses val="autoZero"/>
        <c:auto val="1"/>
        <c:lblAlgn val="ctr"/>
        <c:lblOffset val="100"/>
        <c:noMultiLvlLbl val="0"/>
      </c:catAx>
      <c:valAx>
        <c:axId val="152974080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162524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da-DK" sz="1600"/>
              <a:t>Besparelse</a:t>
            </a:r>
            <a:r>
              <a:rPr lang="da-DK" sz="1600" baseline="0"/>
              <a:t> på elregningen (2012 priser) </a:t>
            </a:r>
            <a:endParaRPr lang="da-DK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Årets besparelse</c:v>
          </c:tx>
          <c:invertIfNegative val="0"/>
          <c:cat>
            <c:numRef>
              <c:f>'EL 141015'!$AP$248:$AU$248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'EL 141015'!$AP$249:$AU$249</c:f>
              <c:numCache>
                <c:formatCode>_ "kr."\ * #,##0_ ;_ "kr."\ * \-#,##0_ ;_ "kr."\ * "-"??_ ;_ @_ 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v>Akkumuleret besparelse</c:v>
          </c:tx>
          <c:invertIfNegative val="0"/>
          <c:cat>
            <c:numRef>
              <c:f>'EL 141015'!$AP$248:$AU$248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'EL 141015'!$AP$250:$AU$250</c:f>
              <c:numCache>
                <c:formatCode>_ "kr."\ * #,##0_ ;_ "kr."\ * \-#,##0_ ;_ "kr."\ * "-"??_ ;_ @_ 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019520"/>
        <c:axId val="153021056"/>
      </c:barChart>
      <c:catAx>
        <c:axId val="15301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53021056"/>
        <c:crosses val="autoZero"/>
        <c:auto val="1"/>
        <c:lblAlgn val="ctr"/>
        <c:lblOffset val="100"/>
        <c:noMultiLvlLbl val="0"/>
      </c:catAx>
      <c:valAx>
        <c:axId val="153021056"/>
        <c:scaling>
          <c:orientation val="minMax"/>
        </c:scaling>
        <c:delete val="0"/>
        <c:axPos val="l"/>
        <c:majorGridlines/>
        <c:numFmt formatCode="_ &quot;kr.&quot;\ * #,##0_ ;_ &quot;kr.&quot;\ * \-#,##0_ ;_ &quot;kr.&quot;\ * &quot;-&quot;??_ ;_ @_ " sourceLinked="1"/>
        <c:majorTickMark val="none"/>
        <c:minorTickMark val="none"/>
        <c:tickLblPos val="nextTo"/>
        <c:crossAx val="153019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Elforbrug til gadelys og signalanlæg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'Ny gadelys 150915'!$B$395:$I$395</c:f>
              <c:numCache>
                <c:formatCode>General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numCache>
            </c:numRef>
          </c:cat>
          <c:val>
            <c:numRef>
              <c:f>'Ny gadelys 150915'!$B$396:$I$396</c:f>
              <c:numCache>
                <c:formatCode>_ * #,##0_ ;_ * \-#,##0_ ;_ * "-"??_ ;_ @_ </c:formatCode>
                <c:ptCount val="8"/>
                <c:pt idx="0">
                  <c:v>4997.6322149999996</c:v>
                </c:pt>
                <c:pt idx="1">
                  <c:v>4955.4402149999996</c:v>
                </c:pt>
                <c:pt idx="2">
                  <c:v>4850.9379300000001</c:v>
                </c:pt>
                <c:pt idx="3">
                  <c:v>4900.7339799999945</c:v>
                </c:pt>
                <c:pt idx="4">
                  <c:v>4523.9929300000031</c:v>
                </c:pt>
                <c:pt idx="5">
                  <c:v>4461.2503699999997</c:v>
                </c:pt>
                <c:pt idx="6">
                  <c:v>4343.2126099999987</c:v>
                </c:pt>
                <c:pt idx="7">
                  <c:v>4256.7455500000015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61376"/>
        <c:axId val="152675456"/>
      </c:barChart>
      <c:catAx>
        <c:axId val="15266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52675456"/>
        <c:crosses val="autoZero"/>
        <c:auto val="1"/>
        <c:lblAlgn val="ctr"/>
        <c:lblOffset val="100"/>
        <c:noMultiLvlLbl val="0"/>
      </c:catAx>
      <c:valAx>
        <c:axId val="152675456"/>
        <c:scaling>
          <c:orientation val="minMax"/>
          <c:min val="0"/>
        </c:scaling>
        <c:delete val="0"/>
        <c:axPos val="l"/>
        <c:majorGridlines/>
        <c:numFmt formatCode="_ * #,##0_ ;_ * \-#,##0_ ;_ * &quot;-&quot;??_ ;_ @_ " sourceLinked="1"/>
        <c:majorTickMark val="none"/>
        <c:minorTickMark val="none"/>
        <c:tickLblPos val="nextTo"/>
        <c:crossAx val="152661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Besparelse på elregningen (t.kr)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590507436570429"/>
          <c:y val="0.15313684747740158"/>
          <c:w val="0.61831671041119862"/>
          <c:h val="0.73088327500729078"/>
        </c:manualLayout>
      </c:layout>
      <c:barChart>
        <c:barDir val="col"/>
        <c:grouping val="clustered"/>
        <c:varyColors val="0"/>
        <c:ser>
          <c:idx val="0"/>
          <c:order val="0"/>
          <c:tx>
            <c:v>Årets besparelse i forhold til 2007</c:v>
          </c:tx>
          <c:invertIfNegative val="0"/>
          <c:cat>
            <c:numRef>
              <c:f>'EL 141015'!$F$248:$K$248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'EL 141015'!$F$252:$K$252</c:f>
              <c:numCache>
                <c:formatCode>_ * #,##0_ ;_ * \-#,##0_ ;_ * "-"??_ ;_ @_ </c:formatCode>
                <c:ptCount val="6"/>
              </c:numCache>
            </c:numRef>
          </c:val>
        </c:ser>
        <c:ser>
          <c:idx val="1"/>
          <c:order val="1"/>
          <c:tx>
            <c:v>Akkumuleret besparelse</c:v>
          </c:tx>
          <c:invertIfNegative val="0"/>
          <c:cat>
            <c:numRef>
              <c:f>'EL 141015'!$F$248:$K$248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'EL 141015'!$F$253:$K$253</c:f>
              <c:numCache>
                <c:formatCode>_ * #,##0_ ;_ * \-#,##0_ ;_ * "-"??_ ;_ @_ 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47008"/>
        <c:axId val="161965184"/>
      </c:barChart>
      <c:catAx>
        <c:axId val="16194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61965184"/>
        <c:crosses val="autoZero"/>
        <c:auto val="1"/>
        <c:lblAlgn val="ctr"/>
        <c:lblOffset val="100"/>
        <c:noMultiLvlLbl val="0"/>
      </c:catAx>
      <c:valAx>
        <c:axId val="16196518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1947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533289588801358"/>
          <c:y val="0.27463728492271805"/>
          <c:w val="0.19800043744532181"/>
          <c:h val="0.4367206182560550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Elbetaling (t.kr)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380796150481189"/>
          <c:y val="0.19480351414406533"/>
          <c:w val="0.63008092738408561"/>
          <c:h val="0.71236475648878095"/>
        </c:manualLayout>
      </c:layout>
      <c:lineChart>
        <c:grouping val="standard"/>
        <c:varyColors val="0"/>
        <c:ser>
          <c:idx val="0"/>
          <c:order val="0"/>
          <c:tx>
            <c:v>akuel elbetaling</c:v>
          </c:tx>
          <c:marker>
            <c:symbol val="none"/>
          </c:marker>
          <c:cat>
            <c:numRef>
              <c:f>'EL 141015'!$W$248:$AB$248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'EL 141015'!$W$253:$AB$253</c:f>
              <c:numCache>
                <c:formatCode>_ * #,##0_ ;_ * \-#,##0_ ;_ * "-"??_ ;_ @_ </c:formatCode>
                <c:ptCount val="6"/>
              </c:numCache>
            </c:numRef>
          </c:val>
          <c:smooth val="0"/>
        </c:ser>
        <c:ser>
          <c:idx val="1"/>
          <c:order val="1"/>
          <c:tx>
            <c:v>elbetaling hvis der ikke var sparet</c:v>
          </c:tx>
          <c:marker>
            <c:symbol val="none"/>
          </c:marker>
          <c:cat>
            <c:numRef>
              <c:f>'EL 141015'!$W$248:$AB$248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'EL 141015'!$W$254:$AB$254</c:f>
              <c:numCache>
                <c:formatCode>_ * #,##0_ ;_ * \-#,##0_ ;_ * "-"??_ ;_ @_ 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98720"/>
        <c:axId val="162000256"/>
      </c:lineChart>
      <c:catAx>
        <c:axId val="16199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62000256"/>
        <c:crosses val="autoZero"/>
        <c:auto val="1"/>
        <c:lblAlgn val="ctr"/>
        <c:lblOffset val="100"/>
        <c:noMultiLvlLbl val="0"/>
      </c:catAx>
      <c:valAx>
        <c:axId val="162000256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none"/>
        <c:minorTickMark val="none"/>
        <c:tickLblPos val="nextTo"/>
        <c:crossAx val="161998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473447069116365"/>
          <c:y val="0.2700076552930884"/>
          <c:w val="0.18859886264217207"/>
          <c:h val="0.5293132108486435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Fordeling af varmeleverance </a:t>
            </a:r>
            <a:r>
              <a:rPr lang="da-DK" baseline="0"/>
              <a:t>2007 </a:t>
            </a:r>
            <a:endParaRPr lang="da-DK"/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'Summeret varme 191015'!$A$3:$A$8</c:f>
              <c:strCache>
                <c:ptCount val="6"/>
                <c:pt idx="0">
                  <c:v>Sønderborg Fjernvarme</c:v>
                </c:pt>
                <c:pt idx="1">
                  <c:v>Gråsten Fjernvarme</c:v>
                </c:pt>
                <c:pt idx="2">
                  <c:v>Broager Fjernvarme</c:v>
                </c:pt>
                <c:pt idx="3">
                  <c:v>Nordborg (Danbo og SonFor)</c:v>
                </c:pt>
                <c:pt idx="4">
                  <c:v>Augustenborg Fjernvarme</c:v>
                </c:pt>
                <c:pt idx="5">
                  <c:v>DongEnergy Naturgas</c:v>
                </c:pt>
              </c:strCache>
            </c:strRef>
          </c:cat>
          <c:val>
            <c:numRef>
              <c:f>'Summeret varme 191015'!$B$3:$B$8</c:f>
              <c:numCache>
                <c:formatCode>#,##0</c:formatCode>
                <c:ptCount val="6"/>
                <c:pt idx="0">
                  <c:v>20574.378822872226</c:v>
                </c:pt>
                <c:pt idx="1">
                  <c:v>2450.6844594321274</c:v>
                </c:pt>
                <c:pt idx="2">
                  <c:v>1620.4396185658106</c:v>
                </c:pt>
                <c:pt idx="3">
                  <c:v>2879.0828471411901</c:v>
                </c:pt>
                <c:pt idx="4">
                  <c:v>1862.2931586882773</c:v>
                </c:pt>
                <c:pt idx="5">
                  <c:v>17865.110081621933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Fordeling af varmeleverance </a:t>
            </a:r>
            <a:r>
              <a:rPr lang="da-DK" baseline="0"/>
              <a:t>2014 </a:t>
            </a:r>
            <a:endParaRPr lang="da-DK"/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'Summeret varme 191015'!$A$3:$A$8</c:f>
              <c:strCache>
                <c:ptCount val="6"/>
                <c:pt idx="0">
                  <c:v>Sønderborg Fjernvarme</c:v>
                </c:pt>
                <c:pt idx="1">
                  <c:v>Gråsten Fjernvarme</c:v>
                </c:pt>
                <c:pt idx="2">
                  <c:v>Broager Fjernvarme</c:v>
                </c:pt>
                <c:pt idx="3">
                  <c:v>Nordborg (Danbo og SonFor)</c:v>
                </c:pt>
                <c:pt idx="4">
                  <c:v>Augustenborg Fjernvarme</c:v>
                </c:pt>
                <c:pt idx="5">
                  <c:v>DongEnergy Naturgas</c:v>
                </c:pt>
              </c:strCache>
            </c:strRef>
          </c:cat>
          <c:val>
            <c:numRef>
              <c:f>'Summeret varme 191015'!$I$3:$I$8</c:f>
              <c:numCache>
                <c:formatCode>#,##0</c:formatCode>
                <c:ptCount val="6"/>
                <c:pt idx="0">
                  <c:v>17741.766020435778</c:v>
                </c:pt>
                <c:pt idx="1">
                  <c:v>2229.7044254973607</c:v>
                </c:pt>
                <c:pt idx="2">
                  <c:v>1329.8550724637682</c:v>
                </c:pt>
                <c:pt idx="3">
                  <c:v>2202.4261266747867</c:v>
                </c:pt>
                <c:pt idx="4">
                  <c:v>2181.231884057971</c:v>
                </c:pt>
                <c:pt idx="5">
                  <c:v>12303.112891555016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 rtl="0">
            <a:defRPr/>
          </a:pPr>
          <a:endParaRPr lang="da-DK"/>
        </a:p>
      </c:txPr>
    </c:legend>
    <c:plotVisOnly val="1"/>
    <c:dispBlanksAs val="zero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Fordeling af CO</a:t>
            </a:r>
            <a:r>
              <a:rPr lang="da-DK" baseline="-25000"/>
              <a:t>2</a:t>
            </a:r>
            <a:r>
              <a:rPr lang="da-DK"/>
              <a:t>-udledning 2007</a:t>
            </a:r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'Summeret varme 191015'!$A$3:$A$8</c:f>
              <c:strCache>
                <c:ptCount val="6"/>
                <c:pt idx="0">
                  <c:v>Sønderborg Fjernvarme</c:v>
                </c:pt>
                <c:pt idx="1">
                  <c:v>Gråsten Fjernvarme</c:v>
                </c:pt>
                <c:pt idx="2">
                  <c:v>Broager Fjernvarme</c:v>
                </c:pt>
                <c:pt idx="3">
                  <c:v>Nordborg (Danbo og SonFor)</c:v>
                </c:pt>
                <c:pt idx="4">
                  <c:v>Augustenborg Fjernvarme</c:v>
                </c:pt>
                <c:pt idx="5">
                  <c:v>DongEnergy Naturgas</c:v>
                </c:pt>
              </c:strCache>
            </c:strRef>
          </c:cat>
          <c:val>
            <c:numRef>
              <c:f>'Summeret varme 191015'!$K$3:$K$8</c:f>
              <c:numCache>
                <c:formatCode>#,##0</c:formatCode>
                <c:ptCount val="6"/>
                <c:pt idx="0">
                  <c:v>3577.0150390733274</c:v>
                </c:pt>
                <c:pt idx="1">
                  <c:v>574.95956743357942</c:v>
                </c:pt>
                <c:pt idx="2">
                  <c:v>400.16316242570474</c:v>
                </c:pt>
                <c:pt idx="3">
                  <c:v>657.08161182548747</c:v>
                </c:pt>
                <c:pt idx="4">
                  <c:v>438.3962748350383</c:v>
                </c:pt>
                <c:pt idx="5">
                  <c:v>3651.8071517843405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 rtl="0">
            <a:defRPr/>
          </a:pPr>
          <a:endParaRPr lang="da-DK"/>
        </a:p>
      </c:txPr>
    </c:legend>
    <c:plotVisOnly val="1"/>
    <c:dispBlanksAs val="zero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Fordeling af CO</a:t>
            </a:r>
            <a:r>
              <a:rPr lang="da-DK" baseline="-25000"/>
              <a:t>2</a:t>
            </a:r>
            <a:r>
              <a:rPr lang="da-DK"/>
              <a:t>-udledning 2014</a:t>
            </a:r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'Summeret varme 191015'!$A$3:$A$8</c:f>
              <c:strCache>
                <c:ptCount val="6"/>
                <c:pt idx="0">
                  <c:v>Sønderborg Fjernvarme</c:v>
                </c:pt>
                <c:pt idx="1">
                  <c:v>Gråsten Fjernvarme</c:v>
                </c:pt>
                <c:pt idx="2">
                  <c:v>Broager Fjernvarme</c:v>
                </c:pt>
                <c:pt idx="3">
                  <c:v>Nordborg (Danbo og SonFor)</c:v>
                </c:pt>
                <c:pt idx="4">
                  <c:v>Augustenborg Fjernvarme</c:v>
                </c:pt>
                <c:pt idx="5">
                  <c:v>DongEnergy Naturgas</c:v>
                </c:pt>
              </c:strCache>
            </c:strRef>
          </c:cat>
          <c:val>
            <c:numRef>
              <c:f>'Summeret varme 191015'!$R$3:$R$8</c:f>
              <c:numCache>
                <c:formatCode>#,##0</c:formatCode>
                <c:ptCount val="6"/>
                <c:pt idx="0">
                  <c:v>1349.4404664316132</c:v>
                </c:pt>
                <c:pt idx="1">
                  <c:v>3.7698843311978223</c:v>
                </c:pt>
                <c:pt idx="2">
                  <c:v>280.03998222289368</c:v>
                </c:pt>
                <c:pt idx="3">
                  <c:v>508.76043526187567</c:v>
                </c:pt>
                <c:pt idx="4">
                  <c:v>625.69386998449204</c:v>
                </c:pt>
                <c:pt idx="5">
                  <c:v>2522.3842050266107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 rtl="0">
            <a:defRPr/>
          </a:pPr>
          <a:endParaRPr lang="da-DK"/>
        </a:p>
      </c:txPr>
    </c:legend>
    <c:plotVisOnly val="1"/>
    <c:dispBlanksAs val="zero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Ukorrigeret varmeforbrug (MWh)</c:v>
          </c:tx>
          <c:invertIfNegative val="0"/>
          <c:cat>
            <c:numRef>
              <c:f>'Varme 201015'!$AQ$266:$AX$266</c:f>
              <c:numCache>
                <c:formatCode>General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numCache>
            </c:numRef>
          </c:cat>
          <c:val>
            <c:numRef>
              <c:f>'Varme 201015'!$AQ$267:$AX$267</c:f>
              <c:numCache>
                <c:formatCode>#,##0</c:formatCode>
                <c:ptCount val="8"/>
                <c:pt idx="0">
                  <c:v>39060.069555555558</c:v>
                </c:pt>
                <c:pt idx="1">
                  <c:v>41061.955777777781</c:v>
                </c:pt>
                <c:pt idx="2">
                  <c:v>41395.282444444449</c:v>
                </c:pt>
                <c:pt idx="3">
                  <c:v>46460.952222222222</c:v>
                </c:pt>
                <c:pt idx="4">
                  <c:v>38397.066999999995</c:v>
                </c:pt>
                <c:pt idx="5">
                  <c:v>39708.270777777769</c:v>
                </c:pt>
                <c:pt idx="6">
                  <c:v>37431.313444444444</c:v>
                </c:pt>
                <c:pt idx="7">
                  <c:v>32195.672666666665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10208"/>
        <c:axId val="159311744"/>
      </c:barChart>
      <c:catAx>
        <c:axId val="15931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9311744"/>
        <c:crosses val="autoZero"/>
        <c:auto val="1"/>
        <c:lblAlgn val="ctr"/>
        <c:lblOffset val="100"/>
        <c:noMultiLvlLbl val="0"/>
      </c:catAx>
      <c:valAx>
        <c:axId val="1593117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9310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Korrigeret varmeforbrug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</c:spPr>
          <c:invertIfNegative val="0"/>
          <c:cat>
            <c:numRef>
              <c:f>'Varme 201015'!$AY$266:$BF$266</c:f>
              <c:numCache>
                <c:formatCode>General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numCache>
            </c:numRef>
          </c:cat>
          <c:val>
            <c:numRef>
              <c:f>'Varme 201015'!$AY$267:$BF$267</c:f>
              <c:numCache>
                <c:formatCode>#,##0</c:formatCode>
                <c:ptCount val="8"/>
                <c:pt idx="0">
                  <c:v>47251.988988321566</c:v>
                </c:pt>
                <c:pt idx="1">
                  <c:v>45906.864616076462</c:v>
                </c:pt>
                <c:pt idx="2">
                  <c:v>43371.423243204285</c:v>
                </c:pt>
                <c:pt idx="3">
                  <c:v>42361.283547634215</c:v>
                </c:pt>
                <c:pt idx="4">
                  <c:v>41978.493373260935</c:v>
                </c:pt>
                <c:pt idx="5">
                  <c:v>40404.504879108514</c:v>
                </c:pt>
                <c:pt idx="6">
                  <c:v>38485.807533681189</c:v>
                </c:pt>
                <c:pt idx="7">
                  <c:v>37988.096420684684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931072"/>
        <c:axId val="164932608"/>
      </c:barChart>
      <c:catAx>
        <c:axId val="16493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932608"/>
        <c:crosses val="autoZero"/>
        <c:auto val="1"/>
        <c:lblAlgn val="ctr"/>
        <c:lblOffset val="100"/>
        <c:noMultiLvlLbl val="0"/>
      </c:catAx>
      <c:valAx>
        <c:axId val="164932608"/>
        <c:scaling>
          <c:orientation val="minMax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4931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CO</a:t>
            </a:r>
            <a:r>
              <a:rPr lang="da-DK" baseline="-25000"/>
              <a:t>2</a:t>
            </a:r>
            <a:r>
              <a:rPr lang="da-DK"/>
              <a:t> udledning fra varmeforbrug (ton) 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</c:spPr>
          <c:invertIfNegative val="0"/>
          <c:cat>
            <c:numRef>
              <c:f>'Varme 201015'!$BG$266:$BN$266</c:f>
              <c:numCache>
                <c:formatCode>General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numCache>
            </c:numRef>
          </c:cat>
          <c:val>
            <c:numRef>
              <c:f>'Varme 201015'!$BG$267:$BN$267</c:f>
              <c:numCache>
                <c:formatCode>#,##0</c:formatCode>
                <c:ptCount val="8"/>
                <c:pt idx="0">
                  <c:v>9299.4228073774775</c:v>
                </c:pt>
                <c:pt idx="1">
                  <c:v>8953.015192172028</c:v>
                </c:pt>
                <c:pt idx="2">
                  <c:v>8570.2753132389189</c:v>
                </c:pt>
                <c:pt idx="3">
                  <c:v>8420.9689354780003</c:v>
                </c:pt>
                <c:pt idx="4">
                  <c:v>8222.6281744341431</c:v>
                </c:pt>
                <c:pt idx="5">
                  <c:v>7397.4599852357878</c:v>
                </c:pt>
                <c:pt idx="6">
                  <c:v>5859.5695120021428</c:v>
                </c:pt>
                <c:pt idx="7">
                  <c:v>5290.0888432586826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64952704"/>
        <c:axId val="165454208"/>
      </c:barChart>
      <c:catAx>
        <c:axId val="16495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454208"/>
        <c:crosses val="autoZero"/>
        <c:auto val="1"/>
        <c:lblAlgn val="ctr"/>
        <c:lblOffset val="100"/>
        <c:noMultiLvlLbl val="0"/>
      </c:catAx>
      <c:valAx>
        <c:axId val="1654542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49527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Besparelse på varmeregningen (t.kr.)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Årets besparelse i forhold til 2007</c:v>
          </c:tx>
          <c:invertIfNegative val="0"/>
          <c:cat>
            <c:numRef>
              <c:f>'Varme 201015'!$BO$269:$BT$269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'Varme 201015'!$BO$270:$BT$270</c:f>
              <c:numCache>
                <c:formatCode>#,##0</c:formatCode>
                <c:ptCount val="6"/>
                <c:pt idx="0">
                  <c:v>0</c:v>
                </c:pt>
                <c:pt idx="1">
                  <c:v>64.789073304412369</c:v>
                </c:pt>
                <c:pt idx="2">
                  <c:v>1436.887963837062</c:v>
                </c:pt>
                <c:pt idx="3">
                  <c:v>1969.6666727947309</c:v>
                </c:pt>
                <c:pt idx="4">
                  <c:v>2212.9869268124862</c:v>
                </c:pt>
                <c:pt idx="5">
                  <c:v>3231.7844322136298</c:v>
                </c:pt>
              </c:numCache>
            </c:numRef>
          </c:val>
        </c:ser>
        <c:ser>
          <c:idx val="1"/>
          <c:order val="1"/>
          <c:tx>
            <c:v>Akkumuleret besparelse</c:v>
          </c:tx>
          <c:invertIfNegative val="0"/>
          <c:cat>
            <c:numRef>
              <c:f>'Varme 201015'!$BO$269:$BT$269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'Varme 201015'!$BO$271:$BT$271</c:f>
              <c:numCache>
                <c:formatCode>#,##0</c:formatCode>
                <c:ptCount val="6"/>
                <c:pt idx="0">
                  <c:v>0</c:v>
                </c:pt>
                <c:pt idx="1">
                  <c:v>64.789073304412369</c:v>
                </c:pt>
                <c:pt idx="2">
                  <c:v>1501.6770371414743</c:v>
                </c:pt>
                <c:pt idx="3">
                  <c:v>3471.3437099362054</c:v>
                </c:pt>
                <c:pt idx="4">
                  <c:v>5684.3306367486912</c:v>
                </c:pt>
                <c:pt idx="5">
                  <c:v>8916.1150689623209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081280"/>
        <c:axId val="166082816"/>
      </c:barChart>
      <c:catAx>
        <c:axId val="16608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66082816"/>
        <c:crosses val="autoZero"/>
        <c:auto val="1"/>
        <c:lblAlgn val="ctr"/>
        <c:lblOffset val="100"/>
        <c:noMultiLvlLbl val="0"/>
      </c:catAx>
      <c:valAx>
        <c:axId val="166082816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166081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CO</a:t>
            </a:r>
            <a:r>
              <a:rPr lang="da-DK" baseline="-25000"/>
              <a:t>2</a:t>
            </a:r>
            <a:r>
              <a:rPr lang="da-DK"/>
              <a:t>-udledning fra el til gadelys og signalanlæg (ton)</a:t>
            </a:r>
            <a:r>
              <a:rPr lang="da-DK" baseline="0"/>
              <a:t> </a:t>
            </a:r>
            <a:endParaRPr lang="da-DK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'Ny gadelys 150915'!$K$394:$R$394</c:f>
              <c:numCache>
                <c:formatCode>General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numCache>
            </c:numRef>
          </c:cat>
          <c:val>
            <c:numRef>
              <c:f>'Ny gadelys 150915'!$K$396:$R$396</c:f>
              <c:numCache>
                <c:formatCode>_(* #,##0_);_(* \(#,##0\);_(* "-"??_);_(@_)</c:formatCode>
                <c:ptCount val="8"/>
                <c:pt idx="0">
                  <c:v>2376.8973482116189</c:v>
                </c:pt>
                <c:pt idx="1">
                  <c:v>2381.5491958073248</c:v>
                </c:pt>
                <c:pt idx="2">
                  <c:v>2272.2814514210527</c:v>
                </c:pt>
                <c:pt idx="3">
                  <c:v>2228.5442940631556</c:v>
                </c:pt>
                <c:pt idx="4">
                  <c:v>1738.1657046842117</c:v>
                </c:pt>
                <c:pt idx="5">
                  <c:v>1371.2474821473686</c:v>
                </c:pt>
                <c:pt idx="6">
                  <c:v>1659.5643972947362</c:v>
                </c:pt>
                <c:pt idx="7">
                  <c:v>1308.3891585263166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343936"/>
        <c:axId val="158345472"/>
      </c:barChart>
      <c:catAx>
        <c:axId val="15834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8345472"/>
        <c:crosses val="autoZero"/>
        <c:auto val="1"/>
        <c:lblAlgn val="ctr"/>
        <c:lblOffset val="100"/>
        <c:noMultiLvlLbl val="0"/>
      </c:catAx>
      <c:valAx>
        <c:axId val="158345472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58343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Varmebetaling (t.kr)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015529308836559"/>
          <c:y val="0.19480351414406533"/>
          <c:w val="0.56667650918635148"/>
          <c:h val="0.68921660834062359"/>
        </c:manualLayout>
      </c:layout>
      <c:lineChart>
        <c:grouping val="standard"/>
        <c:varyColors val="0"/>
        <c:ser>
          <c:idx val="0"/>
          <c:order val="0"/>
          <c:tx>
            <c:v>Varmebetaling hvis ikke der var sparet</c:v>
          </c:tx>
          <c:marker>
            <c:symbol val="none"/>
          </c:marker>
          <c:cat>
            <c:numRef>
              <c:f>'Varme 201015'!$BO$269:$BT$269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'Varme 201015'!$BO$273:$BT$273</c:f>
              <c:numCache>
                <c:formatCode>#,##0</c:formatCode>
                <c:ptCount val="6"/>
                <c:pt idx="0">
                  <c:v>18125.444258730546</c:v>
                </c:pt>
                <c:pt idx="1">
                  <c:v>18565.275362742621</c:v>
                </c:pt>
                <c:pt idx="2">
                  <c:v>19203.593798634181</c:v>
                </c:pt>
                <c:pt idx="3">
                  <c:v>19291.727513494574</c:v>
                </c:pt>
                <c:pt idx="4">
                  <c:v>20076.792036066436</c:v>
                </c:pt>
                <c:pt idx="5">
                  <c:v>20055.859980142686</c:v>
                </c:pt>
              </c:numCache>
            </c:numRef>
          </c:val>
          <c:smooth val="0"/>
        </c:ser>
        <c:ser>
          <c:idx val="1"/>
          <c:order val="1"/>
          <c:tx>
            <c:v>Aktuel varmebetaling</c:v>
          </c:tx>
          <c:marker>
            <c:symbol val="none"/>
          </c:marker>
          <c:cat>
            <c:numRef>
              <c:f>'Varme 201015'!$BO$269:$BT$269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'Varme 201015'!$BO$274:$BT$274</c:f>
              <c:numCache>
                <c:formatCode>#,##0</c:formatCode>
                <c:ptCount val="6"/>
                <c:pt idx="0">
                  <c:v>18125.444258730546</c:v>
                </c:pt>
                <c:pt idx="1">
                  <c:v>18500.486289438209</c:v>
                </c:pt>
                <c:pt idx="2">
                  <c:v>17766.705834797121</c:v>
                </c:pt>
                <c:pt idx="3">
                  <c:v>17322.060840699844</c:v>
                </c:pt>
                <c:pt idx="4">
                  <c:v>17863.80510925395</c:v>
                </c:pt>
                <c:pt idx="5">
                  <c:v>16824.075547929056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120448"/>
        <c:axId val="166122240"/>
      </c:lineChart>
      <c:catAx>
        <c:axId val="16612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66122240"/>
        <c:crosses val="autoZero"/>
        <c:auto val="1"/>
        <c:lblAlgn val="ctr"/>
        <c:lblOffset val="100"/>
        <c:noMultiLvlLbl val="0"/>
      </c:catAx>
      <c:valAx>
        <c:axId val="166122240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166120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127624671916015"/>
          <c:y val="0.35334098862642188"/>
          <c:w val="0.24483486439195101"/>
          <c:h val="0.5015354330708661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Brændstof til egne og leasede køretøjer (liter)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chemeClr val="accent6"/>
            </a:solidFill>
          </c:spPr>
          <c:invertIfNegative val="0"/>
          <c:cat>
            <c:strRef>
              <c:f>'Brændstof 141015'!$AB$6:$AI$6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141015'!$AB$7:$AI$7</c:f>
              <c:numCache>
                <c:formatCode>_ * #,##0_ ;_ * \-#,##0_ ;_ * "-"??_ ;_ @_ </c:formatCode>
                <c:ptCount val="8"/>
                <c:pt idx="4">
                  <c:v>329540</c:v>
                </c:pt>
                <c:pt idx="5">
                  <c:v>369717</c:v>
                </c:pt>
                <c:pt idx="6">
                  <c:v>351102</c:v>
                </c:pt>
                <c:pt idx="7">
                  <c:v>496491</c:v>
                </c:pt>
              </c:numCache>
            </c:numRef>
          </c:val>
        </c:ser>
        <c:ser>
          <c:idx val="2"/>
          <c:order val="1"/>
          <c:spPr>
            <a:noFill/>
            <a:ln w="19050">
              <a:solidFill>
                <a:schemeClr val="accent6"/>
              </a:solidFill>
              <a:prstDash val="lgDash"/>
            </a:ln>
          </c:spPr>
          <c:invertIfNegative val="0"/>
          <c:cat>
            <c:strRef>
              <c:f>'Brændstof 141015'!$AB$6:$AI$6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141015'!$AB$8:$AI$8</c:f>
              <c:numCache>
                <c:formatCode>_ * #,##0_ ;_ * \-#,##0_ ;_ * "-"??_ ;_ @_ </c:formatCode>
                <c:ptCount val="8"/>
                <c:pt idx="0">
                  <c:v>201282.99999999997</c:v>
                </c:pt>
                <c:pt idx="1">
                  <c:v>244806</c:v>
                </c:pt>
                <c:pt idx="2">
                  <c:v>258122</c:v>
                </c:pt>
                <c:pt idx="3">
                  <c:v>239969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4"/>
        <c:overlap val="100"/>
        <c:axId val="164960128"/>
        <c:axId val="164961664"/>
      </c:barChart>
      <c:catAx>
        <c:axId val="164960128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164961664"/>
        <c:crosses val="autoZero"/>
        <c:auto val="1"/>
        <c:lblAlgn val="ctr"/>
        <c:lblOffset val="100"/>
        <c:noMultiLvlLbl val="0"/>
      </c:catAx>
      <c:valAx>
        <c:axId val="164961664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1649601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Brændstof til Vej og Park (liter)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'Brændstof 141015'!$AA$10</c:f>
              <c:strCache>
                <c:ptCount val="1"/>
                <c:pt idx="0">
                  <c:v>Brændstof til Vej og Park</c:v>
                </c:pt>
              </c:strCache>
            </c:strRef>
          </c:tx>
          <c:invertIfNegative val="0"/>
          <c:cat>
            <c:strRef>
              <c:f>'Brændstof 141015'!$AB$6:$AI$6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141015'!$AB$10:$AI$10</c:f>
              <c:numCache>
                <c:formatCode>_ * #,##0_ ;_ * \-#,##0_ ;_ * "-"??_ ;_ @_ </c:formatCode>
                <c:ptCount val="8"/>
                <c:pt idx="0">
                  <c:v>355990</c:v>
                </c:pt>
                <c:pt idx="1">
                  <c:v>304468</c:v>
                </c:pt>
                <c:pt idx="2">
                  <c:v>306938</c:v>
                </c:pt>
                <c:pt idx="3">
                  <c:v>398763</c:v>
                </c:pt>
                <c:pt idx="4">
                  <c:v>301658</c:v>
                </c:pt>
                <c:pt idx="5">
                  <c:v>278445</c:v>
                </c:pt>
                <c:pt idx="6">
                  <c:v>285887</c:v>
                </c:pt>
                <c:pt idx="7">
                  <c:v>278481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989952"/>
        <c:axId val="165004032"/>
      </c:barChart>
      <c:catAx>
        <c:axId val="164989952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165004032"/>
        <c:crosses val="autoZero"/>
        <c:auto val="1"/>
        <c:lblAlgn val="ctr"/>
        <c:lblOffset val="100"/>
        <c:noMultiLvlLbl val="0"/>
      </c:catAx>
      <c:valAx>
        <c:axId val="165004032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164989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LPG tank- og flaskegas til ukrudtsafbrænding mm (kg)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'Brændstof 141015'!$AA$11</c:f>
              <c:strCache>
                <c:ptCount val="1"/>
                <c:pt idx="0">
                  <c:v>LPG tank- og flaskegas til ukrudtsafbrænding mm</c:v>
                </c:pt>
              </c:strCache>
            </c:strRef>
          </c:tx>
          <c:invertIfNegative val="0"/>
          <c:cat>
            <c:strRef>
              <c:f>'Brændstof 141015'!$AB$6:$AI$6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141015'!$AB$11:$AI$11</c:f>
              <c:numCache>
                <c:formatCode>_ * #,##0_ ;_ * \-#,##0_ ;_ * "-"??_ ;_ @_ </c:formatCode>
                <c:ptCount val="8"/>
                <c:pt idx="0">
                  <c:v>13577</c:v>
                </c:pt>
                <c:pt idx="1">
                  <c:v>17286</c:v>
                </c:pt>
                <c:pt idx="2">
                  <c:v>20270</c:v>
                </c:pt>
                <c:pt idx="3">
                  <c:v>16680</c:v>
                </c:pt>
                <c:pt idx="4">
                  <c:v>17508.960000000003</c:v>
                </c:pt>
                <c:pt idx="5">
                  <c:v>19044.72</c:v>
                </c:pt>
                <c:pt idx="6">
                  <c:v>22370.58</c:v>
                </c:pt>
                <c:pt idx="7">
                  <c:v>25460.460000000003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86816"/>
        <c:axId val="167188352"/>
      </c:barChart>
      <c:catAx>
        <c:axId val="167186816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167188352"/>
        <c:crosses val="autoZero"/>
        <c:auto val="1"/>
        <c:lblAlgn val="ctr"/>
        <c:lblOffset val="100"/>
        <c:noMultiLvlLbl val="0"/>
      </c:catAx>
      <c:valAx>
        <c:axId val="167188352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167186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Brændstof til tjenestekørsel i privatejet bil (liter)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'Brændstof 141015'!$AA$9</c:f>
              <c:strCache>
                <c:ptCount val="1"/>
                <c:pt idx="0">
                  <c:v>Brændstof til tjenestekørsel i privatejet bil*</c:v>
                </c:pt>
              </c:strCache>
            </c:strRef>
          </c:tx>
          <c:invertIfNegative val="0"/>
          <c:cat>
            <c:strRef>
              <c:f>'Brændstof 141015'!$AB$6:$AI$6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141015'!$AB$9:$AI$9</c:f>
              <c:numCache>
                <c:formatCode>_ * #,##0_ ;_ * \-#,##0_ ;_ * "-"??_ ;_ @_ </c:formatCode>
                <c:ptCount val="8"/>
                <c:pt idx="3">
                  <c:v>106637.4</c:v>
                </c:pt>
                <c:pt idx="4">
                  <c:v>97308.933333333334</c:v>
                </c:pt>
                <c:pt idx="5">
                  <c:v>92882</c:v>
                </c:pt>
                <c:pt idx="6">
                  <c:v>89905.2</c:v>
                </c:pt>
                <c:pt idx="7">
                  <c:v>96516.733333333337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204352"/>
        <c:axId val="167205888"/>
      </c:barChart>
      <c:catAx>
        <c:axId val="167204352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167205888"/>
        <c:crosses val="autoZero"/>
        <c:auto val="1"/>
        <c:lblAlgn val="ctr"/>
        <c:lblOffset val="100"/>
        <c:noMultiLvlLbl val="0"/>
      </c:catAx>
      <c:valAx>
        <c:axId val="167205888"/>
        <c:scaling>
          <c:orientation val="minMax"/>
          <c:min val="0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1672043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</a:t>
            </a:r>
            <a:r>
              <a:rPr lang="en-US" baseline="-25000"/>
              <a:t>2</a:t>
            </a:r>
            <a:r>
              <a:rPr lang="en-US"/>
              <a:t>-udledning fra brændstof til </a:t>
            </a:r>
          </a:p>
          <a:p>
            <a:pPr>
              <a:defRPr/>
            </a:pPr>
            <a:r>
              <a:rPr lang="en-US"/>
              <a:t>Vej og Park (ton)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'Brændstof 141015'!$AA$18</c:f>
              <c:strCache>
                <c:ptCount val="1"/>
                <c:pt idx="0">
                  <c:v>CO2-udledning fra brændstof til Vej og Park</c:v>
                </c:pt>
              </c:strCache>
            </c:strRef>
          </c:tx>
          <c:invertIfNegative val="0"/>
          <c:cat>
            <c:strRef>
              <c:f>'Brændstof 141015'!$AB$14:$AI$14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141015'!$AB$18:$AI$18</c:f>
              <c:numCache>
                <c:formatCode>_ * #,##0_ ;_ * \-#,##0_ ;_ * "-"??_ ;_ @_ </c:formatCode>
                <c:ptCount val="8"/>
                <c:pt idx="0">
                  <c:v>941.89368772000012</c:v>
                </c:pt>
                <c:pt idx="1">
                  <c:v>805.13472135999996</c:v>
                </c:pt>
                <c:pt idx="2">
                  <c:v>812.39748544000008</c:v>
                </c:pt>
                <c:pt idx="3">
                  <c:v>1056.6478199500002</c:v>
                </c:pt>
                <c:pt idx="4">
                  <c:v>799.81755071000009</c:v>
                </c:pt>
                <c:pt idx="5">
                  <c:v>738.6912744</c:v>
                </c:pt>
                <c:pt idx="6">
                  <c:v>758.09630522999998</c:v>
                </c:pt>
                <c:pt idx="7">
                  <c:v>667.81136204999996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234176"/>
        <c:axId val="167240064"/>
      </c:barChart>
      <c:catAx>
        <c:axId val="167234176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167240064"/>
        <c:crosses val="autoZero"/>
        <c:auto val="1"/>
        <c:lblAlgn val="ctr"/>
        <c:lblOffset val="100"/>
        <c:noMultiLvlLbl val="0"/>
      </c:catAx>
      <c:valAx>
        <c:axId val="167240064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167234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</a:t>
            </a:r>
            <a:r>
              <a:rPr lang="en-US" baseline="-25000"/>
              <a:t>2</a:t>
            </a:r>
            <a:r>
              <a:rPr lang="en-US"/>
              <a:t>-udledning fra brændstof til tjenestekørsel i privatejet bil (ton)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'Brændstof 141015'!$AA$17</c:f>
              <c:strCache>
                <c:ptCount val="1"/>
                <c:pt idx="0">
                  <c:v>CO2-udledning fra brændstof til tjenestekørsel i privatejet bil*</c:v>
                </c:pt>
              </c:strCache>
            </c:strRef>
          </c:tx>
          <c:invertIfNegative val="0"/>
          <c:cat>
            <c:strRef>
              <c:f>'Brændstof 141015'!$AB$14:$AI$14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141015'!$AB$17:$AI$17</c:f>
              <c:numCache>
                <c:formatCode>_ * #,##0_ ;_ * \-#,##0_ ;_ * "-"??_ ;_ @_ </c:formatCode>
                <c:ptCount val="8"/>
                <c:pt idx="3">
                  <c:v>262.32800400000002</c:v>
                </c:pt>
                <c:pt idx="4">
                  <c:v>239.379976</c:v>
                </c:pt>
                <c:pt idx="5">
                  <c:v>228.48972000000001</c:v>
                </c:pt>
                <c:pt idx="6">
                  <c:v>221.16679199999999</c:v>
                </c:pt>
                <c:pt idx="7">
                  <c:v>237.431164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280640"/>
        <c:axId val="167282176"/>
      </c:barChart>
      <c:catAx>
        <c:axId val="167280640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167282176"/>
        <c:crosses val="autoZero"/>
        <c:auto val="1"/>
        <c:lblAlgn val="ctr"/>
        <c:lblOffset val="100"/>
        <c:noMultiLvlLbl val="0"/>
      </c:catAx>
      <c:valAx>
        <c:axId val="167282176"/>
        <c:scaling>
          <c:orientation val="minMax"/>
          <c:min val="0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167280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</a:t>
            </a:r>
            <a:r>
              <a:rPr lang="en-US" baseline="-25000"/>
              <a:t>2</a:t>
            </a:r>
            <a:r>
              <a:rPr lang="en-US"/>
              <a:t>-udledning fra LPG tank- og flaskegas til ukrudtsafbrænding (ton)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'Brændstof 141015'!$AA$19</c:f>
              <c:strCache>
                <c:ptCount val="1"/>
                <c:pt idx="0">
                  <c:v>CO2-udledning fra LPG tank- og flaskegas til ukrudtsafbrænding mm</c:v>
                </c:pt>
              </c:strCache>
            </c:strRef>
          </c:tx>
          <c:invertIfNegative val="0"/>
          <c:cat>
            <c:strRef>
              <c:f>'Brændstof 141015'!$AB$14:$AI$14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141015'!$AB$19:$AI$19</c:f>
              <c:numCache>
                <c:formatCode>_ * #,##0_ ;_ * \-#,##0_ ;_ * "-"??_ ;_ @_ </c:formatCode>
                <c:ptCount val="8"/>
                <c:pt idx="0">
                  <c:v>40.595230000000001</c:v>
                </c:pt>
                <c:pt idx="1">
                  <c:v>51.685139999999997</c:v>
                </c:pt>
                <c:pt idx="2">
                  <c:v>60.607300000000002</c:v>
                </c:pt>
                <c:pt idx="3">
                  <c:v>49.873199999999997</c:v>
                </c:pt>
                <c:pt idx="4">
                  <c:v>52.351790400000006</c:v>
                </c:pt>
                <c:pt idx="5">
                  <c:v>56.943712800000007</c:v>
                </c:pt>
                <c:pt idx="6">
                  <c:v>66.888034200000007</c:v>
                </c:pt>
                <c:pt idx="7">
                  <c:v>76.1267754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310464"/>
        <c:axId val="167312000"/>
      </c:barChart>
      <c:catAx>
        <c:axId val="167310464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167312000"/>
        <c:crosses val="autoZero"/>
        <c:auto val="1"/>
        <c:lblAlgn val="ctr"/>
        <c:lblOffset val="100"/>
        <c:noMultiLvlLbl val="0"/>
      </c:catAx>
      <c:valAx>
        <c:axId val="167312000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167310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CO</a:t>
            </a:r>
            <a:r>
              <a:rPr lang="en-US" sz="1800" b="1" i="0" baseline="-25000">
                <a:effectLst/>
              </a:rPr>
              <a:t>2</a:t>
            </a:r>
            <a:r>
              <a:rPr lang="en-US" sz="1800" b="1" i="0" baseline="0">
                <a:effectLst/>
              </a:rPr>
              <a:t>-udledning fra brændstof til egne og leasede køretøjer (ton)</a:t>
            </a:r>
            <a:endParaRPr lang="da-DK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cat>
            <c:strRef>
              <c:f>'Brændstof 141015'!$AB$14:$AI$14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141015'!$AB$15:$AI$15</c:f>
              <c:numCache>
                <c:formatCode>_ * #,##0_ ;_ * \-#,##0_ ;_ * "-"??_ ;_ @_ </c:formatCode>
                <c:ptCount val="8"/>
                <c:pt idx="4">
                  <c:v>850.41789295000012</c:v>
                </c:pt>
                <c:pt idx="5">
                  <c:v>954.87386001000004</c:v>
                </c:pt>
                <c:pt idx="6">
                  <c:v>894.02410639000004</c:v>
                </c:pt>
                <c:pt idx="7">
                  <c:v>1262.1019612</c:v>
                </c:pt>
              </c:numCache>
            </c:numRef>
          </c:val>
        </c:ser>
        <c:ser>
          <c:idx val="1"/>
          <c:order val="1"/>
          <c:spPr>
            <a:noFill/>
            <a:ln w="19050" cmpd="sng">
              <a:solidFill>
                <a:schemeClr val="accent6"/>
              </a:solidFill>
              <a:prstDash val="dash"/>
            </a:ln>
          </c:spPr>
          <c:invertIfNegative val="0"/>
          <c:cat>
            <c:strRef>
              <c:f>'Brændstof 141015'!$AB$14:$AI$14</c:f>
              <c:strCach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'Brændstof 141015'!$AB$16:$AI$16</c:f>
              <c:numCache>
                <c:formatCode>_ * #,##0_ ;_ * \-#,##0_ ;_ * "-"??_ ;_ @_ </c:formatCode>
                <c:ptCount val="8"/>
                <c:pt idx="0">
                  <c:v>498.16515956699988</c:v>
                </c:pt>
                <c:pt idx="1">
                  <c:v>605.88236489399992</c:v>
                </c:pt>
                <c:pt idx="2">
                  <c:v>638.83878577799999</c:v>
                </c:pt>
                <c:pt idx="3">
                  <c:v>593.91103658099996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328768"/>
        <c:axId val="167338752"/>
      </c:barChart>
      <c:catAx>
        <c:axId val="167328768"/>
        <c:scaling>
          <c:orientation val="minMax"/>
        </c:scaling>
        <c:delete val="0"/>
        <c:axPos val="b"/>
        <c:numFmt formatCode="_ * #,##0_ ;_ * \-#,##0_ ;_ * &quot;-&quot;??_ ;_ @_ " sourceLinked="1"/>
        <c:majorTickMark val="out"/>
        <c:minorTickMark val="none"/>
        <c:tickLblPos val="nextTo"/>
        <c:crossAx val="167338752"/>
        <c:crosses val="autoZero"/>
        <c:auto val="1"/>
        <c:lblAlgn val="ctr"/>
        <c:lblOffset val="100"/>
        <c:noMultiLvlLbl val="0"/>
      </c:catAx>
      <c:valAx>
        <c:axId val="167338752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1673287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Vandforbrug (m</a:t>
            </a:r>
            <a:r>
              <a:rPr lang="da-DK" baseline="30000"/>
              <a:t>3</a:t>
            </a:r>
            <a:r>
              <a:rPr lang="da-DK"/>
              <a:t>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'Vand 141015'!$H$2:$O$2</c:f>
              <c:numCache>
                <c:formatCode>General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numCache>
            </c:numRef>
          </c:cat>
          <c:val>
            <c:numRef>
              <c:f>'Vand 141015'!$H$260:$O$260</c:f>
              <c:numCache>
                <c:formatCode>#,##0</c:formatCode>
                <c:ptCount val="8"/>
                <c:pt idx="0">
                  <c:v>162551</c:v>
                </c:pt>
                <c:pt idx="1">
                  <c:v>152005</c:v>
                </c:pt>
                <c:pt idx="2">
                  <c:v>141227</c:v>
                </c:pt>
                <c:pt idx="3">
                  <c:v>130442</c:v>
                </c:pt>
                <c:pt idx="4">
                  <c:v>119342.28</c:v>
                </c:pt>
                <c:pt idx="5">
                  <c:v>117083.54000000001</c:v>
                </c:pt>
                <c:pt idx="6">
                  <c:v>103189</c:v>
                </c:pt>
                <c:pt idx="7">
                  <c:v>104762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56000"/>
        <c:axId val="165857536"/>
      </c:barChart>
      <c:catAx>
        <c:axId val="16585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65857536"/>
        <c:crosses val="autoZero"/>
        <c:auto val="1"/>
        <c:lblAlgn val="ctr"/>
        <c:lblOffset val="100"/>
        <c:noMultiLvlLbl val="0"/>
      </c:catAx>
      <c:valAx>
        <c:axId val="16585753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crossAx val="165856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 baseline="0"/>
              <a:t>Fordeling af CO</a:t>
            </a:r>
            <a:r>
              <a:rPr lang="da-DK" baseline="-25000"/>
              <a:t>2</a:t>
            </a:r>
            <a:r>
              <a:rPr lang="da-DK" baseline="0"/>
              <a:t> emissionerne i 2012</a:t>
            </a:r>
            <a:endParaRPr lang="da-DK"/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9.2795541396270984E-2"/>
                  <c:y val="7.74403199600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El-forbrug til gadelys
10%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5.0604776925756594E-2"/>
                  <c:y val="6.62909241607956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5.3730374434358533E-2"/>
                  <c:y val="5.744729277261396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'Opsamling 141015'!$A$18:$A$22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141015'!$G$18:$G$22</c:f>
              <c:numCache>
                <c:formatCode>#,##0</c:formatCode>
                <c:ptCount val="5"/>
                <c:pt idx="0" formatCode="_ * #,##0_ ;_ * \-#,##0_ ;_ * &quot;-&quot;??_ ;_ @_ ">
                  <c:v>3359.2497600000002</c:v>
                </c:pt>
                <c:pt idx="1">
                  <c:v>7397.4599852357878</c:v>
                </c:pt>
                <c:pt idx="2" formatCode="_ * #,##0_ ;_ * \-#,##0_ ;_ * &quot;-&quot;??_ ;_ @_ ">
                  <c:v>1371.2474821473686</c:v>
                </c:pt>
                <c:pt idx="3" formatCode="_ * #,##0_ ;_ * \-#,##0_ ;_ * &quot;-&quot;??_ ;_ @_ ">
                  <c:v>954.87386001000004</c:v>
                </c:pt>
                <c:pt idx="4" formatCode="_ * #,##0_ ;_ * \-#,##0_ ;_ * &quot;-&quot;??_ ;_ @_ ">
                  <c:v>738.6912744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Vandbetaling (t.kr)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Aktuel vandbetaling</c:v>
          </c:tx>
          <c:cat>
            <c:numRef>
              <c:f>'Vand 141015'!$P$2:$U$2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'Vand 141015'!$P$263:$U$263</c:f>
              <c:numCache>
                <c:formatCode>_ * #,##0_ ;_ * \-#,##0_ ;_ * "-"??_ ;_ @_ </c:formatCode>
                <c:ptCount val="6"/>
                <c:pt idx="0">
                  <c:v>4748.2632000000012</c:v>
                </c:pt>
                <c:pt idx="1">
                  <c:v>4516.4485200000036</c:v>
                </c:pt>
                <c:pt idx="2">
                  <c:v>5028.9421000000011</c:v>
                </c:pt>
                <c:pt idx="3">
                  <c:v>5082.9576000000006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Vandbetaling hvis der ikke var sparet</c:v>
          </c:tx>
          <c:cat>
            <c:numRef>
              <c:f>'Vand 141015'!$P$2:$U$2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'Vand 141015'!$P$264:$U$264</c:f>
              <c:numCache>
                <c:formatCode>_ * #,##0_ ;_ * \-#,##0_ ;_ * "-"??_ ;_ @_ 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48032"/>
        <c:axId val="165953920"/>
      </c:lineChart>
      <c:catAx>
        <c:axId val="16594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65953920"/>
        <c:crosses val="autoZero"/>
        <c:auto val="1"/>
        <c:lblAlgn val="ctr"/>
        <c:lblOffset val="100"/>
        <c:noMultiLvlLbl val="0"/>
      </c:catAx>
      <c:valAx>
        <c:axId val="165953920"/>
        <c:scaling>
          <c:orientation val="minMax"/>
        </c:scaling>
        <c:delete val="0"/>
        <c:axPos val="l"/>
        <c:majorGridlines/>
        <c:title>
          <c:overlay val="0"/>
        </c:title>
        <c:numFmt formatCode="_ * #,##0_ ;_ * \-#,##0_ ;_ * &quot;-&quot;??_ ;_ @_ " sourceLinked="1"/>
        <c:majorTickMark val="none"/>
        <c:minorTickMark val="none"/>
        <c:tickLblPos val="nextTo"/>
        <c:crossAx val="165948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Elforbrug til gadelys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elforbrug til gadelys</c:v>
          </c:tx>
          <c:invertIfNegative val="0"/>
          <c:cat>
            <c:numRef>
              <c:f>'Gl. gadelys 150814'!$G$3:$L$3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'Gl. gadelys 150814'!$G$345:$L$345</c:f>
              <c:numCache>
                <c:formatCode>_ * #,##0_ ;_ * \-#,##0_ ;_ * "-"??_ ;_ @_ </c:formatCode>
                <c:ptCount val="6"/>
                <c:pt idx="0">
                  <c:v>4997632.2149999999</c:v>
                </c:pt>
                <c:pt idx="1">
                  <c:v>4955440.2149999999</c:v>
                </c:pt>
                <c:pt idx="2">
                  <c:v>4850937.93</c:v>
                </c:pt>
                <c:pt idx="3">
                  <c:v>4858921.8899999969</c:v>
                </c:pt>
                <c:pt idx="4">
                  <c:v>4400002.4600000056</c:v>
                </c:pt>
                <c:pt idx="5">
                  <c:v>4348098.1199999992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494784"/>
        <c:axId val="167496320"/>
      </c:barChart>
      <c:catAx>
        <c:axId val="16749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67496320"/>
        <c:crosses val="autoZero"/>
        <c:auto val="1"/>
        <c:lblAlgn val="ctr"/>
        <c:lblOffset val="100"/>
        <c:noMultiLvlLbl val="0"/>
      </c:catAx>
      <c:valAx>
        <c:axId val="167496320"/>
        <c:scaling>
          <c:orientation val="minMax"/>
          <c:min val="0"/>
        </c:scaling>
        <c:delete val="0"/>
        <c:axPos val="l"/>
        <c:majorGridlines/>
        <c:numFmt formatCode="_ * #,##0_ ;_ * \-#,##0_ ;_ * &quot;-&quot;??_ ;_ @_ " sourceLinked="1"/>
        <c:majorTickMark val="none"/>
        <c:minorTickMark val="none"/>
        <c:tickLblPos val="nextTo"/>
        <c:crossAx val="167494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CO2-udledning fra elforbrug til gadelys (ton)</a:t>
            </a:r>
          </a:p>
          <a:p>
            <a:pPr>
              <a:defRPr/>
            </a:pPr>
            <a:endParaRPr lang="da-DK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'Gl. gadelys 150814'!$M$3:$R$3</c:f>
              <c:numCache>
                <c:formatCode>General</c:formatCod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numCache>
            </c:numRef>
          </c:cat>
          <c:val>
            <c:numRef>
              <c:f>'Gl. gadelys 150814'!$M$345:$R$345</c:f>
              <c:numCache>
                <c:formatCode>_ * #,##0_ ;_ * \-#,##0_ ;_ * "-"??_ ;_ @_ </c:formatCode>
                <c:ptCount val="6"/>
                <c:pt idx="0">
                  <c:v>2376.8973482116176</c:v>
                </c:pt>
                <c:pt idx="1">
                  <c:v>2381.5491958073248</c:v>
                </c:pt>
                <c:pt idx="2">
                  <c:v>2272.2814514210518</c:v>
                </c:pt>
                <c:pt idx="3">
                  <c:v>2209.5307962947372</c:v>
                </c:pt>
                <c:pt idx="4">
                  <c:v>1690.5272609473691</c:v>
                </c:pt>
                <c:pt idx="5">
                  <c:v>1336.4680537263157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9440"/>
        <c:axId val="164851712"/>
      </c:barChart>
      <c:catAx>
        <c:axId val="1648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64851712"/>
        <c:crosses val="autoZero"/>
        <c:auto val="1"/>
        <c:lblAlgn val="ctr"/>
        <c:lblOffset val="100"/>
        <c:noMultiLvlLbl val="0"/>
      </c:catAx>
      <c:valAx>
        <c:axId val="164851712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none"/>
        <c:minorTickMark val="none"/>
        <c:tickLblPos val="nextTo"/>
        <c:crossAx val="164829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CO</a:t>
            </a:r>
            <a:r>
              <a:rPr lang="da-DK" baseline="-25000"/>
              <a:t>2</a:t>
            </a:r>
            <a:r>
              <a:rPr lang="da-DK"/>
              <a:t>-udledning fra el til gadelys og signalanlæg (ton)</a:t>
            </a:r>
            <a:r>
              <a:rPr lang="da-DK" baseline="0"/>
              <a:t> </a:t>
            </a:r>
            <a:endParaRPr lang="da-DK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'Ny gadelys 150915'!$K$394:$R$394</c:f>
              <c:numCache>
                <c:formatCode>General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numCache>
            </c:numRef>
          </c:cat>
          <c:val>
            <c:numRef>
              <c:f>'Ny gadelys 150915'!$K$396:$R$396</c:f>
              <c:numCache>
                <c:formatCode>_(* #,##0_);_(* \(#,##0\);_(* "-"??_);_(@_)</c:formatCode>
                <c:ptCount val="8"/>
                <c:pt idx="0">
                  <c:v>2376.8973482116189</c:v>
                </c:pt>
                <c:pt idx="1">
                  <c:v>2381.5491958073248</c:v>
                </c:pt>
                <c:pt idx="2">
                  <c:v>2272.2814514210527</c:v>
                </c:pt>
                <c:pt idx="3">
                  <c:v>2228.5442940631556</c:v>
                </c:pt>
                <c:pt idx="4">
                  <c:v>1738.1657046842117</c:v>
                </c:pt>
                <c:pt idx="5">
                  <c:v>1371.2474821473686</c:v>
                </c:pt>
                <c:pt idx="6">
                  <c:v>1659.5643972947362</c:v>
                </c:pt>
                <c:pt idx="7">
                  <c:v>1308.3891585263166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90240"/>
        <c:axId val="167691776"/>
      </c:barChart>
      <c:catAx>
        <c:axId val="16769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7691776"/>
        <c:crosses val="autoZero"/>
        <c:auto val="1"/>
        <c:lblAlgn val="ctr"/>
        <c:lblOffset val="100"/>
        <c:noMultiLvlLbl val="0"/>
      </c:catAx>
      <c:valAx>
        <c:axId val="167691776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76902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Elforbrug til gadelys og signalanlæg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'Ny gadelys 150915'!$B$395:$I$395</c:f>
              <c:numCache>
                <c:formatCode>General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numCache>
            </c:numRef>
          </c:cat>
          <c:val>
            <c:numRef>
              <c:f>'Ny gadelys 150915'!$B$396:$I$396</c:f>
              <c:numCache>
                <c:formatCode>_ * #,##0_ ;_ * \-#,##0_ ;_ * "-"??_ ;_ @_ </c:formatCode>
                <c:ptCount val="8"/>
                <c:pt idx="0">
                  <c:v>4997.6322149999996</c:v>
                </c:pt>
                <c:pt idx="1">
                  <c:v>4955.4402149999996</c:v>
                </c:pt>
                <c:pt idx="2">
                  <c:v>4850.9379300000001</c:v>
                </c:pt>
                <c:pt idx="3">
                  <c:v>4900.7339799999945</c:v>
                </c:pt>
                <c:pt idx="4">
                  <c:v>4523.9929300000031</c:v>
                </c:pt>
                <c:pt idx="5">
                  <c:v>4461.2503699999997</c:v>
                </c:pt>
                <c:pt idx="6">
                  <c:v>4343.2126099999987</c:v>
                </c:pt>
                <c:pt idx="7">
                  <c:v>4256.7455500000015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694912"/>
        <c:axId val="168696448"/>
      </c:barChart>
      <c:catAx>
        <c:axId val="16869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68696448"/>
        <c:crosses val="autoZero"/>
        <c:auto val="1"/>
        <c:lblAlgn val="ctr"/>
        <c:lblOffset val="100"/>
        <c:noMultiLvlLbl val="0"/>
      </c:catAx>
      <c:valAx>
        <c:axId val="168696448"/>
        <c:scaling>
          <c:orientation val="minMax"/>
          <c:min val="0"/>
        </c:scaling>
        <c:delete val="0"/>
        <c:axPos val="l"/>
        <c:majorGridlines/>
        <c:numFmt formatCode="_ * #,##0_ ;_ * \-#,##0_ ;_ * &quot;-&quot;??_ ;_ @_ " sourceLinked="1"/>
        <c:majorTickMark val="none"/>
        <c:minorTickMark val="none"/>
        <c:tickLblPos val="nextTo"/>
        <c:crossAx val="168694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Brændselsforbrug til el-produktion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'El brændsler 150815'!$B$14</c:f>
              <c:strCache>
                <c:ptCount val="1"/>
                <c:pt idx="0">
                  <c:v>Kul og brunkul</c:v>
                </c:pt>
              </c:strCache>
            </c:strRef>
          </c:tx>
          <c:marker>
            <c:symbol val="none"/>
          </c:marker>
          <c:cat>
            <c:numRef>
              <c:f>'El brændsler 150815'!$C$13:$I$13</c:f>
              <c:numCache>
                <c:formatCode>0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</c:numCache>
            </c:numRef>
          </c:cat>
          <c:val>
            <c:numRef>
              <c:f>'El brændsler 150815'!$C$14:$I$14</c:f>
              <c:numCache>
                <c:formatCode>0%</c:formatCode>
                <c:ptCount val="7"/>
                <c:pt idx="0">
                  <c:v>0.45356847123919797</c:v>
                </c:pt>
                <c:pt idx="1">
                  <c:v>0.46386090406826302</c:v>
                </c:pt>
                <c:pt idx="2">
                  <c:v>0.44574081629615048</c:v>
                </c:pt>
                <c:pt idx="3">
                  <c:v>0.41014690683775057</c:v>
                </c:pt>
                <c:pt idx="4">
                  <c:v>0.34642240118269813</c:v>
                </c:pt>
                <c:pt idx="5">
                  <c:v>0.27390373598962314</c:v>
                </c:pt>
                <c:pt idx="6">
                  <c:v>0.38418132069029687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'El brændsler 150815'!$B$15</c:f>
              <c:strCache>
                <c:ptCount val="1"/>
                <c:pt idx="0">
                  <c:v>Naturgas</c:v>
                </c:pt>
              </c:strCache>
            </c:strRef>
          </c:tx>
          <c:marker>
            <c:symbol val="none"/>
          </c:marker>
          <c:cat>
            <c:numRef>
              <c:f>'El brændsler 150815'!$C$13:$I$13</c:f>
              <c:numCache>
                <c:formatCode>0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</c:numCache>
            </c:numRef>
          </c:cat>
          <c:val>
            <c:numRef>
              <c:f>'El brændsler 150815'!$C$15:$I$15</c:f>
              <c:numCache>
                <c:formatCode>0%</c:formatCode>
                <c:ptCount val="7"/>
                <c:pt idx="0">
                  <c:v>0.19060807437106209</c:v>
                </c:pt>
                <c:pt idx="1">
                  <c:v>0.19857325674844437</c:v>
                </c:pt>
                <c:pt idx="2">
                  <c:v>0.20024549645661024</c:v>
                </c:pt>
                <c:pt idx="3">
                  <c:v>0.20142733055092529</c:v>
                </c:pt>
                <c:pt idx="4">
                  <c:v>0.15552703922685684</c:v>
                </c:pt>
                <c:pt idx="5">
                  <c:v>0.12129190039677198</c:v>
                </c:pt>
                <c:pt idx="6">
                  <c:v>0.10193972752136428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'El brændsler 150815'!$B$16</c:f>
              <c:strCache>
                <c:ptCount val="1"/>
                <c:pt idx="0">
                  <c:v>Vind, vand og sol</c:v>
                </c:pt>
              </c:strCache>
            </c:strRef>
          </c:tx>
          <c:marker>
            <c:symbol val="none"/>
          </c:marker>
          <c:cat>
            <c:numRef>
              <c:f>'El brændsler 150815'!$C$13:$I$13</c:f>
              <c:numCache>
                <c:formatCode>0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</c:numCache>
            </c:numRef>
          </c:cat>
          <c:val>
            <c:numRef>
              <c:f>'El brændsler 150815'!$C$16:$I$16</c:f>
              <c:numCache>
                <c:formatCode>0%</c:formatCode>
                <c:ptCount val="7"/>
                <c:pt idx="0">
                  <c:v>0.25890873630624783</c:v>
                </c:pt>
                <c:pt idx="1">
                  <c:v>0.24138571972726655</c:v>
                </c:pt>
                <c:pt idx="2">
                  <c:v>0.25026306364629614</c:v>
                </c:pt>
                <c:pt idx="3">
                  <c:v>0.22686863517012898</c:v>
                </c:pt>
                <c:pt idx="4">
                  <c:v>0.33488718532377865</c:v>
                </c:pt>
                <c:pt idx="5">
                  <c:v>0.40797378340736712</c:v>
                </c:pt>
                <c:pt idx="6">
                  <c:v>0.35189985151384445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'El brændsler 150815'!$B$17</c:f>
              <c:strCache>
                <c:ptCount val="1"/>
                <c:pt idx="0">
                  <c:v>Affald, biomasse og biogas</c:v>
                </c:pt>
              </c:strCache>
            </c:strRef>
          </c:tx>
          <c:marker>
            <c:symbol val="none"/>
          </c:marker>
          <c:cat>
            <c:numRef>
              <c:f>'El brændsler 150815'!$C$13:$I$13</c:f>
              <c:numCache>
                <c:formatCode>0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</c:numCache>
            </c:numRef>
          </c:cat>
          <c:val>
            <c:numRef>
              <c:f>'El brændsler 150815'!$C$17:$I$17</c:f>
              <c:numCache>
                <c:formatCode>0%</c:formatCode>
                <c:ptCount val="7"/>
                <c:pt idx="0">
                  <c:v>8.7175756946643118E-2</c:v>
                </c:pt>
                <c:pt idx="1">
                  <c:v>8.6837547280302699E-2</c:v>
                </c:pt>
                <c:pt idx="2">
                  <c:v>9.1532169777260988E-2</c:v>
                </c:pt>
                <c:pt idx="3">
                  <c:v>0.12537407591136115</c:v>
                </c:pt>
                <c:pt idx="4">
                  <c:v>0.1262147341890634</c:v>
                </c:pt>
                <c:pt idx="5">
                  <c:v>0.13894964192058426</c:v>
                </c:pt>
                <c:pt idx="6">
                  <c:v>0.13474101266823266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'El brændsler 150815'!$B$18</c:f>
              <c:strCache>
                <c:ptCount val="1"/>
                <c:pt idx="0">
                  <c:v>Olie</c:v>
                </c:pt>
              </c:strCache>
            </c:strRef>
          </c:tx>
          <c:marker>
            <c:symbol val="none"/>
          </c:marker>
          <c:cat>
            <c:numRef>
              <c:f>'El brændsler 150815'!$C$13:$I$13</c:f>
              <c:numCache>
                <c:formatCode>0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</c:numCache>
            </c:numRef>
          </c:cat>
          <c:val>
            <c:numRef>
              <c:f>'El brændsler 150815'!$C$18:$I$18</c:f>
              <c:numCache>
                <c:formatCode>0%</c:formatCode>
                <c:ptCount val="7"/>
                <c:pt idx="0">
                  <c:v>9.7389611368488786E-3</c:v>
                </c:pt>
                <c:pt idx="1">
                  <c:v>9.3425721757233425E-3</c:v>
                </c:pt>
                <c:pt idx="2">
                  <c:v>1.2218453823682101E-2</c:v>
                </c:pt>
                <c:pt idx="3">
                  <c:v>1.4580011432219602E-2</c:v>
                </c:pt>
                <c:pt idx="4">
                  <c:v>8.1943678815445224E-3</c:v>
                </c:pt>
                <c:pt idx="5">
                  <c:v>6.7580931802061145E-3</c:v>
                </c:pt>
                <c:pt idx="6">
                  <c:v>5.4749555099699856E-3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'El brændsler 150815'!$B$19</c:f>
              <c:strCache>
                <c:ptCount val="1"/>
                <c:pt idx="0">
                  <c:v>Atomkraft </c:v>
                </c:pt>
              </c:strCache>
            </c:strRef>
          </c:tx>
          <c:marker>
            <c:symbol val="none"/>
          </c:marker>
          <c:cat>
            <c:numRef>
              <c:f>'El brændsler 150815'!$C$13:$I$13</c:f>
              <c:numCache>
                <c:formatCode>0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</c:numCache>
            </c:numRef>
          </c:cat>
          <c:val>
            <c:numRef>
              <c:f>'El brændsler 150815'!$C$19:$I$19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2.1603040097614476E-2</c:v>
                </c:pt>
                <c:pt idx="4">
                  <c:v>2.8754272196058417E-2</c:v>
                </c:pt>
                <c:pt idx="5">
                  <c:v>5.1122845105447484E-2</c:v>
                </c:pt>
                <c:pt idx="6">
                  <c:v>2.1763132096291667E-2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10976"/>
        <c:axId val="170516864"/>
      </c:lineChart>
      <c:catAx>
        <c:axId val="17051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170516864"/>
        <c:crosses val="autoZero"/>
        <c:auto val="1"/>
        <c:lblAlgn val="ctr"/>
        <c:lblOffset val="100"/>
        <c:noMultiLvlLbl val="0"/>
      </c:catAx>
      <c:valAx>
        <c:axId val="170516864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170510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</a:t>
            </a:r>
            <a:r>
              <a:rPr lang="en-US" baseline="-25000"/>
              <a:t>2e </a:t>
            </a:r>
            <a:r>
              <a:rPr lang="en-US"/>
              <a:t>emission</a:t>
            </a:r>
            <a:r>
              <a:rPr lang="en-US" baseline="0"/>
              <a:t> i gram pr. kWh el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CO2 emission</c:v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'CO2 faktorer 141015'!$D$15:$K$15</c:f>
              <c:numCache>
                <c:formatCode>General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numCache>
            </c:numRef>
          </c:cat>
          <c:val>
            <c:numRef>
              <c:f>'CO2 faktorer 141015'!$D$29:$K$29</c:f>
              <c:numCache>
                <c:formatCode>0</c:formatCode>
                <c:ptCount val="8"/>
                <c:pt idx="0">
                  <c:v>475.60469557514637</c:v>
                </c:pt>
                <c:pt idx="1">
                  <c:v>480.59286208285431</c:v>
                </c:pt>
                <c:pt idx="2">
                  <c:v>468.42105263157896</c:v>
                </c:pt>
                <c:pt idx="3">
                  <c:v>454.73684210526318</c:v>
                </c:pt>
                <c:pt idx="4">
                  <c:v>384.21052631578948</c:v>
                </c:pt>
                <c:pt idx="5">
                  <c:v>307.36842105263162</c:v>
                </c:pt>
                <c:pt idx="6">
                  <c:v>382.10526315789474</c:v>
                </c:pt>
                <c:pt idx="7">
                  <c:v>307.36842105263162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247680"/>
        <c:axId val="170249216"/>
      </c:barChart>
      <c:catAx>
        <c:axId val="17024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0249216"/>
        <c:crosses val="autoZero"/>
        <c:auto val="1"/>
        <c:lblAlgn val="ctr"/>
        <c:lblOffset val="100"/>
        <c:noMultiLvlLbl val="0"/>
      </c:catAx>
      <c:valAx>
        <c:axId val="17024921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70247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Udledt CO</a:t>
            </a:r>
            <a:r>
              <a:rPr lang="da-DK" baseline="-25000"/>
              <a:t>2</a:t>
            </a:r>
            <a:r>
              <a:rPr lang="da-DK"/>
              <a:t> fra forskellige energikilder (g/kWh)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'CO2 faktorer 141015'!$B$53</c:f>
              <c:strCache>
                <c:ptCount val="1"/>
                <c:pt idx="0">
                  <c:v>2007</c:v>
                </c:pt>
              </c:strCache>
            </c:strRef>
          </c:tx>
          <c:invertIfNegative val="0"/>
          <c:cat>
            <c:strRef>
              <c:f>'CO2 faktorer 141015'!$A$54:$A$61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141015'!$B$54:$B$61</c:f>
              <c:numCache>
                <c:formatCode>0</c:formatCode>
                <c:ptCount val="8"/>
                <c:pt idx="0">
                  <c:v>235.4066935110402</c:v>
                </c:pt>
                <c:pt idx="1">
                  <c:v>228.22601735060954</c:v>
                </c:pt>
                <c:pt idx="2">
                  <c:v>246.94728383639125</c:v>
                </c:pt>
                <c:pt idx="3">
                  <c:v>173.85774170235524</c:v>
                </c:pt>
                <c:pt idx="4">
                  <c:v>234.61183067476952</c:v>
                </c:pt>
                <c:pt idx="5">
                  <c:v>204.41</c:v>
                </c:pt>
                <c:pt idx="6">
                  <c:v>266.39999999999998</c:v>
                </c:pt>
                <c:pt idx="7">
                  <c:v>475.60469557514637</c:v>
                </c:pt>
              </c:numCache>
            </c:numRef>
          </c:val>
        </c:ser>
        <c:ser>
          <c:idx val="1"/>
          <c:order val="1"/>
          <c:tx>
            <c:strRef>
              <c:f>'CO2 faktorer 141015'!$C$53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cat>
            <c:strRef>
              <c:f>'CO2 faktorer 141015'!$A$54:$A$61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141015'!$C$54:$C$61</c:f>
              <c:numCache>
                <c:formatCode>0</c:formatCode>
                <c:ptCount val="8"/>
                <c:pt idx="0">
                  <c:v>234.49621251783438</c:v>
                </c:pt>
                <c:pt idx="1">
                  <c:v>214.12947959542441</c:v>
                </c:pt>
                <c:pt idx="2">
                  <c:v>238.88515683090336</c:v>
                </c:pt>
                <c:pt idx="3">
                  <c:v>171.4794131858103</c:v>
                </c:pt>
                <c:pt idx="4">
                  <c:v>218.41799694511852</c:v>
                </c:pt>
                <c:pt idx="5">
                  <c:v>204.37</c:v>
                </c:pt>
                <c:pt idx="6">
                  <c:v>266.39999999999998</c:v>
                </c:pt>
                <c:pt idx="7">
                  <c:v>480.59286208285431</c:v>
                </c:pt>
              </c:numCache>
            </c:numRef>
          </c:val>
        </c:ser>
        <c:ser>
          <c:idx val="2"/>
          <c:order val="2"/>
          <c:tx>
            <c:strRef>
              <c:f>'CO2 faktorer 141015'!$D$53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cat>
            <c:strRef>
              <c:f>'CO2 faktorer 141015'!$A$54:$A$61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141015'!$D$54:$D$61</c:f>
              <c:numCache>
                <c:formatCode>0</c:formatCode>
                <c:ptCount val="8"/>
                <c:pt idx="0">
                  <c:v>234.24864679823642</c:v>
                </c:pt>
                <c:pt idx="1">
                  <c:v>216.82559720054334</c:v>
                </c:pt>
                <c:pt idx="2">
                  <c:v>242.7354937552883</c:v>
                </c:pt>
                <c:pt idx="3">
                  <c:v>174.91355973126917</c:v>
                </c:pt>
                <c:pt idx="4">
                  <c:v>243.28458975432974</c:v>
                </c:pt>
                <c:pt idx="5">
                  <c:v>204.08</c:v>
                </c:pt>
                <c:pt idx="6">
                  <c:v>266.39999999999998</c:v>
                </c:pt>
                <c:pt idx="7">
                  <c:v>468.42105263157896</c:v>
                </c:pt>
              </c:numCache>
            </c:numRef>
          </c:val>
        </c:ser>
        <c:ser>
          <c:idx val="3"/>
          <c:order val="3"/>
          <c:tx>
            <c:strRef>
              <c:f>'CO2 faktorer 141015'!$E$53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cat>
            <c:strRef>
              <c:f>'CO2 faktorer 141015'!$A$54:$A$61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141015'!$E$54:$E$61</c:f>
              <c:numCache>
                <c:formatCode>0</c:formatCode>
                <c:ptCount val="8"/>
                <c:pt idx="0">
                  <c:v>231.10414664593867</c:v>
                </c:pt>
                <c:pt idx="1">
                  <c:v>210.64312474650453</c:v>
                </c:pt>
                <c:pt idx="2">
                  <c:v>215.0484571820248</c:v>
                </c:pt>
                <c:pt idx="3">
                  <c:v>181.24656545788045</c:v>
                </c:pt>
                <c:pt idx="4">
                  <c:v>235.3073055391786</c:v>
                </c:pt>
                <c:pt idx="5">
                  <c:v>204.26</c:v>
                </c:pt>
                <c:pt idx="6">
                  <c:v>266.39999999999998</c:v>
                </c:pt>
                <c:pt idx="7">
                  <c:v>454.73684210526318</c:v>
                </c:pt>
              </c:numCache>
            </c:numRef>
          </c:val>
        </c:ser>
        <c:ser>
          <c:idx val="4"/>
          <c:order val="4"/>
          <c:tx>
            <c:strRef>
              <c:f>'CO2 faktorer 141015'!$F$53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'CO2 faktorer 141015'!$A$54:$A$61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141015'!$F$54:$F$61</c:f>
              <c:numCache>
                <c:formatCode>0</c:formatCode>
                <c:ptCount val="8"/>
                <c:pt idx="0">
                  <c:v>229.09967278255749</c:v>
                </c:pt>
                <c:pt idx="1">
                  <c:v>213.02935890062128</c:v>
                </c:pt>
                <c:pt idx="2">
                  <c:v>193.89470583068297</c:v>
                </c:pt>
                <c:pt idx="3">
                  <c:v>176.09625652152576</c:v>
                </c:pt>
                <c:pt idx="4">
                  <c:v>233.63834400000005</c:v>
                </c:pt>
                <c:pt idx="5">
                  <c:v>204.41</c:v>
                </c:pt>
                <c:pt idx="6">
                  <c:v>266.39999999999998</c:v>
                </c:pt>
                <c:pt idx="7">
                  <c:v>384.21052631578948</c:v>
                </c:pt>
              </c:numCache>
            </c:numRef>
          </c:val>
        </c:ser>
        <c:ser>
          <c:idx val="5"/>
          <c:order val="5"/>
          <c:tx>
            <c:strRef>
              <c:f>'CO2 faktorer 141015'!$G$53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'CO2 faktorer 141015'!$A$54:$A$61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141015'!$G$54:$G$61</c:f>
              <c:numCache>
                <c:formatCode>0</c:formatCode>
                <c:ptCount val="8"/>
                <c:pt idx="0">
                  <c:v>262</c:v>
                </c:pt>
                <c:pt idx="1">
                  <c:v>226.54866356423676</c:v>
                </c:pt>
                <c:pt idx="2">
                  <c:v>221.16987711022821</c:v>
                </c:pt>
                <c:pt idx="3">
                  <c:v>135.80829919012132</c:v>
                </c:pt>
                <c:pt idx="4">
                  <c:v>244.76785442908781</c:v>
                </c:pt>
                <c:pt idx="5">
                  <c:v>204.26</c:v>
                </c:pt>
                <c:pt idx="6">
                  <c:v>266.39999999999998</c:v>
                </c:pt>
                <c:pt idx="7">
                  <c:v>307.36842105263162</c:v>
                </c:pt>
              </c:numCache>
            </c:numRef>
          </c:val>
        </c:ser>
        <c:ser>
          <c:idx val="6"/>
          <c:order val="6"/>
          <c:tx>
            <c:strRef>
              <c:f>'CO2 faktorer 141015'!$H$53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'CO2 faktorer 141015'!$A$54:$A$61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141015'!$H$54:$H$61</c:f>
              <c:numCache>
                <c:formatCode>0</c:formatCode>
                <c:ptCount val="8"/>
                <c:pt idx="0">
                  <c:v>285</c:v>
                </c:pt>
                <c:pt idx="1">
                  <c:v>230.55</c:v>
                </c:pt>
                <c:pt idx="2">
                  <c:v>218.47649999999999</c:v>
                </c:pt>
                <c:pt idx="3">
                  <c:v>82.750900000000001</c:v>
                </c:pt>
                <c:pt idx="4">
                  <c:v>110.5043</c:v>
                </c:pt>
                <c:pt idx="5">
                  <c:v>204.44</c:v>
                </c:pt>
                <c:pt idx="6">
                  <c:v>266.39999999999998</c:v>
                </c:pt>
                <c:pt idx="7">
                  <c:v>382.10526315789474</c:v>
                </c:pt>
              </c:numCache>
            </c:numRef>
          </c:val>
        </c:ser>
        <c:ser>
          <c:idx val="7"/>
          <c:order val="7"/>
          <c:tx>
            <c:v>2014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val>
            <c:numRef>
              <c:f>'CO2 faktorer 141015'!$I$54:$I$61</c:f>
              <c:numCache>
                <c:formatCode>0</c:formatCode>
                <c:ptCount val="8"/>
                <c:pt idx="0">
                  <c:v>286.85344027726626</c:v>
                </c:pt>
                <c:pt idx="1">
                  <c:v>231</c:v>
                </c:pt>
                <c:pt idx="2">
                  <c:v>210.579324034216</c:v>
                </c:pt>
                <c:pt idx="3">
                  <c:v>76.060098238093417</c:v>
                </c:pt>
                <c:pt idx="4">
                  <c:v>1.6907551907275364</c:v>
                </c:pt>
                <c:pt idx="5">
                  <c:v>205.02</c:v>
                </c:pt>
                <c:pt idx="6">
                  <c:v>266.39999999999998</c:v>
                </c:pt>
                <c:pt idx="7">
                  <c:v>307.36842105263162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901888"/>
        <c:axId val="170903424"/>
      </c:barChart>
      <c:catAx>
        <c:axId val="170901888"/>
        <c:scaling>
          <c:orientation val="minMax"/>
        </c:scaling>
        <c:delete val="0"/>
        <c:axPos val="b"/>
        <c:majorTickMark val="none"/>
        <c:minorTickMark val="none"/>
        <c:tickLblPos val="nextTo"/>
        <c:crossAx val="170903424"/>
        <c:crosses val="autoZero"/>
        <c:auto val="1"/>
        <c:lblAlgn val="ctr"/>
        <c:lblOffset val="100"/>
        <c:noMultiLvlLbl val="0"/>
      </c:catAx>
      <c:valAx>
        <c:axId val="170903424"/>
        <c:scaling>
          <c:orientation val="minMax"/>
        </c:scaling>
        <c:delete val="0"/>
        <c:axPos val="l"/>
        <c:majorGridlines/>
        <c:numFmt formatCode="0" sourceLinked="1"/>
        <c:majorTickMark val="none"/>
        <c:minorTickMark val="none"/>
        <c:tickLblPos val="nextTo"/>
        <c:crossAx val="170901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1 KWh el i 2007 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'El brændsler 150815'!$B$14:$B$19</c:f>
              <c:strCache>
                <c:ptCount val="6"/>
                <c:pt idx="0">
                  <c:v>Kul og brunkul</c:v>
                </c:pt>
                <c:pt idx="1">
                  <c:v>Naturgas</c:v>
                </c:pt>
                <c:pt idx="2">
                  <c:v>Vind, vand og sol</c:v>
                </c:pt>
                <c:pt idx="3">
                  <c:v>Affald, biomasse og biogas</c:v>
                </c:pt>
                <c:pt idx="4">
                  <c:v>Olie</c:v>
                </c:pt>
                <c:pt idx="5">
                  <c:v>Atomkraft </c:v>
                </c:pt>
              </c:strCache>
            </c:strRef>
          </c:cat>
          <c:val>
            <c:numRef>
              <c:f>'El brændsler 150815'!$C$14:$C$19</c:f>
              <c:numCache>
                <c:formatCode>0%</c:formatCode>
                <c:ptCount val="6"/>
                <c:pt idx="0">
                  <c:v>0.45356847123919797</c:v>
                </c:pt>
                <c:pt idx="1">
                  <c:v>0.19060807437106209</c:v>
                </c:pt>
                <c:pt idx="2">
                  <c:v>0.25890873630624783</c:v>
                </c:pt>
                <c:pt idx="3">
                  <c:v>8.7175756946643118E-2</c:v>
                </c:pt>
                <c:pt idx="4">
                  <c:v>9.7389611368488786E-3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1 kWh el i 2012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'El brændsler 150815'!$B$14:$B$19</c:f>
              <c:strCache>
                <c:ptCount val="6"/>
                <c:pt idx="0">
                  <c:v>Kul og brunkul</c:v>
                </c:pt>
                <c:pt idx="1">
                  <c:v>Naturgas</c:v>
                </c:pt>
                <c:pt idx="2">
                  <c:v>Vind, vand og sol</c:v>
                </c:pt>
                <c:pt idx="3">
                  <c:v>Affald, biomasse og biogas</c:v>
                </c:pt>
                <c:pt idx="4">
                  <c:v>Olie</c:v>
                </c:pt>
                <c:pt idx="5">
                  <c:v>Atomkraft </c:v>
                </c:pt>
              </c:strCache>
            </c:strRef>
          </c:cat>
          <c:val>
            <c:numRef>
              <c:f>'El brændsler 150815'!$H$14:$H$19</c:f>
              <c:numCache>
                <c:formatCode>0%</c:formatCode>
                <c:ptCount val="6"/>
                <c:pt idx="0">
                  <c:v>0.27390373598962314</c:v>
                </c:pt>
                <c:pt idx="1">
                  <c:v>0.12129190039677198</c:v>
                </c:pt>
                <c:pt idx="2">
                  <c:v>0.40797378340736712</c:v>
                </c:pt>
                <c:pt idx="3">
                  <c:v>0.13894964192058426</c:v>
                </c:pt>
                <c:pt idx="4">
                  <c:v>6.7580931802061145E-3</c:v>
                </c:pt>
                <c:pt idx="5">
                  <c:v>5.1122845105447484E-2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da-DK"/>
              <a:t>Fordeling af CO</a:t>
            </a:r>
            <a:r>
              <a:rPr lang="da-DK" baseline="-25000"/>
              <a:t>2</a:t>
            </a:r>
            <a:r>
              <a:rPr lang="da-DK"/>
              <a:t>-udledning (ton)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a-DK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'Opsamling 141015'!$B$17</c:f>
              <c:strCache>
                <c:ptCount val="1"/>
                <c:pt idx="0">
                  <c:v>2007</c:v>
                </c:pt>
              </c:strCache>
            </c:strRef>
          </c:tx>
          <c:invertIfNegative val="0"/>
          <c:cat>
            <c:strRef>
              <c:f>'Opsamling 141015'!$A$18:$A$22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141015'!$B$18:$B$22</c:f>
              <c:numCache>
                <c:formatCode>#,##0</c:formatCode>
                <c:ptCount val="5"/>
                <c:pt idx="0" formatCode="_ * #,##0_ ;_ * \-#,##0_ ;_ * &quot;-&quot;??_ ;_ @_ ">
                  <c:v>6087.8903944456752</c:v>
                </c:pt>
                <c:pt idx="1">
                  <c:v>9299.4228073774775</c:v>
                </c:pt>
                <c:pt idx="2" formatCode="_ * #,##0_ ;_ * \-#,##0_ ;_ * &quot;-&quot;??_ ;_ @_ ">
                  <c:v>2376.8973482116189</c:v>
                </c:pt>
                <c:pt idx="3" formatCode="_ * #,##0_ ;_ * \-#,##0_ ;_ * &quot;-&quot;??_ ;_ @_ ">
                  <c:v>498.16515956699988</c:v>
                </c:pt>
                <c:pt idx="4" formatCode="_ * #,##0_ ;_ * \-#,##0_ ;_ * &quot;-&quot;??_ ;_ @_ ">
                  <c:v>941.89368772000012</c:v>
                </c:pt>
              </c:numCache>
            </c:numRef>
          </c:val>
        </c:ser>
        <c:ser>
          <c:idx val="1"/>
          <c:order val="1"/>
          <c:tx>
            <c:strRef>
              <c:f>'Opsamling 141015'!$C$17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cat>
            <c:strRef>
              <c:f>'Opsamling 141015'!$A$18:$A$22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141015'!$C$18:$C$22</c:f>
              <c:numCache>
                <c:formatCode>#,##0</c:formatCode>
                <c:ptCount val="5"/>
                <c:pt idx="0" formatCode="_ * #,##0_ ;_ * \-#,##0_ ;_ * &quot;-&quot;??_ ;_ @_ ">
                  <c:v>5969.4165461379944</c:v>
                </c:pt>
                <c:pt idx="1">
                  <c:v>8953.015192172028</c:v>
                </c:pt>
                <c:pt idx="2" formatCode="_ * #,##0_ ;_ * \-#,##0_ ;_ * &quot;-&quot;??_ ;_ @_ ">
                  <c:v>2381.5491958073248</c:v>
                </c:pt>
                <c:pt idx="3" formatCode="_ * #,##0_ ;_ * \-#,##0_ ;_ * &quot;-&quot;??_ ;_ @_ ">
                  <c:v>605.88236489399992</c:v>
                </c:pt>
                <c:pt idx="4" formatCode="_ * #,##0_ ;_ * \-#,##0_ ;_ * &quot;-&quot;??_ ;_ @_ ">
                  <c:v>805.13472135999996</c:v>
                </c:pt>
              </c:numCache>
            </c:numRef>
          </c:val>
        </c:ser>
        <c:ser>
          <c:idx val="2"/>
          <c:order val="2"/>
          <c:tx>
            <c:strRef>
              <c:f>'Opsamling 141015'!$D$17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cat>
            <c:strRef>
              <c:f>'Opsamling 141015'!$A$18:$A$22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141015'!$D$18:$D$22</c:f>
              <c:numCache>
                <c:formatCode>#,##0</c:formatCode>
                <c:ptCount val="5"/>
                <c:pt idx="0" formatCode="_ * #,##0_ ;_ * \-#,##0_ ;_ * &quot;-&quot;??_ ;_ @_ ">
                  <c:v>5574.5135947368426</c:v>
                </c:pt>
                <c:pt idx="1">
                  <c:v>8570.2753132389189</c:v>
                </c:pt>
                <c:pt idx="2" formatCode="_ * #,##0_ ;_ * \-#,##0_ ;_ * &quot;-&quot;??_ ;_ @_ ">
                  <c:v>2272.2814514210527</c:v>
                </c:pt>
                <c:pt idx="3" formatCode="_ * #,##0_ ;_ * \-#,##0_ ;_ * &quot;-&quot;??_ ;_ @_ ">
                  <c:v>638.83878577799999</c:v>
                </c:pt>
                <c:pt idx="4" formatCode="_ * #,##0_ ;_ * \-#,##0_ ;_ * &quot;-&quot;??_ ;_ @_ ">
                  <c:v>812.39748544000008</c:v>
                </c:pt>
              </c:numCache>
            </c:numRef>
          </c:val>
        </c:ser>
        <c:ser>
          <c:idx val="3"/>
          <c:order val="3"/>
          <c:tx>
            <c:strRef>
              <c:f>'Opsamling 141015'!$E$17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cat>
            <c:strRef>
              <c:f>'Opsamling 141015'!$A$18:$A$22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141015'!$E$18:$E$22</c:f>
              <c:numCache>
                <c:formatCode>#,##0</c:formatCode>
                <c:ptCount val="5"/>
                <c:pt idx="0" formatCode="_ * #,##0_ ;_ * \-#,##0_ ;_ * &quot;-&quot;??_ ;_ @_ ">
                  <c:v>5293.4692547368422</c:v>
                </c:pt>
                <c:pt idx="1">
                  <c:v>8420.9689354780003</c:v>
                </c:pt>
                <c:pt idx="2" formatCode="_ * #,##0_ ;_ * \-#,##0_ ;_ * &quot;-&quot;??_ ;_ @_ ">
                  <c:v>2228.5442940631556</c:v>
                </c:pt>
                <c:pt idx="3" formatCode="_ * #,##0_ ;_ * \-#,##0_ ;_ * &quot;-&quot;??_ ;_ @_ ">
                  <c:v>593.91103658099996</c:v>
                </c:pt>
                <c:pt idx="4" formatCode="_ * #,##0_ ;_ * \-#,##0_ ;_ * &quot;-&quot;??_ ;_ @_ ">
                  <c:v>1056.6478199500002</c:v>
                </c:pt>
              </c:numCache>
            </c:numRef>
          </c:val>
        </c:ser>
        <c:ser>
          <c:idx val="4"/>
          <c:order val="4"/>
          <c:tx>
            <c:strRef>
              <c:f>'Opsamling 141015'!$F$17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'Opsamling 141015'!$A$18:$A$22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141015'!$F$18:$F$22</c:f>
              <c:numCache>
                <c:formatCode>#,##0</c:formatCode>
                <c:ptCount val="5"/>
                <c:pt idx="0" formatCode="_ * #,##0_ ;_ * \-#,##0_ ;_ * &quot;-&quot;??_ ;_ @_ ">
                  <c:v>4295.340001999999</c:v>
                </c:pt>
                <c:pt idx="1">
                  <c:v>8222.6281744341431</c:v>
                </c:pt>
                <c:pt idx="2" formatCode="_ * #,##0_ ;_ * \-#,##0_ ;_ * &quot;-&quot;??_ ;_ @_ ">
                  <c:v>1738.1657046842117</c:v>
                </c:pt>
                <c:pt idx="3" formatCode="_ * #,##0_ ;_ * \-#,##0_ ;_ * &quot;-&quot;??_ ;_ @_ ">
                  <c:v>850.41789295000012</c:v>
                </c:pt>
                <c:pt idx="4" formatCode="_ * #,##0_ ;_ * \-#,##0_ ;_ * &quot;-&quot;??_ ;_ @_ ">
                  <c:v>799.81755071000009</c:v>
                </c:pt>
              </c:numCache>
            </c:numRef>
          </c:val>
        </c:ser>
        <c:ser>
          <c:idx val="5"/>
          <c:order val="5"/>
          <c:tx>
            <c:strRef>
              <c:f>'Opsamling 141015'!$G$17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'Opsamling 141015'!$A$18:$A$22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141015'!$G$18:$G$22</c:f>
              <c:numCache>
                <c:formatCode>#,##0</c:formatCode>
                <c:ptCount val="5"/>
                <c:pt idx="0" formatCode="_ * #,##0_ ;_ * \-#,##0_ ;_ * &quot;-&quot;??_ ;_ @_ ">
                  <c:v>3359.2497600000002</c:v>
                </c:pt>
                <c:pt idx="1">
                  <c:v>7397.4599852357878</c:v>
                </c:pt>
                <c:pt idx="2" formatCode="_ * #,##0_ ;_ * \-#,##0_ ;_ * &quot;-&quot;??_ ;_ @_ ">
                  <c:v>1371.2474821473686</c:v>
                </c:pt>
                <c:pt idx="3" formatCode="_ * #,##0_ ;_ * \-#,##0_ ;_ * &quot;-&quot;??_ ;_ @_ ">
                  <c:v>954.87386001000004</c:v>
                </c:pt>
                <c:pt idx="4" formatCode="_ * #,##0_ ;_ * \-#,##0_ ;_ * &quot;-&quot;??_ ;_ @_ ">
                  <c:v>738.6912744</c:v>
                </c:pt>
              </c:numCache>
            </c:numRef>
          </c:val>
        </c:ser>
        <c:ser>
          <c:idx val="6"/>
          <c:order val="6"/>
          <c:tx>
            <c:strRef>
              <c:f>'Opsamling 141015'!$H$17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'Opsamling 141015'!$A$18:$A$22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141015'!$H$18:$H$22</c:f>
              <c:numCache>
                <c:formatCode>#,##0</c:formatCode>
                <c:ptCount val="5"/>
                <c:pt idx="0" formatCode="_ * #,##0_ ;_ * \-#,##0_ ;_ * &quot;-&quot;??_ ;_ @_ ">
                  <c:v>4043.4023589473682</c:v>
                </c:pt>
                <c:pt idx="1">
                  <c:v>5859.5695120021428</c:v>
                </c:pt>
                <c:pt idx="2" formatCode="_ * #,##0_ ;_ * \-#,##0_ ;_ * &quot;-&quot;??_ ;_ @_ ">
                  <c:v>1659.5643972947362</c:v>
                </c:pt>
                <c:pt idx="3" formatCode="_ * #,##0_ ;_ * \-#,##0_ ;_ * &quot;-&quot;??_ ;_ @_ ">
                  <c:v>894.02410639000004</c:v>
                </c:pt>
                <c:pt idx="4" formatCode="_ * #,##0_ ;_ * \-#,##0_ ;_ * &quot;-&quot;??_ ;_ @_ ">
                  <c:v>758.09630522999998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50304"/>
        <c:axId val="157251840"/>
      </c:barChart>
      <c:catAx>
        <c:axId val="157250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157251840"/>
        <c:crosses val="autoZero"/>
        <c:auto val="1"/>
        <c:lblAlgn val="ctr"/>
        <c:lblOffset val="100"/>
        <c:noMultiLvlLbl val="0"/>
      </c:catAx>
      <c:valAx>
        <c:axId val="157251840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none"/>
        <c:minorTickMark val="none"/>
        <c:tickLblPos val="nextTo"/>
        <c:crossAx val="157250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Brændselsforbrug til el-produktion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'El brændsler 150815'!$B$14</c:f>
              <c:strCache>
                <c:ptCount val="1"/>
                <c:pt idx="0">
                  <c:v>Kul og brunkul</c:v>
                </c:pt>
              </c:strCache>
            </c:strRef>
          </c:tx>
          <c:marker>
            <c:symbol val="none"/>
          </c:marker>
          <c:cat>
            <c:numRef>
              <c:f>'El brændsler 150815'!$C$13:$J$13</c:f>
              <c:numCache>
                <c:formatCode>0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</c:numCache>
            </c:numRef>
          </c:cat>
          <c:val>
            <c:numRef>
              <c:f>'El brændsler 150815'!$C$14:$J$14</c:f>
              <c:numCache>
                <c:formatCode>0%</c:formatCode>
                <c:ptCount val="8"/>
                <c:pt idx="0">
                  <c:v>0.45356847123919797</c:v>
                </c:pt>
                <c:pt idx="1">
                  <c:v>0.46386090406826302</c:v>
                </c:pt>
                <c:pt idx="2">
                  <c:v>0.44574081629615048</c:v>
                </c:pt>
                <c:pt idx="3">
                  <c:v>0.41014690683775057</c:v>
                </c:pt>
                <c:pt idx="4">
                  <c:v>0.34642240118269813</c:v>
                </c:pt>
                <c:pt idx="5">
                  <c:v>0.27390373598962314</c:v>
                </c:pt>
                <c:pt idx="6">
                  <c:v>0.38418132069029687</c:v>
                </c:pt>
                <c:pt idx="7">
                  <c:v>0.30046380995508848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'El brændsler 150815'!$B$15</c:f>
              <c:strCache>
                <c:ptCount val="1"/>
                <c:pt idx="0">
                  <c:v>Naturgas</c:v>
                </c:pt>
              </c:strCache>
            </c:strRef>
          </c:tx>
          <c:marker>
            <c:symbol val="none"/>
          </c:marker>
          <c:cat>
            <c:numRef>
              <c:f>'El brændsler 150815'!$C$13:$J$13</c:f>
              <c:numCache>
                <c:formatCode>0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</c:numCache>
            </c:numRef>
          </c:cat>
          <c:val>
            <c:numRef>
              <c:f>'El brændsler 150815'!$C$15:$J$15</c:f>
              <c:numCache>
                <c:formatCode>0%</c:formatCode>
                <c:ptCount val="8"/>
                <c:pt idx="0">
                  <c:v>0.19060807437106209</c:v>
                </c:pt>
                <c:pt idx="1">
                  <c:v>0.19857325674844437</c:v>
                </c:pt>
                <c:pt idx="2">
                  <c:v>0.20024549645661024</c:v>
                </c:pt>
                <c:pt idx="3">
                  <c:v>0.20142733055092529</c:v>
                </c:pt>
                <c:pt idx="4">
                  <c:v>0.15552703922685684</c:v>
                </c:pt>
                <c:pt idx="5">
                  <c:v>0.12129190039677198</c:v>
                </c:pt>
                <c:pt idx="6">
                  <c:v>0.10193972752136428</c:v>
                </c:pt>
                <c:pt idx="7">
                  <c:v>6.652030730056771E-2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'El brændsler 150815'!$B$16</c:f>
              <c:strCache>
                <c:ptCount val="1"/>
                <c:pt idx="0">
                  <c:v>Vind, vand og sol</c:v>
                </c:pt>
              </c:strCache>
            </c:strRef>
          </c:tx>
          <c:marker>
            <c:symbol val="none"/>
          </c:marker>
          <c:cat>
            <c:numRef>
              <c:f>'El brændsler 150815'!$C$13:$J$13</c:f>
              <c:numCache>
                <c:formatCode>0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</c:numCache>
            </c:numRef>
          </c:cat>
          <c:val>
            <c:numRef>
              <c:f>'El brændsler 150815'!$C$16:$J$16</c:f>
              <c:numCache>
                <c:formatCode>0%</c:formatCode>
                <c:ptCount val="8"/>
                <c:pt idx="0">
                  <c:v>0.25890873630624783</c:v>
                </c:pt>
                <c:pt idx="1">
                  <c:v>0.24138571972726655</c:v>
                </c:pt>
                <c:pt idx="2">
                  <c:v>0.25026306364629614</c:v>
                </c:pt>
                <c:pt idx="3">
                  <c:v>0.22686863517012898</c:v>
                </c:pt>
                <c:pt idx="4">
                  <c:v>0.33488718532377865</c:v>
                </c:pt>
                <c:pt idx="5">
                  <c:v>0.40797378340736712</c:v>
                </c:pt>
                <c:pt idx="6">
                  <c:v>0.35189985151384445</c:v>
                </c:pt>
                <c:pt idx="7">
                  <c:v>0.46528943102371312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'El brændsler 150815'!$B$17</c:f>
              <c:strCache>
                <c:ptCount val="1"/>
                <c:pt idx="0">
                  <c:v>Affald, biomasse og biogas</c:v>
                </c:pt>
              </c:strCache>
            </c:strRef>
          </c:tx>
          <c:marker>
            <c:symbol val="none"/>
          </c:marker>
          <c:cat>
            <c:numRef>
              <c:f>'El brændsler 150815'!$C$13:$J$13</c:f>
              <c:numCache>
                <c:formatCode>0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</c:numCache>
            </c:numRef>
          </c:cat>
          <c:val>
            <c:numRef>
              <c:f>'El brændsler 150815'!$C$17:$J$17</c:f>
              <c:numCache>
                <c:formatCode>0%</c:formatCode>
                <c:ptCount val="8"/>
                <c:pt idx="0">
                  <c:v>8.7175756946643118E-2</c:v>
                </c:pt>
                <c:pt idx="1">
                  <c:v>8.6837547280302699E-2</c:v>
                </c:pt>
                <c:pt idx="2">
                  <c:v>9.1532169777260988E-2</c:v>
                </c:pt>
                <c:pt idx="3">
                  <c:v>0.12537407591136115</c:v>
                </c:pt>
                <c:pt idx="4">
                  <c:v>0.1262147341890634</c:v>
                </c:pt>
                <c:pt idx="5">
                  <c:v>0.13894964192058426</c:v>
                </c:pt>
                <c:pt idx="6">
                  <c:v>0.13474101266823266</c:v>
                </c:pt>
                <c:pt idx="7">
                  <c:v>0.13368886579223474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'El brændsler 150815'!$B$18</c:f>
              <c:strCache>
                <c:ptCount val="1"/>
                <c:pt idx="0">
                  <c:v>Olie</c:v>
                </c:pt>
              </c:strCache>
            </c:strRef>
          </c:tx>
          <c:marker>
            <c:symbol val="none"/>
          </c:marker>
          <c:cat>
            <c:numRef>
              <c:f>'El brændsler 150815'!$C$13:$J$13</c:f>
              <c:numCache>
                <c:formatCode>0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</c:numCache>
            </c:numRef>
          </c:cat>
          <c:val>
            <c:numRef>
              <c:f>'El brændsler 150815'!$C$18:$J$18</c:f>
              <c:numCache>
                <c:formatCode>0%</c:formatCode>
                <c:ptCount val="8"/>
                <c:pt idx="0">
                  <c:v>9.7389611368488786E-3</c:v>
                </c:pt>
                <c:pt idx="1">
                  <c:v>9.3425721757233425E-3</c:v>
                </c:pt>
                <c:pt idx="2">
                  <c:v>1.2218453823682101E-2</c:v>
                </c:pt>
                <c:pt idx="3">
                  <c:v>1.4580011432219602E-2</c:v>
                </c:pt>
                <c:pt idx="4">
                  <c:v>8.1943678815445224E-3</c:v>
                </c:pt>
                <c:pt idx="5">
                  <c:v>6.7580931802061145E-3</c:v>
                </c:pt>
                <c:pt idx="6">
                  <c:v>5.4749555099699856E-3</c:v>
                </c:pt>
                <c:pt idx="7">
                  <c:v>4.4382387054640194E-3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'El brændsler 150815'!$B$19</c:f>
              <c:strCache>
                <c:ptCount val="1"/>
                <c:pt idx="0">
                  <c:v>Atomkraft </c:v>
                </c:pt>
              </c:strCache>
            </c:strRef>
          </c:tx>
          <c:marker>
            <c:symbol val="none"/>
          </c:marker>
          <c:cat>
            <c:numRef>
              <c:f>'El brændsler 150815'!$C$13:$J$13</c:f>
              <c:numCache>
                <c:formatCode>0</c:formatCode>
                <c:ptCount val="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 formatCode="General">
                  <c:v>2010</c:v>
                </c:pt>
                <c:pt idx="4" formatCode="General">
                  <c:v>2011</c:v>
                </c:pt>
                <c:pt idx="5" formatCode="General">
                  <c:v>2012</c:v>
                </c:pt>
                <c:pt idx="6" formatCode="General">
                  <c:v>2013</c:v>
                </c:pt>
                <c:pt idx="7" formatCode="General">
                  <c:v>2014</c:v>
                </c:pt>
              </c:numCache>
            </c:numRef>
          </c:cat>
          <c:val>
            <c:numRef>
              <c:f>'El brændsler 150815'!$C$19:$J$19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2.1603040097614476E-2</c:v>
                </c:pt>
                <c:pt idx="4">
                  <c:v>2.8754272196058417E-2</c:v>
                </c:pt>
                <c:pt idx="5">
                  <c:v>5.1122845105447484E-2</c:v>
                </c:pt>
                <c:pt idx="6">
                  <c:v>2.1763132096291667E-2</c:v>
                </c:pt>
                <c:pt idx="7">
                  <c:v>2.959934722293199E-2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036096"/>
        <c:axId val="172037632"/>
      </c:lineChart>
      <c:catAx>
        <c:axId val="17203609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172037632"/>
        <c:crosses val="autoZero"/>
        <c:auto val="1"/>
        <c:lblAlgn val="ctr"/>
        <c:lblOffset val="100"/>
        <c:noMultiLvlLbl val="0"/>
      </c:catAx>
      <c:valAx>
        <c:axId val="172037632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172036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1 kWh el i 2013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'El brændsler 150815'!$B$14:$B$19</c:f>
              <c:strCache>
                <c:ptCount val="6"/>
                <c:pt idx="0">
                  <c:v>Kul og brunkul</c:v>
                </c:pt>
                <c:pt idx="1">
                  <c:v>Naturgas</c:v>
                </c:pt>
                <c:pt idx="2">
                  <c:v>Vind, vand og sol</c:v>
                </c:pt>
                <c:pt idx="3">
                  <c:v>Affald, biomasse og biogas</c:v>
                </c:pt>
                <c:pt idx="4">
                  <c:v>Olie</c:v>
                </c:pt>
                <c:pt idx="5">
                  <c:v>Atomkraft </c:v>
                </c:pt>
              </c:strCache>
            </c:strRef>
          </c:cat>
          <c:val>
            <c:numRef>
              <c:f>'El brændsler 150815'!$I$14:$I$19</c:f>
              <c:numCache>
                <c:formatCode>0%</c:formatCode>
                <c:ptCount val="6"/>
                <c:pt idx="0">
                  <c:v>0.38418132069029687</c:v>
                </c:pt>
                <c:pt idx="1">
                  <c:v>0.10193972752136428</c:v>
                </c:pt>
                <c:pt idx="2">
                  <c:v>0.35189985151384445</c:v>
                </c:pt>
                <c:pt idx="3">
                  <c:v>0.13474101266823266</c:v>
                </c:pt>
                <c:pt idx="4">
                  <c:v>5.4749555099699856E-3</c:v>
                </c:pt>
                <c:pt idx="5">
                  <c:v>2.1763132096291667E-2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1 kWh el i 2014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15031011900211502"/>
                  <c:y val="0.1555800828364662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4744183676069617"/>
                  <c:y val="-0.2227117564061717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10920357122357717"/>
                  <c:y val="0.1026880129868159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0.19663671514221756"/>
                  <c:y val="3.25098994128624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'El brændsler 150815'!$B$14:$B$19</c:f>
              <c:strCache>
                <c:ptCount val="6"/>
                <c:pt idx="0">
                  <c:v>Kul og brunkul</c:v>
                </c:pt>
                <c:pt idx="1">
                  <c:v>Naturgas</c:v>
                </c:pt>
                <c:pt idx="2">
                  <c:v>Vind, vand og sol</c:v>
                </c:pt>
                <c:pt idx="3">
                  <c:v>Affald, biomasse og biogas</c:v>
                </c:pt>
                <c:pt idx="4">
                  <c:v>Olie</c:v>
                </c:pt>
                <c:pt idx="5">
                  <c:v>Atomkraft </c:v>
                </c:pt>
              </c:strCache>
            </c:strRef>
          </c:cat>
          <c:val>
            <c:numRef>
              <c:f>'El brændsler 150815'!$J$14:$J$19</c:f>
              <c:numCache>
                <c:formatCode>0%</c:formatCode>
                <c:ptCount val="6"/>
                <c:pt idx="0">
                  <c:v>0.30046380995508848</c:v>
                </c:pt>
                <c:pt idx="1">
                  <c:v>6.652030730056771E-2</c:v>
                </c:pt>
                <c:pt idx="2">
                  <c:v>0.46528943102371312</c:v>
                </c:pt>
                <c:pt idx="3">
                  <c:v>0.13368886579223474</c:v>
                </c:pt>
                <c:pt idx="4">
                  <c:v>4.4382387054640194E-3</c:v>
                </c:pt>
                <c:pt idx="5">
                  <c:v>2.959934722293199E-2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Udledt CO</a:t>
            </a:r>
            <a:r>
              <a:rPr lang="da-DK" baseline="-25000"/>
              <a:t>2</a:t>
            </a:r>
            <a:r>
              <a:rPr lang="da-DK"/>
              <a:t> fra forskellige energikilder (g/KWh)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'CO2 faktorer 141015'!$B$53</c:f>
              <c:strCache>
                <c:ptCount val="1"/>
                <c:pt idx="0">
                  <c:v>2007</c:v>
                </c:pt>
              </c:strCache>
            </c:strRef>
          </c:tx>
          <c:invertIfNegative val="0"/>
          <c:cat>
            <c:strRef>
              <c:f>'CO2 faktorer 141015'!$A$54:$A$61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141015'!$B$54:$B$61</c:f>
              <c:numCache>
                <c:formatCode>0</c:formatCode>
                <c:ptCount val="8"/>
                <c:pt idx="0">
                  <c:v>235.4066935110402</c:v>
                </c:pt>
                <c:pt idx="1">
                  <c:v>228.22601735060954</c:v>
                </c:pt>
                <c:pt idx="2">
                  <c:v>246.94728383639125</c:v>
                </c:pt>
                <c:pt idx="3">
                  <c:v>173.85774170235524</c:v>
                </c:pt>
                <c:pt idx="4">
                  <c:v>234.61183067476952</c:v>
                </c:pt>
                <c:pt idx="5">
                  <c:v>204.41</c:v>
                </c:pt>
                <c:pt idx="6">
                  <c:v>266.39999999999998</c:v>
                </c:pt>
                <c:pt idx="7">
                  <c:v>475.60469557514637</c:v>
                </c:pt>
              </c:numCache>
            </c:numRef>
          </c:val>
        </c:ser>
        <c:ser>
          <c:idx val="1"/>
          <c:order val="1"/>
          <c:tx>
            <c:strRef>
              <c:f>'CO2 faktorer 141015'!$C$53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cat>
            <c:strRef>
              <c:f>'CO2 faktorer 141015'!$A$54:$A$61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141015'!$C$54:$C$61</c:f>
              <c:numCache>
                <c:formatCode>0</c:formatCode>
                <c:ptCount val="8"/>
                <c:pt idx="0">
                  <c:v>234.49621251783438</c:v>
                </c:pt>
                <c:pt idx="1">
                  <c:v>214.12947959542441</c:v>
                </c:pt>
                <c:pt idx="2">
                  <c:v>238.88515683090336</c:v>
                </c:pt>
                <c:pt idx="3">
                  <c:v>171.4794131858103</c:v>
                </c:pt>
                <c:pt idx="4">
                  <c:v>218.41799694511852</c:v>
                </c:pt>
                <c:pt idx="5">
                  <c:v>204.37</c:v>
                </c:pt>
                <c:pt idx="6">
                  <c:v>266.39999999999998</c:v>
                </c:pt>
                <c:pt idx="7">
                  <c:v>480.59286208285431</c:v>
                </c:pt>
              </c:numCache>
            </c:numRef>
          </c:val>
        </c:ser>
        <c:ser>
          <c:idx val="2"/>
          <c:order val="2"/>
          <c:tx>
            <c:strRef>
              <c:f>'CO2 faktorer 141015'!$D$53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cat>
            <c:strRef>
              <c:f>'CO2 faktorer 141015'!$A$54:$A$61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141015'!$D$54:$D$61</c:f>
              <c:numCache>
                <c:formatCode>0</c:formatCode>
                <c:ptCount val="8"/>
                <c:pt idx="0">
                  <c:v>234.24864679823642</c:v>
                </c:pt>
                <c:pt idx="1">
                  <c:v>216.82559720054334</c:v>
                </c:pt>
                <c:pt idx="2">
                  <c:v>242.7354937552883</c:v>
                </c:pt>
                <c:pt idx="3">
                  <c:v>174.91355973126917</c:v>
                </c:pt>
                <c:pt idx="4">
                  <c:v>243.28458975432974</c:v>
                </c:pt>
                <c:pt idx="5">
                  <c:v>204.08</c:v>
                </c:pt>
                <c:pt idx="6">
                  <c:v>266.39999999999998</c:v>
                </c:pt>
                <c:pt idx="7">
                  <c:v>468.42105263157896</c:v>
                </c:pt>
              </c:numCache>
            </c:numRef>
          </c:val>
        </c:ser>
        <c:ser>
          <c:idx val="3"/>
          <c:order val="3"/>
          <c:tx>
            <c:strRef>
              <c:f>'CO2 faktorer 141015'!$E$53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cat>
            <c:strRef>
              <c:f>'CO2 faktorer 141015'!$A$54:$A$61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141015'!$E$54:$E$61</c:f>
              <c:numCache>
                <c:formatCode>0</c:formatCode>
                <c:ptCount val="8"/>
                <c:pt idx="0">
                  <c:v>231.10414664593867</c:v>
                </c:pt>
                <c:pt idx="1">
                  <c:v>210.64312474650453</c:v>
                </c:pt>
                <c:pt idx="2">
                  <c:v>215.0484571820248</c:v>
                </c:pt>
                <c:pt idx="3">
                  <c:v>181.24656545788045</c:v>
                </c:pt>
                <c:pt idx="4">
                  <c:v>235.3073055391786</c:v>
                </c:pt>
                <c:pt idx="5">
                  <c:v>204.26</c:v>
                </c:pt>
                <c:pt idx="6">
                  <c:v>266.39999999999998</c:v>
                </c:pt>
                <c:pt idx="7">
                  <c:v>454.73684210526318</c:v>
                </c:pt>
              </c:numCache>
            </c:numRef>
          </c:val>
        </c:ser>
        <c:ser>
          <c:idx val="4"/>
          <c:order val="4"/>
          <c:tx>
            <c:strRef>
              <c:f>'CO2 faktorer 141015'!$F$53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'CO2 faktorer 141015'!$A$54:$A$61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141015'!$F$54:$F$61</c:f>
              <c:numCache>
                <c:formatCode>0</c:formatCode>
                <c:ptCount val="8"/>
                <c:pt idx="0">
                  <c:v>229.09967278255749</c:v>
                </c:pt>
                <c:pt idx="1">
                  <c:v>213.02935890062128</c:v>
                </c:pt>
                <c:pt idx="2">
                  <c:v>193.89470583068297</c:v>
                </c:pt>
                <c:pt idx="3">
                  <c:v>176.09625652152576</c:v>
                </c:pt>
                <c:pt idx="4">
                  <c:v>233.63834400000005</c:v>
                </c:pt>
                <c:pt idx="5">
                  <c:v>204.41</c:v>
                </c:pt>
                <c:pt idx="6">
                  <c:v>266.39999999999998</c:v>
                </c:pt>
                <c:pt idx="7">
                  <c:v>384.21052631578948</c:v>
                </c:pt>
              </c:numCache>
            </c:numRef>
          </c:val>
        </c:ser>
        <c:ser>
          <c:idx val="5"/>
          <c:order val="5"/>
          <c:tx>
            <c:strRef>
              <c:f>'CO2 faktorer 141015'!$G$53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'CO2 faktorer 141015'!$A$54:$A$61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141015'!$G$54:$G$61</c:f>
              <c:numCache>
                <c:formatCode>0</c:formatCode>
                <c:ptCount val="8"/>
                <c:pt idx="0">
                  <c:v>262</c:v>
                </c:pt>
                <c:pt idx="1">
                  <c:v>226.54866356423676</c:v>
                </c:pt>
                <c:pt idx="2">
                  <c:v>221.16987711022821</c:v>
                </c:pt>
                <c:pt idx="3">
                  <c:v>135.80829919012132</c:v>
                </c:pt>
                <c:pt idx="4">
                  <c:v>244.76785442908781</c:v>
                </c:pt>
                <c:pt idx="5">
                  <c:v>204.26</c:v>
                </c:pt>
                <c:pt idx="6">
                  <c:v>266.39999999999998</c:v>
                </c:pt>
                <c:pt idx="7">
                  <c:v>307.36842105263162</c:v>
                </c:pt>
              </c:numCache>
            </c:numRef>
          </c:val>
        </c:ser>
        <c:ser>
          <c:idx val="6"/>
          <c:order val="6"/>
          <c:tx>
            <c:strRef>
              <c:f>'CO2 faktorer 141015'!$H$53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'CO2 faktorer 141015'!$A$54:$A$61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141015'!$H$54:$H$61</c:f>
              <c:numCache>
                <c:formatCode>0</c:formatCode>
                <c:ptCount val="8"/>
                <c:pt idx="0">
                  <c:v>285</c:v>
                </c:pt>
                <c:pt idx="1">
                  <c:v>230.55</c:v>
                </c:pt>
                <c:pt idx="2">
                  <c:v>218.47649999999999</c:v>
                </c:pt>
                <c:pt idx="3">
                  <c:v>82.750900000000001</c:v>
                </c:pt>
                <c:pt idx="4">
                  <c:v>110.5043</c:v>
                </c:pt>
                <c:pt idx="5">
                  <c:v>204.44</c:v>
                </c:pt>
                <c:pt idx="6">
                  <c:v>266.39999999999998</c:v>
                </c:pt>
                <c:pt idx="7">
                  <c:v>382.10526315789474</c:v>
                </c:pt>
              </c:numCache>
            </c:numRef>
          </c:val>
        </c:ser>
        <c:ser>
          <c:idx val="7"/>
          <c:order val="7"/>
          <c:tx>
            <c:strRef>
              <c:f>'CO2 faktorer 141015'!$I$53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'CO2 faktorer 141015'!$A$54:$A$61</c:f>
              <c:strCache>
                <c:ptCount val="8"/>
                <c:pt idx="0">
                  <c:v>Augustenborg Fjernvarme</c:v>
                </c:pt>
                <c:pt idx="1">
                  <c:v>Nordborg Fjernvarme</c:v>
                </c:pt>
                <c:pt idx="2">
                  <c:v>Broager Fjernvarme</c:v>
                </c:pt>
                <c:pt idx="3">
                  <c:v>Sønderborg Fjernvarme</c:v>
                </c:pt>
                <c:pt idx="4">
                  <c:v>Gråsten Fjernvarme</c:v>
                </c:pt>
                <c:pt idx="5">
                  <c:v>Naturgas</c:v>
                </c:pt>
                <c:pt idx="6">
                  <c:v>Dieselolie</c:v>
                </c:pt>
                <c:pt idx="7">
                  <c:v>El</c:v>
                </c:pt>
              </c:strCache>
            </c:strRef>
          </c:cat>
          <c:val>
            <c:numRef>
              <c:f>'CO2 faktorer 141015'!$I$54:$I$61</c:f>
              <c:numCache>
                <c:formatCode>0</c:formatCode>
                <c:ptCount val="8"/>
                <c:pt idx="0">
                  <c:v>286.85344027726626</c:v>
                </c:pt>
                <c:pt idx="1">
                  <c:v>231</c:v>
                </c:pt>
                <c:pt idx="2">
                  <c:v>210.579324034216</c:v>
                </c:pt>
                <c:pt idx="3">
                  <c:v>76.060098238093417</c:v>
                </c:pt>
                <c:pt idx="4">
                  <c:v>1.6907551907275364</c:v>
                </c:pt>
                <c:pt idx="5">
                  <c:v>205.02</c:v>
                </c:pt>
                <c:pt idx="6">
                  <c:v>266.39999999999998</c:v>
                </c:pt>
                <c:pt idx="7">
                  <c:v>307.36842105263162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010816"/>
        <c:axId val="159012352"/>
      </c:barChart>
      <c:catAx>
        <c:axId val="159010816"/>
        <c:scaling>
          <c:orientation val="minMax"/>
        </c:scaling>
        <c:delete val="0"/>
        <c:axPos val="b"/>
        <c:majorTickMark val="none"/>
        <c:minorTickMark val="none"/>
        <c:tickLblPos val="nextTo"/>
        <c:crossAx val="159012352"/>
        <c:crosses val="autoZero"/>
        <c:auto val="1"/>
        <c:lblAlgn val="ctr"/>
        <c:lblOffset val="100"/>
        <c:noMultiLvlLbl val="0"/>
      </c:catAx>
      <c:valAx>
        <c:axId val="159012352"/>
        <c:scaling>
          <c:orientation val="minMax"/>
        </c:scaling>
        <c:delete val="0"/>
        <c:axPos val="l"/>
        <c:majorGridlines/>
        <c:numFmt formatCode="0" sourceLinked="1"/>
        <c:majorTickMark val="none"/>
        <c:minorTickMark val="none"/>
        <c:tickLblPos val="nextTo"/>
        <c:crossAx val="159010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Sønderborg Kommune CO</a:t>
            </a:r>
            <a:r>
              <a:rPr lang="da-DK" baseline="-25000"/>
              <a:t>2</a:t>
            </a:r>
            <a:r>
              <a:rPr lang="da-DK"/>
              <a:t>-udledning, ton i alt </a:t>
            </a:r>
          </a:p>
          <a:p>
            <a:pPr>
              <a:defRPr/>
            </a:pPr>
            <a:endParaRPr lang="da-DK" sz="1050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CO2-udledning</c:v>
          </c:tx>
          <c:invertIfNegative val="0"/>
          <c:cat>
            <c:strRef>
              <c:f>'Opsamling 141015'!$B$69:$M$69</c:f>
              <c:strCach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…</c:v>
                </c:pt>
                <c:pt idx="9">
                  <c:v>2015</c:v>
                </c:pt>
                <c:pt idx="10">
                  <c:v>2020</c:v>
                </c:pt>
                <c:pt idx="11">
                  <c:v>2029</c:v>
                </c:pt>
              </c:strCache>
            </c:strRef>
          </c:cat>
          <c:val>
            <c:numRef>
              <c:f>'Opsamling 141015'!$B$70:$N$70</c:f>
              <c:numCache>
                <c:formatCode>_ * #,##0_ ;_ * \-#,##0_ ;_ * "-"??_ ;_ @_ </c:formatCode>
                <c:ptCount val="13"/>
                <c:pt idx="0">
                  <c:v>19244.864627321771</c:v>
                </c:pt>
                <c:pt idx="1">
                  <c:v>18766.683160371347</c:v>
                </c:pt>
                <c:pt idx="2">
                  <c:v>17928.913930614814</c:v>
                </c:pt>
                <c:pt idx="3">
                  <c:v>17643.414540808997</c:v>
                </c:pt>
                <c:pt idx="4">
                  <c:v>15958.721115178354</c:v>
                </c:pt>
                <c:pt idx="5">
                  <c:v>13878.466074593158</c:v>
                </c:pt>
                <c:pt idx="6">
                  <c:v>13281.544714064245</c:v>
                </c:pt>
                <c:pt idx="7">
                  <c:v>11749.406664645527</c:v>
                </c:pt>
              </c:numCache>
            </c:numRef>
          </c:val>
        </c:ser>
        <c:ser>
          <c:idx val="1"/>
          <c:order val="1"/>
          <c:tx>
            <c:v>Målsætning</c:v>
          </c:tx>
          <c:invertIfNegative val="0"/>
          <c:cat>
            <c:strRef>
              <c:f>'Opsamling 141015'!$B$69:$M$69</c:f>
              <c:strCach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…</c:v>
                </c:pt>
                <c:pt idx="9">
                  <c:v>2015</c:v>
                </c:pt>
                <c:pt idx="10">
                  <c:v>2020</c:v>
                </c:pt>
                <c:pt idx="11">
                  <c:v>2029</c:v>
                </c:pt>
              </c:strCache>
            </c:strRef>
          </c:cat>
          <c:val>
            <c:numRef>
              <c:f>'Opsamling 141015'!$B$71:$M$71</c:f>
              <c:numCache>
                <c:formatCode>_ * #,##0_ ;_ * \-#,##0_ ;_ * "-"??_ ;_ @_ </c:formatCode>
                <c:ptCount val="12"/>
                <c:pt idx="9">
                  <c:v>14433.648470491327</c:v>
                </c:pt>
                <c:pt idx="10">
                  <c:v>9622.4323136608855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041408"/>
        <c:axId val="159042944"/>
      </c:barChart>
      <c:catAx>
        <c:axId val="15904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9042944"/>
        <c:crosses val="autoZero"/>
        <c:auto val="1"/>
        <c:lblAlgn val="ctr"/>
        <c:lblOffset val="100"/>
        <c:noMultiLvlLbl val="0"/>
      </c:catAx>
      <c:valAx>
        <c:axId val="159042944"/>
        <c:scaling>
          <c:orientation val="minMax"/>
          <c:max val="20000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crossAx val="159041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Fordeling af CO</a:t>
            </a:r>
            <a:r>
              <a:rPr lang="da-DK" baseline="-25000"/>
              <a:t>2</a:t>
            </a:r>
            <a:r>
              <a:rPr lang="da-DK" baseline="0"/>
              <a:t> emissionerne i 2013</a:t>
            </a:r>
            <a:endParaRPr lang="da-DK"/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3.3097426924198578E-2"/>
                  <c:y val="9.594894418344852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5.8974269241985816E-2"/>
                  <c:y val="7.01131276690814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'Opsamling 141015'!$A$18:$A$22</c:f>
              <c:strCache>
                <c:ptCount val="5"/>
                <c:pt idx="0">
                  <c:v>Elforbrug i kommunale bygninger</c:v>
                </c:pt>
                <c:pt idx="1">
                  <c:v>Varmeforbrug i kommunale bygninger</c:v>
                </c:pt>
                <c:pt idx="2">
                  <c:v>Elforbrug til gadelys</c:v>
                </c:pt>
                <c:pt idx="3">
                  <c:v>Brændstof til egne og leasede køretøjer</c:v>
                </c:pt>
                <c:pt idx="4">
                  <c:v>Brændstof til Vej og Park</c:v>
                </c:pt>
              </c:strCache>
            </c:strRef>
          </c:cat>
          <c:val>
            <c:numRef>
              <c:f>'Opsamling 141015'!$H$18:$H$22</c:f>
              <c:numCache>
                <c:formatCode>#,##0</c:formatCode>
                <c:ptCount val="5"/>
                <c:pt idx="0" formatCode="_ * #,##0_ ;_ * \-#,##0_ ;_ * &quot;-&quot;??_ ;_ @_ ">
                  <c:v>4043.4023589473682</c:v>
                </c:pt>
                <c:pt idx="1">
                  <c:v>5859.5695120021428</c:v>
                </c:pt>
                <c:pt idx="2" formatCode="_ * #,##0_ ;_ * \-#,##0_ ;_ * &quot;-&quot;??_ ;_ @_ ">
                  <c:v>1659.5643972947362</c:v>
                </c:pt>
                <c:pt idx="3" formatCode="_ * #,##0_ ;_ * \-#,##0_ ;_ * &quot;-&quot;??_ ;_ @_ ">
                  <c:v>894.02410639000004</c:v>
                </c:pt>
                <c:pt idx="4" formatCode="_ * #,##0_ ;_ * \-#,##0_ ;_ * &quot;-&quot;??_ ;_ @_ ">
                  <c:v>758.09630522999998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5" Type="http://schemas.openxmlformats.org/officeDocument/2006/relationships/chart" Target="../charts/chart62.xml"/><Relationship Id="rId4" Type="http://schemas.openxmlformats.org/officeDocument/2006/relationships/chart" Target="../charts/chart6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17</xdr:row>
      <xdr:rowOff>0</xdr:rowOff>
    </xdr:from>
    <xdr:to>
      <xdr:col>9</xdr:col>
      <xdr:colOff>586740</xdr:colOff>
      <xdr:row>31</xdr:row>
      <xdr:rowOff>76200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270510</xdr:colOff>
      <xdr:row>16</xdr:row>
      <xdr:rowOff>173355</xdr:rowOff>
    </xdr:from>
    <xdr:to>
      <xdr:col>19</xdr:col>
      <xdr:colOff>99060</xdr:colOff>
      <xdr:row>31</xdr:row>
      <xdr:rowOff>59055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609599</xdr:colOff>
      <xdr:row>35</xdr:row>
      <xdr:rowOff>0</xdr:rowOff>
    </xdr:from>
    <xdr:to>
      <xdr:col>9</xdr:col>
      <xdr:colOff>600074</xdr:colOff>
      <xdr:row>49</xdr:row>
      <xdr:rowOff>76200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295275</xdr:colOff>
      <xdr:row>35</xdr:row>
      <xdr:rowOff>0</xdr:rowOff>
    </xdr:from>
    <xdr:to>
      <xdr:col>19</xdr:col>
      <xdr:colOff>142875</xdr:colOff>
      <xdr:row>49</xdr:row>
      <xdr:rowOff>76200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104775</xdr:colOff>
      <xdr:row>41</xdr:row>
      <xdr:rowOff>104775</xdr:rowOff>
    </xdr:from>
    <xdr:to>
      <xdr:col>27</xdr:col>
      <xdr:colOff>419099</xdr:colOff>
      <xdr:row>61</xdr:row>
      <xdr:rowOff>104775</xdr:rowOff>
    </xdr:to>
    <xdr:graphicFrame macro="">
      <xdr:nvGraphicFramePr>
        <xdr:cNvPr id="29" name="Diagram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50</xdr:row>
      <xdr:rowOff>121920</xdr:rowOff>
    </xdr:from>
    <xdr:to>
      <xdr:col>17</xdr:col>
      <xdr:colOff>1</xdr:colOff>
      <xdr:row>69</xdr:row>
      <xdr:rowOff>174307</xdr:rowOff>
    </xdr:to>
    <xdr:graphicFrame macro="">
      <xdr:nvGraphicFramePr>
        <xdr:cNvPr id="19" name="Diagra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424815</xdr:colOff>
      <xdr:row>141</xdr:row>
      <xdr:rowOff>142875</xdr:rowOff>
    </xdr:from>
    <xdr:to>
      <xdr:col>22</xdr:col>
      <xdr:colOff>516255</xdr:colOff>
      <xdr:row>160</xdr:row>
      <xdr:rowOff>137160</xdr:rowOff>
    </xdr:to>
    <xdr:graphicFrame macro="">
      <xdr:nvGraphicFramePr>
        <xdr:cNvPr id="23" name="Diagram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561975</xdr:colOff>
      <xdr:row>142</xdr:row>
      <xdr:rowOff>38100</xdr:rowOff>
    </xdr:from>
    <xdr:to>
      <xdr:col>11</xdr:col>
      <xdr:colOff>592455</xdr:colOff>
      <xdr:row>156</xdr:row>
      <xdr:rowOff>114300</xdr:rowOff>
    </xdr:to>
    <xdr:graphicFrame macro="">
      <xdr:nvGraphicFramePr>
        <xdr:cNvPr id="25" name="Diagram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321945</xdr:colOff>
      <xdr:row>145</xdr:row>
      <xdr:rowOff>22860</xdr:rowOff>
    </xdr:from>
    <xdr:to>
      <xdr:col>7</xdr:col>
      <xdr:colOff>321945</xdr:colOff>
      <xdr:row>155</xdr:row>
      <xdr:rowOff>165735</xdr:rowOff>
    </xdr:to>
    <xdr:cxnSp macro="">
      <xdr:nvCxnSpPr>
        <xdr:cNvPr id="28" name="Lige forbindelse 27"/>
        <xdr:cNvCxnSpPr/>
      </xdr:nvCxnSpPr>
      <xdr:spPr>
        <a:xfrm flipV="1">
          <a:off x="4589145" y="26264235"/>
          <a:ext cx="0" cy="1952625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20</xdr:col>
      <xdr:colOff>95251</xdr:colOff>
      <xdr:row>21</xdr:row>
      <xdr:rowOff>19050</xdr:rowOff>
    </xdr:from>
    <xdr:to>
      <xdr:col>27</xdr:col>
      <xdr:colOff>400051</xdr:colOff>
      <xdr:row>40</xdr:row>
      <xdr:rowOff>147638</xdr:rowOff>
    </xdr:to>
    <xdr:graphicFrame macro="">
      <xdr:nvGraphicFramePr>
        <xdr:cNvPr id="33" name="Diagram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7621</xdr:colOff>
      <xdr:row>0</xdr:row>
      <xdr:rowOff>106680</xdr:rowOff>
    </xdr:from>
    <xdr:to>
      <xdr:col>9</xdr:col>
      <xdr:colOff>571500</xdr:colOff>
      <xdr:row>15</xdr:row>
      <xdr:rowOff>22860</xdr:rowOff>
    </xdr:to>
    <xdr:graphicFrame macro="">
      <xdr:nvGraphicFramePr>
        <xdr:cNvPr id="32" name="Diagram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144780</xdr:colOff>
      <xdr:row>0</xdr:row>
      <xdr:rowOff>152400</xdr:rowOff>
    </xdr:from>
    <xdr:to>
      <xdr:col>19</xdr:col>
      <xdr:colOff>144780</xdr:colOff>
      <xdr:row>15</xdr:row>
      <xdr:rowOff>30480</xdr:rowOff>
    </xdr:to>
    <xdr:graphicFrame macro="">
      <xdr:nvGraphicFramePr>
        <xdr:cNvPr id="34" name="Diagram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600075</xdr:colOff>
      <xdr:row>72</xdr:row>
      <xdr:rowOff>152400</xdr:rowOff>
    </xdr:from>
    <xdr:to>
      <xdr:col>20</xdr:col>
      <xdr:colOff>276225</xdr:colOff>
      <xdr:row>87</xdr:row>
      <xdr:rowOff>66675</xdr:rowOff>
    </xdr:to>
    <xdr:graphicFrame macro="">
      <xdr:nvGraphicFramePr>
        <xdr:cNvPr id="35" name="Diagram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9525</xdr:colOff>
      <xdr:row>73</xdr:row>
      <xdr:rowOff>19050</xdr:rowOff>
    </xdr:from>
    <xdr:to>
      <xdr:col>11</xdr:col>
      <xdr:colOff>142875</xdr:colOff>
      <xdr:row>87</xdr:row>
      <xdr:rowOff>121920</xdr:rowOff>
    </xdr:to>
    <xdr:graphicFrame macro="">
      <xdr:nvGraphicFramePr>
        <xdr:cNvPr id="36" name="Diagram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20</xdr:col>
      <xdr:colOff>76200</xdr:colOff>
      <xdr:row>0</xdr:row>
      <xdr:rowOff>152400</xdr:rowOff>
    </xdr:from>
    <xdr:to>
      <xdr:col>27</xdr:col>
      <xdr:colOff>323851</xdr:colOff>
      <xdr:row>20</xdr:row>
      <xdr:rowOff>138113</xdr:rowOff>
    </xdr:to>
    <xdr:graphicFrame macro="">
      <xdr:nvGraphicFramePr>
        <xdr:cNvPr id="37" name="Diagram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90</xdr:row>
      <xdr:rowOff>0</xdr:rowOff>
    </xdr:from>
    <xdr:to>
      <xdr:col>11</xdr:col>
      <xdr:colOff>238125</xdr:colOff>
      <xdr:row>105</xdr:row>
      <xdr:rowOff>117157</xdr:rowOff>
    </xdr:to>
    <xdr:graphicFrame macro="">
      <xdr:nvGraphicFramePr>
        <xdr:cNvPr id="38" name="Diagram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0</xdr:colOff>
      <xdr:row>90</xdr:row>
      <xdr:rowOff>0</xdr:rowOff>
    </xdr:from>
    <xdr:to>
      <xdr:col>21</xdr:col>
      <xdr:colOff>266700</xdr:colOff>
      <xdr:row>106</xdr:row>
      <xdr:rowOff>9313</xdr:rowOff>
    </xdr:to>
    <xdr:graphicFrame macro="">
      <xdr:nvGraphicFramePr>
        <xdr:cNvPr id="39" name="Diagram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107</xdr:row>
      <xdr:rowOff>0</xdr:rowOff>
    </xdr:from>
    <xdr:to>
      <xdr:col>11</xdr:col>
      <xdr:colOff>217170</xdr:colOff>
      <xdr:row>121</xdr:row>
      <xdr:rowOff>76200</xdr:rowOff>
    </xdr:to>
    <xdr:graphicFrame macro="">
      <xdr:nvGraphicFramePr>
        <xdr:cNvPr id="40" name="Diagram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0</xdr:colOff>
      <xdr:row>107</xdr:row>
      <xdr:rowOff>0</xdr:rowOff>
    </xdr:from>
    <xdr:to>
      <xdr:col>21</xdr:col>
      <xdr:colOff>269240</xdr:colOff>
      <xdr:row>121</xdr:row>
      <xdr:rowOff>63500</xdr:rowOff>
    </xdr:to>
    <xdr:graphicFrame macro="">
      <xdr:nvGraphicFramePr>
        <xdr:cNvPr id="41" name="Diagram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0</xdr:colOff>
      <xdr:row>123</xdr:row>
      <xdr:rowOff>0</xdr:rowOff>
    </xdr:from>
    <xdr:to>
      <xdr:col>11</xdr:col>
      <xdr:colOff>279400</xdr:colOff>
      <xdr:row>137</xdr:row>
      <xdr:rowOff>76200</xdr:rowOff>
    </xdr:to>
    <xdr:graphicFrame macro="">
      <xdr:nvGraphicFramePr>
        <xdr:cNvPr id="42" name="Diagram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0</xdr:colOff>
      <xdr:row>123</xdr:row>
      <xdr:rowOff>0</xdr:rowOff>
    </xdr:from>
    <xdr:to>
      <xdr:col>21</xdr:col>
      <xdr:colOff>279400</xdr:colOff>
      <xdr:row>138</xdr:row>
      <xdr:rowOff>138113</xdr:rowOff>
    </xdr:to>
    <xdr:graphicFrame macro="">
      <xdr:nvGraphicFramePr>
        <xdr:cNvPr id="43" name="Diagram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2</xdr:col>
      <xdr:colOff>561975</xdr:colOff>
      <xdr:row>43</xdr:row>
      <xdr:rowOff>76200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40005</xdr:colOff>
      <xdr:row>15</xdr:row>
      <xdr:rowOff>19050</xdr:rowOff>
    </xdr:from>
    <xdr:to>
      <xdr:col>35</xdr:col>
      <xdr:colOff>325755</xdr:colOff>
      <xdr:row>22</xdr:row>
      <xdr:rowOff>38100</xdr:rowOff>
    </xdr:to>
    <xdr:sp macro="" textlink="">
      <xdr:nvSpPr>
        <xdr:cNvPr id="3" name="Tekstboks 2"/>
        <xdr:cNvSpPr txBox="1"/>
      </xdr:nvSpPr>
      <xdr:spPr>
        <a:xfrm>
          <a:off x="23890605" y="4202430"/>
          <a:ext cx="2160270" cy="14592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da-DK" sz="1100"/>
            <a:t>Biobrændsler har også en CO</a:t>
          </a:r>
          <a:r>
            <a:rPr lang="da-DK" sz="800"/>
            <a:t>2</a:t>
          </a:r>
          <a:r>
            <a:rPr lang="da-DK" sz="1100"/>
            <a:t>emission  ved forbrænding, men den er internationalt pr. definition erklæret for  CO</a:t>
          </a:r>
          <a:r>
            <a:rPr lang="da-DK" sz="800"/>
            <a:t>2</a:t>
          </a:r>
          <a:r>
            <a:rPr lang="da-DK" sz="1100"/>
            <a:t> neutralt.  Dvs. emission = 0 </a:t>
          </a:r>
        </a:p>
      </xdr:txBody>
    </xdr:sp>
    <xdr:clientData/>
  </xdr:twoCellAnchor>
  <xdr:twoCellAnchor>
    <xdr:from>
      <xdr:col>0</xdr:col>
      <xdr:colOff>400050</xdr:colOff>
      <xdr:row>35</xdr:row>
      <xdr:rowOff>80962</xdr:rowOff>
    </xdr:from>
    <xdr:to>
      <xdr:col>6</xdr:col>
      <xdr:colOff>434340</xdr:colOff>
      <xdr:row>49</xdr:row>
      <xdr:rowOff>49212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824864</xdr:colOff>
      <xdr:row>62</xdr:row>
      <xdr:rowOff>2856</xdr:rowOff>
    </xdr:from>
    <xdr:to>
      <xdr:col>9</xdr:col>
      <xdr:colOff>552450</xdr:colOff>
      <xdr:row>84</xdr:row>
      <xdr:rowOff>44450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</xdr:colOff>
      <xdr:row>20</xdr:row>
      <xdr:rowOff>4762</xdr:rowOff>
    </xdr:from>
    <xdr:to>
      <xdr:col>5</xdr:col>
      <xdr:colOff>144780</xdr:colOff>
      <xdr:row>34</xdr:row>
      <xdr:rowOff>73342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358140</xdr:colOff>
      <xdr:row>20</xdr:row>
      <xdr:rowOff>12382</xdr:rowOff>
    </xdr:from>
    <xdr:to>
      <xdr:col>11</xdr:col>
      <xdr:colOff>121920</xdr:colOff>
      <xdr:row>34</xdr:row>
      <xdr:rowOff>80962</xdr:rowOff>
    </xdr:to>
    <xdr:graphicFrame macro="">
      <xdr:nvGraphicFramePr>
        <xdr:cNvPr id="7" name="Diagra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438150</xdr:colOff>
      <xdr:row>35</xdr:row>
      <xdr:rowOff>23812</xdr:rowOff>
    </xdr:from>
    <xdr:to>
      <xdr:col>8</xdr:col>
      <xdr:colOff>327660</xdr:colOff>
      <xdr:row>49</xdr:row>
      <xdr:rowOff>100012</xdr:rowOff>
    </xdr:to>
    <xdr:graphicFrame macro="">
      <xdr:nvGraphicFramePr>
        <xdr:cNvPr id="8" name="Diagra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411480</xdr:colOff>
      <xdr:row>20</xdr:row>
      <xdr:rowOff>7620</xdr:rowOff>
    </xdr:from>
    <xdr:to>
      <xdr:col>16</xdr:col>
      <xdr:colOff>175260</xdr:colOff>
      <xdr:row>34</xdr:row>
      <xdr:rowOff>83820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91440</xdr:colOff>
      <xdr:row>36</xdr:row>
      <xdr:rowOff>0</xdr:rowOff>
    </xdr:from>
    <xdr:to>
      <xdr:col>14</xdr:col>
      <xdr:colOff>556260</xdr:colOff>
      <xdr:row>50</xdr:row>
      <xdr:rowOff>76200</xdr:rowOff>
    </xdr:to>
    <xdr:graphicFrame macro="">
      <xdr:nvGraphicFramePr>
        <xdr:cNvPr id="9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185737</xdr:rowOff>
    </xdr:from>
    <xdr:to>
      <xdr:col>3</xdr:col>
      <xdr:colOff>85725</xdr:colOff>
      <xdr:row>41</xdr:row>
      <xdr:rowOff>71437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434340</xdr:colOff>
      <xdr:row>26</xdr:row>
      <xdr:rowOff>167640</xdr:rowOff>
    </xdr:from>
    <xdr:to>
      <xdr:col>13</xdr:col>
      <xdr:colOff>746760</xdr:colOff>
      <xdr:row>44</xdr:row>
      <xdr:rowOff>176212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150495</xdr:colOff>
      <xdr:row>24</xdr:row>
      <xdr:rowOff>106679</xdr:rowOff>
    </xdr:from>
    <xdr:to>
      <xdr:col>33</xdr:col>
      <xdr:colOff>464819</xdr:colOff>
      <xdr:row>44</xdr:row>
      <xdr:rowOff>97154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1438274</xdr:colOff>
      <xdr:row>73</xdr:row>
      <xdr:rowOff>23812</xdr:rowOff>
    </xdr:from>
    <xdr:to>
      <xdr:col>8</xdr:col>
      <xdr:colOff>144780</xdr:colOff>
      <xdr:row>91</xdr:row>
      <xdr:rowOff>68580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121920</xdr:colOff>
      <xdr:row>76</xdr:row>
      <xdr:rowOff>38100</xdr:rowOff>
    </xdr:from>
    <xdr:to>
      <xdr:col>4</xdr:col>
      <xdr:colOff>121920</xdr:colOff>
      <xdr:row>90</xdr:row>
      <xdr:rowOff>144780</xdr:rowOff>
    </xdr:to>
    <xdr:cxnSp macro="">
      <xdr:nvCxnSpPr>
        <xdr:cNvPr id="8" name="Lige forbindelse 7"/>
        <xdr:cNvCxnSpPr/>
      </xdr:nvCxnSpPr>
      <xdr:spPr>
        <a:xfrm flipV="1">
          <a:off x="5486400" y="14119860"/>
          <a:ext cx="0" cy="2667000"/>
        </a:xfrm>
        <a:prstGeom prst="line">
          <a:avLst/>
        </a:prstGeom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171449</xdr:colOff>
      <xdr:row>3</xdr:row>
      <xdr:rowOff>159066</xdr:rowOff>
    </xdr:from>
    <xdr:to>
      <xdr:col>33</xdr:col>
      <xdr:colOff>419100</xdr:colOff>
      <xdr:row>23</xdr:row>
      <xdr:rowOff>106679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312420</xdr:colOff>
      <xdr:row>3</xdr:row>
      <xdr:rowOff>160020</xdr:rowOff>
    </xdr:from>
    <xdr:to>
      <xdr:col>25</xdr:col>
      <xdr:colOff>560071</xdr:colOff>
      <xdr:row>23</xdr:row>
      <xdr:rowOff>107633</xdr:rowOff>
    </xdr:to>
    <xdr:graphicFrame macro="">
      <xdr:nvGraphicFramePr>
        <xdr:cNvPr id="10" name="Diagra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45720</xdr:colOff>
      <xdr:row>255</xdr:row>
      <xdr:rowOff>153352</xdr:rowOff>
    </xdr:from>
    <xdr:to>
      <xdr:col>10</xdr:col>
      <xdr:colOff>411480</xdr:colOff>
      <xdr:row>272</xdr:row>
      <xdr:rowOff>143827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594360</xdr:colOff>
      <xdr:row>256</xdr:row>
      <xdr:rowOff>952</xdr:rowOff>
    </xdr:from>
    <xdr:to>
      <xdr:col>16</xdr:col>
      <xdr:colOff>15240</xdr:colOff>
      <xdr:row>272</xdr:row>
      <xdr:rowOff>159067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723900</xdr:colOff>
      <xdr:row>257</xdr:row>
      <xdr:rowOff>100012</xdr:rowOff>
    </xdr:from>
    <xdr:to>
      <xdr:col>40</xdr:col>
      <xdr:colOff>352425</xdr:colOff>
      <xdr:row>274</xdr:row>
      <xdr:rowOff>90487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714375</xdr:colOff>
      <xdr:row>256</xdr:row>
      <xdr:rowOff>23812</xdr:rowOff>
    </xdr:from>
    <xdr:to>
      <xdr:col>1</xdr:col>
      <xdr:colOff>1857375</xdr:colOff>
      <xdr:row>273</xdr:row>
      <xdr:rowOff>14287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104775</xdr:colOff>
      <xdr:row>255</xdr:row>
      <xdr:rowOff>157162</xdr:rowOff>
    </xdr:from>
    <xdr:to>
      <xdr:col>27</xdr:col>
      <xdr:colOff>447675</xdr:colOff>
      <xdr:row>272</xdr:row>
      <xdr:rowOff>147637</xdr:rowOff>
    </xdr:to>
    <xdr:graphicFrame macro="">
      <xdr:nvGraphicFramePr>
        <xdr:cNvPr id="8" name="Diagra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185737</xdr:rowOff>
    </xdr:from>
    <xdr:to>
      <xdr:col>5</xdr:col>
      <xdr:colOff>352425</xdr:colOff>
      <xdr:row>31</xdr:row>
      <xdr:rowOff>80962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161925</xdr:colOff>
      <xdr:row>16</xdr:row>
      <xdr:rowOff>114300</xdr:rowOff>
    </xdr:from>
    <xdr:to>
      <xdr:col>14</xdr:col>
      <xdr:colOff>419100</xdr:colOff>
      <xdr:row>31</xdr:row>
      <xdr:rowOff>0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32</xdr:row>
      <xdr:rowOff>23812</xdr:rowOff>
    </xdr:from>
    <xdr:to>
      <xdr:col>5</xdr:col>
      <xdr:colOff>438150</xdr:colOff>
      <xdr:row>46</xdr:row>
      <xdr:rowOff>100012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219075</xdr:colOff>
      <xdr:row>32</xdr:row>
      <xdr:rowOff>19050</xdr:rowOff>
    </xdr:from>
    <xdr:to>
      <xdr:col>14</xdr:col>
      <xdr:colOff>449580</xdr:colOff>
      <xdr:row>46</xdr:row>
      <xdr:rowOff>95250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323850</xdr:colOff>
      <xdr:row>269</xdr:row>
      <xdr:rowOff>52387</xdr:rowOff>
    </xdr:from>
    <xdr:to>
      <xdr:col>44</xdr:col>
      <xdr:colOff>152400</xdr:colOff>
      <xdr:row>286</xdr:row>
      <xdr:rowOff>42862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595993</xdr:colOff>
      <xdr:row>272</xdr:row>
      <xdr:rowOff>50573</xdr:rowOff>
    </xdr:from>
    <xdr:to>
      <xdr:col>51</xdr:col>
      <xdr:colOff>866775</xdr:colOff>
      <xdr:row>289</xdr:row>
      <xdr:rowOff>41047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400050</xdr:colOff>
      <xdr:row>274</xdr:row>
      <xdr:rowOff>147637</xdr:rowOff>
    </xdr:from>
    <xdr:to>
      <xdr:col>60</xdr:col>
      <xdr:colOff>276225</xdr:colOff>
      <xdr:row>291</xdr:row>
      <xdr:rowOff>138112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275</xdr:row>
      <xdr:rowOff>128587</xdr:rowOff>
    </xdr:from>
    <xdr:to>
      <xdr:col>69</xdr:col>
      <xdr:colOff>533400</xdr:colOff>
      <xdr:row>292</xdr:row>
      <xdr:rowOff>119062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70</xdr:col>
      <xdr:colOff>333375</xdr:colOff>
      <xdr:row>278</xdr:row>
      <xdr:rowOff>80962</xdr:rowOff>
    </xdr:from>
    <xdr:to>
      <xdr:col>76</xdr:col>
      <xdr:colOff>180975</xdr:colOff>
      <xdr:row>295</xdr:row>
      <xdr:rowOff>71437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42</xdr:row>
      <xdr:rowOff>76200</xdr:rowOff>
    </xdr:from>
    <xdr:to>
      <xdr:col>17</xdr:col>
      <xdr:colOff>800100</xdr:colOff>
      <xdr:row>58</xdr:row>
      <xdr:rowOff>12382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88900</xdr:colOff>
      <xdr:row>60</xdr:row>
      <xdr:rowOff>80962</xdr:rowOff>
    </xdr:from>
    <xdr:to>
      <xdr:col>17</xdr:col>
      <xdr:colOff>825500</xdr:colOff>
      <xdr:row>74</xdr:row>
      <xdr:rowOff>157162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88900</xdr:colOff>
      <xdr:row>42</xdr:row>
      <xdr:rowOff>96837</xdr:rowOff>
    </xdr:from>
    <xdr:to>
      <xdr:col>26</xdr:col>
      <xdr:colOff>0</xdr:colOff>
      <xdr:row>57</xdr:row>
      <xdr:rowOff>160337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103505</xdr:colOff>
      <xdr:row>60</xdr:row>
      <xdr:rowOff>98742</xdr:rowOff>
    </xdr:from>
    <xdr:to>
      <xdr:col>26</xdr:col>
      <xdr:colOff>0</xdr:colOff>
      <xdr:row>74</xdr:row>
      <xdr:rowOff>174942</xdr:rowOff>
    </xdr:to>
    <xdr:graphicFrame macro="">
      <xdr:nvGraphicFramePr>
        <xdr:cNvPr id="7" name="Diagra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88900</xdr:colOff>
      <xdr:row>92</xdr:row>
      <xdr:rowOff>80962</xdr:rowOff>
    </xdr:from>
    <xdr:to>
      <xdr:col>17</xdr:col>
      <xdr:colOff>825500</xdr:colOff>
      <xdr:row>108</xdr:row>
      <xdr:rowOff>38100</xdr:rowOff>
    </xdr:to>
    <xdr:graphicFrame macro="">
      <xdr:nvGraphicFramePr>
        <xdr:cNvPr id="9" name="Diagram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76835</xdr:colOff>
      <xdr:row>76</xdr:row>
      <xdr:rowOff>79692</xdr:rowOff>
    </xdr:from>
    <xdr:to>
      <xdr:col>26</xdr:col>
      <xdr:colOff>0</xdr:colOff>
      <xdr:row>90</xdr:row>
      <xdr:rowOff>143192</xdr:rowOff>
    </xdr:to>
    <xdr:graphicFrame macro="">
      <xdr:nvGraphicFramePr>
        <xdr:cNvPr id="10" name="Diagra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82550</xdr:colOff>
      <xdr:row>92</xdr:row>
      <xdr:rowOff>55562</xdr:rowOff>
    </xdr:from>
    <xdr:to>
      <xdr:col>26</xdr:col>
      <xdr:colOff>0</xdr:colOff>
      <xdr:row>108</xdr:row>
      <xdr:rowOff>0</xdr:rowOff>
    </xdr:to>
    <xdr:graphicFrame macro="">
      <xdr:nvGraphicFramePr>
        <xdr:cNvPr id="11" name="Diagram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88901</xdr:colOff>
      <xdr:row>75</xdr:row>
      <xdr:rowOff>134620</xdr:rowOff>
    </xdr:from>
    <xdr:to>
      <xdr:col>17</xdr:col>
      <xdr:colOff>812801</xdr:colOff>
      <xdr:row>91</xdr:row>
      <xdr:rowOff>143933</xdr:rowOff>
    </xdr:to>
    <xdr:graphicFrame macro="">
      <xdr:nvGraphicFramePr>
        <xdr:cNvPr id="8" name="Diagram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236220</xdr:colOff>
      <xdr:row>265</xdr:row>
      <xdr:rowOff>174307</xdr:rowOff>
    </xdr:from>
    <xdr:to>
      <xdr:col>12</xdr:col>
      <xdr:colOff>129540</xdr:colOff>
      <xdr:row>280</xdr:row>
      <xdr:rowOff>60007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333375</xdr:colOff>
      <xdr:row>266</xdr:row>
      <xdr:rowOff>128587</xdr:rowOff>
    </xdr:from>
    <xdr:to>
      <xdr:col>21</xdr:col>
      <xdr:colOff>371475</xdr:colOff>
      <xdr:row>281</xdr:row>
      <xdr:rowOff>14287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790575</xdr:colOff>
      <xdr:row>348</xdr:row>
      <xdr:rowOff>33337</xdr:rowOff>
    </xdr:from>
    <xdr:to>
      <xdr:col>12</xdr:col>
      <xdr:colOff>0</xdr:colOff>
      <xdr:row>362</xdr:row>
      <xdr:rowOff>109537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276225</xdr:colOff>
      <xdr:row>348</xdr:row>
      <xdr:rowOff>85724</xdr:rowOff>
    </xdr:from>
    <xdr:to>
      <xdr:col>5</xdr:col>
      <xdr:colOff>373380</xdr:colOff>
      <xdr:row>362</xdr:row>
      <xdr:rowOff>138111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60960</xdr:colOff>
      <xdr:row>397</xdr:row>
      <xdr:rowOff>79057</xdr:rowOff>
    </xdr:from>
    <xdr:to>
      <xdr:col>18</xdr:col>
      <xdr:colOff>99060</xdr:colOff>
      <xdr:row>411</xdr:row>
      <xdr:rowOff>155257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47624</xdr:colOff>
      <xdr:row>397</xdr:row>
      <xdr:rowOff>52387</xdr:rowOff>
    </xdr:from>
    <xdr:to>
      <xdr:col>8</xdr:col>
      <xdr:colOff>144779</xdr:colOff>
      <xdr:row>411</xdr:row>
      <xdr:rowOff>128587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3:K72"/>
  <sheetViews>
    <sheetView zoomScale="80" zoomScaleNormal="80" workbookViewId="0">
      <selection activeCell="M124" sqref="M124"/>
    </sheetView>
  </sheetViews>
  <sheetFormatPr defaultRowHeight="14.4"/>
  <sheetData>
    <row r="3" s="466" customFormat="1"/>
    <row r="4" s="466" customFormat="1"/>
    <row r="5" s="466" customFormat="1"/>
    <row r="6" s="466" customFormat="1"/>
    <row r="7" s="466" customFormat="1"/>
    <row r="8" s="466" customFormat="1"/>
    <row r="9" s="466" customFormat="1"/>
    <row r="10" s="466" customFormat="1"/>
    <row r="11" s="466" customFormat="1"/>
    <row r="12" s="466" customFormat="1"/>
    <row r="13" s="466" customFormat="1"/>
    <row r="14" s="466" customFormat="1"/>
    <row r="72" spans="11:11">
      <c r="K72" s="1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workbookViewId="0">
      <selection activeCell="C14" sqref="C14"/>
    </sheetView>
  </sheetViews>
  <sheetFormatPr defaultRowHeight="14.4"/>
  <cols>
    <col min="1" max="1" width="39.6640625" bestFit="1" customWidth="1"/>
    <col min="2" max="2" width="20.44140625" style="466" customWidth="1"/>
    <col min="5" max="5" width="9.109375" style="466"/>
    <col min="6" max="6" width="8.88671875" style="466"/>
    <col min="7" max="7" width="13.109375" bestFit="1" customWidth="1"/>
  </cols>
  <sheetData>
    <row r="1" spans="1:9">
      <c r="A1" s="1" t="s">
        <v>1811</v>
      </c>
      <c r="B1" s="1"/>
    </row>
    <row r="2" spans="1:9">
      <c r="A2" t="s">
        <v>1743</v>
      </c>
      <c r="C2" s="484">
        <v>0.46</v>
      </c>
    </row>
    <row r="3" spans="1:9">
      <c r="A3" s="610" t="s">
        <v>1744</v>
      </c>
      <c r="B3" s="610"/>
      <c r="C3" s="611">
        <v>0.2</v>
      </c>
    </row>
    <row r="4" spans="1:9">
      <c r="A4" s="610" t="s">
        <v>1745</v>
      </c>
      <c r="B4" s="610"/>
      <c r="C4" s="611">
        <v>0.19</v>
      </c>
    </row>
    <row r="5" spans="1:9">
      <c r="A5" s="471" t="s">
        <v>1746</v>
      </c>
      <c r="B5" s="471"/>
      <c r="C5" s="616">
        <v>0.15</v>
      </c>
    </row>
    <row r="6" spans="1:9">
      <c r="A6" s="617" t="s">
        <v>1815</v>
      </c>
      <c r="B6" s="617"/>
      <c r="C6" s="620">
        <f>SUM(C2:C5)</f>
        <v>1</v>
      </c>
    </row>
    <row r="9" spans="1:9" s="1" customFormat="1">
      <c r="A9" s="1" t="s">
        <v>1814</v>
      </c>
      <c r="B9" s="1" t="s">
        <v>605</v>
      </c>
      <c r="C9" s="1">
        <v>2007</v>
      </c>
      <c r="D9" s="1">
        <v>2012</v>
      </c>
      <c r="E9" s="1">
        <v>2013</v>
      </c>
      <c r="F9" s="1">
        <v>2014</v>
      </c>
      <c r="G9" s="1" t="s">
        <v>1748</v>
      </c>
      <c r="H9" s="1" t="s">
        <v>2013</v>
      </c>
    </row>
    <row r="10" spans="1:9">
      <c r="A10" t="s">
        <v>1749</v>
      </c>
      <c r="B10" s="466" t="s">
        <v>680</v>
      </c>
      <c r="C10" s="52">
        <f>'Summeret varme 191015'!B11</f>
        <v>29386.878906699632</v>
      </c>
      <c r="D10" s="52">
        <f>'Summeret varme 191015'!G11</f>
        <v>26317.878376572531</v>
      </c>
      <c r="E10" s="52">
        <f>'Summeret varme 191015'!H11</f>
        <v>25369.85560047223</v>
      </c>
      <c r="F10" s="52"/>
      <c r="G10" s="472">
        <f>(C10-D10)/C10</f>
        <v>0.10443438174808789</v>
      </c>
      <c r="H10" s="472">
        <f>(C10-E10)/C10</f>
        <v>0.13669445193485993</v>
      </c>
    </row>
    <row r="11" spans="1:9">
      <c r="A11" t="s">
        <v>1750</v>
      </c>
      <c r="B11" s="466" t="s">
        <v>680</v>
      </c>
      <c r="C11" s="52">
        <f>'Summeret varme 191015'!B8</f>
        <v>17865.110081621933</v>
      </c>
      <c r="D11" s="52">
        <f>'Summeret varme 191015'!G8</f>
        <v>14086.626502535981</v>
      </c>
      <c r="E11" s="52">
        <f>'Summeret varme 191015'!H8</f>
        <v>13115.95193320896</v>
      </c>
      <c r="F11" s="52"/>
      <c r="G11" s="472">
        <f>(C11-D11)/C11</f>
        <v>0.21150071630249437</v>
      </c>
      <c r="H11" s="472">
        <f>(C11-E11)/C11</f>
        <v>0.26583425048684656</v>
      </c>
    </row>
    <row r="12" spans="1:9">
      <c r="A12" s="471" t="s">
        <v>1805</v>
      </c>
      <c r="B12" s="471" t="s">
        <v>680</v>
      </c>
      <c r="C12" s="614">
        <f>'Varme 201015'!AY267</f>
        <v>47251.988988321566</v>
      </c>
      <c r="D12" s="614">
        <f>'Varme 201015'!BD267</f>
        <v>40404.504879108514</v>
      </c>
      <c r="E12" s="614">
        <f>'Varme 201015'!BE267</f>
        <v>38485.807533681189</v>
      </c>
      <c r="F12" s="614"/>
      <c r="G12" s="615">
        <f>(C12-D12)/C12</f>
        <v>0.14491419844581405</v>
      </c>
      <c r="H12" s="615">
        <f>(C12-E12)/C12</f>
        <v>0.18551984037766026</v>
      </c>
      <c r="I12" t="s">
        <v>1806</v>
      </c>
    </row>
    <row r="13" spans="1:9" s="466" customFormat="1">
      <c r="C13" s="52"/>
      <c r="D13" s="52"/>
      <c r="E13" s="52"/>
      <c r="F13" s="52"/>
      <c r="G13" s="472"/>
    </row>
    <row r="14" spans="1:9" s="466" customFormat="1">
      <c r="A14" s="471" t="s">
        <v>1807</v>
      </c>
      <c r="B14" s="471" t="s">
        <v>680</v>
      </c>
      <c r="C14" s="614">
        <f>'Opsamling 141015'!B2</f>
        <v>12800.316000000001</v>
      </c>
      <c r="D14" s="614">
        <f>'Opsamling 141015'!G2</f>
        <v>10929.066000000001</v>
      </c>
      <c r="E14" s="614">
        <f>'Opsamling 141015'!H2</f>
        <v>10581.906999999999</v>
      </c>
      <c r="F14" s="614"/>
      <c r="G14" s="615">
        <f>(C14-D14)/C14</f>
        <v>0.14618779723875566</v>
      </c>
      <c r="H14" s="615">
        <f>(C14-E14)/C14</f>
        <v>0.173308924560925</v>
      </c>
    </row>
    <row r="15" spans="1:9" s="466" customFormat="1">
      <c r="C15" s="52"/>
      <c r="D15" s="52"/>
      <c r="E15" s="52"/>
      <c r="F15" s="52"/>
      <c r="G15" s="472"/>
    </row>
    <row r="16" spans="1:9" s="466" customFormat="1">
      <c r="A16" s="610" t="s">
        <v>1804</v>
      </c>
      <c r="B16" s="610" t="s">
        <v>1381</v>
      </c>
      <c r="C16" s="612">
        <f>'Summeret varme 191015'!B15</f>
        <v>192.1815403916743</v>
      </c>
      <c r="D16" s="612">
        <f>'Summeret varme 191015'!G15</f>
        <v>171.75114160613654</v>
      </c>
      <c r="E16" s="612">
        <f>'Summeret varme 191015'!H15</f>
        <v>125.27246306903483</v>
      </c>
      <c r="F16" s="612"/>
      <c r="G16" s="613">
        <f>(C16-D16)/C16</f>
        <v>0.10630781054153132</v>
      </c>
      <c r="H16" s="613">
        <f>(C16-E16)/C16</f>
        <v>0.34815558864954393</v>
      </c>
    </row>
    <row r="17" spans="1:8">
      <c r="A17" s="610" t="s">
        <v>1747</v>
      </c>
      <c r="B17" s="610" t="s">
        <v>1381</v>
      </c>
      <c r="C17" s="612">
        <f>'CO2 faktorer 141015'!D29</f>
        <v>475.60469557514637</v>
      </c>
      <c r="D17" s="612">
        <f>'CO2 faktorer 141015'!I29</f>
        <v>307.36842105263162</v>
      </c>
      <c r="E17" s="612">
        <f>'CO2 faktorer 141015'!J29</f>
        <v>382.10526315789474</v>
      </c>
      <c r="F17" s="612"/>
      <c r="G17" s="613">
        <f>1-D17/C17</f>
        <v>0.35373131528709456</v>
      </c>
      <c r="H17" s="613">
        <f>(C17-E17)/C17</f>
        <v>0.19659064194936771</v>
      </c>
    </row>
    <row r="18" spans="1:8" s="466" customFormat="1">
      <c r="C18" s="52"/>
      <c r="D18" s="52"/>
      <c r="E18" s="52"/>
      <c r="F18" s="52"/>
      <c r="G18" s="472"/>
    </row>
    <row r="19" spans="1:8" s="466" customFormat="1">
      <c r="A19" s="466" t="s">
        <v>1812</v>
      </c>
      <c r="B19" s="466" t="s">
        <v>1382</v>
      </c>
      <c r="C19" s="52">
        <f>'Opsamling 141015'!B19</f>
        <v>9299.4228073774775</v>
      </c>
      <c r="D19" s="52">
        <f>'Opsamling 141015'!G19</f>
        <v>7397.4599852357878</v>
      </c>
      <c r="E19" s="52">
        <f>'Opsamling 141015'!H19</f>
        <v>5859.5695120021428</v>
      </c>
      <c r="F19" s="52"/>
      <c r="G19" s="472">
        <f>1-D19/C19</f>
        <v>0.20452482498513913</v>
      </c>
      <c r="H19" s="472">
        <f>(C19-E19)/C19</f>
        <v>0.36989965577717449</v>
      </c>
    </row>
    <row r="20" spans="1:8">
      <c r="A20" t="s">
        <v>1813</v>
      </c>
      <c r="B20" s="466" t="s">
        <v>1382</v>
      </c>
      <c r="C20" s="52">
        <f>'Opsamling 141015'!B18</f>
        <v>6087.8903944456752</v>
      </c>
      <c r="D20" s="52">
        <f>'Opsamling 141015'!G18</f>
        <v>3359.2497600000002</v>
      </c>
      <c r="E20" s="52">
        <f>'Opsamling 141015'!H18</f>
        <v>4043.4023589473682</v>
      </c>
      <c r="F20" s="52"/>
      <c r="G20" s="472">
        <f>1-D20/C20</f>
        <v>0.44820791072966215</v>
      </c>
      <c r="H20" s="472">
        <f>(C20-E20)/C20</f>
        <v>0.33582865377530591</v>
      </c>
    </row>
    <row r="21" spans="1:8">
      <c r="A21" s="617" t="s">
        <v>1808</v>
      </c>
      <c r="B21" s="617" t="s">
        <v>1792</v>
      </c>
      <c r="C21" s="618">
        <f>SUM(C19:C20)</f>
        <v>15387.313201823152</v>
      </c>
      <c r="D21" s="618">
        <f>SUM(D19:D20)</f>
        <v>10756.709745235788</v>
      </c>
      <c r="E21" s="618">
        <f>SUM(E19:E20)</f>
        <v>9902.97187094951</v>
      </c>
      <c r="F21" s="618"/>
      <c r="G21" s="619">
        <f>1-D21/C21</f>
        <v>0.30093645302798611</v>
      </c>
      <c r="H21" s="619">
        <f>(C21-E21)/C21</f>
        <v>0.35641968542135311</v>
      </c>
    </row>
    <row r="22" spans="1:8" s="466" customFormat="1">
      <c r="C22" s="52"/>
      <c r="D22" s="52"/>
      <c r="E22" s="52"/>
      <c r="F22" s="52"/>
      <c r="G22" s="472"/>
    </row>
    <row r="23" spans="1:8">
      <c r="A23" t="s">
        <v>1816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16"/>
  <sheetViews>
    <sheetView topLeftCell="A22" workbookViewId="0">
      <selection activeCell="N20" sqref="N20"/>
    </sheetView>
  </sheetViews>
  <sheetFormatPr defaultRowHeight="14.4"/>
  <cols>
    <col min="1" max="1" width="32.109375" bestFit="1" customWidth="1"/>
    <col min="2" max="9" width="12.77734375" customWidth="1"/>
  </cols>
  <sheetData>
    <row r="1" spans="1:17">
      <c r="A1" s="665" t="s">
        <v>1164</v>
      </c>
      <c r="B1" s="666"/>
      <c r="C1" s="666"/>
      <c r="D1" s="666"/>
      <c r="E1" s="666"/>
      <c r="F1" s="666"/>
      <c r="G1" s="666"/>
      <c r="H1" s="325"/>
      <c r="I1" s="325"/>
    </row>
    <row r="2" spans="1:17">
      <c r="A2" s="665" t="s">
        <v>1810</v>
      </c>
      <c r="B2" s="667">
        <v>2007</v>
      </c>
      <c r="C2" s="667">
        <v>2008</v>
      </c>
      <c r="D2" s="667">
        <v>2009</v>
      </c>
      <c r="E2" s="667">
        <v>2010</v>
      </c>
      <c r="F2" s="667">
        <v>2011</v>
      </c>
      <c r="G2" s="667">
        <v>2012</v>
      </c>
      <c r="H2" s="667">
        <v>2013</v>
      </c>
      <c r="I2" s="667">
        <v>2014</v>
      </c>
    </row>
    <row r="3" spans="1:17">
      <c r="A3" s="667" t="s">
        <v>1166</v>
      </c>
      <c r="B3" s="667">
        <v>0.85642904730179881</v>
      </c>
      <c r="C3" s="667">
        <v>0.86842105263157898</v>
      </c>
      <c r="D3" s="667">
        <v>0.95169886742171883</v>
      </c>
      <c r="E3" s="667">
        <v>1.1625582944703532</v>
      </c>
      <c r="F3" s="667">
        <v>0.90206528980679546</v>
      </c>
      <c r="G3" s="667">
        <v>0.97201865423051304</v>
      </c>
      <c r="H3" s="667">
        <v>0.98201199200532974</v>
      </c>
      <c r="I3" s="667">
        <f>D55</f>
        <v>0.82045303131245839</v>
      </c>
    </row>
    <row r="4" spans="1:17">
      <c r="A4" s="667" t="s">
        <v>2001</v>
      </c>
      <c r="B4" s="667">
        <v>0.88374417055296473</v>
      </c>
      <c r="C4" s="667">
        <v>0.92005329780146572</v>
      </c>
      <c r="D4" s="667">
        <v>1.0746169220519655</v>
      </c>
      <c r="E4" s="667">
        <v>1.0506329113924051</v>
      </c>
      <c r="F4" s="667">
        <v>0.89173884077281818</v>
      </c>
      <c r="G4" s="667">
        <v>1.0509660226515656</v>
      </c>
      <c r="H4" s="667">
        <v>0.84177215189873422</v>
      </c>
      <c r="I4" s="667">
        <f>D46</f>
        <v>0.87341772151898733</v>
      </c>
    </row>
    <row r="5" spans="1:17">
      <c r="A5" s="667" t="s">
        <v>1167</v>
      </c>
      <c r="B5" s="667">
        <v>0.72884743504330451</v>
      </c>
      <c r="C5" s="667">
        <v>0.88374417055296473</v>
      </c>
      <c r="D5" s="667">
        <v>0.92005329780146572</v>
      </c>
      <c r="E5" s="667">
        <v>1.0746169220519655</v>
      </c>
      <c r="F5" s="667">
        <v>0.90206528980679546</v>
      </c>
      <c r="G5" s="667">
        <v>0.97201865423051304</v>
      </c>
      <c r="H5" s="667">
        <v>0.98201199200532974</v>
      </c>
      <c r="I5" s="667">
        <f>D55</f>
        <v>0.82045303131245839</v>
      </c>
    </row>
    <row r="6" spans="1:17">
      <c r="A6" s="667" t="s">
        <v>1165</v>
      </c>
      <c r="B6" s="667">
        <v>0.88374417055296473</v>
      </c>
      <c r="C6" s="667">
        <v>0.92005329780146572</v>
      </c>
      <c r="D6" s="667">
        <v>1.0746169220519655</v>
      </c>
      <c r="E6" s="667">
        <v>1.0506329113924051</v>
      </c>
      <c r="F6" s="667">
        <v>0.89173884077281818</v>
      </c>
      <c r="G6" s="667">
        <v>1.0509660226515656</v>
      </c>
      <c r="H6" s="667">
        <v>0.84177215189873422</v>
      </c>
      <c r="I6" s="667">
        <f>D46</f>
        <v>0.87341772151898733</v>
      </c>
    </row>
    <row r="8" spans="1:17">
      <c r="A8" s="466"/>
      <c r="B8" s="466"/>
      <c r="C8" s="466"/>
      <c r="D8" s="466"/>
      <c r="E8" s="466"/>
      <c r="F8" s="466"/>
      <c r="G8" s="466"/>
      <c r="H8" s="466"/>
      <c r="I8" s="466"/>
      <c r="J8" s="466"/>
      <c r="K8" s="466"/>
      <c r="L8" s="466"/>
      <c r="M8" s="466"/>
      <c r="N8" s="466"/>
      <c r="O8" s="466"/>
      <c r="P8" s="466"/>
      <c r="Q8" s="466"/>
    </row>
    <row r="9" spans="1:17">
      <c r="A9" s="668" t="s">
        <v>1992</v>
      </c>
      <c r="B9" s="466" t="s">
        <v>2140</v>
      </c>
      <c r="C9" s="466"/>
      <c r="D9" s="466"/>
      <c r="E9" s="466"/>
      <c r="F9" s="466"/>
      <c r="G9" s="466"/>
      <c r="H9" s="466"/>
      <c r="I9" s="466"/>
      <c r="J9" s="466"/>
      <c r="K9" s="466"/>
      <c r="L9" s="466"/>
      <c r="M9" s="466"/>
      <c r="N9" s="466"/>
      <c r="O9" s="466"/>
      <c r="P9" s="466"/>
      <c r="Q9" s="466"/>
    </row>
    <row r="10" spans="1:17">
      <c r="A10" s="466"/>
      <c r="B10" s="466"/>
      <c r="C10" s="466"/>
      <c r="D10" s="466"/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P10" s="466"/>
      <c r="Q10" s="466"/>
    </row>
    <row r="11" spans="1:17" ht="15" thickBot="1">
      <c r="A11" s="466"/>
      <c r="B11" s="466" t="s">
        <v>1940</v>
      </c>
      <c r="C11" s="466" t="s">
        <v>1941</v>
      </c>
      <c r="D11" s="466" t="s">
        <v>1942</v>
      </c>
      <c r="E11" s="466" t="s">
        <v>1943</v>
      </c>
      <c r="F11" s="466" t="s">
        <v>1944</v>
      </c>
      <c r="G11" s="466" t="s">
        <v>1945</v>
      </c>
      <c r="H11" s="466" t="s">
        <v>1946</v>
      </c>
      <c r="I11" s="466" t="s">
        <v>1947</v>
      </c>
      <c r="J11" s="466" t="s">
        <v>1948</v>
      </c>
      <c r="K11" s="466" t="s">
        <v>1949</v>
      </c>
      <c r="L11" s="466" t="s">
        <v>1950</v>
      </c>
      <c r="M11" s="466" t="s">
        <v>1951</v>
      </c>
      <c r="N11" s="466" t="s">
        <v>1411</v>
      </c>
      <c r="Q11" s="466"/>
    </row>
    <row r="12" spans="1:17" ht="15.6" thickTop="1" thickBot="1">
      <c r="A12" s="1">
        <v>2006</v>
      </c>
      <c r="B12" s="857">
        <v>543</v>
      </c>
      <c r="C12" s="857">
        <v>459</v>
      </c>
      <c r="D12" s="857">
        <v>525</v>
      </c>
      <c r="E12" s="857">
        <v>309</v>
      </c>
      <c r="F12" s="857">
        <v>149</v>
      </c>
      <c r="G12" s="857">
        <v>41</v>
      </c>
      <c r="H12" s="857">
        <v>0</v>
      </c>
      <c r="I12" s="857">
        <v>7</v>
      </c>
      <c r="J12" s="857">
        <v>16</v>
      </c>
      <c r="K12" s="857">
        <v>125</v>
      </c>
      <c r="L12" s="857">
        <v>267</v>
      </c>
      <c r="M12" s="857">
        <v>302</v>
      </c>
      <c r="N12" s="857">
        <v>2743</v>
      </c>
      <c r="O12" s="341"/>
      <c r="Q12" s="466"/>
    </row>
    <row r="13" spans="1:17" ht="15.6" thickTop="1" thickBot="1">
      <c r="A13" s="1">
        <v>2007</v>
      </c>
      <c r="B13" s="857">
        <v>368</v>
      </c>
      <c r="C13" s="857">
        <v>412</v>
      </c>
      <c r="D13" s="857">
        <v>313</v>
      </c>
      <c r="E13" s="857">
        <v>213</v>
      </c>
      <c r="F13" s="857">
        <v>124</v>
      </c>
      <c r="G13" s="857">
        <v>28</v>
      </c>
      <c r="H13" s="857">
        <v>29</v>
      </c>
      <c r="I13" s="857">
        <v>23</v>
      </c>
      <c r="J13" s="857">
        <v>99</v>
      </c>
      <c r="K13" s="857">
        <v>235</v>
      </c>
      <c r="L13" s="857">
        <v>333</v>
      </c>
      <c r="M13" s="857">
        <v>394</v>
      </c>
      <c r="N13" s="857">
        <v>2571</v>
      </c>
      <c r="O13" s="341"/>
      <c r="Q13" s="466"/>
    </row>
    <row r="14" spans="1:17" ht="15.6" thickTop="1" thickBot="1">
      <c r="A14" s="1">
        <v>2008</v>
      </c>
      <c r="B14" s="857">
        <v>394</v>
      </c>
      <c r="C14" s="857">
        <v>344</v>
      </c>
      <c r="D14" s="857">
        <v>398</v>
      </c>
      <c r="E14" s="857">
        <v>260</v>
      </c>
      <c r="F14" s="857">
        <v>116</v>
      </c>
      <c r="G14" s="857">
        <v>44</v>
      </c>
      <c r="H14" s="857">
        <v>8</v>
      </c>
      <c r="I14" s="857">
        <v>10</v>
      </c>
      <c r="J14" s="857">
        <v>90</v>
      </c>
      <c r="K14" s="857">
        <v>207</v>
      </c>
      <c r="L14" s="857">
        <v>315</v>
      </c>
      <c r="M14" s="857">
        <v>421</v>
      </c>
      <c r="N14" s="857">
        <v>2607</v>
      </c>
      <c r="O14" s="341"/>
      <c r="Q14" s="466"/>
    </row>
    <row r="15" spans="1:17" ht="15.6" thickTop="1" thickBot="1">
      <c r="A15" s="1">
        <v>2009</v>
      </c>
      <c r="B15" s="857">
        <v>488</v>
      </c>
      <c r="C15" s="857">
        <v>447</v>
      </c>
      <c r="D15" s="857">
        <v>397</v>
      </c>
      <c r="E15" s="857">
        <v>200</v>
      </c>
      <c r="F15" s="857">
        <v>135</v>
      </c>
      <c r="G15" s="857">
        <v>114</v>
      </c>
      <c r="H15" s="857">
        <v>5</v>
      </c>
      <c r="I15" s="857">
        <v>5</v>
      </c>
      <c r="J15" s="857">
        <v>54</v>
      </c>
      <c r="K15" s="857">
        <v>266</v>
      </c>
      <c r="L15" s="857">
        <v>280</v>
      </c>
      <c r="M15" s="857">
        <v>466</v>
      </c>
      <c r="N15" s="857">
        <v>2857</v>
      </c>
      <c r="O15" s="341"/>
      <c r="Q15" s="466"/>
    </row>
    <row r="16" spans="1:17" ht="15.6" thickTop="1" thickBot="1">
      <c r="A16" s="1">
        <v>2010</v>
      </c>
      <c r="B16" s="857">
        <v>603</v>
      </c>
      <c r="C16" s="857">
        <v>511</v>
      </c>
      <c r="D16" s="857">
        <v>423</v>
      </c>
      <c r="E16" s="857">
        <v>305</v>
      </c>
      <c r="F16" s="857">
        <v>194</v>
      </c>
      <c r="G16" s="857">
        <v>60</v>
      </c>
      <c r="H16" s="857">
        <v>3</v>
      </c>
      <c r="I16" s="857">
        <v>16</v>
      </c>
      <c r="J16" s="857">
        <v>105</v>
      </c>
      <c r="K16" s="857">
        <v>252</v>
      </c>
      <c r="L16" s="857">
        <v>382</v>
      </c>
      <c r="M16" s="857">
        <v>636</v>
      </c>
      <c r="N16" s="857">
        <f t="shared" ref="N16:N21" si="0">SUM(B16:M16)</f>
        <v>3490</v>
      </c>
      <c r="O16" s="341"/>
      <c r="Q16" s="466"/>
    </row>
    <row r="17" spans="1:17" ht="15.6" thickTop="1" thickBot="1">
      <c r="A17" s="1">
        <v>2011</v>
      </c>
      <c r="B17" s="857">
        <v>485</v>
      </c>
      <c r="C17" s="857">
        <v>472</v>
      </c>
      <c r="D17" s="857">
        <v>421</v>
      </c>
      <c r="E17" s="857">
        <v>182</v>
      </c>
      <c r="F17" s="857">
        <v>140</v>
      </c>
      <c r="G17" s="857">
        <v>30</v>
      </c>
      <c r="H17" s="857">
        <v>15</v>
      </c>
      <c r="I17" s="857">
        <v>23</v>
      </c>
      <c r="J17" s="857">
        <v>68</v>
      </c>
      <c r="K17" s="857">
        <v>206</v>
      </c>
      <c r="L17" s="857">
        <v>287</v>
      </c>
      <c r="M17" s="857">
        <v>379</v>
      </c>
      <c r="N17" s="857">
        <f t="shared" si="0"/>
        <v>2708</v>
      </c>
      <c r="O17" s="341"/>
      <c r="Q17" s="466"/>
    </row>
    <row r="18" spans="1:17" ht="15.6" thickTop="1" thickBot="1">
      <c r="A18" s="1">
        <v>2012</v>
      </c>
      <c r="B18" s="857">
        <v>446</v>
      </c>
      <c r="C18" s="857">
        <v>482</v>
      </c>
      <c r="D18" s="857">
        <v>327</v>
      </c>
      <c r="E18" s="857">
        <v>290</v>
      </c>
      <c r="F18" s="857">
        <v>124</v>
      </c>
      <c r="G18" s="857">
        <v>87</v>
      </c>
      <c r="H18" s="857">
        <v>20</v>
      </c>
      <c r="I18" s="857">
        <v>8</v>
      </c>
      <c r="J18" s="857">
        <v>88</v>
      </c>
      <c r="K18" s="857">
        <v>242</v>
      </c>
      <c r="L18" s="857">
        <v>307</v>
      </c>
      <c r="M18" s="857">
        <v>497</v>
      </c>
      <c r="N18" s="857">
        <f t="shared" si="0"/>
        <v>2918</v>
      </c>
      <c r="O18" s="341"/>
      <c r="P18" s="466" t="s">
        <v>2132</v>
      </c>
      <c r="Q18" s="466"/>
    </row>
    <row r="19" spans="1:17" ht="15.6" thickTop="1" thickBot="1">
      <c r="A19" s="1">
        <v>2013</v>
      </c>
      <c r="B19" s="857">
        <v>502</v>
      </c>
      <c r="C19" s="857">
        <v>471</v>
      </c>
      <c r="D19" s="857">
        <v>525</v>
      </c>
      <c r="E19" s="857">
        <v>300</v>
      </c>
      <c r="F19" s="857">
        <v>108</v>
      </c>
      <c r="G19" s="857">
        <v>35</v>
      </c>
      <c r="H19" s="857">
        <v>5</v>
      </c>
      <c r="I19" s="857">
        <v>6</v>
      </c>
      <c r="J19" s="857">
        <v>99</v>
      </c>
      <c r="K19" s="857">
        <v>139</v>
      </c>
      <c r="L19" s="857">
        <v>314</v>
      </c>
      <c r="M19" s="857">
        <v>444</v>
      </c>
      <c r="N19" s="857">
        <f t="shared" si="0"/>
        <v>2948</v>
      </c>
      <c r="O19" s="341"/>
      <c r="P19" s="800">
        <v>2889</v>
      </c>
      <c r="Q19" s="466" t="s">
        <v>2129</v>
      </c>
    </row>
    <row r="20" spans="1:17" ht="15.6" thickTop="1" thickBot="1">
      <c r="A20" s="858">
        <v>2014</v>
      </c>
      <c r="B20" s="857">
        <v>467</v>
      </c>
      <c r="C20" s="857">
        <v>357</v>
      </c>
      <c r="D20" s="857">
        <v>322</v>
      </c>
      <c r="E20" s="857">
        <v>218</v>
      </c>
      <c r="F20" s="857">
        <v>130</v>
      </c>
      <c r="G20" s="857">
        <v>37</v>
      </c>
      <c r="H20" s="857">
        <v>5</v>
      </c>
      <c r="I20" s="857">
        <v>38</v>
      </c>
      <c r="J20" s="857">
        <v>61</v>
      </c>
      <c r="K20" s="857">
        <v>143</v>
      </c>
      <c r="L20" s="857">
        <v>263</v>
      </c>
      <c r="M20" s="857">
        <v>422</v>
      </c>
      <c r="N20" s="857">
        <f t="shared" si="0"/>
        <v>2463</v>
      </c>
      <c r="O20" s="341"/>
      <c r="P20" s="800"/>
      <c r="Q20" s="466"/>
    </row>
    <row r="21" spans="1:17" s="466" customFormat="1" ht="15.6" thickTop="1" thickBot="1">
      <c r="A21" s="858">
        <v>2015</v>
      </c>
      <c r="B21" s="857">
        <v>430</v>
      </c>
      <c r="C21" s="857">
        <v>414</v>
      </c>
      <c r="D21" s="857">
        <v>367</v>
      </c>
      <c r="E21" s="857">
        <v>262</v>
      </c>
      <c r="F21" s="857">
        <v>180</v>
      </c>
      <c r="G21" s="857">
        <v>78</v>
      </c>
      <c r="H21" s="857">
        <v>23</v>
      </c>
      <c r="I21" s="857">
        <v>3</v>
      </c>
      <c r="J21" s="857"/>
      <c r="K21" s="857"/>
      <c r="L21" s="857"/>
      <c r="M21" s="857"/>
      <c r="N21" s="857">
        <f t="shared" si="0"/>
        <v>1757</v>
      </c>
      <c r="O21" s="341"/>
      <c r="P21" s="800"/>
    </row>
    <row r="22" spans="1:17" s="466" customFormat="1" ht="15.6" thickTop="1" thickBot="1">
      <c r="A22" s="858"/>
      <c r="B22" s="859"/>
      <c r="C22" s="859"/>
      <c r="D22" s="859"/>
      <c r="E22" s="859"/>
      <c r="F22" s="859"/>
      <c r="G22" s="859"/>
      <c r="H22" s="859"/>
      <c r="I22" s="859"/>
      <c r="J22" s="859"/>
      <c r="K22" s="859"/>
      <c r="L22" s="859"/>
      <c r="M22" s="859"/>
      <c r="N22" s="859"/>
      <c r="O22" s="341"/>
      <c r="P22" s="800"/>
    </row>
    <row r="23" spans="1:17" ht="15.6" thickTop="1" thickBot="1">
      <c r="A23" s="860" t="s">
        <v>1952</v>
      </c>
      <c r="B23" s="857">
        <v>487</v>
      </c>
      <c r="C23" s="857">
        <v>448</v>
      </c>
      <c r="D23" s="857">
        <v>426</v>
      </c>
      <c r="E23" s="857">
        <v>290</v>
      </c>
      <c r="F23" s="857">
        <v>147</v>
      </c>
      <c r="G23" s="857">
        <v>60</v>
      </c>
      <c r="H23" s="857">
        <v>23</v>
      </c>
      <c r="I23" s="857">
        <v>22</v>
      </c>
      <c r="J23" s="857">
        <v>94</v>
      </c>
      <c r="K23" s="857">
        <v>219</v>
      </c>
      <c r="L23" s="857">
        <v>342</v>
      </c>
      <c r="M23" s="857">
        <v>444</v>
      </c>
      <c r="N23" s="857">
        <v>3002</v>
      </c>
      <c r="O23" s="341"/>
      <c r="P23" s="800">
        <v>3011</v>
      </c>
      <c r="Q23" s="466" t="s">
        <v>2130</v>
      </c>
    </row>
    <row r="24" spans="1:17" ht="15" thickTop="1">
      <c r="A24" s="466"/>
      <c r="B24" s="466"/>
      <c r="C24" s="466"/>
      <c r="D24" s="466"/>
      <c r="E24" s="466"/>
      <c r="F24" s="466"/>
      <c r="G24" s="466"/>
      <c r="H24" s="466"/>
      <c r="I24" s="466"/>
      <c r="J24" s="466"/>
      <c r="K24" s="466"/>
      <c r="L24" s="466"/>
      <c r="M24" s="466"/>
      <c r="N24" s="466"/>
      <c r="O24" s="466"/>
      <c r="P24" s="466"/>
      <c r="Q24" s="466" t="s">
        <v>2131</v>
      </c>
    </row>
    <row r="25" spans="1:17">
      <c r="A25" s="466"/>
      <c r="B25" s="466"/>
      <c r="C25" s="466"/>
      <c r="D25" s="466"/>
      <c r="E25" s="466"/>
      <c r="F25" s="466"/>
      <c r="G25" s="466"/>
      <c r="H25" s="466"/>
      <c r="I25" s="466"/>
      <c r="J25" s="466"/>
      <c r="K25" s="466"/>
      <c r="L25" s="466"/>
      <c r="M25" s="466"/>
      <c r="N25" s="466"/>
      <c r="O25" s="466"/>
      <c r="P25" s="466"/>
      <c r="Q25" s="466"/>
    </row>
    <row r="26" spans="1:17">
      <c r="A26" s="466"/>
      <c r="B26" s="802" t="s">
        <v>1953</v>
      </c>
      <c r="C26" s="802" t="s">
        <v>1954</v>
      </c>
      <c r="D26" s="802" t="s">
        <v>1955</v>
      </c>
      <c r="E26" s="466"/>
      <c r="F26" s="466"/>
      <c r="G26" s="466"/>
      <c r="H26" s="466"/>
      <c r="I26" s="466"/>
      <c r="J26" s="466"/>
      <c r="K26" s="466"/>
      <c r="L26" s="466"/>
      <c r="M26" s="466"/>
      <c r="N26" s="466"/>
      <c r="O26" s="466"/>
      <c r="P26" s="466"/>
      <c r="Q26" s="466"/>
    </row>
    <row r="27" spans="1:17">
      <c r="A27" s="466"/>
      <c r="B27" s="466" t="s">
        <v>1956</v>
      </c>
      <c r="C27" s="801">
        <f t="shared" ref="C27:C35" si="1">E12+F12+G12+H12+I12+J12+K12+L12+M12+B13+C13+D13</f>
        <v>2309</v>
      </c>
      <c r="D27" s="466">
        <f>C27/N15</f>
        <v>0.80819040952047605</v>
      </c>
      <c r="E27" s="466"/>
      <c r="F27" s="466"/>
      <c r="G27" s="466"/>
      <c r="H27" s="466"/>
      <c r="I27" s="466"/>
      <c r="J27" s="466"/>
      <c r="K27" s="466"/>
      <c r="L27" s="466"/>
      <c r="M27" s="466"/>
      <c r="N27" s="466"/>
      <c r="O27" s="466"/>
      <c r="P27" s="466"/>
      <c r="Q27" s="466"/>
    </row>
    <row r="28" spans="1:17">
      <c r="A28" s="466"/>
      <c r="B28" s="641" t="s">
        <v>1957</v>
      </c>
      <c r="C28" s="801">
        <f t="shared" si="1"/>
        <v>2614</v>
      </c>
      <c r="D28" s="466">
        <f>C28/N23</f>
        <v>0.87075283144570281</v>
      </c>
      <c r="E28" s="466"/>
      <c r="F28" s="466"/>
      <c r="G28" s="466"/>
      <c r="H28" s="466"/>
      <c r="I28" s="466"/>
      <c r="J28" s="466"/>
      <c r="K28" s="466"/>
      <c r="L28" s="466"/>
      <c r="M28" s="466"/>
      <c r="N28" s="466"/>
      <c r="O28" s="466"/>
      <c r="P28" s="466"/>
      <c r="Q28" s="466"/>
    </row>
    <row r="29" spans="1:17">
      <c r="A29" s="466"/>
      <c r="B29" s="642" t="s">
        <v>1958</v>
      </c>
      <c r="C29" s="801">
        <f t="shared" si="1"/>
        <v>2803</v>
      </c>
      <c r="D29" s="466">
        <f>C29/N23</f>
        <v>0.93371085942704868</v>
      </c>
      <c r="E29" s="466"/>
      <c r="F29" s="466"/>
      <c r="G29" s="466"/>
      <c r="H29" s="466"/>
      <c r="I29" s="466"/>
      <c r="J29" s="466"/>
      <c r="K29" s="466"/>
      <c r="L29" s="466"/>
      <c r="M29" s="466"/>
      <c r="N29" s="466"/>
      <c r="O29" s="466"/>
      <c r="P29" s="466"/>
      <c r="Q29" s="466"/>
    </row>
    <row r="30" spans="1:17">
      <c r="A30" s="466"/>
      <c r="B30" s="642" t="s">
        <v>1959</v>
      </c>
      <c r="C30" s="801">
        <f t="shared" si="1"/>
        <v>3062</v>
      </c>
      <c r="D30" s="466">
        <f>C30/N23</f>
        <v>1.0199866755496336</v>
      </c>
      <c r="E30" s="466"/>
      <c r="F30" s="466"/>
      <c r="G30" s="466"/>
      <c r="H30" s="466"/>
      <c r="I30" s="466"/>
      <c r="J30" s="466"/>
      <c r="K30" s="466"/>
      <c r="L30" s="466"/>
      <c r="M30" s="466"/>
      <c r="N30" s="466"/>
      <c r="O30" s="466"/>
      <c r="P30" s="466"/>
      <c r="Q30" s="466"/>
    </row>
    <row r="31" spans="1:17">
      <c r="A31" s="466"/>
      <c r="B31" s="642" t="s">
        <v>1960</v>
      </c>
      <c r="C31" s="801">
        <f t="shared" si="1"/>
        <v>3331</v>
      </c>
      <c r="D31" s="466">
        <f>C31/N23</f>
        <v>1.1095936042638241</v>
      </c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</row>
    <row r="32" spans="1:17">
      <c r="A32" s="466"/>
      <c r="B32" s="642" t="s">
        <v>1961</v>
      </c>
      <c r="C32" s="801">
        <f t="shared" si="1"/>
        <v>2585</v>
      </c>
      <c r="D32" s="466">
        <f>C32/N23</f>
        <v>0.86109260493004669</v>
      </c>
      <c r="E32" s="466"/>
      <c r="F32" s="466"/>
      <c r="G32" s="466"/>
      <c r="H32" s="466"/>
      <c r="I32" s="466"/>
      <c r="J32" s="466"/>
      <c r="K32" s="466"/>
      <c r="L32" s="466"/>
      <c r="M32" s="466"/>
      <c r="N32" s="466"/>
      <c r="O32" s="466"/>
      <c r="P32" s="466"/>
      <c r="Q32" s="466"/>
    </row>
    <row r="33" spans="1:17">
      <c r="A33" s="466"/>
      <c r="B33" s="642" t="s">
        <v>1962</v>
      </c>
      <c r="C33" s="801">
        <f t="shared" si="1"/>
        <v>3161</v>
      </c>
      <c r="D33" s="466">
        <f>C33/N23</f>
        <v>1.0529646902065291</v>
      </c>
      <c r="E33" s="466"/>
      <c r="F33" s="466"/>
      <c r="G33" s="466"/>
      <c r="H33" s="466"/>
      <c r="I33" s="466"/>
      <c r="J33" s="466"/>
      <c r="K33" s="466"/>
      <c r="L33" s="466"/>
      <c r="M33" s="466"/>
      <c r="N33" s="466"/>
      <c r="O33" s="466"/>
      <c r="P33" s="466"/>
      <c r="Q33" s="466"/>
    </row>
    <row r="34" spans="1:17">
      <c r="A34" s="466"/>
      <c r="B34" s="642" t="s">
        <v>1974</v>
      </c>
      <c r="C34" s="801">
        <f t="shared" si="1"/>
        <v>2596</v>
      </c>
      <c r="D34" s="466">
        <f>C34/$N$23</f>
        <v>0.86475682878081284</v>
      </c>
      <c r="E34" s="466"/>
      <c r="F34" s="466"/>
      <c r="G34" s="466"/>
      <c r="H34" s="466"/>
      <c r="I34" s="466"/>
      <c r="J34" s="466"/>
      <c r="K34" s="466"/>
      <c r="L34" s="466"/>
      <c r="M34" s="466"/>
      <c r="N34" s="466"/>
      <c r="O34" s="466"/>
      <c r="P34" s="466"/>
      <c r="Q34" s="466"/>
    </row>
    <row r="35" spans="1:17" s="466" customFormat="1">
      <c r="B35" s="642" t="s">
        <v>2139</v>
      </c>
      <c r="C35" s="801">
        <f t="shared" si="1"/>
        <v>2528</v>
      </c>
      <c r="D35" s="466">
        <f>C35/$N$23</f>
        <v>0.84210526315789469</v>
      </c>
    </row>
    <row r="36" spans="1:17" s="466" customFormat="1">
      <c r="B36" s="642"/>
      <c r="C36" s="801"/>
    </row>
    <row r="37" spans="1:17">
      <c r="A37" s="500" t="s">
        <v>1994</v>
      </c>
      <c r="B37" s="642"/>
      <c r="C37" s="801"/>
      <c r="D37" s="466"/>
      <c r="E37" s="466"/>
      <c r="F37" s="466"/>
      <c r="G37" s="466"/>
      <c r="H37" s="466"/>
      <c r="I37" s="466"/>
      <c r="J37" s="466"/>
      <c r="K37" s="466"/>
      <c r="L37" s="466"/>
      <c r="M37" s="466"/>
      <c r="N37" s="466"/>
      <c r="O37" s="466"/>
      <c r="P37" s="466"/>
      <c r="Q37" s="466"/>
    </row>
    <row r="38" spans="1:17">
      <c r="A38" s="466">
        <v>2007</v>
      </c>
      <c r="B38" s="642" t="s">
        <v>1963</v>
      </c>
      <c r="C38" s="801">
        <f t="shared" ref="C38:C46" si="2">G12+H12+I12+J12+K12+L12+M12+B13+C13+D13+E13+F13</f>
        <v>2188</v>
      </c>
      <c r="D38" s="466">
        <f>C38/N23</f>
        <v>0.72884743504330451</v>
      </c>
      <c r="E38" s="466"/>
      <c r="F38" s="466"/>
      <c r="G38" s="466"/>
      <c r="H38" s="466"/>
      <c r="I38" s="466"/>
      <c r="J38" s="466"/>
      <c r="K38" s="466"/>
      <c r="L38" s="466"/>
      <c r="M38" s="466"/>
      <c r="N38" s="466"/>
      <c r="O38" s="466"/>
      <c r="P38" s="466"/>
      <c r="Q38" s="466"/>
    </row>
    <row r="39" spans="1:17">
      <c r="A39" s="466">
        <v>2008</v>
      </c>
      <c r="B39" s="466" t="s">
        <v>1964</v>
      </c>
      <c r="C39" s="801">
        <f t="shared" si="2"/>
        <v>2653</v>
      </c>
      <c r="D39" s="466">
        <f>C39/N23</f>
        <v>0.88374417055296473</v>
      </c>
      <c r="E39" s="307" t="s">
        <v>1965</v>
      </c>
      <c r="F39" s="466"/>
      <c r="G39" s="466"/>
      <c r="H39" s="466"/>
      <c r="I39" s="466"/>
      <c r="J39" s="466"/>
      <c r="K39" s="466"/>
      <c r="L39" s="466"/>
      <c r="M39" s="466"/>
      <c r="N39" s="466"/>
      <c r="O39" s="466"/>
      <c r="P39" s="466"/>
      <c r="Q39" s="466"/>
    </row>
    <row r="40" spans="1:17">
      <c r="A40" s="466">
        <v>2009</v>
      </c>
      <c r="B40" s="307" t="s">
        <v>1966</v>
      </c>
      <c r="C40" s="801">
        <f t="shared" si="2"/>
        <v>2762</v>
      </c>
      <c r="D40" s="466">
        <f>C40/N23</f>
        <v>0.92005329780146572</v>
      </c>
      <c r="E40" s="307" t="s">
        <v>1967</v>
      </c>
      <c r="F40" s="466"/>
      <c r="G40" s="466"/>
      <c r="H40" s="466"/>
      <c r="I40" s="466"/>
      <c r="J40" s="466"/>
      <c r="K40" s="466"/>
      <c r="L40" s="466"/>
      <c r="M40" s="466"/>
      <c r="N40" s="466"/>
      <c r="O40" s="466"/>
      <c r="P40" s="466"/>
      <c r="Q40" s="466"/>
    </row>
    <row r="41" spans="1:17">
      <c r="A41" s="466">
        <v>2010</v>
      </c>
      <c r="B41" s="642" t="s">
        <v>1968</v>
      </c>
      <c r="C41" s="801">
        <f t="shared" si="2"/>
        <v>3226</v>
      </c>
      <c r="D41" s="466">
        <f>C41/N23</f>
        <v>1.0746169220519655</v>
      </c>
      <c r="E41" s="307" t="s">
        <v>1969</v>
      </c>
      <c r="F41" s="466"/>
      <c r="G41" s="466"/>
      <c r="H41" s="466"/>
      <c r="I41" s="466"/>
      <c r="J41" s="466"/>
      <c r="K41" s="466"/>
      <c r="L41" s="466"/>
      <c r="M41" s="466"/>
      <c r="N41" s="466"/>
      <c r="O41" s="466"/>
      <c r="P41" s="466"/>
      <c r="Q41" s="466"/>
    </row>
    <row r="42" spans="1:17">
      <c r="A42" s="802" t="s">
        <v>1993</v>
      </c>
      <c r="B42" s="642" t="s">
        <v>1970</v>
      </c>
      <c r="C42" s="801">
        <f t="shared" si="2"/>
        <v>3154</v>
      </c>
      <c r="D42" s="643">
        <f>C42/N23</f>
        <v>1.0506329113924051</v>
      </c>
      <c r="E42" s="307" t="s">
        <v>1971</v>
      </c>
      <c r="F42" s="466"/>
      <c r="G42" s="466"/>
      <c r="H42" s="466"/>
      <c r="I42" s="466"/>
      <c r="J42" s="466"/>
      <c r="K42" s="466"/>
      <c r="L42" s="466"/>
      <c r="M42" s="466"/>
      <c r="N42" s="466"/>
      <c r="O42" s="466"/>
      <c r="P42" s="466"/>
      <c r="Q42" s="466"/>
    </row>
    <row r="43" spans="1:17">
      <c r="A43" s="466"/>
      <c r="B43" s="642" t="s">
        <v>1972</v>
      </c>
      <c r="C43" s="801">
        <f t="shared" si="2"/>
        <v>2677</v>
      </c>
      <c r="D43" s="643">
        <f>C43/N23</f>
        <v>0.89173884077281818</v>
      </c>
      <c r="E43" s="307"/>
      <c r="F43" s="466"/>
      <c r="G43" s="466"/>
      <c r="H43" s="466"/>
      <c r="I43" s="466"/>
      <c r="J43" s="466"/>
      <c r="K43" s="466"/>
      <c r="L43" s="466"/>
      <c r="M43" s="466"/>
      <c r="N43" s="466"/>
      <c r="O43" s="466"/>
      <c r="P43" s="466"/>
      <c r="Q43" s="466"/>
    </row>
    <row r="44" spans="1:17">
      <c r="A44" s="466"/>
      <c r="B44" s="642" t="s">
        <v>1973</v>
      </c>
      <c r="C44" s="801">
        <f t="shared" si="2"/>
        <v>3155</v>
      </c>
      <c r="D44" s="643">
        <f>C44/N23</f>
        <v>1.0509660226515656</v>
      </c>
      <c r="E44" s="307"/>
      <c r="F44" s="466"/>
      <c r="G44" s="466"/>
      <c r="H44" s="466"/>
      <c r="I44" s="466"/>
      <c r="J44" s="466"/>
      <c r="K44" s="466"/>
      <c r="L44" s="466"/>
      <c r="M44" s="466"/>
      <c r="N44" s="466"/>
      <c r="O44" s="466"/>
      <c r="P44" s="466"/>
      <c r="Q44" s="466"/>
    </row>
    <row r="45" spans="1:17" s="466" customFormat="1">
      <c r="B45" s="642" t="s">
        <v>2133</v>
      </c>
      <c r="C45" s="801">
        <f t="shared" si="2"/>
        <v>2536</v>
      </c>
      <c r="D45" s="643">
        <f>C45/$N$23</f>
        <v>0.84477015323117921</v>
      </c>
      <c r="E45" s="307"/>
    </row>
    <row r="46" spans="1:17" s="466" customFormat="1">
      <c r="B46" s="642" t="s">
        <v>2134</v>
      </c>
      <c r="C46" s="801">
        <f t="shared" si="2"/>
        <v>2622</v>
      </c>
      <c r="D46" s="643">
        <f>C46/$N$23</f>
        <v>0.87341772151898733</v>
      </c>
      <c r="E46" s="307"/>
    </row>
    <row r="47" spans="1:17">
      <c r="A47" s="466"/>
      <c r="B47" s="642"/>
      <c r="C47" s="466"/>
      <c r="D47" s="466"/>
      <c r="E47" s="307"/>
      <c r="F47" s="466"/>
      <c r="G47" s="466"/>
      <c r="H47" s="466"/>
      <c r="I47" s="466"/>
      <c r="J47" s="466"/>
      <c r="K47" s="466"/>
      <c r="L47" s="466"/>
      <c r="M47" s="466"/>
      <c r="N47" s="466"/>
      <c r="O47" s="466"/>
      <c r="P47" s="466"/>
      <c r="Q47" s="466"/>
    </row>
    <row r="48" spans="1:17">
      <c r="A48" s="466"/>
      <c r="B48" s="466">
        <v>2007</v>
      </c>
      <c r="C48" s="801">
        <v>2571</v>
      </c>
      <c r="D48" s="466">
        <f>N13/N23</f>
        <v>0.85642904730179881</v>
      </c>
      <c r="E48" s="466"/>
      <c r="F48" s="466"/>
      <c r="G48" s="466"/>
      <c r="H48" s="466"/>
      <c r="I48" s="466"/>
      <c r="J48" s="466"/>
      <c r="K48" s="466"/>
      <c r="L48" s="466"/>
      <c r="M48" s="466"/>
      <c r="N48" s="466"/>
      <c r="O48" s="466"/>
      <c r="P48" s="466"/>
      <c r="Q48" s="466"/>
    </row>
    <row r="49" spans="1:17">
      <c r="A49" s="466"/>
      <c r="B49" s="466">
        <v>2008</v>
      </c>
      <c r="C49" s="801">
        <v>2607</v>
      </c>
      <c r="D49" s="466">
        <f>N14/N23</f>
        <v>0.86842105263157898</v>
      </c>
      <c r="E49" s="466"/>
      <c r="F49" s="466"/>
      <c r="G49" s="466"/>
      <c r="H49" s="466"/>
      <c r="I49" s="466"/>
      <c r="J49" s="466"/>
      <c r="K49" s="466"/>
      <c r="L49" s="466"/>
      <c r="M49" s="466"/>
      <c r="N49" s="466"/>
      <c r="O49" s="466"/>
      <c r="P49" s="466"/>
      <c r="Q49" s="466"/>
    </row>
    <row r="50" spans="1:17">
      <c r="A50" s="466"/>
      <c r="B50" s="466">
        <v>2009</v>
      </c>
      <c r="C50" s="801">
        <v>2857</v>
      </c>
      <c r="D50" s="466">
        <f>N15/N23</f>
        <v>0.95169886742171883</v>
      </c>
      <c r="E50" s="466"/>
      <c r="F50" s="466"/>
      <c r="G50" s="466"/>
      <c r="H50" s="466"/>
      <c r="I50" s="466"/>
      <c r="J50" s="466"/>
      <c r="K50" s="466"/>
      <c r="L50" s="466"/>
      <c r="M50" s="466"/>
      <c r="N50" s="466"/>
      <c r="O50" s="466"/>
      <c r="P50" s="466"/>
      <c r="Q50" s="466"/>
    </row>
    <row r="51" spans="1:17">
      <c r="A51" s="466"/>
      <c r="B51" s="466">
        <v>2010</v>
      </c>
      <c r="C51" s="801">
        <v>3490</v>
      </c>
      <c r="D51" s="466">
        <f>N16/N23</f>
        <v>1.1625582944703532</v>
      </c>
      <c r="E51" s="466"/>
      <c r="F51" s="466"/>
      <c r="G51" s="466"/>
      <c r="H51" s="466"/>
      <c r="I51" s="466"/>
      <c r="J51" s="466"/>
      <c r="K51" s="466"/>
      <c r="L51" s="466"/>
      <c r="M51" s="466"/>
      <c r="N51" s="466"/>
      <c r="O51" s="466"/>
      <c r="P51" s="466"/>
      <c r="Q51" s="466"/>
    </row>
    <row r="52" spans="1:17">
      <c r="A52" s="466"/>
      <c r="B52" s="466">
        <v>2011</v>
      </c>
      <c r="C52" s="801">
        <f>N17</f>
        <v>2708</v>
      </c>
      <c r="D52" s="644">
        <f>C52/N23</f>
        <v>0.90206528980679546</v>
      </c>
      <c r="E52" s="466"/>
      <c r="F52" s="466"/>
      <c r="G52" s="466"/>
      <c r="H52" s="466"/>
      <c r="I52" s="466"/>
      <c r="J52" s="466"/>
      <c r="K52" s="466"/>
      <c r="L52" s="466"/>
      <c r="M52" s="466"/>
      <c r="N52" s="466"/>
      <c r="O52" s="466"/>
      <c r="P52" s="466"/>
      <c r="Q52" s="466"/>
    </row>
    <row r="53" spans="1:17">
      <c r="A53" s="466"/>
      <c r="B53" s="466">
        <v>2012</v>
      </c>
      <c r="C53" s="801">
        <f>N18</f>
        <v>2918</v>
      </c>
      <c r="D53" s="644">
        <f>C53/N23</f>
        <v>0.97201865423051304</v>
      </c>
      <c r="E53" s="466"/>
      <c r="F53" s="466"/>
      <c r="G53" s="466"/>
      <c r="H53" s="466"/>
      <c r="I53" s="466"/>
      <c r="J53" s="466"/>
      <c r="K53" s="466"/>
      <c r="L53" s="466"/>
      <c r="M53" s="466"/>
      <c r="N53" s="466"/>
      <c r="O53" s="466"/>
      <c r="P53" s="466"/>
      <c r="Q53" s="466"/>
    </row>
    <row r="54" spans="1:17">
      <c r="A54" s="466"/>
      <c r="B54" s="466">
        <v>2013</v>
      </c>
      <c r="C54" s="801">
        <f>N19</f>
        <v>2948</v>
      </c>
      <c r="D54" s="644">
        <f>C54/$N$23</f>
        <v>0.98201199200532974</v>
      </c>
      <c r="E54" s="466"/>
      <c r="F54" s="466"/>
      <c r="G54" s="466"/>
      <c r="H54" s="466"/>
      <c r="I54" s="466"/>
      <c r="J54" s="466"/>
      <c r="K54" s="466"/>
      <c r="L54" s="466"/>
      <c r="M54" s="466"/>
      <c r="N54" s="466"/>
      <c r="O54" s="466"/>
      <c r="P54" s="466"/>
      <c r="Q54" s="466"/>
    </row>
    <row r="55" spans="1:17" s="466" customFormat="1">
      <c r="B55" s="466">
        <v>2014</v>
      </c>
      <c r="C55" s="801">
        <f>N20</f>
        <v>2463</v>
      </c>
      <c r="D55" s="644">
        <f>C55/$N$23</f>
        <v>0.82045303131245839</v>
      </c>
    </row>
    <row r="56" spans="1:17">
      <c r="A56" s="466"/>
      <c r="B56" s="466"/>
      <c r="C56" s="466"/>
      <c r="D56" s="466"/>
      <c r="E56" s="466"/>
      <c r="F56" s="466"/>
      <c r="G56" s="466"/>
      <c r="H56" s="466"/>
      <c r="I56" s="466"/>
      <c r="J56" s="466"/>
      <c r="K56" s="466"/>
      <c r="L56" s="466"/>
      <c r="M56" s="466"/>
      <c r="N56" s="466"/>
      <c r="O56" s="466"/>
      <c r="P56" s="466"/>
      <c r="Q56" s="466"/>
    </row>
    <row r="57" spans="1:17">
      <c r="A57" s="466"/>
      <c r="B57" s="466"/>
      <c r="C57" s="466"/>
      <c r="D57" s="466"/>
      <c r="E57" s="466"/>
      <c r="F57" s="466"/>
      <c r="G57" s="466"/>
      <c r="H57" s="466"/>
      <c r="I57" s="466"/>
      <c r="J57" s="466"/>
      <c r="K57" s="466"/>
      <c r="L57" s="466"/>
      <c r="M57" s="466"/>
      <c r="N57" s="466"/>
      <c r="O57" s="466"/>
      <c r="P57" s="466"/>
      <c r="Q57" s="466"/>
    </row>
    <row r="58" spans="1:17">
      <c r="A58" s="466" t="s">
        <v>2002</v>
      </c>
      <c r="B58" s="466" t="s">
        <v>2138</v>
      </c>
      <c r="C58" s="466"/>
      <c r="D58" s="466"/>
      <c r="E58" s="466"/>
      <c r="F58" s="466"/>
      <c r="G58" s="466"/>
      <c r="H58" s="466"/>
      <c r="I58" s="466"/>
      <c r="J58" s="466"/>
      <c r="K58" s="466"/>
      <c r="L58" s="466"/>
      <c r="M58" s="466"/>
      <c r="N58" s="466"/>
      <c r="O58" s="466"/>
      <c r="P58" s="466"/>
      <c r="Q58" s="466"/>
    </row>
    <row r="59" spans="1:17">
      <c r="A59" s="466"/>
      <c r="B59" s="466"/>
      <c r="C59" s="466"/>
      <c r="D59" s="466"/>
      <c r="E59" s="466"/>
      <c r="F59" s="466"/>
      <c r="G59" s="466"/>
      <c r="H59" s="466"/>
      <c r="I59" s="466"/>
      <c r="J59" s="466"/>
      <c r="K59" s="466"/>
      <c r="L59" s="466"/>
      <c r="M59" s="466"/>
      <c r="N59" s="466"/>
      <c r="O59" s="466"/>
      <c r="P59" s="466"/>
      <c r="Q59" s="466"/>
    </row>
    <row r="60" spans="1:17">
      <c r="A60" s="466"/>
      <c r="B60" s="466"/>
      <c r="C60" s="466"/>
      <c r="D60" s="466"/>
      <c r="E60" s="466"/>
      <c r="F60" s="466"/>
      <c r="G60" s="466"/>
      <c r="H60" s="466"/>
      <c r="I60" s="466"/>
      <c r="J60" s="466"/>
      <c r="K60" s="466"/>
      <c r="L60" s="466"/>
      <c r="M60" s="466"/>
      <c r="N60" s="466"/>
      <c r="O60" s="466"/>
      <c r="P60" s="466"/>
      <c r="Q60" s="466"/>
    </row>
    <row r="61" spans="1:17">
      <c r="A61" s="466"/>
      <c r="B61" s="466"/>
      <c r="C61" s="466"/>
      <c r="D61" s="466"/>
      <c r="E61" s="466"/>
      <c r="F61" s="466"/>
      <c r="G61" s="466"/>
      <c r="H61" s="466"/>
      <c r="I61" s="466"/>
      <c r="J61" s="466"/>
      <c r="K61" s="466"/>
      <c r="L61" s="466"/>
      <c r="M61" s="466"/>
      <c r="N61" s="466"/>
      <c r="O61" s="466"/>
      <c r="P61" s="466"/>
      <c r="Q61" s="466"/>
    </row>
    <row r="62" spans="1:17">
      <c r="A62" s="466"/>
      <c r="B62" s="466"/>
      <c r="C62" s="466"/>
      <c r="D62" s="466"/>
      <c r="E62" s="466"/>
      <c r="F62" s="466"/>
      <c r="G62" s="466"/>
      <c r="H62" s="466"/>
      <c r="I62" s="466"/>
      <c r="J62" s="466"/>
      <c r="K62" s="466"/>
      <c r="L62" s="466"/>
      <c r="M62" s="466"/>
      <c r="N62" s="466"/>
      <c r="O62" s="466"/>
      <c r="P62" s="466"/>
      <c r="Q62" s="466"/>
    </row>
    <row r="63" spans="1:17">
      <c r="A63" s="466"/>
      <c r="B63" s="466"/>
      <c r="C63" s="466"/>
      <c r="D63" s="466"/>
      <c r="E63" s="466"/>
      <c r="F63" s="466"/>
      <c r="G63" s="466"/>
      <c r="H63" s="466"/>
      <c r="I63" s="466"/>
      <c r="J63" s="466"/>
      <c r="K63" s="466"/>
      <c r="L63" s="466"/>
      <c r="M63" s="466"/>
      <c r="N63" s="466"/>
      <c r="O63" s="466"/>
      <c r="P63" s="466"/>
      <c r="Q63" s="466"/>
    </row>
    <row r="64" spans="1:17">
      <c r="A64" s="466"/>
      <c r="B64" s="466"/>
      <c r="C64" s="466"/>
      <c r="D64" s="466"/>
      <c r="E64" s="466"/>
      <c r="F64" s="466"/>
      <c r="G64" s="466"/>
      <c r="H64" s="466"/>
      <c r="I64" s="466"/>
      <c r="J64" s="466"/>
      <c r="K64" s="466"/>
      <c r="L64" s="466"/>
      <c r="M64" s="466"/>
      <c r="N64" s="466"/>
      <c r="O64" s="466"/>
      <c r="P64" s="466"/>
      <c r="Q64" s="466"/>
    </row>
    <row r="65" spans="1:17">
      <c r="A65" s="466"/>
      <c r="B65" s="466"/>
      <c r="C65" s="466"/>
      <c r="D65" s="466"/>
      <c r="E65" s="466"/>
      <c r="F65" s="466"/>
      <c r="G65" s="466"/>
      <c r="H65" s="466"/>
      <c r="I65" s="466"/>
      <c r="J65" s="466"/>
      <c r="K65" s="466"/>
      <c r="L65" s="466"/>
      <c r="M65" s="466"/>
      <c r="N65" s="466"/>
      <c r="O65" s="466"/>
      <c r="P65" s="466"/>
      <c r="Q65" s="466"/>
    </row>
    <row r="66" spans="1:17">
      <c r="A66" s="466"/>
      <c r="B66" s="466"/>
      <c r="C66" s="466"/>
      <c r="D66" s="466"/>
      <c r="E66" s="466"/>
      <c r="F66" s="466"/>
      <c r="G66" s="466"/>
      <c r="H66" s="466"/>
      <c r="I66" s="466"/>
      <c r="J66" s="466"/>
      <c r="K66" s="466"/>
      <c r="L66" s="466"/>
      <c r="M66" s="466"/>
      <c r="N66" s="466"/>
      <c r="O66" s="466"/>
      <c r="P66" s="466"/>
      <c r="Q66" s="466"/>
    </row>
    <row r="67" spans="1:17">
      <c r="A67" s="466"/>
      <c r="B67" s="466"/>
      <c r="C67" s="466"/>
      <c r="D67" s="466"/>
      <c r="E67" s="466"/>
      <c r="F67" s="466"/>
      <c r="G67" s="466"/>
      <c r="H67" s="466"/>
      <c r="I67" s="466"/>
      <c r="J67" s="466"/>
      <c r="K67" s="466"/>
      <c r="L67" s="466"/>
      <c r="M67" s="466"/>
      <c r="N67" s="466"/>
      <c r="O67" s="466"/>
      <c r="P67" s="466"/>
      <c r="Q67" s="466"/>
    </row>
    <row r="68" spans="1:17">
      <c r="A68" s="466"/>
      <c r="B68" s="466"/>
      <c r="C68" s="466"/>
      <c r="D68" s="466"/>
      <c r="E68" s="466"/>
      <c r="F68" s="466"/>
      <c r="G68" s="466"/>
      <c r="H68" s="466"/>
      <c r="I68" s="466"/>
      <c r="J68" s="466"/>
      <c r="K68" s="466"/>
      <c r="L68" s="466"/>
      <c r="M68" s="466"/>
      <c r="N68" s="466"/>
      <c r="O68" s="466"/>
      <c r="P68" s="466"/>
      <c r="Q68" s="466"/>
    </row>
    <row r="69" spans="1:17">
      <c r="A69" s="466"/>
      <c r="B69" s="466"/>
      <c r="C69" s="466"/>
      <c r="D69" s="466"/>
      <c r="E69" s="466"/>
      <c r="F69" s="466"/>
      <c r="G69" s="466"/>
      <c r="H69" s="466"/>
      <c r="I69" s="466"/>
      <c r="J69" s="466"/>
      <c r="K69" s="466"/>
      <c r="L69" s="466"/>
      <c r="M69" s="466"/>
      <c r="N69" s="466"/>
      <c r="O69" s="466"/>
      <c r="P69" s="466"/>
      <c r="Q69" s="466"/>
    </row>
    <row r="70" spans="1:17">
      <c r="A70" s="466"/>
      <c r="B70" s="466"/>
      <c r="C70" s="466"/>
      <c r="D70" s="466"/>
      <c r="E70" s="466"/>
      <c r="F70" s="466"/>
      <c r="G70" s="466"/>
      <c r="H70" s="466"/>
      <c r="I70" s="466"/>
      <c r="J70" s="466"/>
      <c r="K70" s="466"/>
      <c r="L70" s="466"/>
      <c r="M70" s="466"/>
      <c r="N70" s="466"/>
      <c r="O70" s="466"/>
      <c r="P70" s="466"/>
      <c r="Q70" s="466"/>
    </row>
    <row r="71" spans="1:17">
      <c r="A71" s="466"/>
      <c r="B71" s="466"/>
      <c r="C71" s="466"/>
      <c r="D71" s="466"/>
      <c r="E71" s="466"/>
      <c r="F71" s="466"/>
      <c r="G71" s="466"/>
      <c r="H71" s="466"/>
      <c r="I71" s="466"/>
      <c r="J71" s="466"/>
      <c r="K71" s="466"/>
      <c r="L71" s="466"/>
      <c r="M71" s="466"/>
      <c r="N71" s="466"/>
      <c r="O71" s="466"/>
      <c r="P71" s="466"/>
      <c r="Q71" s="466"/>
    </row>
    <row r="72" spans="1:17">
      <c r="A72" s="466"/>
      <c r="B72" s="466"/>
      <c r="C72" s="466"/>
      <c r="D72" s="466"/>
      <c r="E72" s="466"/>
      <c r="F72" s="466"/>
      <c r="G72" s="466"/>
      <c r="H72" s="466"/>
      <c r="I72" s="466"/>
      <c r="J72" s="466"/>
      <c r="K72" s="466"/>
      <c r="L72" s="466"/>
      <c r="M72" s="466"/>
      <c r="N72" s="466"/>
      <c r="O72" s="466"/>
      <c r="P72" s="466"/>
      <c r="Q72" s="466"/>
    </row>
    <row r="73" spans="1:17">
      <c r="A73" s="466"/>
      <c r="B73" s="466"/>
      <c r="C73" s="466"/>
      <c r="D73" s="466"/>
      <c r="E73" s="466"/>
      <c r="F73" s="466"/>
      <c r="G73" s="466"/>
      <c r="H73" s="466"/>
      <c r="I73" s="466"/>
      <c r="J73" s="466"/>
      <c r="K73" s="466"/>
      <c r="L73" s="466"/>
      <c r="M73" s="466"/>
      <c r="N73" s="466"/>
      <c r="O73" s="466"/>
      <c r="P73" s="466"/>
      <c r="Q73" s="466"/>
    </row>
    <row r="74" spans="1:17">
      <c r="A74" s="466"/>
      <c r="B74" s="466"/>
      <c r="C74" s="466"/>
      <c r="D74" s="466"/>
      <c r="E74" s="466"/>
      <c r="F74" s="466"/>
      <c r="G74" s="466"/>
      <c r="H74" s="466"/>
      <c r="I74" s="466"/>
      <c r="J74" s="466"/>
      <c r="K74" s="466"/>
      <c r="L74" s="466"/>
      <c r="M74" s="466"/>
      <c r="N74" s="466"/>
      <c r="O74" s="466"/>
      <c r="P74" s="466"/>
      <c r="Q74" s="466"/>
    </row>
    <row r="75" spans="1:17">
      <c r="A75" s="466"/>
      <c r="B75" s="466"/>
      <c r="C75" s="466"/>
      <c r="D75" s="466"/>
      <c r="E75" s="466"/>
      <c r="F75" s="466"/>
      <c r="G75" s="466"/>
      <c r="H75" s="466"/>
      <c r="I75" s="466"/>
      <c r="J75" s="466"/>
      <c r="K75" s="466"/>
      <c r="L75" s="466"/>
      <c r="M75" s="466"/>
      <c r="N75" s="466"/>
      <c r="O75" s="466"/>
      <c r="P75" s="466"/>
      <c r="Q75" s="466"/>
    </row>
    <row r="76" spans="1:17">
      <c r="A76" s="466"/>
      <c r="B76" s="466"/>
      <c r="C76" s="466"/>
      <c r="D76" s="466"/>
      <c r="E76" s="466"/>
      <c r="F76" s="466"/>
      <c r="G76" s="466"/>
      <c r="H76" s="466"/>
      <c r="I76" s="466"/>
      <c r="J76" s="466"/>
      <c r="K76" s="466"/>
      <c r="L76" s="466"/>
      <c r="M76" s="466"/>
      <c r="N76" s="466"/>
      <c r="O76" s="466"/>
      <c r="P76" s="466"/>
      <c r="Q76" s="466"/>
    </row>
    <row r="77" spans="1:17">
      <c r="A77" s="466"/>
      <c r="B77" s="466"/>
      <c r="C77" s="466"/>
      <c r="D77" s="466"/>
      <c r="E77" s="466"/>
      <c r="F77" s="466"/>
      <c r="G77" s="466"/>
      <c r="H77" s="466"/>
      <c r="I77" s="466"/>
      <c r="J77" s="466"/>
      <c r="K77" s="466"/>
      <c r="L77" s="466"/>
      <c r="M77" s="466"/>
      <c r="N77" s="466"/>
      <c r="O77" s="466"/>
      <c r="P77" s="466"/>
      <c r="Q77" s="466"/>
    </row>
    <row r="78" spans="1:17">
      <c r="A78" s="466"/>
      <c r="B78" s="466"/>
      <c r="C78" s="466"/>
      <c r="D78" s="466"/>
      <c r="E78" s="466"/>
      <c r="F78" s="466"/>
      <c r="G78" s="466"/>
      <c r="H78" s="466"/>
      <c r="I78" s="466"/>
      <c r="J78" s="466"/>
      <c r="K78" s="466"/>
      <c r="L78" s="466"/>
      <c r="M78" s="466"/>
      <c r="N78" s="466"/>
      <c r="O78" s="466"/>
      <c r="P78" s="466"/>
      <c r="Q78" s="466"/>
    </row>
    <row r="79" spans="1:17">
      <c r="A79" s="466"/>
      <c r="B79" s="466"/>
      <c r="C79" s="466"/>
      <c r="D79" s="466"/>
      <c r="E79" s="466"/>
      <c r="F79" s="466"/>
      <c r="G79" s="466"/>
      <c r="H79" s="466"/>
      <c r="I79" s="466"/>
      <c r="J79" s="466"/>
      <c r="K79" s="466"/>
      <c r="L79" s="466"/>
      <c r="M79" s="466"/>
      <c r="N79" s="466"/>
      <c r="O79" s="466"/>
      <c r="P79" s="466"/>
      <c r="Q79" s="466"/>
    </row>
    <row r="80" spans="1:17">
      <c r="A80" s="466"/>
      <c r="B80" s="466"/>
      <c r="C80" s="466"/>
      <c r="D80" s="466"/>
      <c r="E80" s="466"/>
      <c r="F80" s="466"/>
      <c r="G80" s="466"/>
      <c r="H80" s="466"/>
      <c r="I80" s="466"/>
      <c r="J80" s="466"/>
      <c r="K80" s="466"/>
      <c r="L80" s="466"/>
      <c r="M80" s="466"/>
      <c r="N80" s="466"/>
      <c r="O80" s="466"/>
      <c r="P80" s="466"/>
      <c r="Q80" s="466"/>
    </row>
    <row r="81" spans="1:17">
      <c r="A81" s="466"/>
      <c r="B81" s="466"/>
      <c r="C81" s="466"/>
      <c r="D81" s="466"/>
      <c r="E81" s="466"/>
      <c r="F81" s="466"/>
      <c r="G81" s="466"/>
      <c r="H81" s="466"/>
      <c r="I81" s="466"/>
      <c r="J81" s="466"/>
      <c r="K81" s="466"/>
      <c r="L81" s="466"/>
      <c r="M81" s="466"/>
      <c r="N81" s="466"/>
      <c r="O81" s="466"/>
      <c r="P81" s="466"/>
      <c r="Q81" s="466"/>
    </row>
    <row r="82" spans="1:17">
      <c r="A82" s="466"/>
      <c r="B82" s="466"/>
      <c r="C82" s="466"/>
      <c r="D82" s="466"/>
      <c r="E82" s="466"/>
      <c r="F82" s="466"/>
      <c r="G82" s="466"/>
      <c r="H82" s="466"/>
      <c r="I82" s="466"/>
      <c r="J82" s="466"/>
      <c r="K82" s="466"/>
      <c r="L82" s="466"/>
      <c r="M82" s="466"/>
      <c r="N82" s="466"/>
      <c r="O82" s="466"/>
      <c r="P82" s="466"/>
      <c r="Q82" s="466"/>
    </row>
    <row r="83" spans="1:17">
      <c r="A83" s="466"/>
      <c r="B83" s="466"/>
      <c r="C83" s="466"/>
      <c r="D83" s="466"/>
      <c r="E83" s="466"/>
      <c r="F83" s="466"/>
      <c r="G83" s="466"/>
      <c r="H83" s="466"/>
      <c r="I83" s="466"/>
      <c r="J83" s="466"/>
      <c r="K83" s="466"/>
      <c r="L83" s="466"/>
      <c r="M83" s="466"/>
      <c r="N83" s="466"/>
      <c r="O83" s="466"/>
      <c r="P83" s="466"/>
      <c r="Q83" s="466"/>
    </row>
    <row r="84" spans="1:17">
      <c r="A84" s="466"/>
      <c r="B84" s="466"/>
      <c r="C84" s="466"/>
      <c r="D84" s="466"/>
      <c r="E84" s="466"/>
      <c r="F84" s="466"/>
      <c r="G84" s="466"/>
      <c r="H84" s="466"/>
      <c r="I84" s="466"/>
      <c r="J84" s="466"/>
      <c r="K84" s="466"/>
      <c r="L84" s="466"/>
      <c r="M84" s="466"/>
      <c r="N84" s="466"/>
      <c r="O84" s="466"/>
      <c r="P84" s="466"/>
      <c r="Q84" s="466"/>
    </row>
    <row r="85" spans="1:17">
      <c r="A85" s="466"/>
      <c r="B85" s="466"/>
      <c r="C85" s="466"/>
      <c r="D85" s="466"/>
      <c r="E85" s="466"/>
      <c r="F85" s="466"/>
      <c r="G85" s="466"/>
      <c r="H85" s="466"/>
      <c r="I85" s="466"/>
      <c r="J85" s="466"/>
      <c r="K85" s="466"/>
      <c r="L85" s="466"/>
      <c r="M85" s="466"/>
      <c r="N85" s="466"/>
      <c r="O85" s="466"/>
      <c r="P85" s="466"/>
      <c r="Q85" s="466"/>
    </row>
    <row r="86" spans="1:17">
      <c r="A86" s="466"/>
      <c r="B86" s="466"/>
      <c r="C86" s="466"/>
      <c r="D86" s="466"/>
      <c r="E86" s="466"/>
      <c r="F86" s="466"/>
      <c r="G86" s="466"/>
      <c r="H86" s="466"/>
      <c r="I86" s="466"/>
      <c r="J86" s="466"/>
      <c r="K86" s="466"/>
      <c r="L86" s="466"/>
      <c r="M86" s="466"/>
      <c r="N86" s="466"/>
      <c r="O86" s="466"/>
      <c r="P86" s="466"/>
      <c r="Q86" s="466"/>
    </row>
    <row r="87" spans="1:17">
      <c r="A87" s="466"/>
      <c r="B87" s="466"/>
      <c r="C87" s="466"/>
      <c r="D87" s="466"/>
      <c r="E87" s="466"/>
      <c r="F87" s="466"/>
      <c r="G87" s="466"/>
      <c r="H87" s="466"/>
      <c r="I87" s="466"/>
      <c r="J87" s="466"/>
      <c r="K87" s="466"/>
      <c r="L87" s="466"/>
      <c r="M87" s="466"/>
      <c r="N87" s="466"/>
      <c r="O87" s="466"/>
      <c r="P87" s="466"/>
      <c r="Q87" s="466"/>
    </row>
    <row r="88" spans="1:17">
      <c r="A88" s="466"/>
      <c r="B88" s="466"/>
      <c r="C88" s="466"/>
      <c r="D88" s="466"/>
      <c r="E88" s="466"/>
      <c r="F88" s="466"/>
      <c r="G88" s="466"/>
      <c r="H88" s="466"/>
      <c r="I88" s="466"/>
      <c r="J88" s="466"/>
      <c r="K88" s="466"/>
      <c r="L88" s="466"/>
      <c r="M88" s="466"/>
      <c r="N88" s="466"/>
      <c r="O88" s="466"/>
      <c r="P88" s="466"/>
      <c r="Q88" s="466"/>
    </row>
    <row r="89" spans="1:17">
      <c r="A89" s="466"/>
      <c r="B89" s="466"/>
      <c r="C89" s="466"/>
      <c r="D89" s="466"/>
      <c r="E89" s="466"/>
      <c r="F89" s="466"/>
      <c r="G89" s="466"/>
      <c r="H89" s="466"/>
      <c r="I89" s="466"/>
      <c r="J89" s="466"/>
      <c r="K89" s="466"/>
      <c r="L89" s="466"/>
      <c r="M89" s="466"/>
      <c r="N89" s="466"/>
      <c r="O89" s="466"/>
      <c r="P89" s="466"/>
      <c r="Q89" s="466"/>
    </row>
    <row r="90" spans="1:17">
      <c r="A90" s="466"/>
      <c r="B90" s="466"/>
      <c r="C90" s="466"/>
      <c r="D90" s="466"/>
      <c r="E90" s="466"/>
      <c r="F90" s="466"/>
      <c r="G90" s="466"/>
      <c r="H90" s="466"/>
      <c r="I90" s="466"/>
      <c r="J90" s="466"/>
      <c r="K90" s="466"/>
      <c r="L90" s="466"/>
      <c r="M90" s="466"/>
      <c r="N90" s="466"/>
      <c r="O90" s="466"/>
      <c r="P90" s="466"/>
      <c r="Q90" s="466"/>
    </row>
    <row r="91" spans="1:17">
      <c r="A91" s="466"/>
      <c r="B91" s="466"/>
      <c r="C91" s="466"/>
      <c r="D91" s="466"/>
      <c r="E91" s="466"/>
      <c r="F91" s="466"/>
      <c r="G91" s="466"/>
      <c r="H91" s="466"/>
      <c r="I91" s="466"/>
      <c r="J91" s="466"/>
      <c r="K91" s="466"/>
      <c r="L91" s="466"/>
      <c r="M91" s="466"/>
      <c r="N91" s="466"/>
      <c r="O91" s="466"/>
      <c r="P91" s="466"/>
      <c r="Q91" s="466"/>
    </row>
    <row r="92" spans="1:17">
      <c r="A92" s="466"/>
      <c r="B92" s="466"/>
      <c r="C92" s="466"/>
      <c r="D92" s="466"/>
      <c r="E92" s="466"/>
      <c r="F92" s="466"/>
      <c r="G92" s="466"/>
      <c r="H92" s="466"/>
      <c r="I92" s="466"/>
      <c r="J92" s="466"/>
      <c r="K92" s="466"/>
      <c r="L92" s="466"/>
      <c r="M92" s="466"/>
      <c r="N92" s="466"/>
      <c r="O92" s="466"/>
      <c r="P92" s="466"/>
      <c r="Q92" s="466"/>
    </row>
    <row r="93" spans="1:17">
      <c r="A93" s="466"/>
      <c r="B93" s="466"/>
      <c r="C93" s="466"/>
      <c r="D93" s="466"/>
      <c r="E93" s="466"/>
      <c r="F93" s="466"/>
      <c r="G93" s="466"/>
      <c r="H93" s="466"/>
      <c r="I93" s="466"/>
      <c r="J93" s="466"/>
      <c r="K93" s="466"/>
      <c r="L93" s="466"/>
      <c r="M93" s="466"/>
      <c r="N93" s="466"/>
      <c r="O93" s="466"/>
      <c r="P93" s="466"/>
      <c r="Q93" s="466"/>
    </row>
    <row r="94" spans="1:17">
      <c r="A94" s="466"/>
      <c r="B94" s="466"/>
      <c r="C94" s="466"/>
      <c r="D94" s="466"/>
      <c r="E94" s="466"/>
      <c r="F94" s="466"/>
      <c r="G94" s="466"/>
      <c r="H94" s="466"/>
      <c r="I94" s="466"/>
      <c r="J94" s="466"/>
      <c r="K94" s="466"/>
      <c r="L94" s="466"/>
      <c r="M94" s="466"/>
      <c r="N94" s="466"/>
      <c r="O94" s="466"/>
      <c r="P94" s="466"/>
      <c r="Q94" s="466"/>
    </row>
    <row r="95" spans="1:17">
      <c r="A95" s="466"/>
      <c r="B95" s="466"/>
      <c r="C95" s="466"/>
      <c r="D95" s="466"/>
      <c r="E95" s="466"/>
      <c r="F95" s="466"/>
      <c r="G95" s="466"/>
      <c r="H95" s="466"/>
      <c r="I95" s="466"/>
      <c r="J95" s="466"/>
      <c r="K95" s="466"/>
      <c r="L95" s="466"/>
      <c r="M95" s="466"/>
      <c r="N95" s="466"/>
      <c r="O95" s="466"/>
      <c r="P95" s="466"/>
      <c r="Q95" s="466"/>
    </row>
    <row r="96" spans="1:17">
      <c r="A96" s="466"/>
      <c r="B96" s="466"/>
      <c r="C96" s="466"/>
      <c r="D96" s="466"/>
      <c r="E96" s="466"/>
      <c r="F96" s="466"/>
      <c r="G96" s="466"/>
      <c r="H96" s="466"/>
      <c r="I96" s="466"/>
      <c r="J96" s="466"/>
      <c r="K96" s="466"/>
      <c r="L96" s="466"/>
      <c r="M96" s="466"/>
      <c r="N96" s="466"/>
      <c r="O96" s="466"/>
      <c r="P96" s="466"/>
      <c r="Q96" s="466"/>
    </row>
    <row r="97" spans="1:17">
      <c r="A97" s="466"/>
      <c r="B97" s="466"/>
      <c r="C97" s="466"/>
      <c r="D97" s="466"/>
      <c r="E97" s="466"/>
      <c r="F97" s="466"/>
      <c r="G97" s="466"/>
      <c r="H97" s="466"/>
      <c r="I97" s="466"/>
      <c r="J97" s="466"/>
      <c r="K97" s="466"/>
      <c r="L97" s="466"/>
      <c r="M97" s="466"/>
      <c r="N97" s="466"/>
      <c r="O97" s="466"/>
      <c r="P97" s="466"/>
      <c r="Q97" s="466"/>
    </row>
    <row r="98" spans="1:17">
      <c r="A98" s="466"/>
      <c r="B98" s="466"/>
      <c r="C98" s="466"/>
      <c r="D98" s="466"/>
      <c r="E98" s="466"/>
      <c r="F98" s="466"/>
      <c r="G98" s="466"/>
      <c r="H98" s="466"/>
      <c r="I98" s="466"/>
      <c r="J98" s="466"/>
      <c r="K98" s="466"/>
      <c r="L98" s="466"/>
      <c r="M98" s="466"/>
      <c r="N98" s="466"/>
      <c r="O98" s="466"/>
      <c r="P98" s="466"/>
      <c r="Q98" s="466"/>
    </row>
    <row r="99" spans="1:17">
      <c r="A99" s="466"/>
      <c r="B99" s="466"/>
      <c r="C99" s="466"/>
      <c r="D99" s="466"/>
      <c r="E99" s="466"/>
      <c r="F99" s="466"/>
      <c r="G99" s="466"/>
      <c r="H99" s="466"/>
      <c r="I99" s="466"/>
      <c r="J99" s="466"/>
      <c r="K99" s="466"/>
      <c r="L99" s="466"/>
      <c r="M99" s="466"/>
      <c r="N99" s="466"/>
      <c r="O99" s="466"/>
      <c r="P99" s="466"/>
      <c r="Q99" s="466"/>
    </row>
    <row r="100" spans="1:17">
      <c r="A100" s="466"/>
      <c r="B100" s="466"/>
      <c r="C100" s="466"/>
      <c r="D100" s="466"/>
      <c r="E100" s="466"/>
      <c r="F100" s="466"/>
      <c r="G100" s="466"/>
      <c r="H100" s="466"/>
      <c r="I100" s="466"/>
      <c r="J100" s="466"/>
      <c r="K100" s="466"/>
      <c r="L100" s="466"/>
      <c r="M100" s="466"/>
      <c r="N100" s="466"/>
      <c r="O100" s="466"/>
      <c r="P100" s="466"/>
      <c r="Q100" s="466"/>
    </row>
    <row r="101" spans="1:17">
      <c r="A101" s="466"/>
      <c r="B101" s="466"/>
      <c r="C101" s="466"/>
      <c r="D101" s="466"/>
      <c r="E101" s="466"/>
      <c r="F101" s="466"/>
      <c r="G101" s="466"/>
      <c r="H101" s="466"/>
      <c r="I101" s="466"/>
      <c r="J101" s="466"/>
      <c r="K101" s="466"/>
      <c r="L101" s="466"/>
      <c r="M101" s="466"/>
      <c r="N101" s="466"/>
      <c r="O101" s="466"/>
      <c r="P101" s="466"/>
      <c r="Q101" s="466"/>
    </row>
    <row r="102" spans="1:17">
      <c r="A102" s="466"/>
      <c r="B102" s="466"/>
      <c r="C102" s="466"/>
      <c r="D102" s="466"/>
      <c r="E102" s="466"/>
      <c r="F102" s="466"/>
      <c r="G102" s="466"/>
      <c r="H102" s="466"/>
      <c r="I102" s="466"/>
      <c r="J102" s="466"/>
      <c r="K102" s="466"/>
      <c r="L102" s="466"/>
      <c r="M102" s="466"/>
      <c r="N102" s="466"/>
      <c r="O102" s="466"/>
      <c r="P102" s="466"/>
      <c r="Q102" s="466"/>
    </row>
    <row r="103" spans="1:17">
      <c r="A103" s="466"/>
      <c r="B103" s="466"/>
      <c r="C103" s="466"/>
      <c r="D103" s="466"/>
      <c r="E103" s="466"/>
      <c r="F103" s="466"/>
      <c r="G103" s="466"/>
      <c r="H103" s="466"/>
      <c r="I103" s="466"/>
      <c r="J103" s="466"/>
      <c r="K103" s="466"/>
      <c r="L103" s="466"/>
      <c r="M103" s="466"/>
      <c r="N103" s="466"/>
      <c r="O103" s="466"/>
      <c r="P103" s="466"/>
      <c r="Q103" s="466"/>
    </row>
    <row r="104" spans="1:17">
      <c r="A104" s="466"/>
      <c r="B104" s="466"/>
      <c r="C104" s="466"/>
      <c r="D104" s="466"/>
      <c r="E104" s="466"/>
      <c r="F104" s="466"/>
      <c r="G104" s="466"/>
      <c r="H104" s="466"/>
      <c r="I104" s="466"/>
      <c r="J104" s="466"/>
      <c r="K104" s="466"/>
      <c r="L104" s="466"/>
      <c r="M104" s="466"/>
      <c r="N104" s="466"/>
      <c r="O104" s="466"/>
      <c r="P104" s="466"/>
      <c r="Q104" s="466"/>
    </row>
    <row r="105" spans="1:17">
      <c r="A105" s="466"/>
      <c r="B105" s="466"/>
      <c r="C105" s="466"/>
      <c r="D105" s="466"/>
      <c r="E105" s="466"/>
      <c r="F105" s="466"/>
      <c r="G105" s="466"/>
      <c r="H105" s="466"/>
      <c r="I105" s="466"/>
      <c r="J105" s="466"/>
      <c r="K105" s="466"/>
      <c r="L105" s="466"/>
      <c r="M105" s="466"/>
      <c r="N105" s="466"/>
      <c r="O105" s="466"/>
      <c r="P105" s="466"/>
      <c r="Q105" s="466"/>
    </row>
    <row r="106" spans="1:17">
      <c r="A106" s="466"/>
      <c r="B106" s="466"/>
      <c r="C106" s="466"/>
      <c r="D106" s="466"/>
      <c r="E106" s="466"/>
      <c r="F106" s="466"/>
      <c r="G106" s="466"/>
      <c r="H106" s="466"/>
      <c r="I106" s="466"/>
      <c r="J106" s="466"/>
      <c r="K106" s="466"/>
      <c r="L106" s="466"/>
      <c r="M106" s="466"/>
      <c r="N106" s="466"/>
      <c r="O106" s="466"/>
      <c r="P106" s="466"/>
      <c r="Q106" s="466"/>
    </row>
    <row r="107" spans="1:17">
      <c r="A107" s="466"/>
      <c r="B107" s="466"/>
      <c r="C107" s="466"/>
      <c r="D107" s="466"/>
      <c r="E107" s="466"/>
      <c r="F107" s="466"/>
      <c r="G107" s="466"/>
      <c r="H107" s="466"/>
      <c r="I107" s="466"/>
      <c r="J107" s="466"/>
      <c r="K107" s="466"/>
      <c r="L107" s="466"/>
      <c r="M107" s="466"/>
      <c r="N107" s="466"/>
      <c r="O107" s="466"/>
      <c r="P107" s="466"/>
      <c r="Q107" s="466"/>
    </row>
    <row r="108" spans="1:17">
      <c r="A108" s="466"/>
      <c r="B108" s="466"/>
      <c r="C108" s="466"/>
      <c r="D108" s="466"/>
      <c r="E108" s="466"/>
      <c r="F108" s="466"/>
      <c r="G108" s="466"/>
      <c r="H108" s="466"/>
      <c r="I108" s="466"/>
      <c r="J108" s="466"/>
      <c r="K108" s="466"/>
      <c r="L108" s="466"/>
      <c r="M108" s="466"/>
      <c r="N108" s="466"/>
      <c r="O108" s="466"/>
      <c r="P108" s="466"/>
      <c r="Q108" s="466"/>
    </row>
    <row r="109" spans="1:17">
      <c r="A109" s="466"/>
      <c r="B109" s="466"/>
      <c r="C109" s="466"/>
      <c r="D109" s="466"/>
      <c r="E109" s="466"/>
      <c r="F109" s="466"/>
      <c r="G109" s="466"/>
      <c r="H109" s="466"/>
      <c r="I109" s="466"/>
      <c r="J109" s="466"/>
      <c r="K109" s="466"/>
      <c r="L109" s="466"/>
      <c r="M109" s="466"/>
      <c r="N109" s="466"/>
      <c r="O109" s="466"/>
      <c r="P109" s="466"/>
      <c r="Q109" s="466"/>
    </row>
    <row r="110" spans="1:17">
      <c r="A110" s="466"/>
      <c r="B110" s="466"/>
      <c r="C110" s="466"/>
      <c r="D110" s="466"/>
      <c r="E110" s="466"/>
      <c r="F110" s="466"/>
      <c r="G110" s="466"/>
      <c r="H110" s="466"/>
      <c r="I110" s="466"/>
      <c r="J110" s="466"/>
      <c r="K110" s="466"/>
      <c r="L110" s="466"/>
      <c r="M110" s="466"/>
      <c r="N110" s="466"/>
      <c r="O110" s="466"/>
      <c r="P110" s="466"/>
      <c r="Q110" s="466"/>
    </row>
    <row r="111" spans="1:17">
      <c r="A111" s="466"/>
      <c r="B111" s="466"/>
      <c r="C111" s="466"/>
      <c r="D111" s="466"/>
      <c r="E111" s="466"/>
      <c r="F111" s="466"/>
      <c r="G111" s="466"/>
      <c r="H111" s="466"/>
      <c r="I111" s="466"/>
      <c r="J111" s="466"/>
      <c r="K111" s="466"/>
      <c r="L111" s="466"/>
      <c r="M111" s="466"/>
      <c r="N111" s="466"/>
      <c r="O111" s="466"/>
      <c r="P111" s="466"/>
      <c r="Q111" s="466"/>
    </row>
    <row r="112" spans="1:17">
      <c r="A112" s="466"/>
      <c r="B112" s="466"/>
      <c r="C112" s="466"/>
      <c r="D112" s="466"/>
      <c r="E112" s="466"/>
      <c r="F112" s="466"/>
      <c r="G112" s="466"/>
      <c r="H112" s="466"/>
      <c r="I112" s="466"/>
      <c r="J112" s="466"/>
      <c r="K112" s="466"/>
      <c r="L112" s="466"/>
      <c r="M112" s="466"/>
      <c r="N112" s="466"/>
      <c r="O112" s="466"/>
      <c r="P112" s="466"/>
      <c r="Q112" s="466"/>
    </row>
    <row r="113" spans="1:17">
      <c r="A113" s="466"/>
      <c r="B113" s="466"/>
      <c r="C113" s="466"/>
      <c r="D113" s="466"/>
      <c r="E113" s="466"/>
      <c r="F113" s="466"/>
      <c r="G113" s="466"/>
      <c r="H113" s="466"/>
      <c r="I113" s="466"/>
      <c r="J113" s="466"/>
      <c r="K113" s="466"/>
      <c r="L113" s="466"/>
      <c r="M113" s="466"/>
      <c r="N113" s="466"/>
      <c r="O113" s="466"/>
      <c r="P113" s="466"/>
      <c r="Q113" s="466"/>
    </row>
    <row r="114" spans="1:17">
      <c r="A114" s="466"/>
      <c r="B114" s="466"/>
      <c r="C114" s="466"/>
      <c r="D114" s="466"/>
      <c r="E114" s="466"/>
      <c r="F114" s="466"/>
      <c r="G114" s="466"/>
      <c r="H114" s="466"/>
      <c r="I114" s="466"/>
      <c r="J114" s="466"/>
      <c r="K114" s="466"/>
      <c r="L114" s="466"/>
      <c r="M114" s="466"/>
      <c r="N114" s="466"/>
      <c r="O114" s="466"/>
      <c r="P114" s="466"/>
      <c r="Q114" s="466"/>
    </row>
    <row r="115" spans="1:17">
      <c r="A115" s="466"/>
      <c r="B115" s="466"/>
      <c r="C115" s="466"/>
      <c r="D115" s="466"/>
      <c r="E115" s="466"/>
      <c r="F115" s="466"/>
      <c r="G115" s="466"/>
      <c r="H115" s="466"/>
      <c r="I115" s="466"/>
      <c r="J115" s="466"/>
      <c r="K115" s="466"/>
      <c r="L115" s="466"/>
      <c r="M115" s="466"/>
      <c r="N115" s="466"/>
      <c r="O115" s="466"/>
      <c r="P115" s="466"/>
      <c r="Q115" s="466"/>
    </row>
    <row r="116" spans="1:17">
      <c r="A116" s="466"/>
      <c r="B116" s="466"/>
      <c r="C116" s="466"/>
      <c r="D116" s="466"/>
      <c r="E116" s="466"/>
      <c r="F116" s="466"/>
      <c r="G116" s="466"/>
      <c r="H116" s="466"/>
      <c r="I116" s="466"/>
      <c r="J116" s="466"/>
      <c r="K116" s="466"/>
      <c r="L116" s="466"/>
      <c r="M116" s="466"/>
      <c r="N116" s="466"/>
      <c r="O116" s="466"/>
      <c r="P116" s="466"/>
      <c r="Q116" s="466"/>
    </row>
  </sheetData>
  <sortState ref="A2:F434">
    <sortCondition ref="D1"/>
  </sortState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80"/>
  <sheetViews>
    <sheetView topLeftCell="A52" zoomScaleNormal="100" workbookViewId="0">
      <selection activeCell="B60" sqref="B60"/>
    </sheetView>
  </sheetViews>
  <sheetFormatPr defaultColWidth="9.109375" defaultRowHeight="14.4"/>
  <cols>
    <col min="1" max="1" width="25.6640625" style="51" bestFit="1" customWidth="1"/>
    <col min="2" max="2" width="9.109375" style="51" bestFit="1" customWidth="1"/>
    <col min="3" max="3" width="14.44140625" style="51" bestFit="1" customWidth="1"/>
    <col min="4" max="10" width="9.109375" style="51"/>
    <col min="11" max="11" width="9.109375" style="466"/>
    <col min="12" max="12" width="43.44140625" style="51" customWidth="1"/>
    <col min="13" max="24" width="9.109375" style="51"/>
    <col min="25" max="25" width="9.109375" style="51" customWidth="1"/>
    <col min="26" max="35" width="9.109375" style="51"/>
    <col min="36" max="36" width="18.6640625" style="51" bestFit="1" customWidth="1"/>
    <col min="37" max="16384" width="9.109375" style="51"/>
  </cols>
  <sheetData>
    <row r="1" spans="1:36">
      <c r="A1" s="51" t="s">
        <v>2135</v>
      </c>
      <c r="L1" s="51" t="s">
        <v>1277</v>
      </c>
      <c r="U1" s="51" t="s">
        <v>1279</v>
      </c>
    </row>
    <row r="2" spans="1:36" ht="18.600000000000001" thickBot="1">
      <c r="A2" s="142" t="s">
        <v>1170</v>
      </c>
      <c r="B2" s="143" t="s">
        <v>1171</v>
      </c>
      <c r="C2" s="144"/>
      <c r="D2" s="145">
        <v>2007</v>
      </c>
      <c r="E2" s="145">
        <v>2008</v>
      </c>
      <c r="F2" s="145">
        <v>2009</v>
      </c>
      <c r="G2" s="145">
        <v>2010</v>
      </c>
      <c r="H2" s="145">
        <v>2011</v>
      </c>
      <c r="I2" s="145">
        <v>2012</v>
      </c>
      <c r="L2" s="185" t="s">
        <v>1222</v>
      </c>
      <c r="M2" s="186">
        <v>2007</v>
      </c>
      <c r="N2" s="186">
        <v>2008</v>
      </c>
      <c r="O2" s="186">
        <v>2009</v>
      </c>
      <c r="P2" s="186">
        <v>2010</v>
      </c>
      <c r="Q2" s="186">
        <v>2011</v>
      </c>
      <c r="R2" s="186">
        <v>2012</v>
      </c>
      <c r="U2" s="150">
        <v>2009</v>
      </c>
      <c r="X2" s="150">
        <v>2010</v>
      </c>
      <c r="AA2" s="150">
        <v>2011</v>
      </c>
    </row>
    <row r="3" spans="1:36" ht="18.600000000000001" thickBot="1">
      <c r="A3" s="146"/>
      <c r="B3" s="147">
        <v>6</v>
      </c>
      <c r="C3" s="147"/>
      <c r="D3" s="147"/>
      <c r="E3" s="147"/>
      <c r="F3" s="147"/>
      <c r="G3" s="147"/>
      <c r="H3" s="147"/>
      <c r="I3" s="147"/>
      <c r="L3" s="187" t="s">
        <v>1223</v>
      </c>
      <c r="M3" s="188">
        <v>65</v>
      </c>
      <c r="N3" s="188">
        <v>65</v>
      </c>
      <c r="O3" s="188">
        <v>65</v>
      </c>
      <c r="P3" s="188">
        <v>65</v>
      </c>
      <c r="Q3" s="188">
        <v>65</v>
      </c>
      <c r="R3" s="188">
        <v>65</v>
      </c>
      <c r="U3" s="151" t="s">
        <v>1202</v>
      </c>
      <c r="AA3" s="151"/>
      <c r="AD3" s="164">
        <v>2012</v>
      </c>
      <c r="AE3" s="165" t="s">
        <v>1207</v>
      </c>
    </row>
    <row r="4" spans="1:36" ht="18">
      <c r="A4" s="148" t="s">
        <v>1172</v>
      </c>
      <c r="B4" s="147"/>
      <c r="C4" s="147" t="s">
        <v>1173</v>
      </c>
      <c r="D4" s="147">
        <v>212.49345202473532</v>
      </c>
      <c r="E4" s="147">
        <v>202.54833076854959</v>
      </c>
      <c r="F4" s="147">
        <v>203.71459028874895</v>
      </c>
      <c r="G4" s="147">
        <v>198.99819941427236</v>
      </c>
      <c r="H4" s="147">
        <v>200.5421863175425</v>
      </c>
      <c r="I4" s="147">
        <v>182.5518761877488</v>
      </c>
      <c r="L4" s="189" t="s">
        <v>1224</v>
      </c>
      <c r="M4" s="190">
        <v>234</v>
      </c>
      <c r="N4" s="190">
        <v>234</v>
      </c>
      <c r="O4" s="190">
        <v>234</v>
      </c>
      <c r="P4" s="190">
        <v>234</v>
      </c>
      <c r="Q4" s="190">
        <v>234</v>
      </c>
      <c r="R4" s="190">
        <v>234</v>
      </c>
      <c r="U4" s="51" t="s">
        <v>1179</v>
      </c>
      <c r="AD4" s="11"/>
      <c r="AE4" s="1045" t="s">
        <v>1208</v>
      </c>
      <c r="AF4" s="1045"/>
      <c r="AG4" s="11" t="s">
        <v>1209</v>
      </c>
      <c r="AH4" s="1045" t="s">
        <v>1210</v>
      </c>
      <c r="AI4" s="1045"/>
      <c r="AJ4" s="166" t="s">
        <v>1211</v>
      </c>
    </row>
    <row r="5" spans="1:36" ht="18.600000000000001" thickBot="1">
      <c r="A5" s="148" t="s">
        <v>91</v>
      </c>
      <c r="B5" s="147" t="s">
        <v>91</v>
      </c>
      <c r="C5" s="147" t="s">
        <v>91</v>
      </c>
      <c r="D5" s="147" t="s">
        <v>91</v>
      </c>
      <c r="E5" s="147" t="s">
        <v>91</v>
      </c>
      <c r="F5" s="147" t="s">
        <v>91</v>
      </c>
      <c r="G5" s="147" t="s">
        <v>91</v>
      </c>
      <c r="H5" s="147" t="s">
        <v>91</v>
      </c>
      <c r="I5" s="147" t="s">
        <v>91</v>
      </c>
      <c r="L5" s="189"/>
      <c r="M5" s="189"/>
      <c r="N5" s="189"/>
      <c r="O5" s="189"/>
      <c r="P5" s="189"/>
      <c r="Q5" s="189"/>
      <c r="R5" s="189"/>
      <c r="AD5" s="11"/>
      <c r="AE5" s="54"/>
      <c r="AF5" s="167"/>
      <c r="AG5" s="11" t="s">
        <v>1212</v>
      </c>
      <c r="AH5" s="11"/>
      <c r="AI5" s="11"/>
      <c r="AJ5" s="166" t="s">
        <v>1213</v>
      </c>
    </row>
    <row r="6" spans="1:36" ht="79.2" thickBot="1">
      <c r="A6" s="148" t="s">
        <v>1174</v>
      </c>
      <c r="B6" s="147" t="s">
        <v>91</v>
      </c>
      <c r="C6" s="147" t="s">
        <v>1173</v>
      </c>
      <c r="D6" s="147">
        <v>202.93665001531434</v>
      </c>
      <c r="E6" s="147">
        <v>157.70047793679578</v>
      </c>
      <c r="F6" s="147">
        <v>169.32711249475756</v>
      </c>
      <c r="G6" s="147">
        <v>149.19863349911927</v>
      </c>
      <c r="H6" s="147">
        <v>157.16565954525566</v>
      </c>
      <c r="I6" s="147">
        <v>195.10653908923535</v>
      </c>
      <c r="L6" s="189" t="s">
        <v>1225</v>
      </c>
      <c r="M6" s="191">
        <v>73</v>
      </c>
      <c r="N6" s="188">
        <v>73</v>
      </c>
      <c r="O6" s="188">
        <v>73</v>
      </c>
      <c r="P6" s="188">
        <v>73</v>
      </c>
      <c r="Q6" s="188">
        <v>73</v>
      </c>
      <c r="R6" s="188">
        <v>73</v>
      </c>
      <c r="U6" s="152" t="s">
        <v>1180</v>
      </c>
      <c r="V6" s="152" t="s">
        <v>1203</v>
      </c>
      <c r="X6" s="152" t="s">
        <v>1180</v>
      </c>
      <c r="Y6" s="152" t="s">
        <v>1203</v>
      </c>
      <c r="AA6" s="152" t="s">
        <v>1180</v>
      </c>
      <c r="AB6" s="152" t="s">
        <v>1203</v>
      </c>
      <c r="AD6" s="11" t="s">
        <v>691</v>
      </c>
      <c r="AE6" s="54">
        <v>3.9600000000000003E-2</v>
      </c>
      <c r="AF6" s="168" t="s">
        <v>1214</v>
      </c>
      <c r="AG6" s="11">
        <v>57.03</v>
      </c>
      <c r="AH6" s="169">
        <f>+(AG6/1000*AE6)*1000</f>
        <v>2.2583880000000005</v>
      </c>
      <c r="AI6" s="11" t="s">
        <v>1215</v>
      </c>
      <c r="AJ6" s="170">
        <f>+AH6/(AE6*1000/3.6)*1000</f>
        <v>205.30800000000005</v>
      </c>
    </row>
    <row r="7" spans="1:36" ht="18">
      <c r="A7" s="148" t="s">
        <v>91</v>
      </c>
      <c r="B7" s="147" t="s">
        <v>91</v>
      </c>
      <c r="C7" s="147" t="s">
        <v>91</v>
      </c>
      <c r="D7" s="147" t="s">
        <v>91</v>
      </c>
      <c r="E7" s="147" t="s">
        <v>91</v>
      </c>
      <c r="F7" s="147" t="s">
        <v>91</v>
      </c>
      <c r="G7" s="147" t="s">
        <v>91</v>
      </c>
      <c r="H7" s="147" t="s">
        <v>91</v>
      </c>
      <c r="I7" s="147" t="s">
        <v>91</v>
      </c>
      <c r="L7" s="189" t="s">
        <v>1226</v>
      </c>
      <c r="M7" s="190">
        <v>262.8</v>
      </c>
      <c r="N7" s="190">
        <v>262.8</v>
      </c>
      <c r="O7" s="190">
        <v>262.8</v>
      </c>
      <c r="P7" s="190">
        <v>262.8</v>
      </c>
      <c r="Q7" s="190">
        <v>262.8</v>
      </c>
      <c r="R7" s="190">
        <v>262.8</v>
      </c>
      <c r="U7" s="153" t="s">
        <v>691</v>
      </c>
      <c r="V7" s="154">
        <v>204.084</v>
      </c>
      <c r="X7" s="153" t="s">
        <v>691</v>
      </c>
      <c r="Y7" s="154">
        <v>204.26400000000004</v>
      </c>
      <c r="AA7" s="153" t="s">
        <v>691</v>
      </c>
      <c r="AB7" s="154">
        <v>205.09200000000004</v>
      </c>
      <c r="AD7" s="11" t="s">
        <v>1181</v>
      </c>
      <c r="AE7" s="171">
        <v>40.65</v>
      </c>
      <c r="AF7" s="168" t="s">
        <v>1216</v>
      </c>
      <c r="AG7" s="11">
        <v>77.400000000000006</v>
      </c>
      <c r="AH7" s="169">
        <f t="shared" ref="AH7:AH13" si="0">+(AG7/1000*AE7)*1000</f>
        <v>3146.31</v>
      </c>
      <c r="AI7" s="11" t="s">
        <v>1217</v>
      </c>
      <c r="AJ7" s="170">
        <f t="shared" ref="AJ7:AJ13" si="1">+AH7/(AE7*1000/3.6)*1000</f>
        <v>278.64</v>
      </c>
    </row>
    <row r="8" spans="1:36" ht="18.600000000000001" thickBot="1">
      <c r="A8" s="148" t="s">
        <v>1175</v>
      </c>
      <c r="B8" s="147" t="s">
        <v>91</v>
      </c>
      <c r="C8" s="147" t="s">
        <v>1173</v>
      </c>
      <c r="D8" s="147">
        <v>205.32090161815424</v>
      </c>
      <c r="E8" s="147">
        <v>196.00907772265316</v>
      </c>
      <c r="F8" s="147">
        <v>226.42946943539906</v>
      </c>
      <c r="G8" s="147">
        <v>190.20696893955045</v>
      </c>
      <c r="H8" s="147">
        <v>167.87073847369663</v>
      </c>
      <c r="I8" s="147">
        <v>211.29751133467761</v>
      </c>
      <c r="L8" s="189"/>
      <c r="M8" s="189"/>
      <c r="N8" s="189"/>
      <c r="O8" s="189"/>
      <c r="P8" s="189"/>
      <c r="Q8" s="189"/>
      <c r="R8" s="189"/>
      <c r="U8" s="155" t="s">
        <v>1181</v>
      </c>
      <c r="V8" s="156">
        <v>280.80000000000007</v>
      </c>
      <c r="X8" s="155" t="s">
        <v>1181</v>
      </c>
      <c r="Y8" s="156">
        <v>278.64</v>
      </c>
      <c r="AA8" s="155" t="s">
        <v>1181</v>
      </c>
      <c r="AB8" s="156">
        <v>278.64</v>
      </c>
      <c r="AD8" s="11" t="s">
        <v>1182</v>
      </c>
      <c r="AE8" s="171">
        <v>35.869999999999997</v>
      </c>
      <c r="AF8" s="168" t="s">
        <v>1218</v>
      </c>
      <c r="AG8" s="11">
        <v>74</v>
      </c>
      <c r="AH8" s="169">
        <f t="shared" si="0"/>
        <v>2654.3799999999997</v>
      </c>
      <c r="AI8" s="11" t="s">
        <v>1219</v>
      </c>
      <c r="AJ8" s="170">
        <f t="shared" si="1"/>
        <v>266.39999999999998</v>
      </c>
    </row>
    <row r="9" spans="1:36" ht="18.600000000000001" thickBot="1">
      <c r="A9" s="148" t="s">
        <v>91</v>
      </c>
      <c r="B9" s="147" t="s">
        <v>91</v>
      </c>
      <c r="C9" s="147" t="s">
        <v>91</v>
      </c>
      <c r="D9" s="147" t="s">
        <v>91</v>
      </c>
      <c r="E9" s="147" t="s">
        <v>91</v>
      </c>
      <c r="F9" s="147" t="s">
        <v>91</v>
      </c>
      <c r="G9" s="147" t="s">
        <v>91</v>
      </c>
      <c r="H9" s="147" t="s">
        <v>91</v>
      </c>
      <c r="I9" s="147" t="s">
        <v>91</v>
      </c>
      <c r="L9" s="189" t="s">
        <v>1227</v>
      </c>
      <c r="M9" s="191">
        <v>72</v>
      </c>
      <c r="N9" s="188">
        <v>72</v>
      </c>
      <c r="O9" s="188">
        <v>72</v>
      </c>
      <c r="P9" s="188">
        <v>72</v>
      </c>
      <c r="Q9" s="188">
        <v>72</v>
      </c>
      <c r="R9" s="188">
        <v>72</v>
      </c>
      <c r="U9" s="155" t="s">
        <v>1182</v>
      </c>
      <c r="V9" s="156">
        <v>266.39999999999998</v>
      </c>
      <c r="X9" s="155" t="s">
        <v>1182</v>
      </c>
      <c r="Y9" s="156">
        <v>266.39999999999998</v>
      </c>
      <c r="AA9" s="155" t="s">
        <v>1182</v>
      </c>
      <c r="AB9" s="156">
        <v>266.39999999999998</v>
      </c>
      <c r="AD9" s="11" t="s">
        <v>1099</v>
      </c>
      <c r="AE9" s="171">
        <v>32.85</v>
      </c>
      <c r="AF9" s="168" t="s">
        <v>1218</v>
      </c>
      <c r="AG9" s="11">
        <v>73</v>
      </c>
      <c r="AH9" s="169">
        <f t="shared" si="0"/>
        <v>2398.0500000000002</v>
      </c>
      <c r="AI9" s="11" t="s">
        <v>1219</v>
      </c>
      <c r="AJ9" s="170">
        <f t="shared" si="1"/>
        <v>262.8</v>
      </c>
    </row>
    <row r="10" spans="1:36" ht="18">
      <c r="A10" s="148" t="s">
        <v>1176</v>
      </c>
      <c r="B10" s="147" t="s">
        <v>91</v>
      </c>
      <c r="C10" s="147" t="s">
        <v>1173</v>
      </c>
      <c r="D10" s="147">
        <v>114.39371319817811</v>
      </c>
      <c r="E10" s="147">
        <v>111.6965736841946</v>
      </c>
      <c r="F10" s="147">
        <v>118.87956708813725</v>
      </c>
      <c r="G10" s="147">
        <v>136.56314383326236</v>
      </c>
      <c r="H10" s="147">
        <v>127.81379179798405</v>
      </c>
      <c r="I10" s="147">
        <v>114.66449596998518</v>
      </c>
      <c r="L10" s="189" t="s">
        <v>1228</v>
      </c>
      <c r="M10" s="190">
        <v>259.2</v>
      </c>
      <c r="N10" s="190">
        <v>259.2</v>
      </c>
      <c r="O10" s="190">
        <v>259.2</v>
      </c>
      <c r="P10" s="190">
        <v>259.2</v>
      </c>
      <c r="Q10" s="190">
        <v>259.2</v>
      </c>
      <c r="R10" s="190">
        <v>259.2</v>
      </c>
      <c r="U10" s="155" t="s">
        <v>1099</v>
      </c>
      <c r="V10" s="156">
        <v>262.8</v>
      </c>
      <c r="X10" s="155" t="s">
        <v>1099</v>
      </c>
      <c r="Y10" s="156">
        <v>262.8</v>
      </c>
      <c r="AA10" s="155" t="s">
        <v>1099</v>
      </c>
      <c r="AB10" s="156">
        <v>262.8</v>
      </c>
      <c r="AD10" s="11" t="s">
        <v>1183</v>
      </c>
      <c r="AE10" s="171">
        <v>46</v>
      </c>
      <c r="AF10" s="168" t="s">
        <v>1216</v>
      </c>
      <c r="AG10" s="11">
        <v>63.1</v>
      </c>
      <c r="AH10" s="169">
        <f t="shared" si="0"/>
        <v>2902.6</v>
      </c>
      <c r="AI10" s="11" t="s">
        <v>1217</v>
      </c>
      <c r="AJ10" s="170">
        <f t="shared" si="1"/>
        <v>227.16</v>
      </c>
    </row>
    <row r="11" spans="1:36" ht="18.600000000000001" thickBot="1">
      <c r="A11" s="148" t="s">
        <v>91</v>
      </c>
      <c r="B11" s="149" t="s">
        <v>91</v>
      </c>
      <c r="C11" s="149" t="s">
        <v>91</v>
      </c>
      <c r="D11" s="147" t="s">
        <v>91</v>
      </c>
      <c r="E11" s="147" t="s">
        <v>91</v>
      </c>
      <c r="F11" s="147" t="s">
        <v>91</v>
      </c>
      <c r="G11" s="147" t="s">
        <v>91</v>
      </c>
      <c r="H11" s="147" t="s">
        <v>91</v>
      </c>
      <c r="I11" s="147" t="s">
        <v>91</v>
      </c>
      <c r="L11" s="189"/>
      <c r="M11" s="189"/>
      <c r="N11" s="189"/>
      <c r="O11" s="189"/>
      <c r="P11" s="189"/>
      <c r="Q11" s="189"/>
      <c r="R11" s="189"/>
      <c r="U11" s="155" t="s">
        <v>1183</v>
      </c>
      <c r="V11" s="156">
        <v>234</v>
      </c>
      <c r="X11" s="155" t="s">
        <v>1183</v>
      </c>
      <c r="Y11" s="156">
        <v>227.16</v>
      </c>
      <c r="AA11" s="155" t="s">
        <v>1183</v>
      </c>
      <c r="AB11" s="156">
        <v>227.16</v>
      </c>
      <c r="AD11" s="11" t="s">
        <v>1184</v>
      </c>
      <c r="AE11" s="171">
        <v>26.5</v>
      </c>
      <c r="AF11" s="168" t="s">
        <v>1216</v>
      </c>
      <c r="AG11" s="11">
        <v>94.6</v>
      </c>
      <c r="AH11" s="169">
        <f t="shared" si="0"/>
        <v>2506.9</v>
      </c>
      <c r="AI11" s="11" t="s">
        <v>1217</v>
      </c>
      <c r="AJ11" s="170">
        <f t="shared" si="1"/>
        <v>340.56</v>
      </c>
    </row>
    <row r="12" spans="1:36" ht="18.600000000000001" thickBot="1">
      <c r="A12" s="148" t="s">
        <v>690</v>
      </c>
      <c r="B12" s="147" t="s">
        <v>91</v>
      </c>
      <c r="C12" s="147" t="s">
        <v>1173</v>
      </c>
      <c r="D12" s="147">
        <v>222.56205222354762</v>
      </c>
      <c r="E12" s="147">
        <v>176.88645531734178</v>
      </c>
      <c r="F12" s="147">
        <v>221.23795015666988</v>
      </c>
      <c r="G12" s="147">
        <v>202.85619212888247</v>
      </c>
      <c r="H12" s="147">
        <v>198.95403640077444</v>
      </c>
      <c r="I12" s="147">
        <v>236.16817932808843</v>
      </c>
      <c r="L12" s="189" t="s">
        <v>1229</v>
      </c>
      <c r="M12" s="191">
        <v>74</v>
      </c>
      <c r="N12" s="188">
        <v>74</v>
      </c>
      <c r="O12" s="188">
        <v>74</v>
      </c>
      <c r="P12" s="188">
        <v>74</v>
      </c>
      <c r="Q12" s="188">
        <v>74</v>
      </c>
      <c r="R12" s="188">
        <v>74</v>
      </c>
      <c r="U12" s="155" t="s">
        <v>1184</v>
      </c>
      <c r="V12" s="156">
        <v>341.99999999999994</v>
      </c>
      <c r="X12" s="155" t="s">
        <v>1184</v>
      </c>
      <c r="Y12" s="156">
        <v>340.56</v>
      </c>
      <c r="AA12" s="155" t="s">
        <v>1184</v>
      </c>
      <c r="AB12" s="156">
        <v>340.56</v>
      </c>
      <c r="AD12" s="11" t="s">
        <v>1185</v>
      </c>
      <c r="AE12" s="171">
        <v>31.4</v>
      </c>
      <c r="AF12" s="168" t="s">
        <v>1216</v>
      </c>
      <c r="AG12" s="11">
        <v>92</v>
      </c>
      <c r="AH12" s="169">
        <f t="shared" si="0"/>
        <v>2888.7999999999997</v>
      </c>
      <c r="AI12" s="11" t="s">
        <v>1217</v>
      </c>
      <c r="AJ12" s="170">
        <f t="shared" si="1"/>
        <v>331.19999999999993</v>
      </c>
    </row>
    <row r="13" spans="1:36" ht="18.600000000000001" thickBot="1">
      <c r="L13" s="189" t="s">
        <v>1230</v>
      </c>
      <c r="M13" s="190">
        <v>266.39999999999998</v>
      </c>
      <c r="N13" s="190">
        <v>266.39999999999998</v>
      </c>
      <c r="O13" s="190">
        <v>266.39999999999998</v>
      </c>
      <c r="P13" s="190">
        <v>266.39999999999998</v>
      </c>
      <c r="Q13" s="190">
        <v>266.39999999999998</v>
      </c>
      <c r="R13" s="190">
        <v>266.39999999999998</v>
      </c>
      <c r="U13" s="155" t="s">
        <v>1185</v>
      </c>
      <c r="V13" s="156">
        <v>331.19999999999993</v>
      </c>
      <c r="X13" s="155" t="s">
        <v>1185</v>
      </c>
      <c r="Y13" s="156">
        <v>331.19999999999993</v>
      </c>
      <c r="AA13" s="155" t="s">
        <v>1185</v>
      </c>
      <c r="AB13" s="156">
        <v>331.19999999999993</v>
      </c>
      <c r="AD13" s="11" t="s">
        <v>1186</v>
      </c>
      <c r="AE13" s="171">
        <v>29.3</v>
      </c>
      <c r="AF13" s="168" t="s">
        <v>1216</v>
      </c>
      <c r="AG13" s="11">
        <v>108</v>
      </c>
      <c r="AH13" s="169">
        <f t="shared" si="0"/>
        <v>3164.4</v>
      </c>
      <c r="AI13" s="11" t="s">
        <v>1217</v>
      </c>
      <c r="AJ13" s="170">
        <f t="shared" si="1"/>
        <v>388.8</v>
      </c>
    </row>
    <row r="14" spans="1:36" ht="16.2" thickBot="1">
      <c r="A14" s="1" t="s">
        <v>2136</v>
      </c>
      <c r="L14" s="189" t="s">
        <v>1231</v>
      </c>
      <c r="M14" s="192">
        <v>0.84</v>
      </c>
      <c r="N14" s="193">
        <v>0.84</v>
      </c>
      <c r="O14" s="193">
        <v>0.84</v>
      </c>
      <c r="P14" s="193">
        <v>0.84</v>
      </c>
      <c r="Q14" s="193">
        <v>0.84</v>
      </c>
      <c r="R14" s="193">
        <v>0.84</v>
      </c>
      <c r="U14" s="157" t="s">
        <v>1186</v>
      </c>
      <c r="V14" s="158">
        <v>388.8</v>
      </c>
      <c r="X14" s="157" t="s">
        <v>1186</v>
      </c>
      <c r="Y14" s="158">
        <v>388.8</v>
      </c>
      <c r="AA14" s="157" t="s">
        <v>1186</v>
      </c>
      <c r="AB14" s="158">
        <v>388.8</v>
      </c>
      <c r="AE14" s="172"/>
    </row>
    <row r="15" spans="1:36" ht="16.8" thickBot="1">
      <c r="A15" s="142" t="s">
        <v>1170</v>
      </c>
      <c r="B15" s="143" t="s">
        <v>1171</v>
      </c>
      <c r="C15" s="144"/>
      <c r="D15" s="145">
        <v>2007</v>
      </c>
      <c r="E15" s="145">
        <v>2008</v>
      </c>
      <c r="F15" s="145">
        <v>2009</v>
      </c>
      <c r="G15" s="145">
        <v>2010</v>
      </c>
      <c r="H15" s="145">
        <v>2011</v>
      </c>
      <c r="I15" s="145">
        <v>2012</v>
      </c>
      <c r="J15" s="475">
        <v>2013</v>
      </c>
      <c r="K15" s="803">
        <v>2014</v>
      </c>
      <c r="L15" s="189" t="s">
        <v>1232</v>
      </c>
      <c r="M15" s="194">
        <v>42410</v>
      </c>
      <c r="N15" s="195">
        <v>42410</v>
      </c>
      <c r="O15" s="195">
        <v>42410</v>
      </c>
      <c r="P15" s="195">
        <v>42410</v>
      </c>
      <c r="Q15" s="195">
        <v>42410</v>
      </c>
      <c r="R15" s="195">
        <v>42410</v>
      </c>
      <c r="U15" s="159" t="s">
        <v>1187</v>
      </c>
      <c r="V15" s="159">
        <v>0</v>
      </c>
      <c r="X15" s="159" t="s">
        <v>1187</v>
      </c>
      <c r="Y15" s="159">
        <v>0</v>
      </c>
      <c r="AA15" s="159" t="s">
        <v>1187</v>
      </c>
      <c r="AB15" s="159">
        <v>0</v>
      </c>
      <c r="AD15" s="51" t="s">
        <v>1187</v>
      </c>
      <c r="AE15" s="173">
        <v>2.3E-2</v>
      </c>
      <c r="AF15" s="51" t="s">
        <v>1218</v>
      </c>
    </row>
    <row r="16" spans="1:36" ht="16.2" thickBot="1">
      <c r="A16" s="146"/>
      <c r="B16" s="147">
        <v>6</v>
      </c>
      <c r="C16" s="147"/>
      <c r="D16" s="147"/>
      <c r="E16" s="147"/>
      <c r="F16" s="147"/>
      <c r="G16" s="147"/>
      <c r="H16" s="804"/>
      <c r="I16" s="147" t="s">
        <v>2190</v>
      </c>
      <c r="K16" s="167"/>
      <c r="L16" s="189"/>
      <c r="M16" s="189"/>
      <c r="N16" s="189"/>
      <c r="O16" s="189"/>
      <c r="P16" s="189"/>
      <c r="Q16" s="189"/>
      <c r="R16" s="189"/>
      <c r="U16" s="160" t="s">
        <v>1188</v>
      </c>
      <c r="V16" s="160">
        <v>0</v>
      </c>
      <c r="X16" s="160" t="s">
        <v>1188</v>
      </c>
      <c r="Y16" s="160">
        <v>0</v>
      </c>
      <c r="AA16" s="160" t="s">
        <v>1188</v>
      </c>
      <c r="AB16" s="160">
        <v>0</v>
      </c>
      <c r="AD16" s="51" t="s">
        <v>1188</v>
      </c>
      <c r="AE16" s="172">
        <v>14.5</v>
      </c>
      <c r="AF16" s="51" t="s">
        <v>1216</v>
      </c>
    </row>
    <row r="17" spans="1:34" ht="16.2" thickBot="1">
      <c r="A17" s="148" t="s">
        <v>1172</v>
      </c>
      <c r="B17" s="147"/>
      <c r="C17" s="147" t="s">
        <v>1173</v>
      </c>
      <c r="D17" s="852">
        <v>235.4066935110402</v>
      </c>
      <c r="E17" s="852">
        <v>234.49621251783438</v>
      </c>
      <c r="F17" s="852">
        <v>234.24864679823642</v>
      </c>
      <c r="G17" s="852">
        <v>231.10414664593867</v>
      </c>
      <c r="H17" s="852">
        <v>229.09967278255749</v>
      </c>
      <c r="I17" s="997">
        <v>262</v>
      </c>
      <c r="J17" s="997">
        <v>285</v>
      </c>
      <c r="K17" s="852">
        <v>286.85344027726626</v>
      </c>
      <c r="L17" s="189" t="s">
        <v>1233</v>
      </c>
      <c r="M17" s="191">
        <v>78</v>
      </c>
      <c r="N17" s="188">
        <v>78</v>
      </c>
      <c r="O17" s="188">
        <v>78</v>
      </c>
      <c r="P17" s="188">
        <v>78</v>
      </c>
      <c r="Q17" s="188">
        <v>78</v>
      </c>
      <c r="R17" s="188">
        <v>78</v>
      </c>
      <c r="U17" s="160" t="s">
        <v>1189</v>
      </c>
      <c r="V17" s="160">
        <v>0</v>
      </c>
      <c r="X17" s="160" t="s">
        <v>1189</v>
      </c>
      <c r="Y17" s="160">
        <v>0</v>
      </c>
      <c r="AA17" s="160" t="s">
        <v>1189</v>
      </c>
      <c r="AB17" s="160">
        <v>0</v>
      </c>
      <c r="AD17" s="51" t="s">
        <v>1189</v>
      </c>
      <c r="AE17" s="172">
        <v>17.5</v>
      </c>
      <c r="AF17" s="51" t="s">
        <v>1216</v>
      </c>
    </row>
    <row r="18" spans="1:34" ht="15.6">
      <c r="A18" s="148" t="s">
        <v>91</v>
      </c>
      <c r="B18" s="147" t="s">
        <v>91</v>
      </c>
      <c r="C18" s="147" t="s">
        <v>91</v>
      </c>
      <c r="D18" s="853" t="s">
        <v>91</v>
      </c>
      <c r="E18" s="853" t="s">
        <v>91</v>
      </c>
      <c r="F18" s="853" t="s">
        <v>91</v>
      </c>
      <c r="G18" s="853" t="s">
        <v>91</v>
      </c>
      <c r="H18" s="853" t="s">
        <v>91</v>
      </c>
      <c r="I18" s="853" t="s">
        <v>91</v>
      </c>
      <c r="J18" s="853"/>
      <c r="K18" s="853" t="s">
        <v>91</v>
      </c>
      <c r="L18" s="189" t="s">
        <v>1234</v>
      </c>
      <c r="M18" s="190">
        <v>280.8</v>
      </c>
      <c r="N18" s="190">
        <v>280.8</v>
      </c>
      <c r="O18" s="190">
        <v>280.8</v>
      </c>
      <c r="P18" s="190">
        <v>280.8</v>
      </c>
      <c r="Q18" s="190">
        <v>280.8</v>
      </c>
      <c r="R18" s="190">
        <v>280.8</v>
      </c>
      <c r="U18" s="160" t="s">
        <v>1190</v>
      </c>
      <c r="V18" s="160">
        <v>0</v>
      </c>
      <c r="X18" s="160" t="s">
        <v>1190</v>
      </c>
      <c r="Y18" s="160">
        <v>0</v>
      </c>
      <c r="AA18" s="160" t="s">
        <v>1190</v>
      </c>
      <c r="AB18" s="160">
        <v>0</v>
      </c>
      <c r="AD18" s="51" t="s">
        <v>1190</v>
      </c>
      <c r="AE18" s="172">
        <v>14.7</v>
      </c>
      <c r="AF18" s="51" t="s">
        <v>1216</v>
      </c>
    </row>
    <row r="19" spans="1:34" ht="16.2" thickBot="1">
      <c r="A19" s="148" t="s">
        <v>1174</v>
      </c>
      <c r="B19" s="147" t="s">
        <v>91</v>
      </c>
      <c r="C19" s="147" t="s">
        <v>1173</v>
      </c>
      <c r="D19" s="852">
        <v>228.22601735060954</v>
      </c>
      <c r="E19" s="852">
        <v>214.12947959542441</v>
      </c>
      <c r="F19" s="852">
        <v>216.82559720054334</v>
      </c>
      <c r="G19" s="852">
        <v>210.64312474650453</v>
      </c>
      <c r="H19" s="852">
        <v>213.02935890062128</v>
      </c>
      <c r="I19" s="852">
        <v>226.54866356423676</v>
      </c>
      <c r="J19" s="852">
        <v>230.55</v>
      </c>
      <c r="K19" s="852">
        <v>231</v>
      </c>
      <c r="L19" s="189"/>
      <c r="M19" s="189"/>
      <c r="N19" s="189"/>
      <c r="O19" s="189"/>
      <c r="P19" s="189"/>
      <c r="Q19" s="189"/>
      <c r="R19" s="189"/>
      <c r="U19" s="160" t="s">
        <v>1191</v>
      </c>
      <c r="V19" s="160">
        <v>0</v>
      </c>
      <c r="X19" s="160" t="s">
        <v>1191</v>
      </c>
      <c r="Y19" s="160">
        <v>0</v>
      </c>
      <c r="AA19" s="160" t="s">
        <v>1191</v>
      </c>
      <c r="AB19" s="160">
        <v>0</v>
      </c>
      <c r="AD19" s="51" t="s">
        <v>1191</v>
      </c>
      <c r="AE19" s="172">
        <v>9.3000000000000007</v>
      </c>
      <c r="AF19" s="51" t="s">
        <v>1216</v>
      </c>
    </row>
    <row r="20" spans="1:34" ht="16.2" thickBot="1">
      <c r="A20" s="148" t="s">
        <v>91</v>
      </c>
      <c r="B20" s="147" t="s">
        <v>91</v>
      </c>
      <c r="C20" s="147" t="s">
        <v>91</v>
      </c>
      <c r="D20" s="853" t="s">
        <v>91</v>
      </c>
      <c r="E20" s="853" t="s">
        <v>91</v>
      </c>
      <c r="F20" s="853" t="s">
        <v>91</v>
      </c>
      <c r="G20" s="853" t="s">
        <v>91</v>
      </c>
      <c r="H20" s="853" t="s">
        <v>91</v>
      </c>
      <c r="I20" s="853" t="s">
        <v>91</v>
      </c>
      <c r="J20" s="853"/>
      <c r="K20" s="853" t="s">
        <v>91</v>
      </c>
      <c r="L20" s="189" t="s">
        <v>1235</v>
      </c>
      <c r="M20" s="191">
        <v>78</v>
      </c>
      <c r="N20" s="188">
        <v>78</v>
      </c>
      <c r="O20" s="188">
        <v>78</v>
      </c>
      <c r="P20" s="188">
        <v>78</v>
      </c>
      <c r="Q20" s="188">
        <v>78</v>
      </c>
      <c r="R20" s="188">
        <v>78</v>
      </c>
      <c r="U20" s="160" t="s">
        <v>1192</v>
      </c>
      <c r="V20" s="160">
        <v>0</v>
      </c>
      <c r="X20" s="160" t="s">
        <v>1192</v>
      </c>
      <c r="Y20" s="160">
        <v>0</v>
      </c>
      <c r="AA20" s="160" t="s">
        <v>1192</v>
      </c>
      <c r="AB20" s="160">
        <v>0</v>
      </c>
      <c r="AD20" s="51" t="s">
        <v>1192</v>
      </c>
      <c r="AE20" s="172">
        <v>14.5</v>
      </c>
      <c r="AF20" s="51" t="s">
        <v>1216</v>
      </c>
    </row>
    <row r="21" spans="1:34" ht="16.2">
      <c r="A21" s="148" t="s">
        <v>1175</v>
      </c>
      <c r="B21" s="147" t="s">
        <v>91</v>
      </c>
      <c r="C21" s="147" t="s">
        <v>1173</v>
      </c>
      <c r="D21" s="852">
        <v>246.94728383639125</v>
      </c>
      <c r="E21" s="852">
        <v>238.88515683090336</v>
      </c>
      <c r="F21" s="852">
        <v>242.7354937552883</v>
      </c>
      <c r="G21" s="852">
        <v>215.0484571820248</v>
      </c>
      <c r="H21" s="852">
        <v>193.89470583068297</v>
      </c>
      <c r="I21" s="852">
        <v>221.16987711022821</v>
      </c>
      <c r="J21" s="852">
        <v>218.47649999999999</v>
      </c>
      <c r="K21" s="852">
        <v>210.579324034216</v>
      </c>
      <c r="L21" s="189" t="s">
        <v>1236</v>
      </c>
      <c r="M21" s="190">
        <v>280.8</v>
      </c>
      <c r="N21" s="190">
        <v>280.8</v>
      </c>
      <c r="O21" s="190">
        <v>280.8</v>
      </c>
      <c r="P21" s="190">
        <v>280.8</v>
      </c>
      <c r="Q21" s="190">
        <v>280.8</v>
      </c>
      <c r="R21" s="190">
        <v>280.8</v>
      </c>
      <c r="U21" s="160" t="s">
        <v>1193</v>
      </c>
      <c r="V21" s="160">
        <v>0</v>
      </c>
      <c r="X21" s="160" t="s">
        <v>1193</v>
      </c>
      <c r="Y21" s="160">
        <v>0</v>
      </c>
      <c r="AA21" s="160" t="s">
        <v>1193</v>
      </c>
      <c r="AB21" s="160">
        <v>0</v>
      </c>
      <c r="AD21" s="51" t="s">
        <v>1193</v>
      </c>
      <c r="AE21" s="172">
        <v>34.5</v>
      </c>
      <c r="AF21" s="51" t="s">
        <v>1218</v>
      </c>
    </row>
    <row r="22" spans="1:34" ht="16.8" thickBot="1">
      <c r="A22" s="148" t="s">
        <v>91</v>
      </c>
      <c r="B22" s="147" t="s">
        <v>91</v>
      </c>
      <c r="C22" s="147" t="s">
        <v>91</v>
      </c>
      <c r="D22" s="853" t="s">
        <v>91</v>
      </c>
      <c r="E22" s="853" t="s">
        <v>91</v>
      </c>
      <c r="F22" s="853" t="s">
        <v>91</v>
      </c>
      <c r="G22" s="853" t="s">
        <v>91</v>
      </c>
      <c r="H22" s="853" t="s">
        <v>91</v>
      </c>
      <c r="I22" s="853" t="s">
        <v>91</v>
      </c>
      <c r="J22" s="853"/>
      <c r="K22" s="853" t="s">
        <v>91</v>
      </c>
      <c r="L22" s="189"/>
      <c r="M22" s="189"/>
      <c r="N22" s="189"/>
      <c r="O22" s="189"/>
      <c r="P22" s="189"/>
      <c r="Q22" s="189"/>
      <c r="R22" s="189"/>
      <c r="U22" s="160" t="s">
        <v>1194</v>
      </c>
      <c r="V22" s="160">
        <v>0</v>
      </c>
      <c r="X22" s="160" t="s">
        <v>1194</v>
      </c>
      <c r="Y22" s="160">
        <v>0</v>
      </c>
      <c r="AA22" s="160" t="s">
        <v>1194</v>
      </c>
      <c r="AB22" s="160">
        <v>0</v>
      </c>
      <c r="AD22" s="51" t="s">
        <v>1194</v>
      </c>
      <c r="AE22" s="172">
        <v>34.1</v>
      </c>
      <c r="AF22" s="51" t="s">
        <v>1218</v>
      </c>
    </row>
    <row r="23" spans="1:34" ht="94.2" thickBot="1">
      <c r="A23" s="148" t="s">
        <v>1176</v>
      </c>
      <c r="B23" s="147" t="s">
        <v>91</v>
      </c>
      <c r="C23" s="147" t="s">
        <v>1173</v>
      </c>
      <c r="D23" s="852">
        <v>173.85774170235524</v>
      </c>
      <c r="E23" s="852">
        <v>171.4794131858103</v>
      </c>
      <c r="F23" s="852">
        <v>174.91355973126917</v>
      </c>
      <c r="G23" s="852">
        <v>181.24656545788045</v>
      </c>
      <c r="H23" s="852">
        <v>176.09625652152576</v>
      </c>
      <c r="I23" s="852">
        <v>135.80829919012132</v>
      </c>
      <c r="J23" s="852">
        <v>82.750900000000001</v>
      </c>
      <c r="K23" s="852">
        <v>76.060098238093417</v>
      </c>
      <c r="L23" s="189" t="s">
        <v>1237</v>
      </c>
      <c r="M23" s="191">
        <v>0</v>
      </c>
      <c r="N23" s="188">
        <v>0</v>
      </c>
      <c r="O23" s="188">
        <v>0</v>
      </c>
      <c r="P23" s="188">
        <v>0</v>
      </c>
      <c r="Q23" s="188">
        <v>0</v>
      </c>
      <c r="R23" s="188">
        <v>0</v>
      </c>
      <c r="U23" s="161" t="s">
        <v>1195</v>
      </c>
      <c r="V23" s="160">
        <v>0</v>
      </c>
      <c r="X23" s="161" t="s">
        <v>1195</v>
      </c>
      <c r="Y23" s="160">
        <v>0</v>
      </c>
      <c r="AA23" s="161" t="s">
        <v>1195</v>
      </c>
      <c r="AB23" s="160">
        <v>0</v>
      </c>
      <c r="AD23" s="174" t="s">
        <v>1195</v>
      </c>
      <c r="AE23" s="172">
        <v>34.299999999999997</v>
      </c>
      <c r="AF23" s="51" t="s">
        <v>1218</v>
      </c>
    </row>
    <row r="24" spans="1:34">
      <c r="A24" s="148" t="s">
        <v>91</v>
      </c>
      <c r="B24" s="149" t="s">
        <v>91</v>
      </c>
      <c r="C24" s="149" t="s">
        <v>91</v>
      </c>
      <c r="D24" s="853" t="s">
        <v>91</v>
      </c>
      <c r="E24" s="853" t="s">
        <v>91</v>
      </c>
      <c r="F24" s="853" t="s">
        <v>91</v>
      </c>
      <c r="G24" s="853" t="s">
        <v>91</v>
      </c>
      <c r="H24" s="853" t="s">
        <v>91</v>
      </c>
      <c r="I24" s="853" t="s">
        <v>91</v>
      </c>
      <c r="J24" s="853"/>
      <c r="K24" s="853"/>
      <c r="L24" s="189" t="s">
        <v>1238</v>
      </c>
      <c r="M24" s="190">
        <v>0</v>
      </c>
      <c r="N24" s="190">
        <v>0</v>
      </c>
      <c r="O24" s="190">
        <v>0</v>
      </c>
      <c r="P24" s="190">
        <v>0</v>
      </c>
      <c r="Q24" s="190">
        <v>0</v>
      </c>
      <c r="R24" s="190">
        <v>0</v>
      </c>
    </row>
    <row r="25" spans="1:34" ht="18.600000000000001" thickBot="1">
      <c r="A25" s="148" t="s">
        <v>690</v>
      </c>
      <c r="B25" s="147" t="s">
        <v>91</v>
      </c>
      <c r="C25" s="147" t="s">
        <v>1173</v>
      </c>
      <c r="D25" s="852">
        <v>234.61183067476952</v>
      </c>
      <c r="E25" s="852">
        <v>218.41799694511852</v>
      </c>
      <c r="F25" s="852">
        <v>243.28458975432974</v>
      </c>
      <c r="G25" s="852">
        <v>235.3073055391786</v>
      </c>
      <c r="H25" s="852">
        <v>233.63834400000005</v>
      </c>
      <c r="I25" s="852">
        <v>244.76785442908781</v>
      </c>
      <c r="J25" s="852">
        <v>110.5043</v>
      </c>
      <c r="K25" s="852">
        <v>1.6907551907275364</v>
      </c>
      <c r="L25" s="189"/>
      <c r="M25" s="189"/>
      <c r="N25" s="189"/>
      <c r="O25" s="189"/>
      <c r="P25" s="189"/>
      <c r="Q25" s="189"/>
      <c r="R25" s="189"/>
      <c r="U25" s="151" t="s">
        <v>1196</v>
      </c>
      <c r="X25" s="151"/>
      <c r="AA25" s="151"/>
      <c r="AD25" s="178" t="s">
        <v>1220</v>
      </c>
    </row>
    <row r="26" spans="1:34" ht="15" thickBot="1">
      <c r="D26" s="1"/>
      <c r="E26" s="1"/>
      <c r="F26" s="1"/>
      <c r="G26" s="1"/>
      <c r="H26" s="1"/>
      <c r="I26" s="1"/>
      <c r="J26" s="1"/>
      <c r="K26" s="1"/>
      <c r="L26" s="189" t="s">
        <v>1239</v>
      </c>
      <c r="M26" s="191">
        <v>0</v>
      </c>
      <c r="N26" s="188">
        <v>0</v>
      </c>
      <c r="O26" s="188">
        <v>0</v>
      </c>
      <c r="P26" s="188">
        <v>0</v>
      </c>
      <c r="Q26" s="188">
        <v>0</v>
      </c>
      <c r="R26" s="188">
        <v>0</v>
      </c>
      <c r="U26" s="51" t="s">
        <v>1197</v>
      </c>
      <c r="AD26" s="1"/>
      <c r="AG26"/>
      <c r="AH26"/>
    </row>
    <row r="27" spans="1:34">
      <c r="A27" s="51" t="s">
        <v>691</v>
      </c>
      <c r="C27" s="147" t="s">
        <v>1173</v>
      </c>
      <c r="D27" s="854">
        <f t="shared" ref="D27:I27" si="2">M30</f>
        <v>204.41</v>
      </c>
      <c r="E27" s="854">
        <f t="shared" si="2"/>
        <v>204.37</v>
      </c>
      <c r="F27" s="854">
        <f t="shared" si="2"/>
        <v>204.08</v>
      </c>
      <c r="G27" s="854">
        <f t="shared" si="2"/>
        <v>204.26</v>
      </c>
      <c r="H27" s="854">
        <f t="shared" si="2"/>
        <v>204.41</v>
      </c>
      <c r="I27" s="854">
        <f t="shared" si="2"/>
        <v>204.26</v>
      </c>
      <c r="J27" s="854">
        <v>204.44</v>
      </c>
      <c r="K27" s="854">
        <f>56.95*3.6</f>
        <v>205.02</v>
      </c>
      <c r="L27" s="189" t="s">
        <v>1240</v>
      </c>
      <c r="M27" s="190">
        <v>0</v>
      </c>
      <c r="N27" s="190">
        <v>0</v>
      </c>
      <c r="O27" s="190">
        <v>0</v>
      </c>
      <c r="P27" s="190">
        <v>0</v>
      </c>
      <c r="Q27" s="190">
        <v>0</v>
      </c>
      <c r="R27" s="190">
        <v>0</v>
      </c>
      <c r="U27" s="11"/>
      <c r="V27" s="11" t="s">
        <v>1198</v>
      </c>
      <c r="W27" s="11" t="s">
        <v>1199</v>
      </c>
      <c r="X27" s="11"/>
      <c r="Y27" s="11" t="s">
        <v>1205</v>
      </c>
      <c r="AA27" s="11"/>
      <c r="AB27" s="11" t="s">
        <v>1205</v>
      </c>
      <c r="AD27" s="11"/>
      <c r="AE27" s="11" t="s">
        <v>1205</v>
      </c>
      <c r="AF27" s="176"/>
      <c r="AG27"/>
      <c r="AH27"/>
    </row>
    <row r="28" spans="1:34" ht="16.2" thickBot="1">
      <c r="A28" s="51" t="s">
        <v>1390</v>
      </c>
      <c r="C28" s="147" t="s">
        <v>1173</v>
      </c>
      <c r="D28" s="855">
        <f>U43</f>
        <v>451.82446079638902</v>
      </c>
      <c r="E28" s="855">
        <f>T43</f>
        <v>456.56321897871157</v>
      </c>
      <c r="F28" s="1">
        <f>W29</f>
        <v>445</v>
      </c>
      <c r="G28" s="1">
        <f>Y29</f>
        <v>432</v>
      </c>
      <c r="H28" s="1">
        <f>AB29</f>
        <v>365</v>
      </c>
      <c r="I28" s="1">
        <f>AE29</f>
        <v>292</v>
      </c>
      <c r="J28" s="1">
        <v>363</v>
      </c>
      <c r="K28" s="1">
        <v>292</v>
      </c>
      <c r="L28" s="189"/>
      <c r="M28" s="189"/>
      <c r="N28" s="189"/>
      <c r="O28" s="189"/>
      <c r="P28" s="189"/>
      <c r="Q28" s="189"/>
      <c r="R28" s="189"/>
      <c r="U28" s="11" t="s">
        <v>1173</v>
      </c>
      <c r="V28" s="11">
        <v>460</v>
      </c>
      <c r="W28" s="11">
        <v>438</v>
      </c>
      <c r="X28" s="11" t="s">
        <v>1173</v>
      </c>
      <c r="Y28" s="11">
        <v>426</v>
      </c>
      <c r="AA28" s="11" t="s">
        <v>1173</v>
      </c>
      <c r="AB28" s="163">
        <v>359</v>
      </c>
      <c r="AD28" s="11" t="s">
        <v>1200</v>
      </c>
      <c r="AE28" s="163">
        <v>288</v>
      </c>
      <c r="AF28" s="177"/>
      <c r="AG28"/>
      <c r="AH28"/>
    </row>
    <row r="29" spans="1:34" ht="16.2" thickBot="1">
      <c r="A29" s="15" t="s">
        <v>1391</v>
      </c>
      <c r="D29" s="856">
        <f>D28/0.95</f>
        <v>475.60469557514637</v>
      </c>
      <c r="E29" s="856">
        <f t="shared" ref="E29:K29" si="3">E28/0.95</f>
        <v>480.59286208285431</v>
      </c>
      <c r="F29" s="856">
        <f t="shared" si="3"/>
        <v>468.42105263157896</v>
      </c>
      <c r="G29" s="856">
        <f t="shared" si="3"/>
        <v>454.73684210526318</v>
      </c>
      <c r="H29" s="856">
        <f t="shared" si="3"/>
        <v>384.21052631578948</v>
      </c>
      <c r="I29" s="856">
        <f t="shared" si="3"/>
        <v>307.36842105263162</v>
      </c>
      <c r="J29" s="856">
        <f t="shared" si="3"/>
        <v>382.10526315789474</v>
      </c>
      <c r="K29" s="856">
        <f t="shared" si="3"/>
        <v>307.36842105263162</v>
      </c>
      <c r="L29" s="189" t="s">
        <v>1241</v>
      </c>
      <c r="M29" s="196">
        <v>56.78</v>
      </c>
      <c r="N29" s="197">
        <v>56.77</v>
      </c>
      <c r="O29" s="188">
        <v>56.69</v>
      </c>
      <c r="P29" s="188">
        <v>56.74</v>
      </c>
      <c r="Q29" s="188">
        <v>56.78</v>
      </c>
      <c r="R29" s="188">
        <v>56.74</v>
      </c>
      <c r="U29" s="11" t="s">
        <v>1204</v>
      </c>
      <c r="V29" s="11">
        <v>465</v>
      </c>
      <c r="W29" s="11">
        <v>445</v>
      </c>
      <c r="X29" s="11" t="s">
        <v>1204</v>
      </c>
      <c r="Y29" s="11">
        <v>432</v>
      </c>
      <c r="AA29" s="11" t="s">
        <v>1204</v>
      </c>
      <c r="AB29" s="163">
        <v>365</v>
      </c>
      <c r="AD29" s="11" t="s">
        <v>1201</v>
      </c>
      <c r="AE29" s="163">
        <v>292</v>
      </c>
      <c r="AF29" s="177"/>
      <c r="AG29"/>
      <c r="AH29"/>
    </row>
    <row r="30" spans="1:34">
      <c r="L30" s="189" t="s">
        <v>1242</v>
      </c>
      <c r="M30" s="190">
        <v>204.41</v>
      </c>
      <c r="N30" s="190">
        <v>204.37</v>
      </c>
      <c r="O30" s="190">
        <v>204.08</v>
      </c>
      <c r="P30" s="190">
        <v>204.26</v>
      </c>
      <c r="Q30" s="190">
        <v>204.41</v>
      </c>
      <c r="R30" s="190">
        <v>204.26</v>
      </c>
      <c r="AD30" s="175"/>
      <c r="AG30"/>
      <c r="AH30"/>
    </row>
    <row r="31" spans="1:34" ht="15" thickBot="1">
      <c r="I31" s="476"/>
      <c r="L31" s="189"/>
      <c r="M31" s="189"/>
      <c r="N31" s="189"/>
      <c r="O31" s="189"/>
      <c r="P31" s="189"/>
      <c r="Q31" s="189"/>
      <c r="R31" s="189"/>
      <c r="U31" s="162" t="s">
        <v>1206</v>
      </c>
    </row>
    <row r="32" spans="1:34" ht="15" thickBot="1">
      <c r="A32" s="325" t="s">
        <v>2007</v>
      </c>
      <c r="B32" s="325"/>
      <c r="C32" s="325"/>
      <c r="D32" s="325"/>
      <c r="F32" s="1046" t="s">
        <v>2191</v>
      </c>
      <c r="G32" s="1046"/>
      <c r="H32" s="1046"/>
      <c r="I32" s="1046"/>
      <c r="J32" s="1046"/>
      <c r="K32" s="1046"/>
      <c r="L32" s="198" t="s">
        <v>1243</v>
      </c>
      <c r="M32" s="199">
        <v>95</v>
      </c>
      <c r="N32" s="200">
        <v>95</v>
      </c>
      <c r="O32" s="200">
        <v>95</v>
      </c>
      <c r="P32" s="200">
        <v>95</v>
      </c>
      <c r="Q32" s="200">
        <v>95</v>
      </c>
      <c r="R32" s="200">
        <v>95</v>
      </c>
    </row>
    <row r="33" spans="1:35">
      <c r="A33" s="325" t="s">
        <v>2142</v>
      </c>
      <c r="B33" s="325"/>
      <c r="C33" s="325"/>
      <c r="D33" s="325"/>
      <c r="E33" s="325"/>
      <c r="F33" s="1046"/>
      <c r="G33" s="1046"/>
      <c r="H33" s="1046"/>
      <c r="I33" s="1046"/>
      <c r="J33" s="1046"/>
      <c r="K33" s="1046"/>
      <c r="L33" s="198" t="s">
        <v>1244</v>
      </c>
      <c r="M33" s="190">
        <v>342</v>
      </c>
      <c r="N33" s="190">
        <v>342</v>
      </c>
      <c r="O33" s="190">
        <v>342</v>
      </c>
      <c r="P33" s="190">
        <v>342</v>
      </c>
      <c r="Q33" s="190">
        <v>342</v>
      </c>
      <c r="R33" s="190">
        <v>342</v>
      </c>
    </row>
    <row r="34" spans="1:35" ht="15" thickBot="1">
      <c r="L34" s="189"/>
      <c r="M34" s="189"/>
      <c r="N34" s="189"/>
      <c r="O34" s="189"/>
      <c r="P34" s="189"/>
      <c r="Q34" s="189"/>
      <c r="R34" s="189"/>
      <c r="AH34" s="178"/>
    </row>
    <row r="35" spans="1:35" ht="15" thickBot="1">
      <c r="L35" s="198" t="s">
        <v>1245</v>
      </c>
      <c r="M35" s="199">
        <v>108</v>
      </c>
      <c r="N35" s="200">
        <v>108</v>
      </c>
      <c r="O35" s="200">
        <v>108</v>
      </c>
      <c r="P35" s="200">
        <v>108</v>
      </c>
      <c r="Q35" s="200">
        <v>108</v>
      </c>
      <c r="R35" s="200">
        <v>108</v>
      </c>
      <c r="AH35" s="178"/>
      <c r="AI35" s="178"/>
    </row>
    <row r="36" spans="1:35" ht="15" thickBot="1">
      <c r="L36" s="198" t="s">
        <v>1246</v>
      </c>
      <c r="M36" s="190">
        <v>388.8</v>
      </c>
      <c r="N36" s="190">
        <v>388.8</v>
      </c>
      <c r="O36" s="190">
        <v>388.8</v>
      </c>
      <c r="P36" s="190">
        <v>388.8</v>
      </c>
      <c r="Q36" s="190">
        <v>388.8</v>
      </c>
      <c r="R36" s="190">
        <v>388.8</v>
      </c>
      <c r="T36" s="51" t="s">
        <v>1221</v>
      </c>
    </row>
    <row r="37" spans="1:35" ht="15" thickBot="1">
      <c r="L37" s="198"/>
      <c r="M37" s="189"/>
      <c r="N37" s="189"/>
      <c r="O37" s="189"/>
      <c r="P37" s="189"/>
      <c r="Q37" s="189"/>
      <c r="R37" s="189"/>
      <c r="T37" s="179"/>
      <c r="U37" s="179"/>
      <c r="AD37" s="162"/>
    </row>
    <row r="38" spans="1:35" ht="15" thickBot="1">
      <c r="L38" s="198" t="s">
        <v>1247</v>
      </c>
      <c r="M38" s="192">
        <v>0</v>
      </c>
      <c r="N38" s="193">
        <v>0</v>
      </c>
      <c r="O38" s="193">
        <v>0</v>
      </c>
      <c r="P38" s="193">
        <v>0</v>
      </c>
      <c r="Q38" s="193">
        <v>0</v>
      </c>
      <c r="R38" s="193">
        <v>0</v>
      </c>
      <c r="T38" s="180">
        <v>2008</v>
      </c>
      <c r="U38" s="180">
        <v>2007</v>
      </c>
    </row>
    <row r="39" spans="1:35" ht="15" thickBot="1">
      <c r="L39" s="198" t="s">
        <v>1248</v>
      </c>
      <c r="M39" s="201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T39" s="181"/>
      <c r="U39" s="181"/>
    </row>
    <row r="40" spans="1:35" ht="15" thickBot="1">
      <c r="L40" s="198"/>
      <c r="M40" s="189"/>
      <c r="N40" s="189"/>
      <c r="O40" s="189"/>
      <c r="P40" s="189"/>
      <c r="Q40" s="189"/>
      <c r="R40" s="189"/>
      <c r="T40" s="182">
        <v>449.25537834382158</v>
      </c>
      <c r="U40" s="182">
        <v>444.65940072191989</v>
      </c>
      <c r="V40" s="51" t="s">
        <v>1280</v>
      </c>
    </row>
    <row r="41" spans="1:35" ht="15" thickBot="1">
      <c r="L41" s="198" t="s">
        <v>1249</v>
      </c>
      <c r="M41" s="191">
        <v>0</v>
      </c>
      <c r="N41" s="188">
        <v>0</v>
      </c>
      <c r="O41" s="188">
        <v>0</v>
      </c>
      <c r="P41" s="188">
        <v>0</v>
      </c>
      <c r="Q41" s="188">
        <v>0</v>
      </c>
      <c r="R41" s="188">
        <v>0</v>
      </c>
      <c r="T41" s="183">
        <v>0.25140397580846285</v>
      </c>
      <c r="U41" s="183">
        <v>0.24226962132445465</v>
      </c>
    </row>
    <row r="42" spans="1:35">
      <c r="L42" s="198" t="s">
        <v>1250</v>
      </c>
      <c r="M42" s="190">
        <v>0</v>
      </c>
      <c r="N42" s="190">
        <v>0</v>
      </c>
      <c r="O42" s="190">
        <v>0</v>
      </c>
      <c r="P42" s="190">
        <v>0</v>
      </c>
      <c r="Q42" s="190">
        <v>0</v>
      </c>
      <c r="R42" s="190">
        <v>0</v>
      </c>
      <c r="T42" s="184">
        <v>6.2034408523974011E-3</v>
      </c>
      <c r="U42" s="184">
        <v>6.3575980092294739E-3</v>
      </c>
    </row>
    <row r="43" spans="1:35" ht="15" thickBot="1">
      <c r="L43" s="198"/>
      <c r="M43" s="189"/>
      <c r="N43" s="189"/>
      <c r="O43" s="189"/>
      <c r="P43" s="189"/>
      <c r="Q43" s="189"/>
      <c r="R43" s="189"/>
      <c r="T43" s="182">
        <v>456.56321897871157</v>
      </c>
      <c r="U43" s="182">
        <v>451.82446079638902</v>
      </c>
      <c r="V43" s="51" t="s">
        <v>1281</v>
      </c>
    </row>
    <row r="44" spans="1:35" ht="15" thickBot="1">
      <c r="L44" s="198" t="s">
        <v>1251</v>
      </c>
      <c r="M44" s="191">
        <v>0</v>
      </c>
      <c r="N44" s="188">
        <v>0</v>
      </c>
      <c r="O44" s="188">
        <v>0</v>
      </c>
      <c r="P44" s="188">
        <v>0</v>
      </c>
      <c r="Q44" s="188">
        <v>0</v>
      </c>
      <c r="R44" s="188">
        <v>0</v>
      </c>
    </row>
    <row r="45" spans="1:35">
      <c r="L45" s="198" t="s">
        <v>1252</v>
      </c>
      <c r="M45" s="190">
        <v>0</v>
      </c>
      <c r="N45" s="190">
        <v>0</v>
      </c>
      <c r="O45" s="190">
        <v>0</v>
      </c>
      <c r="P45" s="190">
        <v>0</v>
      </c>
      <c r="Q45" s="190">
        <v>0</v>
      </c>
      <c r="R45" s="190">
        <v>0</v>
      </c>
    </row>
    <row r="46" spans="1:35" ht="15" thickBot="1">
      <c r="L46" s="198"/>
      <c r="M46" s="189"/>
      <c r="N46" s="189"/>
      <c r="O46" s="189"/>
      <c r="P46" s="189"/>
      <c r="Q46" s="189"/>
      <c r="R46" s="189"/>
    </row>
    <row r="47" spans="1:35" ht="15" thickBot="1">
      <c r="L47" s="198" t="s">
        <v>1253</v>
      </c>
      <c r="M47" s="191">
        <v>0</v>
      </c>
      <c r="N47" s="188">
        <v>0</v>
      </c>
      <c r="O47" s="188">
        <v>0</v>
      </c>
      <c r="P47" s="188">
        <v>0</v>
      </c>
      <c r="Q47" s="188">
        <v>0</v>
      </c>
      <c r="R47" s="188">
        <v>0</v>
      </c>
    </row>
    <row r="48" spans="1:35">
      <c r="L48" s="198" t="s">
        <v>1254</v>
      </c>
      <c r="M48" s="190">
        <v>0</v>
      </c>
      <c r="N48" s="190">
        <v>0</v>
      </c>
      <c r="O48" s="190">
        <v>0</v>
      </c>
      <c r="P48" s="190">
        <v>0</v>
      </c>
      <c r="Q48" s="190">
        <v>0</v>
      </c>
      <c r="R48" s="190">
        <v>0</v>
      </c>
    </row>
    <row r="49" spans="1:18" ht="15" thickBot="1">
      <c r="L49" s="198"/>
      <c r="M49" s="189"/>
      <c r="N49" s="189"/>
      <c r="O49" s="189"/>
      <c r="P49" s="189"/>
      <c r="Q49" s="189"/>
      <c r="R49" s="189"/>
    </row>
    <row r="50" spans="1:18" ht="15" thickBot="1">
      <c r="L50" s="198" t="s">
        <v>1255</v>
      </c>
      <c r="M50" s="191">
        <v>0</v>
      </c>
      <c r="N50" s="188">
        <v>0</v>
      </c>
      <c r="O50" s="188">
        <v>0</v>
      </c>
      <c r="P50" s="188">
        <v>0</v>
      </c>
      <c r="Q50" s="188">
        <v>0</v>
      </c>
      <c r="R50" s="188">
        <v>0</v>
      </c>
    </row>
    <row r="51" spans="1:18">
      <c r="L51" s="198" t="s">
        <v>1256</v>
      </c>
      <c r="M51" s="190">
        <v>0</v>
      </c>
      <c r="N51" s="190">
        <v>0</v>
      </c>
      <c r="O51" s="190">
        <v>0</v>
      </c>
      <c r="P51" s="190">
        <v>0</v>
      </c>
      <c r="Q51" s="190">
        <v>0</v>
      </c>
      <c r="R51" s="190">
        <v>0</v>
      </c>
    </row>
    <row r="52" spans="1:18" ht="15" thickBot="1">
      <c r="A52" s="51" t="s">
        <v>1990</v>
      </c>
      <c r="L52" s="198"/>
      <c r="M52" s="189"/>
      <c r="N52" s="189"/>
      <c r="O52" s="189"/>
      <c r="P52" s="189"/>
      <c r="Q52" s="189"/>
      <c r="R52" s="189"/>
    </row>
    <row r="53" spans="1:18" ht="15" thickBot="1">
      <c r="A53" s="466"/>
      <c r="B53" s="466">
        <v>2007</v>
      </c>
      <c r="C53" s="466">
        <v>2008</v>
      </c>
      <c r="D53" s="466">
        <v>2009</v>
      </c>
      <c r="E53" s="466">
        <v>2010</v>
      </c>
      <c r="F53" s="466">
        <v>2011</v>
      </c>
      <c r="G53" s="466">
        <v>2012</v>
      </c>
      <c r="H53" s="466">
        <v>2013</v>
      </c>
      <c r="I53" s="51">
        <v>2014</v>
      </c>
      <c r="L53" s="198" t="s">
        <v>1257</v>
      </c>
      <c r="M53" s="191">
        <v>32.5</v>
      </c>
      <c r="N53" s="188">
        <v>32.5</v>
      </c>
      <c r="O53" s="188">
        <v>32.5</v>
      </c>
      <c r="P53" s="188">
        <v>32.5</v>
      </c>
      <c r="Q53" s="188">
        <v>32.5</v>
      </c>
      <c r="R53" s="188">
        <v>32.5</v>
      </c>
    </row>
    <row r="54" spans="1:18">
      <c r="A54" s="51" t="s">
        <v>1172</v>
      </c>
      <c r="B54" s="660">
        <f>D17</f>
        <v>235.4066935110402</v>
      </c>
      <c r="C54" s="660">
        <f t="shared" ref="C54:I54" si="4">E17</f>
        <v>234.49621251783438</v>
      </c>
      <c r="D54" s="660">
        <f t="shared" si="4"/>
        <v>234.24864679823642</v>
      </c>
      <c r="E54" s="660">
        <f t="shared" si="4"/>
        <v>231.10414664593867</v>
      </c>
      <c r="F54" s="660">
        <f t="shared" si="4"/>
        <v>229.09967278255749</v>
      </c>
      <c r="G54" s="660">
        <f t="shared" si="4"/>
        <v>262</v>
      </c>
      <c r="H54" s="660">
        <f t="shared" si="4"/>
        <v>285</v>
      </c>
      <c r="I54" s="660">
        <f t="shared" si="4"/>
        <v>286.85344027726626</v>
      </c>
      <c r="L54" s="198" t="s">
        <v>1258</v>
      </c>
      <c r="M54" s="190">
        <v>117</v>
      </c>
      <c r="N54" s="190">
        <v>117</v>
      </c>
      <c r="O54" s="190">
        <v>117</v>
      </c>
      <c r="P54" s="190">
        <v>117</v>
      </c>
      <c r="Q54" s="190">
        <v>117</v>
      </c>
      <c r="R54" s="190">
        <v>117</v>
      </c>
    </row>
    <row r="55" spans="1:18" ht="15" thickBot="1">
      <c r="A55" s="51" t="s">
        <v>1174</v>
      </c>
      <c r="B55" s="660">
        <f>D19</f>
        <v>228.22601735060954</v>
      </c>
      <c r="C55" s="660">
        <f t="shared" ref="C55:I55" si="5">E19</f>
        <v>214.12947959542441</v>
      </c>
      <c r="D55" s="660">
        <f t="shared" si="5"/>
        <v>216.82559720054334</v>
      </c>
      <c r="E55" s="660">
        <f t="shared" si="5"/>
        <v>210.64312474650453</v>
      </c>
      <c r="F55" s="660">
        <f t="shared" si="5"/>
        <v>213.02935890062128</v>
      </c>
      <c r="G55" s="660">
        <f t="shared" si="5"/>
        <v>226.54866356423676</v>
      </c>
      <c r="H55" s="660">
        <f t="shared" si="5"/>
        <v>230.55</v>
      </c>
      <c r="I55" s="660">
        <f t="shared" si="5"/>
        <v>231</v>
      </c>
      <c r="L55" s="189"/>
      <c r="M55" s="189"/>
      <c r="N55" s="189"/>
      <c r="O55" s="189"/>
      <c r="P55" s="189"/>
      <c r="Q55" s="189"/>
      <c r="R55" s="189"/>
    </row>
    <row r="56" spans="1:18" ht="15" thickBot="1">
      <c r="A56" s="51" t="s">
        <v>1175</v>
      </c>
      <c r="B56" s="660">
        <f>D21</f>
        <v>246.94728383639125</v>
      </c>
      <c r="C56" s="660">
        <f t="shared" ref="C56:I56" si="6">E21</f>
        <v>238.88515683090336</v>
      </c>
      <c r="D56" s="660">
        <f t="shared" si="6"/>
        <v>242.7354937552883</v>
      </c>
      <c r="E56" s="660">
        <f t="shared" si="6"/>
        <v>215.0484571820248</v>
      </c>
      <c r="F56" s="660">
        <f t="shared" si="6"/>
        <v>193.89470583068297</v>
      </c>
      <c r="G56" s="660">
        <f t="shared" si="6"/>
        <v>221.16987711022821</v>
      </c>
      <c r="H56" s="660">
        <f t="shared" si="6"/>
        <v>218.47649999999999</v>
      </c>
      <c r="I56" s="660">
        <f t="shared" si="6"/>
        <v>210.579324034216</v>
      </c>
      <c r="L56" s="198" t="s">
        <v>1259</v>
      </c>
      <c r="M56" s="203">
        <v>0.01</v>
      </c>
      <c r="N56" s="204">
        <v>0.01</v>
      </c>
      <c r="O56" s="204">
        <v>0.01</v>
      </c>
      <c r="P56" s="204">
        <v>0.01</v>
      </c>
      <c r="Q56" s="204">
        <v>0.01</v>
      </c>
      <c r="R56" s="204">
        <v>0.01</v>
      </c>
    </row>
    <row r="57" spans="1:18" ht="15" thickBot="1">
      <c r="A57" s="51" t="s">
        <v>1176</v>
      </c>
      <c r="B57" s="660">
        <f>D23</f>
        <v>173.85774170235524</v>
      </c>
      <c r="C57" s="660">
        <f t="shared" ref="C57:I57" si="7">E23</f>
        <v>171.4794131858103</v>
      </c>
      <c r="D57" s="660">
        <f t="shared" si="7"/>
        <v>174.91355973126917</v>
      </c>
      <c r="E57" s="660">
        <f t="shared" si="7"/>
        <v>181.24656545788045</v>
      </c>
      <c r="F57" s="660">
        <f t="shared" si="7"/>
        <v>176.09625652152576</v>
      </c>
      <c r="G57" s="660">
        <f t="shared" si="7"/>
        <v>135.80829919012132</v>
      </c>
      <c r="H57" s="660">
        <f t="shared" si="7"/>
        <v>82.750900000000001</v>
      </c>
      <c r="I57" s="660">
        <f t="shared" si="7"/>
        <v>76.060098238093417</v>
      </c>
      <c r="L57" s="198" t="s">
        <v>1260</v>
      </c>
      <c r="M57" s="205">
        <v>26.5</v>
      </c>
      <c r="N57" s="206">
        <v>25.81</v>
      </c>
      <c r="O57" s="206">
        <v>25.13</v>
      </c>
      <c r="P57" s="206">
        <v>24.44</v>
      </c>
      <c r="Q57" s="206">
        <v>24.38</v>
      </c>
      <c r="R57" s="206">
        <v>24.38</v>
      </c>
    </row>
    <row r="58" spans="1:18" ht="15" thickBot="1">
      <c r="A58" s="51" t="s">
        <v>690</v>
      </c>
      <c r="B58" s="660">
        <f>D25</f>
        <v>234.61183067476952</v>
      </c>
      <c r="C58" s="660">
        <f t="shared" ref="C58:I58" si="8">E25</f>
        <v>218.41799694511852</v>
      </c>
      <c r="D58" s="660">
        <f t="shared" si="8"/>
        <v>243.28458975432974</v>
      </c>
      <c r="E58" s="660">
        <f t="shared" si="8"/>
        <v>235.3073055391786</v>
      </c>
      <c r="F58" s="660">
        <f t="shared" si="8"/>
        <v>233.63834400000005</v>
      </c>
      <c r="G58" s="660">
        <f t="shared" si="8"/>
        <v>244.76785442908781</v>
      </c>
      <c r="H58" s="660">
        <f t="shared" si="8"/>
        <v>110.5043</v>
      </c>
      <c r="I58" s="660">
        <f t="shared" si="8"/>
        <v>1.6907551907275364</v>
      </c>
      <c r="L58" s="198" t="s">
        <v>1261</v>
      </c>
      <c r="M58" s="205">
        <v>29.3</v>
      </c>
      <c r="N58" s="206">
        <v>29.3</v>
      </c>
      <c r="O58" s="206">
        <v>29.3</v>
      </c>
      <c r="P58" s="206">
        <v>29.3</v>
      </c>
      <c r="Q58" s="206">
        <v>29.3</v>
      </c>
      <c r="R58" s="206">
        <v>29.3</v>
      </c>
    </row>
    <row r="59" spans="1:18" ht="15" thickBot="1">
      <c r="A59" s="51" t="s">
        <v>691</v>
      </c>
      <c r="B59" s="660">
        <f>D27</f>
        <v>204.41</v>
      </c>
      <c r="C59" s="660">
        <f t="shared" ref="C59:I59" si="9">E27</f>
        <v>204.37</v>
      </c>
      <c r="D59" s="660">
        <f t="shared" si="9"/>
        <v>204.08</v>
      </c>
      <c r="E59" s="660">
        <f t="shared" si="9"/>
        <v>204.26</v>
      </c>
      <c r="F59" s="660">
        <f t="shared" si="9"/>
        <v>204.41</v>
      </c>
      <c r="G59" s="660">
        <f t="shared" si="9"/>
        <v>204.26</v>
      </c>
      <c r="H59" s="660">
        <f t="shared" si="9"/>
        <v>204.44</v>
      </c>
      <c r="I59" s="660">
        <f t="shared" si="9"/>
        <v>205.02</v>
      </c>
      <c r="L59" s="198" t="s">
        <v>1262</v>
      </c>
      <c r="M59" s="207">
        <v>46390</v>
      </c>
      <c r="N59" s="208">
        <v>46390</v>
      </c>
      <c r="O59" s="208">
        <v>46390</v>
      </c>
      <c r="P59" s="208">
        <v>46390</v>
      </c>
      <c r="Q59" s="208">
        <v>46390</v>
      </c>
      <c r="R59" s="208">
        <v>46390</v>
      </c>
    </row>
    <row r="60" spans="1:18" ht="15" thickBot="1">
      <c r="A60" s="51" t="s">
        <v>1989</v>
      </c>
      <c r="B60" s="660">
        <v>266.39999999999998</v>
      </c>
      <c r="C60" s="660">
        <v>266.39999999999998</v>
      </c>
      <c r="D60" s="660">
        <v>266.39999999999998</v>
      </c>
      <c r="E60" s="660">
        <v>266.39999999999998</v>
      </c>
      <c r="F60" s="660">
        <v>266.39999999999998</v>
      </c>
      <c r="G60" s="660">
        <v>266.39999999999998</v>
      </c>
      <c r="H60" s="660">
        <v>266.39999999999998</v>
      </c>
      <c r="I60" s="660">
        <v>266.39999999999998</v>
      </c>
      <c r="L60" s="198"/>
      <c r="M60" s="198"/>
      <c r="N60" s="198"/>
      <c r="O60" s="198"/>
      <c r="P60" s="198"/>
      <c r="Q60" s="198"/>
      <c r="R60" s="198"/>
    </row>
    <row r="61" spans="1:18" ht="15" thickBot="1">
      <c r="A61" s="51" t="s">
        <v>1404</v>
      </c>
      <c r="B61" s="660">
        <f>D29</f>
        <v>475.60469557514637</v>
      </c>
      <c r="C61" s="660">
        <f t="shared" ref="C61:I61" si="10">E29</f>
        <v>480.59286208285431</v>
      </c>
      <c r="D61" s="660">
        <f t="shared" si="10"/>
        <v>468.42105263157896</v>
      </c>
      <c r="E61" s="660">
        <f t="shared" si="10"/>
        <v>454.73684210526318</v>
      </c>
      <c r="F61" s="660">
        <f t="shared" si="10"/>
        <v>384.21052631578948</v>
      </c>
      <c r="G61" s="660">
        <f t="shared" si="10"/>
        <v>307.36842105263162</v>
      </c>
      <c r="H61" s="660">
        <f t="shared" si="10"/>
        <v>382.10526315789474</v>
      </c>
      <c r="I61" s="660">
        <f t="shared" si="10"/>
        <v>307.36842105263162</v>
      </c>
      <c r="L61" s="198" t="s">
        <v>1263</v>
      </c>
      <c r="M61" s="203">
        <v>0.65</v>
      </c>
      <c r="N61" s="204">
        <v>0.65</v>
      </c>
      <c r="O61" s="204">
        <v>0.65</v>
      </c>
      <c r="P61" s="204">
        <v>0.65</v>
      </c>
      <c r="Q61" s="204">
        <v>0.65</v>
      </c>
      <c r="R61" s="204">
        <v>0.65</v>
      </c>
    </row>
    <row r="62" spans="1:18" ht="15" thickBot="1">
      <c r="L62" s="198" t="s">
        <v>1264</v>
      </c>
      <c r="M62" s="209">
        <v>0.35</v>
      </c>
      <c r="N62" s="210">
        <v>0.35</v>
      </c>
      <c r="O62" s="210">
        <v>0.35</v>
      </c>
      <c r="P62" s="210">
        <v>0.35</v>
      </c>
      <c r="Q62" s="210">
        <v>0.35</v>
      </c>
      <c r="R62" s="210">
        <v>0.35</v>
      </c>
    </row>
    <row r="63" spans="1:18" ht="15" thickBot="1">
      <c r="L63" s="198"/>
      <c r="M63" s="198"/>
      <c r="N63" s="198"/>
      <c r="O63" s="198"/>
      <c r="P63" s="198"/>
      <c r="Q63" s="198"/>
      <c r="R63" s="198"/>
    </row>
    <row r="64" spans="1:18" ht="15" thickBot="1">
      <c r="L64" s="198" t="s">
        <v>1265</v>
      </c>
      <c r="M64" s="203">
        <v>0.86</v>
      </c>
      <c r="N64" s="204">
        <v>0.86</v>
      </c>
      <c r="O64" s="204">
        <v>0.86</v>
      </c>
      <c r="P64" s="204">
        <v>0.86</v>
      </c>
      <c r="Q64" s="204">
        <v>0.86</v>
      </c>
      <c r="R64" s="204">
        <v>0.86</v>
      </c>
    </row>
    <row r="65" spans="12:18">
      <c r="L65" s="211" t="s">
        <v>1278</v>
      </c>
      <c r="M65"/>
      <c r="N65"/>
      <c r="O65"/>
      <c r="P65"/>
      <c r="Q65"/>
      <c r="R65"/>
    </row>
    <row r="66" spans="12:18">
      <c r="L66" s="211" t="s">
        <v>1266</v>
      </c>
      <c r="M66"/>
      <c r="N66"/>
      <c r="O66"/>
      <c r="P66"/>
      <c r="Q66"/>
      <c r="R66"/>
    </row>
    <row r="67" spans="12:18">
      <c r="L67" s="211"/>
      <c r="M67"/>
      <c r="N67"/>
      <c r="O67"/>
      <c r="P67"/>
      <c r="Q67"/>
      <c r="R67"/>
    </row>
    <row r="68" spans="12:18" ht="18.600000000000001" thickBot="1">
      <c r="L68" s="185" t="s">
        <v>1267</v>
      </c>
      <c r="M68" s="186">
        <v>2007</v>
      </c>
      <c r="N68" s="186">
        <v>2008</v>
      </c>
      <c r="O68" s="186">
        <v>2009</v>
      </c>
      <c r="P68" s="186">
        <v>2010</v>
      </c>
      <c r="Q68" s="186">
        <v>2011</v>
      </c>
      <c r="R68" s="186">
        <v>2012</v>
      </c>
    </row>
    <row r="69" spans="12:18" ht="15" thickBot="1">
      <c r="L69" s="212" t="s">
        <v>1268</v>
      </c>
      <c r="M69" s="213">
        <v>445</v>
      </c>
      <c r="N69" s="213">
        <v>449</v>
      </c>
      <c r="O69" s="213">
        <v>438</v>
      </c>
      <c r="P69" s="213">
        <v>426</v>
      </c>
      <c r="Q69" s="213">
        <v>359</v>
      </c>
      <c r="R69" s="214">
        <v>288</v>
      </c>
    </row>
    <row r="70" spans="12:18" ht="15" thickBot="1">
      <c r="L70" s="215" t="s">
        <v>1269</v>
      </c>
      <c r="M70" s="216">
        <v>493</v>
      </c>
      <c r="N70" s="216">
        <v>500</v>
      </c>
      <c r="O70" s="216">
        <v>490</v>
      </c>
      <c r="P70" s="216">
        <v>477</v>
      </c>
      <c r="Q70" s="216">
        <v>405</v>
      </c>
      <c r="R70" s="214">
        <v>335</v>
      </c>
    </row>
    <row r="71" spans="12:18" ht="15" thickBot="1">
      <c r="L71" s="215" t="s">
        <v>1270</v>
      </c>
      <c r="M71" s="216">
        <v>350</v>
      </c>
      <c r="N71" s="216">
        <v>349</v>
      </c>
      <c r="O71" s="216">
        <v>336</v>
      </c>
      <c r="P71" s="216">
        <v>327</v>
      </c>
      <c r="Q71" s="216">
        <v>270</v>
      </c>
      <c r="R71" s="214">
        <v>199</v>
      </c>
    </row>
    <row r="72" spans="12:18" ht="15" thickBot="1">
      <c r="L72" s="215" t="s">
        <v>1271</v>
      </c>
      <c r="M72" s="216">
        <v>506</v>
      </c>
      <c r="N72" s="216">
        <v>517</v>
      </c>
      <c r="O72" s="216">
        <v>506</v>
      </c>
      <c r="P72" s="216">
        <v>492</v>
      </c>
      <c r="Q72" s="216">
        <v>416</v>
      </c>
      <c r="R72" s="214">
        <v>344</v>
      </c>
    </row>
    <row r="73" spans="12:18" ht="15" thickBot="1">
      <c r="L73" s="215" t="s">
        <v>1272</v>
      </c>
      <c r="M73" s="217">
        <v>5447084</v>
      </c>
      <c r="N73" s="217">
        <v>5475791</v>
      </c>
      <c r="O73" s="217">
        <v>5511451</v>
      </c>
      <c r="P73" s="217">
        <v>5534738</v>
      </c>
      <c r="Q73" s="217">
        <v>5560628</v>
      </c>
      <c r="R73" s="218">
        <v>5580516</v>
      </c>
    </row>
    <row r="74" spans="12:18" ht="15" thickBot="1">
      <c r="L74" s="215" t="s">
        <v>1273</v>
      </c>
      <c r="M74" s="217">
        <v>76459</v>
      </c>
      <c r="N74" s="217">
        <v>76913</v>
      </c>
      <c r="O74" s="217">
        <v>76793</v>
      </c>
      <c r="P74" s="217">
        <v>76439</v>
      </c>
      <c r="Q74" s="217">
        <v>76193</v>
      </c>
      <c r="R74" s="217">
        <v>76094</v>
      </c>
    </row>
    <row r="75" spans="12:18" ht="15" thickBot="1">
      <c r="L75" s="198"/>
      <c r="M75" s="198"/>
      <c r="N75" s="198"/>
      <c r="O75" s="198"/>
      <c r="P75" s="198"/>
      <c r="Q75" s="198"/>
      <c r="R75" s="198"/>
    </row>
    <row r="76" spans="12:18" ht="15" thickBot="1">
      <c r="L76" s="212" t="s">
        <v>1274</v>
      </c>
      <c r="M76" s="219">
        <v>1.4E-2</v>
      </c>
      <c r="N76" s="219">
        <v>1.4E-2</v>
      </c>
      <c r="O76" s="219">
        <v>1.4E-2</v>
      </c>
      <c r="P76" s="219">
        <v>1.4E-2</v>
      </c>
      <c r="Q76" s="219">
        <v>1.4E-2</v>
      </c>
      <c r="R76" s="219">
        <v>1.4E-2</v>
      </c>
    </row>
    <row r="77" spans="12:18" ht="15" thickBot="1">
      <c r="L77" s="198"/>
      <c r="M77" s="198"/>
      <c r="N77" s="198"/>
      <c r="O77" s="198"/>
      <c r="P77" s="198"/>
      <c r="Q77" s="198"/>
      <c r="R77" s="198"/>
    </row>
    <row r="78" spans="12:18" ht="15" thickBot="1">
      <c r="L78" s="220" t="s">
        <v>1275</v>
      </c>
      <c r="M78" s="221">
        <v>2807</v>
      </c>
      <c r="N78" s="221">
        <v>2853</v>
      </c>
      <c r="O78" s="221">
        <v>3061</v>
      </c>
      <c r="P78" s="221">
        <v>3742</v>
      </c>
      <c r="Q78" s="221">
        <v>2970</v>
      </c>
      <c r="R78" s="221">
        <v>3234</v>
      </c>
    </row>
    <row r="79" spans="12:18" ht="15" thickBot="1">
      <c r="L79" s="222" t="s">
        <v>1276</v>
      </c>
      <c r="M79" s="223">
        <v>3136</v>
      </c>
      <c r="N79" s="223">
        <v>3120</v>
      </c>
      <c r="O79" s="223">
        <v>3127</v>
      </c>
      <c r="P79" s="223">
        <v>3171</v>
      </c>
      <c r="Q79" s="223">
        <v>3156</v>
      </c>
      <c r="R79" s="223">
        <v>3166</v>
      </c>
    </row>
    <row r="80" spans="12:18">
      <c r="L80" s="211"/>
      <c r="M80"/>
      <c r="N80"/>
      <c r="O80"/>
      <c r="P80"/>
      <c r="Q80"/>
      <c r="R80"/>
    </row>
  </sheetData>
  <sortState ref="A2:C218">
    <sortCondition ref="C1"/>
  </sortState>
  <mergeCells count="3">
    <mergeCell ref="AE4:AF4"/>
    <mergeCell ref="AH4:AI4"/>
    <mergeCell ref="F32:K33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workbookViewId="0">
      <selection activeCell="J2" sqref="J2"/>
    </sheetView>
  </sheetViews>
  <sheetFormatPr defaultRowHeight="14.4"/>
  <cols>
    <col min="1" max="1" width="23.44140625" style="1" bestFit="1" customWidth="1"/>
    <col min="2" max="2" width="8.21875" style="51" bestFit="1" customWidth="1"/>
    <col min="3" max="8" width="9.77734375" customWidth="1"/>
    <col min="9" max="9" width="9.77734375" style="466" customWidth="1"/>
    <col min="10" max="10" width="9.77734375" customWidth="1"/>
  </cols>
  <sheetData>
    <row r="1" spans="1:10" s="1" customFormat="1">
      <c r="A1" s="53" t="s">
        <v>1403</v>
      </c>
      <c r="B1" s="53" t="s">
        <v>605</v>
      </c>
      <c r="C1" s="53">
        <v>2007</v>
      </c>
      <c r="D1" s="53">
        <v>2008</v>
      </c>
      <c r="E1" s="53">
        <v>2009</v>
      </c>
      <c r="F1" s="53">
        <v>2010</v>
      </c>
      <c r="G1" s="53">
        <v>2011</v>
      </c>
      <c r="H1" s="53">
        <v>2012</v>
      </c>
      <c r="I1" s="53">
        <v>2013</v>
      </c>
      <c r="J1" s="53">
        <v>2013</v>
      </c>
    </row>
    <row r="2" spans="1:10" s="51" customFormat="1">
      <c r="A2" s="53" t="s">
        <v>1809</v>
      </c>
      <c r="B2" s="11" t="s">
        <v>1406</v>
      </c>
      <c r="C2" s="11">
        <v>30.88</v>
      </c>
      <c r="D2" s="11">
        <v>31.47</v>
      </c>
      <c r="E2" s="11">
        <v>37.1</v>
      </c>
      <c r="F2" s="11">
        <v>40.6</v>
      </c>
      <c r="G2" s="11">
        <v>44.66</v>
      </c>
      <c r="H2" s="11">
        <v>48.18</v>
      </c>
      <c r="I2" s="630">
        <v>48.18</v>
      </c>
      <c r="J2" s="10"/>
    </row>
    <row r="3" spans="1:10">
      <c r="A3" s="53" t="s">
        <v>691</v>
      </c>
      <c r="B3" s="11" t="s">
        <v>1407</v>
      </c>
      <c r="C3" s="438">
        <v>6.64</v>
      </c>
      <c r="D3" s="438">
        <v>6.64</v>
      </c>
      <c r="E3" s="438">
        <v>6.64</v>
      </c>
      <c r="F3" s="438">
        <v>6.64</v>
      </c>
      <c r="G3" s="438">
        <v>6.64</v>
      </c>
      <c r="H3" s="438">
        <v>6.89</v>
      </c>
      <c r="I3" s="629">
        <v>6.89</v>
      </c>
      <c r="J3" s="34"/>
    </row>
    <row r="4" spans="1:10" s="51" customFormat="1">
      <c r="A4" s="53"/>
      <c r="B4" s="11" t="s">
        <v>1434</v>
      </c>
      <c r="C4" s="465">
        <f t="shared" ref="C4:I4" si="0">1000*C3/11</f>
        <v>603.63636363636363</v>
      </c>
      <c r="D4" s="465">
        <f t="shared" si="0"/>
        <v>603.63636363636363</v>
      </c>
      <c r="E4" s="465">
        <f t="shared" si="0"/>
        <v>603.63636363636363</v>
      </c>
      <c r="F4" s="465">
        <f t="shared" si="0"/>
        <v>603.63636363636363</v>
      </c>
      <c r="G4" s="465">
        <f t="shared" si="0"/>
        <v>603.63636363636363</v>
      </c>
      <c r="H4" s="465">
        <f t="shared" si="0"/>
        <v>626.36363636363637</v>
      </c>
      <c r="I4" s="465">
        <f t="shared" si="0"/>
        <v>626.36363636363637</v>
      </c>
      <c r="J4" s="465"/>
    </row>
    <row r="5" spans="1:10">
      <c r="A5" s="53" t="s">
        <v>1404</v>
      </c>
      <c r="B5" s="11" t="s">
        <v>1408</v>
      </c>
      <c r="C5" s="438">
        <v>1.1299999999999999</v>
      </c>
      <c r="D5" s="438">
        <v>1.1299999999999999</v>
      </c>
      <c r="E5" s="438">
        <v>1.24</v>
      </c>
      <c r="F5" s="438">
        <v>1.27</v>
      </c>
      <c r="G5" s="438">
        <v>1.41</v>
      </c>
      <c r="H5" s="438">
        <v>1.51</v>
      </c>
      <c r="I5" s="438">
        <v>1.52</v>
      </c>
      <c r="J5" s="438"/>
    </row>
    <row r="6" spans="1:10">
      <c r="A6" s="53" t="s">
        <v>1405</v>
      </c>
      <c r="B6" s="11" t="s">
        <v>1881</v>
      </c>
      <c r="C6" s="438">
        <v>64</v>
      </c>
      <c r="D6" s="438">
        <v>64</v>
      </c>
      <c r="E6" s="438">
        <v>75</v>
      </c>
      <c r="F6" s="438">
        <v>75</v>
      </c>
      <c r="G6" s="438">
        <v>80</v>
      </c>
      <c r="H6" s="438">
        <v>80</v>
      </c>
      <c r="I6" s="438">
        <v>82</v>
      </c>
      <c r="J6" s="438"/>
    </row>
    <row r="7" spans="1:10">
      <c r="A7" s="53" t="s">
        <v>1176</v>
      </c>
      <c r="B7" s="11" t="s">
        <v>1409</v>
      </c>
      <c r="C7" s="465">
        <f t="shared" ref="C7:I7" si="1">3.6*C6</f>
        <v>230.4</v>
      </c>
      <c r="D7" s="465">
        <f t="shared" si="1"/>
        <v>230.4</v>
      </c>
      <c r="E7" s="438">
        <f t="shared" si="1"/>
        <v>270</v>
      </c>
      <c r="F7" s="438">
        <f t="shared" si="1"/>
        <v>270</v>
      </c>
      <c r="G7" s="438">
        <f t="shared" si="1"/>
        <v>288</v>
      </c>
      <c r="H7" s="438">
        <f t="shared" si="1"/>
        <v>288</v>
      </c>
      <c r="I7" s="438">
        <f t="shared" si="1"/>
        <v>295.2</v>
      </c>
      <c r="J7" s="438"/>
    </row>
    <row r="8" spans="1:10">
      <c r="A8" s="53" t="s">
        <v>1172</v>
      </c>
      <c r="B8" s="11" t="s">
        <v>1429</v>
      </c>
      <c r="C8" s="438">
        <v>360</v>
      </c>
      <c r="D8" s="438">
        <v>380</v>
      </c>
      <c r="E8" s="438">
        <v>380</v>
      </c>
      <c r="F8" s="438">
        <v>360</v>
      </c>
      <c r="G8" s="438">
        <v>360</v>
      </c>
      <c r="H8" s="438">
        <v>432</v>
      </c>
      <c r="I8" s="438">
        <v>432</v>
      </c>
      <c r="J8" s="438"/>
    </row>
    <row r="9" spans="1:10">
      <c r="A9" s="53" t="s">
        <v>1174</v>
      </c>
      <c r="B9" s="11" t="s">
        <v>1429</v>
      </c>
      <c r="C9" s="438">
        <v>535</v>
      </c>
      <c r="D9" s="438">
        <v>660</v>
      </c>
      <c r="E9" s="438">
        <v>570</v>
      </c>
      <c r="F9" s="438">
        <v>540</v>
      </c>
      <c r="G9" s="438">
        <v>640</v>
      </c>
      <c r="H9" s="438">
        <v>540</v>
      </c>
      <c r="I9" s="438">
        <v>594.37</v>
      </c>
      <c r="J9" s="438"/>
    </row>
    <row r="10" spans="1:10">
      <c r="A10" s="53" t="s">
        <v>1175</v>
      </c>
      <c r="B10" s="11" t="s">
        <v>1429</v>
      </c>
      <c r="C10" s="438">
        <v>375</v>
      </c>
      <c r="D10" s="438">
        <v>375</v>
      </c>
      <c r="E10" s="438">
        <v>375</v>
      </c>
      <c r="F10" s="438">
        <v>375</v>
      </c>
      <c r="G10" s="438">
        <v>350</v>
      </c>
      <c r="H10" s="438">
        <v>375</v>
      </c>
      <c r="I10" s="438">
        <v>350</v>
      </c>
      <c r="J10" s="438"/>
    </row>
    <row r="11" spans="1:10">
      <c r="A11" s="53" t="s">
        <v>690</v>
      </c>
      <c r="B11" s="11" t="s">
        <v>1429</v>
      </c>
      <c r="C11" s="11">
        <v>340</v>
      </c>
      <c r="D11" s="11">
        <v>358</v>
      </c>
      <c r="E11" s="11">
        <v>390</v>
      </c>
      <c r="F11" s="11">
        <v>530</v>
      </c>
      <c r="G11" s="11">
        <v>475</v>
      </c>
      <c r="H11" s="11">
        <v>475</v>
      </c>
      <c r="I11" s="11">
        <v>375</v>
      </c>
      <c r="J11" s="11"/>
    </row>
    <row r="12" spans="1:10" s="466" customFormat="1">
      <c r="A12" s="53" t="s">
        <v>1099</v>
      </c>
      <c r="B12" s="11" t="s">
        <v>1461</v>
      </c>
      <c r="C12" s="11">
        <f>10.06/1.25</f>
        <v>8.048</v>
      </c>
      <c r="D12" s="11">
        <f>10.49/1.25</f>
        <v>8.3919999999999995</v>
      </c>
      <c r="E12" s="11">
        <f>9.88/1.25</f>
        <v>7.9040000000000008</v>
      </c>
      <c r="F12" s="11">
        <f>11.05/1.25</f>
        <v>8.84</v>
      </c>
      <c r="G12" s="11">
        <f>12.39/1.25</f>
        <v>9.9120000000000008</v>
      </c>
      <c r="H12" s="11">
        <f>13.15/1.25</f>
        <v>10.52</v>
      </c>
      <c r="I12" s="11"/>
      <c r="J12" s="11"/>
    </row>
    <row r="13" spans="1:10">
      <c r="A13" s="53" t="s">
        <v>1098</v>
      </c>
      <c r="B13" s="11" t="s">
        <v>1462</v>
      </c>
      <c r="C13" s="11">
        <f>8.9/1.25</f>
        <v>7.12</v>
      </c>
      <c r="D13" s="11">
        <f>10.09/1.25</f>
        <v>8.0719999999999992</v>
      </c>
      <c r="E13" s="11">
        <f>8.6/1.25</f>
        <v>6.88</v>
      </c>
      <c r="F13" s="11">
        <f>9.7/1.25</f>
        <v>7.76</v>
      </c>
      <c r="G13" s="11">
        <f>11.29/1.25</f>
        <v>9.032</v>
      </c>
      <c r="H13" s="11">
        <f>11.93/1.25</f>
        <v>9.5440000000000005</v>
      </c>
      <c r="I13" s="11"/>
      <c r="J13" s="11"/>
    </row>
    <row r="15" spans="1:10">
      <c r="A15" s="1" t="s">
        <v>1410</v>
      </c>
    </row>
    <row r="16" spans="1:10">
      <c r="A16" s="1" t="s">
        <v>1430</v>
      </c>
    </row>
    <row r="20" spans="1:3">
      <c r="A20" s="466"/>
      <c r="B20" s="466"/>
      <c r="C20" s="466"/>
    </row>
    <row r="21" spans="1:3">
      <c r="A21" s="466"/>
    </row>
    <row r="22" spans="1:3">
      <c r="A22" s="466"/>
    </row>
    <row r="23" spans="1:3">
      <c r="A23" s="466"/>
    </row>
    <row r="24" spans="1:3">
      <c r="A24" s="466"/>
    </row>
    <row r="25" spans="1:3">
      <c r="A25" s="466"/>
    </row>
    <row r="26" spans="1:3">
      <c r="A26" s="466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19"/>
  <sheetViews>
    <sheetView zoomScaleNormal="100" workbookViewId="0">
      <selection activeCell="P61" sqref="P61"/>
    </sheetView>
  </sheetViews>
  <sheetFormatPr defaultColWidth="9.109375" defaultRowHeight="14.4" outlineLevelCol="1"/>
  <cols>
    <col min="1" max="1" width="2.6640625" style="466" customWidth="1"/>
    <col min="2" max="2" width="24.88671875" style="466" customWidth="1"/>
    <col min="3" max="12" width="9.77734375" style="466" customWidth="1"/>
    <col min="13" max="13" width="9.109375" style="466"/>
    <col min="14" max="14" width="10.6640625" style="466" customWidth="1" outlineLevel="1"/>
    <col min="15" max="19" width="14.6640625" style="466" customWidth="1" outlineLevel="1"/>
    <col min="20" max="20" width="10.6640625" style="466" customWidth="1"/>
    <col min="21" max="16384" width="9.109375" style="466"/>
  </cols>
  <sheetData>
    <row r="1" spans="2:20" ht="15.75" customHeight="1">
      <c r="B1" s="486" t="s">
        <v>1753</v>
      </c>
      <c r="C1" s="486"/>
      <c r="F1" s="487"/>
      <c r="P1" s="488"/>
      <c r="T1" s="176"/>
    </row>
    <row r="2" spans="2:20" s="6" customFormat="1" ht="16.2" thickBot="1">
      <c r="B2" s="487"/>
      <c r="C2" s="487"/>
      <c r="D2" s="487"/>
      <c r="E2" s="487"/>
      <c r="F2" s="487"/>
      <c r="N2"/>
      <c r="O2"/>
      <c r="P2"/>
      <c r="Q2"/>
      <c r="R2"/>
      <c r="S2"/>
      <c r="T2"/>
    </row>
    <row r="3" spans="2:20" ht="27" thickBot="1">
      <c r="B3" s="179" t="s">
        <v>1754</v>
      </c>
      <c r="C3" s="179"/>
      <c r="D3" s="1047" t="s">
        <v>2137</v>
      </c>
      <c r="E3" s="1047"/>
      <c r="F3" s="1047"/>
      <c r="G3" s="1047"/>
      <c r="H3" s="1048" t="s">
        <v>1761</v>
      </c>
      <c r="I3" s="1048"/>
      <c r="J3" s="1048"/>
      <c r="K3" s="1048"/>
      <c r="L3" s="1048"/>
      <c r="N3"/>
      <c r="O3"/>
      <c r="P3"/>
      <c r="Q3"/>
      <c r="R3"/>
      <c r="S3"/>
      <c r="T3"/>
    </row>
    <row r="4" spans="2:20" ht="15" thickBot="1">
      <c r="B4" s="491" t="s">
        <v>1755</v>
      </c>
      <c r="C4" s="490">
        <v>2014</v>
      </c>
      <c r="D4" s="490">
        <v>2013</v>
      </c>
      <c r="E4" s="490">
        <v>2012</v>
      </c>
      <c r="F4" s="490">
        <v>2011</v>
      </c>
      <c r="G4" s="490">
        <v>2010</v>
      </c>
      <c r="H4" s="180">
        <v>2009</v>
      </c>
      <c r="I4" s="180">
        <v>2008</v>
      </c>
      <c r="J4" s="180">
        <v>2007</v>
      </c>
      <c r="K4" s="180">
        <v>2006</v>
      </c>
      <c r="L4" s="180">
        <v>2005</v>
      </c>
      <c r="N4"/>
      <c r="O4"/>
      <c r="P4"/>
      <c r="Q4"/>
      <c r="R4"/>
      <c r="S4"/>
      <c r="T4"/>
    </row>
    <row r="5" spans="2:20">
      <c r="B5" s="492" t="s">
        <v>1756</v>
      </c>
      <c r="C5" s="807">
        <v>0.30046380995508848</v>
      </c>
      <c r="D5" s="807">
        <v>0.38418132069029687</v>
      </c>
      <c r="E5" s="807">
        <v>0.27390373598962314</v>
      </c>
      <c r="F5" s="807">
        <v>0.34642240118269813</v>
      </c>
      <c r="G5" s="807">
        <v>0.41014690683775057</v>
      </c>
      <c r="H5" s="493">
        <v>0.44574081629615048</v>
      </c>
      <c r="I5" s="493">
        <v>0.46386090406826302</v>
      </c>
      <c r="J5" s="493">
        <v>0.45356847123919797</v>
      </c>
      <c r="K5" s="493">
        <v>0.44149308296622441</v>
      </c>
      <c r="L5" s="493">
        <v>0.40718026596330953</v>
      </c>
      <c r="N5"/>
      <c r="O5"/>
      <c r="P5"/>
      <c r="Q5"/>
      <c r="R5"/>
      <c r="S5"/>
      <c r="T5"/>
    </row>
    <row r="6" spans="2:20">
      <c r="B6" s="492" t="s">
        <v>691</v>
      </c>
      <c r="C6" s="807">
        <v>6.652030730056771E-2</v>
      </c>
      <c r="D6" s="807">
        <v>0.10193972752136428</v>
      </c>
      <c r="E6" s="807">
        <v>0.12129190039677198</v>
      </c>
      <c r="F6" s="807">
        <v>0.15552703922685684</v>
      </c>
      <c r="G6" s="807">
        <v>0.20142733055092529</v>
      </c>
      <c r="H6" s="493">
        <v>0.20024549645661024</v>
      </c>
      <c r="I6" s="493">
        <v>0.19857325674844437</v>
      </c>
      <c r="J6" s="493">
        <v>0.19060807437106209</v>
      </c>
      <c r="K6" s="493">
        <v>0.24811907470711531</v>
      </c>
      <c r="L6" s="493">
        <v>0.25524253646127321</v>
      </c>
      <c r="N6"/>
      <c r="O6"/>
      <c r="P6"/>
      <c r="Q6"/>
      <c r="R6"/>
      <c r="S6"/>
      <c r="T6"/>
    </row>
    <row r="7" spans="2:20">
      <c r="B7" s="492" t="s">
        <v>1757</v>
      </c>
      <c r="C7" s="807">
        <v>0.46528943102371312</v>
      </c>
      <c r="D7" s="807">
        <v>0.35189985151384445</v>
      </c>
      <c r="E7" s="807">
        <v>0.40797378340736712</v>
      </c>
      <c r="F7" s="807">
        <v>0.33488718532377865</v>
      </c>
      <c r="G7" s="807">
        <v>0.22686863517012898</v>
      </c>
      <c r="H7" s="493">
        <v>0.25026306364629614</v>
      </c>
      <c r="I7" s="493">
        <v>0.24138571972726655</v>
      </c>
      <c r="J7" s="493">
        <v>0.25890873630624783</v>
      </c>
      <c r="K7" s="493">
        <v>0.21690410021828802</v>
      </c>
      <c r="L7" s="493">
        <v>0.2458436442250154</v>
      </c>
      <c r="N7"/>
      <c r="O7"/>
      <c r="P7"/>
      <c r="Q7"/>
      <c r="R7"/>
      <c r="S7"/>
      <c r="T7"/>
    </row>
    <row r="8" spans="2:20">
      <c r="B8" s="492" t="s">
        <v>1758</v>
      </c>
      <c r="C8" s="807">
        <v>0.13368886579223474</v>
      </c>
      <c r="D8" s="807">
        <v>0.13474101266823266</v>
      </c>
      <c r="E8" s="807">
        <v>0.13894964192058426</v>
      </c>
      <c r="F8" s="807">
        <v>0.1262147341890634</v>
      </c>
      <c r="G8" s="807">
        <v>0.12537407591136115</v>
      </c>
      <c r="H8" s="493">
        <v>9.1532169777260988E-2</v>
      </c>
      <c r="I8" s="493">
        <v>8.6837547280302699E-2</v>
      </c>
      <c r="J8" s="493">
        <v>8.7175756946643118E-2</v>
      </c>
      <c r="K8" s="493">
        <v>8.4829473511359929E-2</v>
      </c>
      <c r="L8" s="493">
        <v>8.4648178568978508E-2</v>
      </c>
      <c r="N8"/>
      <c r="O8"/>
      <c r="P8"/>
      <c r="Q8"/>
      <c r="R8"/>
      <c r="S8"/>
      <c r="T8"/>
    </row>
    <row r="9" spans="2:20">
      <c r="B9" s="492" t="s">
        <v>1759</v>
      </c>
      <c r="C9" s="807">
        <v>4.4382387054640194E-3</v>
      </c>
      <c r="D9" s="807">
        <v>5.4749555099699856E-3</v>
      </c>
      <c r="E9" s="807">
        <v>6.7580931802061145E-3</v>
      </c>
      <c r="F9" s="807">
        <v>8.1943678815445224E-3</v>
      </c>
      <c r="G9" s="807">
        <v>1.4580011432219602E-2</v>
      </c>
      <c r="H9" s="493">
        <v>1.2218453823682101E-2</v>
      </c>
      <c r="I9" s="493">
        <v>9.3425721757233425E-3</v>
      </c>
      <c r="J9" s="493">
        <v>9.7389611368488786E-3</v>
      </c>
      <c r="K9" s="493">
        <v>8.6542685970123177E-3</v>
      </c>
      <c r="L9" s="493">
        <v>7.0853747814233316E-3</v>
      </c>
      <c r="N9"/>
      <c r="O9"/>
      <c r="P9"/>
      <c r="Q9"/>
      <c r="R9"/>
      <c r="S9"/>
      <c r="T9"/>
    </row>
    <row r="10" spans="2:20" ht="15" thickBot="1">
      <c r="B10" s="489" t="s">
        <v>1760</v>
      </c>
      <c r="C10" s="807">
        <v>2.959934722293199E-2</v>
      </c>
      <c r="D10" s="807">
        <v>2.1763132096291667E-2</v>
      </c>
      <c r="E10" s="807">
        <v>5.1122845105447484E-2</v>
      </c>
      <c r="F10" s="807">
        <v>2.8754272196058417E-2</v>
      </c>
      <c r="G10" s="807">
        <v>2.1603040097614476E-2</v>
      </c>
      <c r="H10" s="493">
        <v>0</v>
      </c>
      <c r="I10" s="493">
        <v>0</v>
      </c>
      <c r="J10" s="493">
        <v>0</v>
      </c>
      <c r="K10" s="493">
        <v>0</v>
      </c>
      <c r="L10" s="493">
        <v>0</v>
      </c>
      <c r="N10"/>
      <c r="O10"/>
      <c r="P10"/>
      <c r="Q10"/>
      <c r="R10"/>
      <c r="S10"/>
      <c r="T10"/>
    </row>
    <row r="11" spans="2:20">
      <c r="B11" s="494"/>
      <c r="C11" s="494"/>
      <c r="D11" s="494"/>
      <c r="E11" s="494"/>
      <c r="F11" s="494"/>
      <c r="G11" s="494"/>
      <c r="H11" s="494"/>
      <c r="I11" s="494"/>
      <c r="J11" s="494"/>
      <c r="K11" s="494"/>
      <c r="L11" s="494"/>
      <c r="N11"/>
      <c r="O11"/>
      <c r="P11"/>
      <c r="Q11"/>
      <c r="R11"/>
      <c r="S11"/>
      <c r="T11"/>
    </row>
    <row r="12" spans="2:20" ht="15" thickBot="1"/>
    <row r="13" spans="2:20" ht="15" thickBot="1">
      <c r="B13" s="491" t="s">
        <v>1755</v>
      </c>
      <c r="C13" s="495">
        <v>2007</v>
      </c>
      <c r="D13" s="495">
        <v>2008</v>
      </c>
      <c r="E13" s="495">
        <v>2009</v>
      </c>
      <c r="F13" s="490">
        <v>2010</v>
      </c>
      <c r="G13" s="490">
        <v>2011</v>
      </c>
      <c r="H13" s="490">
        <v>2012</v>
      </c>
      <c r="I13" s="490">
        <v>2013</v>
      </c>
      <c r="J13" s="808">
        <f t="shared" ref="J13:J19" si="0">C4</f>
        <v>2014</v>
      </c>
    </row>
    <row r="14" spans="2:20">
      <c r="B14" s="492" t="s">
        <v>1756</v>
      </c>
      <c r="C14" s="807">
        <v>0.45356847123919797</v>
      </c>
      <c r="D14" s="807">
        <v>0.46386090406826302</v>
      </c>
      <c r="E14" s="807">
        <v>0.44574081629615048</v>
      </c>
      <c r="F14" s="807">
        <v>0.41014690683775057</v>
      </c>
      <c r="G14" s="807">
        <v>0.34642240118269813</v>
      </c>
      <c r="H14" s="807">
        <v>0.27390373598962314</v>
      </c>
      <c r="I14" s="807">
        <v>0.38418132069029687</v>
      </c>
      <c r="J14" s="809">
        <f t="shared" si="0"/>
        <v>0.30046380995508848</v>
      </c>
    </row>
    <row r="15" spans="2:20">
      <c r="B15" s="492" t="s">
        <v>691</v>
      </c>
      <c r="C15" s="807">
        <v>0.19060807437106209</v>
      </c>
      <c r="D15" s="807">
        <v>0.19857325674844437</v>
      </c>
      <c r="E15" s="807">
        <v>0.20024549645661024</v>
      </c>
      <c r="F15" s="807">
        <v>0.20142733055092529</v>
      </c>
      <c r="G15" s="807">
        <v>0.15552703922685684</v>
      </c>
      <c r="H15" s="807">
        <v>0.12129190039677198</v>
      </c>
      <c r="I15" s="807">
        <v>0.10193972752136428</v>
      </c>
      <c r="J15" s="809">
        <f t="shared" si="0"/>
        <v>6.652030730056771E-2</v>
      </c>
    </row>
    <row r="16" spans="2:20">
      <c r="B16" s="492" t="s">
        <v>1757</v>
      </c>
      <c r="C16" s="807">
        <v>0.25890873630624783</v>
      </c>
      <c r="D16" s="807">
        <v>0.24138571972726655</v>
      </c>
      <c r="E16" s="807">
        <v>0.25026306364629614</v>
      </c>
      <c r="F16" s="807">
        <v>0.22686863517012898</v>
      </c>
      <c r="G16" s="807">
        <v>0.33488718532377865</v>
      </c>
      <c r="H16" s="807">
        <v>0.40797378340736712</v>
      </c>
      <c r="I16" s="807">
        <v>0.35189985151384445</v>
      </c>
      <c r="J16" s="809">
        <f t="shared" si="0"/>
        <v>0.46528943102371312</v>
      </c>
    </row>
    <row r="17" spans="2:10">
      <c r="B17" s="492" t="s">
        <v>1758</v>
      </c>
      <c r="C17" s="807">
        <v>8.7175756946643118E-2</v>
      </c>
      <c r="D17" s="807">
        <v>8.6837547280302699E-2</v>
      </c>
      <c r="E17" s="807">
        <v>9.1532169777260988E-2</v>
      </c>
      <c r="F17" s="807">
        <v>0.12537407591136115</v>
      </c>
      <c r="G17" s="807">
        <v>0.1262147341890634</v>
      </c>
      <c r="H17" s="807">
        <v>0.13894964192058426</v>
      </c>
      <c r="I17" s="807">
        <v>0.13474101266823266</v>
      </c>
      <c r="J17" s="809">
        <f t="shared" si="0"/>
        <v>0.13368886579223474</v>
      </c>
    </row>
    <row r="18" spans="2:10">
      <c r="B18" s="492" t="s">
        <v>1759</v>
      </c>
      <c r="C18" s="807">
        <v>9.7389611368488786E-3</v>
      </c>
      <c r="D18" s="807">
        <v>9.3425721757233425E-3</v>
      </c>
      <c r="E18" s="807">
        <v>1.2218453823682101E-2</v>
      </c>
      <c r="F18" s="807">
        <v>1.4580011432219602E-2</v>
      </c>
      <c r="G18" s="807">
        <v>8.1943678815445224E-3</v>
      </c>
      <c r="H18" s="807">
        <v>6.7580931802061145E-3</v>
      </c>
      <c r="I18" s="807">
        <v>5.4749555099699856E-3</v>
      </c>
      <c r="J18" s="809">
        <f t="shared" si="0"/>
        <v>4.4382387054640194E-3</v>
      </c>
    </row>
    <row r="19" spans="2:10">
      <c r="B19" s="489" t="s">
        <v>1760</v>
      </c>
      <c r="C19" s="807">
        <v>0</v>
      </c>
      <c r="D19" s="807">
        <v>0</v>
      </c>
      <c r="E19" s="807">
        <v>0</v>
      </c>
      <c r="F19" s="807">
        <v>2.1603040097614476E-2</v>
      </c>
      <c r="G19" s="807">
        <v>2.8754272196058417E-2</v>
      </c>
      <c r="H19" s="807">
        <v>5.1122845105447484E-2</v>
      </c>
      <c r="I19" s="807">
        <v>2.1763132096291667E-2</v>
      </c>
      <c r="J19" s="809">
        <f t="shared" si="0"/>
        <v>2.959934722293199E-2</v>
      </c>
    </row>
  </sheetData>
  <mergeCells count="2">
    <mergeCell ref="D3:G3"/>
    <mergeCell ref="H3:L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"/>
  <sheetViews>
    <sheetView workbookViewId="0">
      <selection activeCell="I3" sqref="I3"/>
    </sheetView>
  </sheetViews>
  <sheetFormatPr defaultRowHeight="14.4"/>
  <cols>
    <col min="1" max="1" width="45.109375" bestFit="1" customWidth="1"/>
    <col min="2" max="2" width="11.109375" bestFit="1" customWidth="1"/>
    <col min="3" max="4" width="11" bestFit="1" customWidth="1"/>
    <col min="5" max="5" width="11.109375" bestFit="1" customWidth="1"/>
    <col min="6" max="7" width="11" bestFit="1" customWidth="1"/>
    <col min="8" max="12" width="11" style="466" customWidth="1"/>
    <col min="14" max="14" width="11.6640625" customWidth="1"/>
  </cols>
  <sheetData>
    <row r="1" spans="1:16" s="1" customFormat="1" ht="28.8">
      <c r="A1" s="517" t="s">
        <v>1438</v>
      </c>
      <c r="B1" s="517">
        <v>2007</v>
      </c>
      <c r="C1" s="517">
        <v>2008</v>
      </c>
      <c r="D1" s="517">
        <v>2009</v>
      </c>
      <c r="E1" s="517">
        <v>2010</v>
      </c>
      <c r="F1" s="517">
        <v>2011</v>
      </c>
      <c r="G1" s="517">
        <v>2012</v>
      </c>
      <c r="H1" s="517">
        <v>2013</v>
      </c>
      <c r="I1" s="517">
        <v>2014</v>
      </c>
      <c r="J1" s="517">
        <v>2015</v>
      </c>
      <c r="K1" s="517"/>
      <c r="L1" s="517">
        <v>2020</v>
      </c>
      <c r="M1" s="517" t="s">
        <v>605</v>
      </c>
      <c r="N1" s="622" t="s">
        <v>1714</v>
      </c>
      <c r="O1" s="1" t="s">
        <v>1976</v>
      </c>
      <c r="P1" s="1" t="s">
        <v>2189</v>
      </c>
    </row>
    <row r="2" spans="1:16">
      <c r="A2" s="524" t="s">
        <v>1439</v>
      </c>
      <c r="B2" s="398">
        <f>'EL 141015'!F249</f>
        <v>12800.316000000001</v>
      </c>
      <c r="C2" s="398">
        <f>'EL 141015'!G249</f>
        <v>12420.942999999999</v>
      </c>
      <c r="D2" s="398">
        <f>'EL 141015'!H249</f>
        <v>11900.647000000001</v>
      </c>
      <c r="E2" s="398">
        <f>'EL 141015'!I249</f>
        <v>11640.731</v>
      </c>
      <c r="F2" s="398">
        <f>'EL 141015'!J249</f>
        <v>11179.652059999999</v>
      </c>
      <c r="G2" s="398">
        <f>'EL 141015'!K249</f>
        <v>10929.066000000001</v>
      </c>
      <c r="H2" s="398">
        <f>'EL 141015'!L249</f>
        <v>10581.906999999999</v>
      </c>
      <c r="I2" s="398">
        <f>'EL 141015'!M249</f>
        <v>10231.657999999999</v>
      </c>
      <c r="J2" s="398"/>
      <c r="K2" s="398"/>
      <c r="L2" s="398"/>
      <c r="M2" s="524" t="s">
        <v>680</v>
      </c>
      <c r="N2" s="473">
        <f>(B2-G2)/B2</f>
        <v>0.14618779723875566</v>
      </c>
      <c r="O2" s="472">
        <f>(B2-H2)/B2</f>
        <v>0.173308924560925</v>
      </c>
      <c r="P2" s="472">
        <f>(B2-I2)/B2</f>
        <v>0.20067145217352456</v>
      </c>
    </row>
    <row r="3" spans="1:16">
      <c r="A3" s="524" t="s">
        <v>1440</v>
      </c>
      <c r="B3" s="601">
        <f>'Varme 201015'!AY267</f>
        <v>47251.988988321566</v>
      </c>
      <c r="C3" s="601">
        <f>'Varme 201015'!AZ267</f>
        <v>45906.864616076462</v>
      </c>
      <c r="D3" s="601">
        <f>'Varme 201015'!BA267</f>
        <v>43371.423243204285</v>
      </c>
      <c r="E3" s="601">
        <f>'Varme 201015'!BB267</f>
        <v>42361.283547634215</v>
      </c>
      <c r="F3" s="601">
        <f>'Varme 201015'!BC267</f>
        <v>41978.493373260935</v>
      </c>
      <c r="G3" s="601">
        <f>'Varme 201015'!BD267</f>
        <v>40404.504879108514</v>
      </c>
      <c r="H3" s="601">
        <f>'Varme 201015'!BE267</f>
        <v>38485.807533681189</v>
      </c>
      <c r="I3" s="601">
        <f>'Varme 201015'!BF267</f>
        <v>37988.096420684684</v>
      </c>
      <c r="J3" s="601"/>
      <c r="K3" s="601"/>
      <c r="L3" s="601"/>
      <c r="M3" s="524" t="s">
        <v>680</v>
      </c>
      <c r="N3" s="473">
        <f>(B3-G3)/B3</f>
        <v>0.14491419844581405</v>
      </c>
      <c r="O3" s="472">
        <f>(B3-H3)/B3</f>
        <v>0.18551984037766026</v>
      </c>
      <c r="P3" s="472">
        <f t="shared" ref="P3:P4" si="0">(B3-I3)/B3</f>
        <v>0.19605296551487966</v>
      </c>
    </row>
    <row r="4" spans="1:16">
      <c r="A4" s="524" t="s">
        <v>1441</v>
      </c>
      <c r="B4" s="398">
        <f>'Ny gadelys 150915'!B396</f>
        <v>4997.6322149999996</v>
      </c>
      <c r="C4" s="398">
        <f>'Ny gadelys 150915'!C396</f>
        <v>4955.4402149999996</v>
      </c>
      <c r="D4" s="398">
        <f>'Ny gadelys 150915'!D396</f>
        <v>4850.9379300000001</v>
      </c>
      <c r="E4" s="398">
        <f>'Ny gadelys 150915'!E396</f>
        <v>4900.7339799999945</v>
      </c>
      <c r="F4" s="398">
        <f>'Ny gadelys 150915'!F396</f>
        <v>4523.9929300000031</v>
      </c>
      <c r="G4" s="398">
        <f>'Ny gadelys 150915'!G396</f>
        <v>4461.2503699999997</v>
      </c>
      <c r="H4" s="398">
        <f>'Ny gadelys 150915'!H396</f>
        <v>4343.2126099999987</v>
      </c>
      <c r="I4" s="398">
        <f>'Ny gadelys 150915'!I396</f>
        <v>4256.7455500000015</v>
      </c>
      <c r="J4" s="398"/>
      <c r="K4" s="398"/>
      <c r="L4" s="398"/>
      <c r="M4" s="524" t="s">
        <v>680</v>
      </c>
      <c r="N4" s="473">
        <f>(B4-G4)/B4</f>
        <v>0.10732719454426679</v>
      </c>
      <c r="O4" s="472">
        <f>(B4-H4)/B4</f>
        <v>0.13094593136241839</v>
      </c>
      <c r="P4" s="472">
        <f t="shared" si="0"/>
        <v>0.14824753665871715</v>
      </c>
    </row>
    <row r="5" spans="1:16">
      <c r="A5" s="524" t="s">
        <v>1442</v>
      </c>
      <c r="B5" s="601">
        <f>'Brændstof 141015'!D16</f>
        <v>201282.99999999997</v>
      </c>
      <c r="C5" s="601">
        <f>'Brændstof 141015'!G16</f>
        <v>244806</v>
      </c>
      <c r="D5" s="601">
        <f>'Brændstof 141015'!J16</f>
        <v>258122</v>
      </c>
      <c r="E5" s="398">
        <f>'Brændstof 141015'!M16</f>
        <v>239969</v>
      </c>
      <c r="F5" s="398">
        <f>'Brændstof 141015'!P16</f>
        <v>329540</v>
      </c>
      <c r="G5" s="398">
        <f>'Brændstof 141015'!S16</f>
        <v>369717</v>
      </c>
      <c r="H5" s="398">
        <f>'Brændstof 141015'!$V$16</f>
        <v>351102</v>
      </c>
      <c r="I5" s="398">
        <f>'Brændstof 141015'!Y16</f>
        <v>496491</v>
      </c>
      <c r="J5" s="595"/>
      <c r="K5" s="595"/>
      <c r="L5" s="595"/>
      <c r="M5" s="524" t="s">
        <v>1445</v>
      </c>
      <c r="N5" t="s">
        <v>2009</v>
      </c>
    </row>
    <row r="6" spans="1:16" s="51" customFormat="1">
      <c r="A6" s="524" t="s">
        <v>1450</v>
      </c>
      <c r="B6" s="601"/>
      <c r="C6" s="601"/>
      <c r="D6" s="601"/>
      <c r="E6" s="398">
        <f>'Brændstof 141015'!M24</f>
        <v>106637.4</v>
      </c>
      <c r="F6" s="398">
        <f>'Brændstof 141015'!P24</f>
        <v>97308.933333333334</v>
      </c>
      <c r="G6" s="398">
        <f>'Brændstof 141015'!S24</f>
        <v>92882</v>
      </c>
      <c r="H6" s="673">
        <f>'Brændstof 141015'!V24</f>
        <v>89905.2</v>
      </c>
      <c r="I6" s="673">
        <f>'Brændstof 141015'!Y24</f>
        <v>96516.733333333337</v>
      </c>
      <c r="J6" s="595"/>
      <c r="K6" s="595"/>
      <c r="L6" s="595"/>
      <c r="M6" s="524" t="s">
        <v>1445</v>
      </c>
      <c r="N6" s="51" t="s">
        <v>1751</v>
      </c>
    </row>
    <row r="7" spans="1:16">
      <c r="A7" s="524" t="s">
        <v>1449</v>
      </c>
      <c r="B7" s="398">
        <f>'Brændstof 141015'!D31</f>
        <v>355990</v>
      </c>
      <c r="C7" s="398">
        <f>'Brændstof 141015'!G31</f>
        <v>304468</v>
      </c>
      <c r="D7" s="398">
        <f>'Brændstof 141015'!J31</f>
        <v>306938</v>
      </c>
      <c r="E7" s="398">
        <f>'Brændstof 141015'!M31</f>
        <v>398763</v>
      </c>
      <c r="F7" s="398">
        <f>'Brændstof 141015'!P31</f>
        <v>301658</v>
      </c>
      <c r="G7" s="398">
        <f>'Brændstof 141015'!S31</f>
        <v>278445</v>
      </c>
      <c r="H7" s="673">
        <f>'Brændstof 141015'!V31</f>
        <v>285887</v>
      </c>
      <c r="I7" s="673">
        <f>'Brændstof 141015'!Y31</f>
        <v>278481</v>
      </c>
      <c r="J7" s="595"/>
      <c r="K7" s="595"/>
      <c r="L7" s="595"/>
      <c r="M7" s="524" t="s">
        <v>1445</v>
      </c>
      <c r="N7" s="473">
        <f>(B7-G7)/B7</f>
        <v>0.21782915250428384</v>
      </c>
      <c r="O7" s="472">
        <f>(B7-H7)/B7</f>
        <v>0.196924070900868</v>
      </c>
      <c r="P7" s="472">
        <f t="shared" ref="P7" si="1">(B7-I7)/B7</f>
        <v>0.21772802606814798</v>
      </c>
    </row>
    <row r="8" spans="1:16">
      <c r="A8" s="524" t="s">
        <v>1443</v>
      </c>
      <c r="B8" s="398">
        <f>'Brændstof 141015'!D35</f>
        <v>13577</v>
      </c>
      <c r="C8" s="398">
        <f>'Brændstof 141015'!G35</f>
        <v>17286</v>
      </c>
      <c r="D8" s="398">
        <f>'Brændstof 141015'!J35</f>
        <v>20270</v>
      </c>
      <c r="E8" s="398">
        <f>'Brændstof 141015'!M35</f>
        <v>16680</v>
      </c>
      <c r="F8" s="398">
        <f>'Brændstof 141015'!P35</f>
        <v>17508.960000000003</v>
      </c>
      <c r="G8" s="398">
        <f>'Brændstof 141015'!S35</f>
        <v>19044.72</v>
      </c>
      <c r="H8" s="673">
        <f>'Brændstof 141015'!V35</f>
        <v>22370.58</v>
      </c>
      <c r="I8" s="673">
        <f>'Brændstof 141015'!Y35</f>
        <v>25460.460000000003</v>
      </c>
      <c r="J8" s="595"/>
      <c r="K8" s="595"/>
      <c r="L8" s="595"/>
      <c r="M8" s="524" t="s">
        <v>1451</v>
      </c>
      <c r="N8" s="473"/>
    </row>
    <row r="9" spans="1:16">
      <c r="A9" s="602" t="s">
        <v>1444</v>
      </c>
      <c r="B9" s="524"/>
      <c r="C9" s="524"/>
      <c r="D9" s="524"/>
      <c r="E9" s="524"/>
      <c r="F9" s="524"/>
      <c r="G9" s="524"/>
      <c r="H9" s="524"/>
      <c r="I9" s="524"/>
      <c r="J9" s="524"/>
      <c r="K9" s="524"/>
      <c r="L9" s="524"/>
      <c r="M9" s="524"/>
      <c r="N9" s="473"/>
    </row>
    <row r="10" spans="1:16">
      <c r="A10" s="602" t="s">
        <v>1452</v>
      </c>
      <c r="B10" s="524"/>
      <c r="C10" s="524"/>
      <c r="D10" s="524"/>
      <c r="E10" s="524"/>
      <c r="F10" s="524"/>
      <c r="G10" s="524"/>
      <c r="H10" s="524"/>
      <c r="I10" s="524"/>
      <c r="J10" s="524"/>
      <c r="K10" s="524"/>
      <c r="L10" s="524"/>
      <c r="M10" s="524"/>
      <c r="N10" s="473"/>
    </row>
    <row r="11" spans="1:16" s="466" customFormat="1">
      <c r="A11" s="621"/>
      <c r="B11" s="603"/>
      <c r="C11" s="603"/>
      <c r="D11" s="603"/>
      <c r="E11" s="603"/>
      <c r="F11" s="603"/>
      <c r="G11" s="603"/>
      <c r="H11" s="603"/>
      <c r="I11" s="603"/>
      <c r="J11" s="603"/>
      <c r="K11" s="603"/>
      <c r="L11" s="603"/>
      <c r="M11" s="524"/>
      <c r="N11" s="473"/>
    </row>
    <row r="12" spans="1:16">
      <c r="A12" s="524"/>
      <c r="B12" s="524"/>
      <c r="C12" s="524"/>
      <c r="D12" s="524"/>
      <c r="E12" s="524"/>
      <c r="F12" s="524"/>
      <c r="G12" s="524"/>
      <c r="H12" s="524"/>
      <c r="I12" s="524"/>
      <c r="J12" s="524"/>
      <c r="K12" s="524"/>
      <c r="L12" s="524"/>
      <c r="M12" s="524"/>
    </row>
    <row r="13" spans="1:16">
      <c r="A13" s="517" t="s">
        <v>1453</v>
      </c>
      <c r="B13" s="517">
        <v>2007</v>
      </c>
      <c r="C13" s="517">
        <v>2008</v>
      </c>
      <c r="D13" s="517">
        <v>2009</v>
      </c>
      <c r="E13" s="517">
        <v>2010</v>
      </c>
      <c r="F13" s="517">
        <v>2011</v>
      </c>
      <c r="G13" s="517">
        <v>2012</v>
      </c>
      <c r="H13" s="517">
        <v>2013</v>
      </c>
      <c r="I13" s="517">
        <v>2014</v>
      </c>
      <c r="J13" s="517"/>
      <c r="K13" s="517"/>
      <c r="L13" s="517"/>
      <c r="M13" s="517" t="s">
        <v>605</v>
      </c>
    </row>
    <row r="14" spans="1:16">
      <c r="A14" s="524" t="s">
        <v>1454</v>
      </c>
      <c r="B14" s="601">
        <f>'Vand 141015'!H260</f>
        <v>162551</v>
      </c>
      <c r="C14" s="601">
        <f>'Vand 141015'!I260</f>
        <v>152005</v>
      </c>
      <c r="D14" s="601">
        <f>'Vand 141015'!J260</f>
        <v>141227</v>
      </c>
      <c r="E14" s="601">
        <f>'Vand 141015'!K260</f>
        <v>130442</v>
      </c>
      <c r="F14" s="601">
        <f>'Vand 141015'!L260</f>
        <v>119342.28</v>
      </c>
      <c r="G14" s="601">
        <f>'Vand 141015'!M260</f>
        <v>117083.54000000001</v>
      </c>
      <c r="H14" s="601">
        <f>'Vand 141015'!N260</f>
        <v>103189</v>
      </c>
      <c r="I14" s="601">
        <f>'Vand 141015'!O260</f>
        <v>104762</v>
      </c>
      <c r="J14" s="662"/>
      <c r="K14" s="662"/>
      <c r="L14" s="662"/>
      <c r="M14" s="524" t="s">
        <v>1455</v>
      </c>
    </row>
    <row r="15" spans="1:16">
      <c r="A15" s="524"/>
      <c r="B15" s="524"/>
      <c r="C15" s="524"/>
      <c r="D15" s="524"/>
      <c r="E15" s="524"/>
      <c r="F15" s="524"/>
      <c r="G15" s="524"/>
      <c r="H15" s="524"/>
      <c r="I15" s="524"/>
      <c r="J15" s="524"/>
      <c r="K15" s="524"/>
      <c r="L15" s="524"/>
      <c r="M15" s="524"/>
    </row>
    <row r="16" spans="1:16">
      <c r="A16" s="524"/>
      <c r="B16" s="524"/>
      <c r="C16" s="524"/>
      <c r="D16" s="524"/>
      <c r="E16" s="524"/>
      <c r="F16" s="524"/>
      <c r="G16" s="524"/>
      <c r="H16" s="524"/>
      <c r="I16" s="524"/>
      <c r="J16" s="524"/>
      <c r="K16" s="524"/>
      <c r="L16" s="524"/>
      <c r="M16" s="524"/>
    </row>
    <row r="17" spans="1:16">
      <c r="A17" s="517" t="s">
        <v>1456</v>
      </c>
      <c r="B17" s="517">
        <v>2007</v>
      </c>
      <c r="C17" s="517">
        <v>2008</v>
      </c>
      <c r="D17" s="517">
        <v>2009</v>
      </c>
      <c r="E17" s="517">
        <v>2010</v>
      </c>
      <c r="F17" s="517">
        <v>2011</v>
      </c>
      <c r="G17" s="517">
        <v>2012</v>
      </c>
      <c r="H17" s="517">
        <v>2013</v>
      </c>
      <c r="I17" s="517">
        <v>2014</v>
      </c>
      <c r="J17" s="517">
        <v>2015</v>
      </c>
      <c r="K17" s="517">
        <v>2020</v>
      </c>
      <c r="L17" s="517">
        <v>2029</v>
      </c>
      <c r="M17" s="517" t="s">
        <v>605</v>
      </c>
    </row>
    <row r="18" spans="1:16">
      <c r="A18" s="524" t="s">
        <v>1439</v>
      </c>
      <c r="B18" s="398">
        <f>'EL 141015'!O249</f>
        <v>6087.8903944456752</v>
      </c>
      <c r="C18" s="398">
        <f>'EL 141015'!P249</f>
        <v>5969.4165461379944</v>
      </c>
      <c r="D18" s="398">
        <f>'EL 141015'!Q249</f>
        <v>5574.5135947368426</v>
      </c>
      <c r="E18" s="398">
        <f>'EL 141015'!R249</f>
        <v>5293.4692547368422</v>
      </c>
      <c r="F18" s="398">
        <f>'EL 141015'!S249</f>
        <v>4295.340001999999</v>
      </c>
      <c r="G18" s="398">
        <f>'EL 141015'!T249</f>
        <v>3359.2497600000002</v>
      </c>
      <c r="H18" s="398">
        <f>'EL 141015'!U249</f>
        <v>4043.4023589473682</v>
      </c>
      <c r="I18" s="398">
        <f>'EL 141015'!V249</f>
        <v>3144.8885642105265</v>
      </c>
      <c r="J18" s="398"/>
      <c r="K18" s="398"/>
      <c r="L18" s="398"/>
      <c r="M18" s="524" t="s">
        <v>1382</v>
      </c>
      <c r="N18" s="473">
        <f t="shared" ref="N18:N24" si="2">(B18-G18)/B18</f>
        <v>0.44820791072966215</v>
      </c>
      <c r="O18" s="472">
        <f>(B18-H18)/B18</f>
        <v>0.33582865377530591</v>
      </c>
      <c r="P18" s="472">
        <f t="shared" ref="P18:P24" si="3">(B18-I18)/B18</f>
        <v>0.483418990742707</v>
      </c>
    </row>
    <row r="19" spans="1:16">
      <c r="A19" s="524" t="s">
        <v>1440</v>
      </c>
      <c r="B19" s="601">
        <f>'Varme 201015'!BG267</f>
        <v>9299.4228073774775</v>
      </c>
      <c r="C19" s="601">
        <f>'Varme 201015'!BH267</f>
        <v>8953.015192172028</v>
      </c>
      <c r="D19" s="601">
        <f>'Varme 201015'!BI267</f>
        <v>8570.2753132389189</v>
      </c>
      <c r="E19" s="601">
        <f>'Varme 201015'!BJ267</f>
        <v>8420.9689354780003</v>
      </c>
      <c r="F19" s="601">
        <f>'Varme 201015'!BK267</f>
        <v>8222.6281744341431</v>
      </c>
      <c r="G19" s="601">
        <f>'Varme 201015'!BL267</f>
        <v>7397.4599852357878</v>
      </c>
      <c r="H19" s="678">
        <f>'Varme 201015'!BM267</f>
        <v>5859.5695120021428</v>
      </c>
      <c r="I19" s="678">
        <f>'Varme 201015'!BN267</f>
        <v>5290.0888432586826</v>
      </c>
      <c r="J19" s="662"/>
      <c r="K19" s="662"/>
      <c r="L19" s="662"/>
      <c r="M19" s="524" t="s">
        <v>1382</v>
      </c>
      <c r="N19" s="473">
        <f t="shared" si="2"/>
        <v>0.20452482498513913</v>
      </c>
      <c r="O19" s="472">
        <f>(B19-H19)/B19</f>
        <v>0.36989965577717449</v>
      </c>
      <c r="P19" s="472">
        <f t="shared" si="3"/>
        <v>0.43113793696293545</v>
      </c>
    </row>
    <row r="20" spans="1:16">
      <c r="A20" s="524" t="s">
        <v>1441</v>
      </c>
      <c r="B20" s="603">
        <f>'Ny gadelys 150915'!K396</f>
        <v>2376.8973482116189</v>
      </c>
      <c r="C20" s="603">
        <f>'Ny gadelys 150915'!L396</f>
        <v>2381.5491958073248</v>
      </c>
      <c r="D20" s="603">
        <f>'Ny gadelys 150915'!M396</f>
        <v>2272.2814514210527</v>
      </c>
      <c r="E20" s="603">
        <f>'Ny gadelys 150915'!N396</f>
        <v>2228.5442940631556</v>
      </c>
      <c r="F20" s="603">
        <f>'Ny gadelys 150915'!O396</f>
        <v>1738.1657046842117</v>
      </c>
      <c r="G20" s="603">
        <f>'Ny gadelys 150915'!P396</f>
        <v>1371.2474821473686</v>
      </c>
      <c r="H20" s="603">
        <f>'Ny gadelys 150915'!Q396</f>
        <v>1659.5643972947362</v>
      </c>
      <c r="I20" s="603">
        <f>'Ny gadelys 150915'!R396</f>
        <v>1308.3891585263166</v>
      </c>
      <c r="J20" s="603"/>
      <c r="K20" s="603"/>
      <c r="L20" s="603"/>
      <c r="M20" s="524" t="s">
        <v>1382</v>
      </c>
      <c r="N20" s="473">
        <f t="shared" si="2"/>
        <v>0.42309352013914392</v>
      </c>
      <c r="O20" s="472">
        <f>(B20-H20)/B20</f>
        <v>0.30179382860459042</v>
      </c>
      <c r="P20" s="472">
        <f t="shared" si="3"/>
        <v>0.44953905581545178</v>
      </c>
    </row>
    <row r="21" spans="1:16">
      <c r="A21" s="524" t="s">
        <v>1442</v>
      </c>
      <c r="B21" s="398">
        <f>'Brændstof 141015'!D19</f>
        <v>498.16515956699988</v>
      </c>
      <c r="C21" s="398">
        <f>'Brændstof 141015'!G19</f>
        <v>605.88236489399992</v>
      </c>
      <c r="D21" s="398">
        <f>'Brændstof 141015'!J19</f>
        <v>638.83878577799999</v>
      </c>
      <c r="E21" s="398">
        <f>'Brændstof 141015'!M19</f>
        <v>593.91103658099996</v>
      </c>
      <c r="F21" s="398">
        <f>'Brændstof 141015'!P19</f>
        <v>850.41789295000012</v>
      </c>
      <c r="G21" s="398">
        <f>'Brændstof 141015'!S19</f>
        <v>954.87386001000004</v>
      </c>
      <c r="H21" s="673">
        <f>'Brændstof 141015'!$V$19</f>
        <v>894.02410639000004</v>
      </c>
      <c r="I21" s="673">
        <f>'Brændstof 141015'!Y19</f>
        <v>1262.1019612</v>
      </c>
      <c r="J21" s="595"/>
      <c r="K21" s="595"/>
      <c r="L21" s="595"/>
      <c r="M21" s="524" t="s">
        <v>1382</v>
      </c>
      <c r="N21" s="466" t="s">
        <v>2009</v>
      </c>
      <c r="P21" s="472"/>
    </row>
    <row r="22" spans="1:16">
      <c r="A22" s="524" t="s">
        <v>1449</v>
      </c>
      <c r="B22" s="398">
        <f>'Brændstof 141015'!D32</f>
        <v>941.89368772000012</v>
      </c>
      <c r="C22" s="398">
        <f>'Brændstof 141015'!G32</f>
        <v>805.13472135999996</v>
      </c>
      <c r="D22" s="398">
        <f>'Brændstof 141015'!J32</f>
        <v>812.39748544000008</v>
      </c>
      <c r="E22" s="398">
        <f>'Brændstof 141015'!M32</f>
        <v>1056.6478199500002</v>
      </c>
      <c r="F22" s="398">
        <f>'Brændstof 141015'!P32</f>
        <v>799.81755071000009</v>
      </c>
      <c r="G22" s="398">
        <f>'Brændstof 141015'!S32</f>
        <v>738.6912744</v>
      </c>
      <c r="H22" s="398">
        <f>'Brændstof 141015'!V32</f>
        <v>758.09630522999998</v>
      </c>
      <c r="I22" s="398">
        <f>'Brændstof 141015'!Y32</f>
        <v>667.81136204999996</v>
      </c>
      <c r="J22" s="595"/>
      <c r="K22" s="595"/>
      <c r="L22" s="595"/>
      <c r="M22" s="524" t="s">
        <v>1382</v>
      </c>
      <c r="N22" s="473">
        <f t="shared" si="2"/>
        <v>0.21573816235235965</v>
      </c>
      <c r="O22" s="472">
        <f>(B22-H22)/B22</f>
        <v>0.19513601682044418</v>
      </c>
      <c r="P22" s="472">
        <f t="shared" si="3"/>
        <v>0.290990723521525</v>
      </c>
    </row>
    <row r="23" spans="1:16">
      <c r="A23" s="524" t="s">
        <v>1443</v>
      </c>
      <c r="B23" s="398">
        <f>'Brændstof 141015'!D36</f>
        <v>40.595230000000001</v>
      </c>
      <c r="C23" s="398">
        <f>'Brændstof 141015'!G36</f>
        <v>51.685139999999997</v>
      </c>
      <c r="D23" s="398">
        <f>'Brændstof 141015'!J36</f>
        <v>60.607300000000002</v>
      </c>
      <c r="E23" s="398">
        <f>'Brændstof 141015'!M36</f>
        <v>49.873199999999997</v>
      </c>
      <c r="F23" s="398">
        <f>'Brændstof 141015'!P36</f>
        <v>52.351790400000006</v>
      </c>
      <c r="G23" s="398">
        <f>'Brændstof 141015'!S36</f>
        <v>56.943712800000007</v>
      </c>
      <c r="H23" s="673">
        <f>'Brændstof 141015'!V36</f>
        <v>66.888034200000007</v>
      </c>
      <c r="I23" s="673">
        <f>'Brændstof 141015'!Y36</f>
        <v>76.1267754</v>
      </c>
      <c r="J23" s="595"/>
      <c r="K23" s="595"/>
      <c r="L23" s="595"/>
      <c r="M23" s="524" t="s">
        <v>1382</v>
      </c>
      <c r="N23" s="473"/>
      <c r="O23" s="472"/>
      <c r="P23" s="472"/>
    </row>
    <row r="24" spans="1:16">
      <c r="A24" s="517" t="s">
        <v>1457</v>
      </c>
      <c r="B24" s="604">
        <f t="shared" ref="B24:G24" si="4">SUM(B18:B23)</f>
        <v>19244.864627321771</v>
      </c>
      <c r="C24" s="604">
        <f t="shared" si="4"/>
        <v>18766.683160371347</v>
      </c>
      <c r="D24" s="604">
        <f t="shared" si="4"/>
        <v>17928.913930614814</v>
      </c>
      <c r="E24" s="604">
        <f t="shared" si="4"/>
        <v>17643.414540808997</v>
      </c>
      <c r="F24" s="604">
        <f t="shared" si="4"/>
        <v>15958.721115178354</v>
      </c>
      <c r="G24" s="604">
        <f t="shared" si="4"/>
        <v>13878.466074593158</v>
      </c>
      <c r="H24" s="604">
        <f>SUM(H18:H23)</f>
        <v>13281.544714064245</v>
      </c>
      <c r="I24" s="604">
        <f>SUM(I18:I23)</f>
        <v>11749.406664645527</v>
      </c>
      <c r="J24" s="604">
        <f>0.75*B24</f>
        <v>14433.648470491327</v>
      </c>
      <c r="K24" s="604">
        <f>0.5*B24</f>
        <v>9622.4323136608855</v>
      </c>
      <c r="L24" s="604">
        <v>0</v>
      </c>
      <c r="M24" s="517" t="s">
        <v>1382</v>
      </c>
      <c r="N24" s="473">
        <f t="shared" si="2"/>
        <v>0.27884833988959229</v>
      </c>
      <c r="O24" s="681">
        <f>(B24-H24)/B24</f>
        <v>0.30986551626824393</v>
      </c>
      <c r="P24" s="472">
        <f t="shared" si="3"/>
        <v>0.38947834177201779</v>
      </c>
    </row>
    <row r="25" spans="1:16">
      <c r="H25" s="674"/>
      <c r="I25" s="674"/>
    </row>
    <row r="26" spans="1:16" s="466" customFormat="1">
      <c r="A26" s="524" t="s">
        <v>1458</v>
      </c>
      <c r="B26" s="398">
        <f>'Brændstof 141015'!$AB$17</f>
        <v>0</v>
      </c>
      <c r="C26" s="398">
        <f>'Brændstof 141015'!$AC$17</f>
        <v>0</v>
      </c>
      <c r="D26" s="398">
        <f>'Brændstof 141015'!$AD$17</f>
        <v>0</v>
      </c>
      <c r="E26" s="398">
        <f>'Brændstof 141015'!$AE$17</f>
        <v>262.32800400000002</v>
      </c>
      <c r="F26" s="398">
        <f>'Brændstof 141015'!$AF$17</f>
        <v>239.379976</v>
      </c>
      <c r="G26" s="398">
        <f>'Brændstof 141015'!$AG$17</f>
        <v>228.48972000000001</v>
      </c>
      <c r="H26" s="398">
        <f>'Brændstof 141015'!$AH$17</f>
        <v>221.16679199999999</v>
      </c>
      <c r="I26" s="398" t="str">
        <f>'Brændstof 141015'!$AJ$17</f>
        <v>ton</v>
      </c>
      <c r="J26" s="398"/>
      <c r="K26" s="398"/>
      <c r="L26" s="398"/>
      <c r="M26" s="524" t="s">
        <v>1382</v>
      </c>
      <c r="N26" s="473" t="s">
        <v>1829</v>
      </c>
      <c r="O26" s="472"/>
    </row>
    <row r="47" spans="1:1">
      <c r="A47" s="464" t="s">
        <v>1991</v>
      </c>
    </row>
    <row r="48" spans="1:1">
      <c r="A48" s="464" t="s">
        <v>1828</v>
      </c>
    </row>
    <row r="49" spans="1:2" s="466" customFormat="1">
      <c r="A49" s="464" t="s">
        <v>1827</v>
      </c>
    </row>
    <row r="50" spans="1:2" s="466" customFormat="1"/>
    <row r="51" spans="1:2">
      <c r="A51" s="623" t="s">
        <v>1817</v>
      </c>
      <c r="B51" s="464"/>
    </row>
    <row r="52" spans="1:2">
      <c r="A52" s="464" t="s">
        <v>1822</v>
      </c>
      <c r="B52" s="464" t="s">
        <v>1819</v>
      </c>
    </row>
    <row r="53" spans="1:2" s="466" customFormat="1">
      <c r="A53" s="464" t="s">
        <v>1823</v>
      </c>
      <c r="B53" s="464" t="s">
        <v>1986</v>
      </c>
    </row>
    <row r="54" spans="1:2">
      <c r="A54" s="464" t="s">
        <v>1824</v>
      </c>
      <c r="B54" s="464" t="s">
        <v>1818</v>
      </c>
    </row>
    <row r="55" spans="1:2">
      <c r="A55" s="464" t="s">
        <v>1825</v>
      </c>
      <c r="B55" s="464" t="s">
        <v>1820</v>
      </c>
    </row>
    <row r="56" spans="1:2">
      <c r="A56" s="464" t="s">
        <v>1826</v>
      </c>
      <c r="B56" s="464" t="s">
        <v>1821</v>
      </c>
    </row>
    <row r="57" spans="1:2" s="466" customFormat="1"/>
    <row r="58" spans="1:2">
      <c r="A58" s="464" t="s">
        <v>1830</v>
      </c>
    </row>
    <row r="59" spans="1:2">
      <c r="A59" s="464" t="s">
        <v>1831</v>
      </c>
    </row>
    <row r="60" spans="1:2">
      <c r="A60" s="464" t="s">
        <v>1832</v>
      </c>
    </row>
    <row r="61" spans="1:2">
      <c r="A61" s="464" t="s">
        <v>1987</v>
      </c>
      <c r="B61" t="s">
        <v>1988</v>
      </c>
    </row>
    <row r="62" spans="1:2">
      <c r="A62" s="464" t="s">
        <v>2004</v>
      </c>
      <c r="B62" t="s">
        <v>2003</v>
      </c>
    </row>
    <row r="63" spans="1:2">
      <c r="A63" s="464" t="s">
        <v>2011</v>
      </c>
      <c r="B63" t="s">
        <v>2008</v>
      </c>
    </row>
    <row r="64" spans="1:2">
      <c r="A64" s="464" t="s">
        <v>2010</v>
      </c>
      <c r="B64" t="s">
        <v>2012</v>
      </c>
    </row>
    <row r="65" spans="1:13">
      <c r="A65" s="464" t="s">
        <v>2014</v>
      </c>
      <c r="B65" t="s">
        <v>2015</v>
      </c>
    </row>
    <row r="67" spans="1:13">
      <c r="A67" t="s">
        <v>1995</v>
      </c>
    </row>
    <row r="69" spans="1:13">
      <c r="A69" t="s">
        <v>1456</v>
      </c>
      <c r="B69">
        <v>2007</v>
      </c>
      <c r="C69">
        <v>2008</v>
      </c>
      <c r="D69">
        <v>2009</v>
      </c>
      <c r="E69">
        <v>2010</v>
      </c>
      <c r="F69">
        <v>2011</v>
      </c>
      <c r="G69">
        <v>2012</v>
      </c>
      <c r="H69" s="466">
        <v>2013</v>
      </c>
      <c r="I69" s="466">
        <v>2014</v>
      </c>
      <c r="J69" s="466" t="s">
        <v>1997</v>
      </c>
      <c r="K69" s="466">
        <v>2015</v>
      </c>
      <c r="L69" s="466">
        <v>2020</v>
      </c>
      <c r="M69" s="466">
        <v>2029</v>
      </c>
    </row>
    <row r="70" spans="1:13">
      <c r="A70" t="s">
        <v>1996</v>
      </c>
      <c r="B70" s="341">
        <f>B24</f>
        <v>19244.864627321771</v>
      </c>
      <c r="C70" s="341">
        <f t="shared" ref="C70:I70" si="5">C24</f>
        <v>18766.683160371347</v>
      </c>
      <c r="D70" s="341">
        <f t="shared" si="5"/>
        <v>17928.913930614814</v>
      </c>
      <c r="E70" s="341">
        <f t="shared" si="5"/>
        <v>17643.414540808997</v>
      </c>
      <c r="F70" s="341">
        <f t="shared" si="5"/>
        <v>15958.721115178354</v>
      </c>
      <c r="G70" s="341">
        <f t="shared" si="5"/>
        <v>13878.466074593158</v>
      </c>
      <c r="H70" s="341">
        <f t="shared" si="5"/>
        <v>13281.544714064245</v>
      </c>
      <c r="I70" s="341">
        <f t="shared" si="5"/>
        <v>11749.406664645527</v>
      </c>
      <c r="K70" s="341"/>
      <c r="L70" s="341"/>
      <c r="M70" s="341"/>
    </row>
    <row r="71" spans="1:13">
      <c r="B71" s="341"/>
      <c r="C71" s="341"/>
      <c r="D71" s="341"/>
      <c r="E71" s="341"/>
      <c r="F71" s="341"/>
      <c r="G71" s="341"/>
      <c r="H71" s="341"/>
      <c r="I71" s="341"/>
      <c r="K71" s="341">
        <f>J24</f>
        <v>14433.648470491327</v>
      </c>
      <c r="L71" s="341">
        <f>K24</f>
        <v>9622.4323136608855</v>
      </c>
      <c r="M71" s="341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254"/>
  <sheetViews>
    <sheetView topLeftCell="A239" zoomScale="80" zoomScaleNormal="80" workbookViewId="0">
      <selection activeCell="L245" sqref="L245"/>
    </sheetView>
  </sheetViews>
  <sheetFormatPr defaultColWidth="9.109375" defaultRowHeight="13.2"/>
  <cols>
    <col min="1" max="1" width="51.44140625" style="88" customWidth="1"/>
    <col min="2" max="2" width="33.5546875" style="88" customWidth="1"/>
    <col min="3" max="3" width="8.44140625" style="310" customWidth="1"/>
    <col min="4" max="4" width="3.5546875" style="310" bestFit="1" customWidth="1"/>
    <col min="5" max="5" width="6.6640625" style="334" bestFit="1" customWidth="1"/>
    <col min="6" max="6" width="14.5546875" style="334" customWidth="1"/>
    <col min="7" max="7" width="14.109375" style="334" customWidth="1"/>
    <col min="8" max="8" width="11.6640625" style="334" customWidth="1"/>
    <col min="9" max="9" width="14.33203125" style="334" customWidth="1"/>
    <col min="10" max="10" width="13.88671875" style="334" customWidth="1"/>
    <col min="11" max="13" width="12.6640625" style="334" customWidth="1"/>
    <col min="14" max="14" width="12.6640625" style="90" customWidth="1"/>
    <col min="15" max="16" width="12.6640625" style="87" customWidth="1"/>
    <col min="17" max="17" width="11.88671875" style="87" customWidth="1"/>
    <col min="18" max="18" width="8" style="87" bestFit="1" customWidth="1"/>
    <col min="19" max="19" width="9.77734375" style="87" customWidth="1"/>
    <col min="20" max="20" width="9.88671875" style="87" customWidth="1"/>
    <col min="21" max="21" width="9" style="87" bestFit="1" customWidth="1"/>
    <col min="22" max="22" width="9" style="87" customWidth="1"/>
    <col min="23" max="29" width="14.109375" style="334" bestFit="1" customWidth="1"/>
    <col min="30" max="35" width="13.109375" style="87" customWidth="1"/>
    <col min="36" max="36" width="21.5546875" style="87" customWidth="1"/>
    <col min="37" max="41" width="13.109375" style="87" bestFit="1" customWidth="1"/>
    <col min="42" max="42" width="9.33203125" style="87" bestFit="1" customWidth="1"/>
    <col min="43" max="43" width="14.33203125" style="87" bestFit="1" customWidth="1"/>
    <col min="44" max="46" width="15.88671875" style="87" bestFit="1" customWidth="1"/>
    <col min="47" max="47" width="16.6640625" style="87" bestFit="1" customWidth="1"/>
    <col min="48" max="16384" width="9.109375" style="87"/>
  </cols>
  <sheetData>
    <row r="1" spans="1:47">
      <c r="F1" s="1039" t="s">
        <v>1437</v>
      </c>
      <c r="G1" s="1039"/>
      <c r="H1" s="1039"/>
      <c r="I1" s="1039"/>
      <c r="J1" s="1039"/>
      <c r="K1" s="1039"/>
      <c r="L1" s="640"/>
      <c r="M1" s="640"/>
      <c r="O1" s="1038" t="s">
        <v>1436</v>
      </c>
      <c r="P1" s="1038"/>
      <c r="Q1" s="1038"/>
      <c r="R1" s="1038"/>
      <c r="S1" s="1038"/>
      <c r="T1" s="1038"/>
      <c r="U1" s="631"/>
      <c r="V1" s="843"/>
      <c r="W1" s="1037" t="s">
        <v>1724</v>
      </c>
      <c r="X1" s="1037"/>
      <c r="Y1" s="1037"/>
      <c r="Z1" s="1037"/>
      <c r="AA1" s="1037"/>
      <c r="AB1" s="1037"/>
      <c r="AC1" s="474"/>
      <c r="AD1" s="474"/>
      <c r="AE1" s="474"/>
      <c r="AF1" s="474"/>
      <c r="AG1" s="474"/>
      <c r="AH1" s="474"/>
      <c r="AI1" s="474"/>
      <c r="AJ1" s="1038" t="s">
        <v>1435</v>
      </c>
      <c r="AK1" s="1038"/>
      <c r="AL1" s="1038"/>
      <c r="AM1" s="1038"/>
      <c r="AN1" s="1038"/>
      <c r="AO1" s="1038"/>
      <c r="AP1" s="87" t="s">
        <v>1725</v>
      </c>
    </row>
    <row r="2" spans="1:47" s="581" customFormat="1">
      <c r="A2" s="1004" t="s">
        <v>342</v>
      </c>
      <c r="B2" s="1004" t="s">
        <v>344</v>
      </c>
      <c r="C2" s="1005" t="s">
        <v>2193</v>
      </c>
      <c r="D2" s="1005"/>
      <c r="E2" s="330" t="s">
        <v>685</v>
      </c>
      <c r="F2" s="330">
        <v>2007</v>
      </c>
      <c r="G2" s="330">
        <v>2008</v>
      </c>
      <c r="H2" s="330">
        <v>2009</v>
      </c>
      <c r="I2" s="330">
        <v>2010</v>
      </c>
      <c r="J2" s="330">
        <v>2011</v>
      </c>
      <c r="K2" s="330">
        <v>2012</v>
      </c>
      <c r="L2" s="693">
        <v>2013</v>
      </c>
      <c r="M2" s="330">
        <v>2014</v>
      </c>
      <c r="N2" s="326" t="s">
        <v>605</v>
      </c>
      <c r="O2" s="305">
        <v>2007</v>
      </c>
      <c r="P2" s="305">
        <v>2008</v>
      </c>
      <c r="Q2" s="305">
        <v>2009</v>
      </c>
      <c r="R2" s="305">
        <v>2010</v>
      </c>
      <c r="S2" s="581">
        <v>2011</v>
      </c>
      <c r="T2" s="581">
        <v>2012</v>
      </c>
      <c r="U2" s="581">
        <v>2013</v>
      </c>
      <c r="V2" s="581">
        <v>2014</v>
      </c>
      <c r="W2" s="337">
        <v>2007</v>
      </c>
      <c r="X2" s="337">
        <v>2008</v>
      </c>
      <c r="Y2" s="337">
        <v>2009</v>
      </c>
      <c r="Z2" s="337">
        <v>2010</v>
      </c>
      <c r="AA2" s="337">
        <v>2011</v>
      </c>
      <c r="AB2" s="337">
        <v>2012</v>
      </c>
      <c r="AC2" s="337">
        <v>2013</v>
      </c>
      <c r="AD2" s="581">
        <v>2014</v>
      </c>
      <c r="AJ2" s="305">
        <v>2007</v>
      </c>
      <c r="AK2" s="305">
        <v>2008</v>
      </c>
      <c r="AL2" s="305">
        <v>2009</v>
      </c>
      <c r="AM2" s="305">
        <v>2010</v>
      </c>
      <c r="AN2" s="581">
        <v>2011</v>
      </c>
      <c r="AO2" s="581">
        <v>2012</v>
      </c>
      <c r="AP2" s="305">
        <v>2007</v>
      </c>
      <c r="AQ2" s="305">
        <v>2008</v>
      </c>
      <c r="AR2" s="305">
        <v>2009</v>
      </c>
      <c r="AS2" s="305">
        <v>2010</v>
      </c>
      <c r="AT2" s="581">
        <v>2011</v>
      </c>
      <c r="AU2" s="581">
        <v>2012</v>
      </c>
    </row>
    <row r="3" spans="1:47" s="462" customFormat="1">
      <c r="A3" s="456"/>
      <c r="B3" s="456"/>
      <c r="C3" s="457"/>
      <c r="D3" s="457"/>
      <c r="E3" s="458"/>
      <c r="F3" s="1002"/>
      <c r="G3" s="1002"/>
      <c r="H3" s="1002"/>
      <c r="I3" s="1002"/>
      <c r="J3" s="1002"/>
      <c r="K3" s="1002"/>
      <c r="L3" s="1003"/>
      <c r="M3" s="1003"/>
      <c r="N3" s="459" t="s">
        <v>1381</v>
      </c>
      <c r="O3" s="460">
        <f>'CO2 faktorer 141015'!D29</f>
        <v>475.60469557514637</v>
      </c>
      <c r="P3" s="460">
        <f>'CO2 faktorer 141015'!E29</f>
        <v>480.59286208285431</v>
      </c>
      <c r="Q3" s="460">
        <f>'CO2 faktorer 141015'!F29</f>
        <v>468.42105263157896</v>
      </c>
      <c r="R3" s="460">
        <f>'CO2 faktorer 141015'!G29</f>
        <v>454.73684210526318</v>
      </c>
      <c r="S3" s="460">
        <f>'CO2 faktorer 141015'!H29</f>
        <v>384.21052631578948</v>
      </c>
      <c r="T3" s="460">
        <f>'CO2 faktorer 141015'!I29</f>
        <v>307.36842105263162</v>
      </c>
      <c r="U3" s="460">
        <f>'CO2 faktorer 141015'!J29</f>
        <v>382.10526315789474</v>
      </c>
      <c r="V3" s="460">
        <f>'CO2 faktorer 141015'!K29</f>
        <v>307.36842105263162</v>
      </c>
      <c r="W3" s="608">
        <f>'Priser 130814'!C5</f>
        <v>1.1299999999999999</v>
      </c>
      <c r="X3" s="608">
        <f>'Priser 130814'!D5</f>
        <v>1.1299999999999999</v>
      </c>
      <c r="Y3" s="608">
        <f>'Priser 130814'!E5</f>
        <v>1.24</v>
      </c>
      <c r="Z3" s="608">
        <f>'Priser 130814'!F5</f>
        <v>1.27</v>
      </c>
      <c r="AA3" s="608">
        <f>'Priser 130814'!G5</f>
        <v>1.41</v>
      </c>
      <c r="AB3" s="608">
        <f>'Priser 130814'!H5</f>
        <v>1.51</v>
      </c>
      <c r="AC3" s="608">
        <f>'Priser 130814'!I5</f>
        <v>1.52</v>
      </c>
      <c r="AD3" s="461"/>
      <c r="AE3" s="461"/>
      <c r="AF3" s="461"/>
      <c r="AG3" s="461"/>
      <c r="AH3" s="461"/>
      <c r="AI3" s="461"/>
      <c r="AJ3" s="462">
        <f>'Priser 130814'!$H$5</f>
        <v>1.51</v>
      </c>
      <c r="AK3" s="462">
        <f>'Priser 130814'!$H$5</f>
        <v>1.51</v>
      </c>
      <c r="AL3" s="462">
        <f>'Priser 130814'!$H$5</f>
        <v>1.51</v>
      </c>
      <c r="AM3" s="462">
        <f>'Priser 130814'!$H$5</f>
        <v>1.51</v>
      </c>
      <c r="AN3" s="462">
        <f>'Priser 130814'!$H$5</f>
        <v>1.51</v>
      </c>
      <c r="AO3" s="462">
        <f>'Priser 130814'!$H$5</f>
        <v>1.51</v>
      </c>
    </row>
    <row r="4" spans="1:47">
      <c r="A4" s="2" t="s">
        <v>300</v>
      </c>
      <c r="B4" s="3" t="s">
        <v>301</v>
      </c>
      <c r="C4" s="1006">
        <v>6300</v>
      </c>
      <c r="D4" s="961"/>
      <c r="E4" s="1014" t="s">
        <v>1066</v>
      </c>
      <c r="F4" s="1009">
        <v>7766</v>
      </c>
      <c r="G4" s="331">
        <v>6568</v>
      </c>
      <c r="H4" s="332">
        <v>5039</v>
      </c>
      <c r="I4" s="332">
        <v>5329</v>
      </c>
      <c r="J4" s="333">
        <v>7173</v>
      </c>
      <c r="K4" s="333">
        <v>6899</v>
      </c>
      <c r="L4" s="694">
        <v>7855</v>
      </c>
      <c r="M4" s="703">
        <v>8342</v>
      </c>
      <c r="N4" s="327" t="s">
        <v>1382</v>
      </c>
      <c r="O4" s="314">
        <f>F4*$O$3/1000000</f>
        <v>3.6935460658365864</v>
      </c>
      <c r="P4" s="314">
        <f>G4*$P$3/1000000</f>
        <v>3.156533918160187</v>
      </c>
      <c r="Q4" s="314">
        <f>H4*$Q$3/1000000</f>
        <v>2.3603736842105265</v>
      </c>
      <c r="R4" s="314">
        <f>I4*$R$3/1000000</f>
        <v>2.4232926315789474</v>
      </c>
      <c r="S4" s="314">
        <f>J4*$S$3/1000000</f>
        <v>2.7559421052631579</v>
      </c>
      <c r="T4" s="314">
        <f>K4*$T$3/1000000</f>
        <v>2.1205347368421057</v>
      </c>
      <c r="U4" s="314">
        <f>L4*$U$3/1000000</f>
        <v>3.0014368421052633</v>
      </c>
      <c r="V4" s="314">
        <f>M4*$V$3/1000000</f>
        <v>2.5640673684210529</v>
      </c>
      <c r="W4" s="609">
        <f>$W$3*F4</f>
        <v>8775.58</v>
      </c>
      <c r="X4" s="609">
        <f>$X$3*G4</f>
        <v>7421.8399999999992</v>
      </c>
      <c r="Y4" s="609">
        <f>$Y$3*H4</f>
        <v>6248.36</v>
      </c>
      <c r="Z4" s="609">
        <f>$Z$3*I4</f>
        <v>6767.83</v>
      </c>
      <c r="AA4" s="609">
        <f>$AA$3*J4</f>
        <v>10113.93</v>
      </c>
      <c r="AB4" s="609">
        <f>$AB$3*K4</f>
        <v>10417.49</v>
      </c>
      <c r="AC4" s="609">
        <f>$AC$3*L4</f>
        <v>11939.6</v>
      </c>
      <c r="AD4" s="463"/>
      <c r="AE4" s="463"/>
      <c r="AF4" s="463"/>
      <c r="AG4" s="463"/>
      <c r="AH4" s="463"/>
      <c r="AI4" s="463"/>
      <c r="AJ4" s="440">
        <f>$AJ$3*F4</f>
        <v>11726.66</v>
      </c>
      <c r="AK4" s="440">
        <f>$AK$3*G4</f>
        <v>9917.68</v>
      </c>
      <c r="AL4" s="440">
        <f>$AL$3*H4</f>
        <v>7608.89</v>
      </c>
      <c r="AM4" s="440">
        <f>$AM$3*I4</f>
        <v>8046.79</v>
      </c>
      <c r="AN4" s="440">
        <f>$AN$3*J4</f>
        <v>10831.23</v>
      </c>
      <c r="AO4" s="440">
        <f>$AO$3*K4</f>
        <v>10417.49</v>
      </c>
      <c r="AP4" s="479">
        <f>AJ4-AJ4</f>
        <v>0</v>
      </c>
      <c r="AQ4" s="479">
        <f>AJ4-AK4</f>
        <v>1808.9799999999996</v>
      </c>
      <c r="AR4" s="479">
        <f>AJ4-AL4</f>
        <v>4117.7699999999995</v>
      </c>
      <c r="AS4" s="479">
        <f>AJ4-AM4</f>
        <v>3679.87</v>
      </c>
      <c r="AT4" s="479">
        <f>AJ4-AN4</f>
        <v>895.43000000000029</v>
      </c>
      <c r="AU4" s="479">
        <f>AJ4-AO4</f>
        <v>1309.17</v>
      </c>
    </row>
    <row r="5" spans="1:47">
      <c r="A5" s="2" t="s">
        <v>280</v>
      </c>
      <c r="B5" s="3" t="s">
        <v>281</v>
      </c>
      <c r="C5" s="1006">
        <v>6400</v>
      </c>
      <c r="D5" s="961"/>
      <c r="E5" s="1014" t="s">
        <v>1066</v>
      </c>
      <c r="F5" s="1009">
        <v>11134</v>
      </c>
      <c r="G5" s="331">
        <v>12843</v>
      </c>
      <c r="H5" s="332">
        <v>14914</v>
      </c>
      <c r="I5" s="332">
        <v>14445</v>
      </c>
      <c r="J5" s="333">
        <v>12774</v>
      </c>
      <c r="K5" s="333">
        <v>10406</v>
      </c>
      <c r="L5" s="694">
        <v>12367</v>
      </c>
      <c r="M5" s="703">
        <v>12229</v>
      </c>
      <c r="N5" s="327" t="s">
        <v>1382</v>
      </c>
      <c r="O5" s="314">
        <f t="shared" ref="O5:O72" si="0">F5*$O$3/1000000</f>
        <v>5.2953826805336792</v>
      </c>
      <c r="P5" s="314">
        <f t="shared" ref="P5:P72" si="1">G5*$P$3/1000000</f>
        <v>6.1722541277300973</v>
      </c>
      <c r="Q5" s="314">
        <f t="shared" ref="Q5:Q72" si="2">H5*$Q$3/1000000</f>
        <v>6.9860315789473688</v>
      </c>
      <c r="R5" s="314">
        <f t="shared" ref="R5:R72" si="3">I5*$R$3/1000000</f>
        <v>6.5686736842105269</v>
      </c>
      <c r="S5" s="314">
        <f t="shared" ref="S5:S72" si="4">J5*$S$3/1000000</f>
        <v>4.907905263157895</v>
      </c>
      <c r="T5" s="314">
        <f t="shared" ref="T5:T72" si="5">K5*$T$3/1000000</f>
        <v>3.1984757894736844</v>
      </c>
      <c r="U5" s="314">
        <f t="shared" ref="U5:U72" si="6">L5*$U$3/1000000</f>
        <v>4.7254957894736842</v>
      </c>
      <c r="V5" s="314">
        <f t="shared" ref="V5:V69" si="7">M5*$V$3/1000000</f>
        <v>3.758808421052632</v>
      </c>
      <c r="W5" s="609">
        <f t="shared" ref="W5:W72" si="8">$W$3*F5</f>
        <v>12581.419999999998</v>
      </c>
      <c r="X5" s="609">
        <f t="shared" ref="X5:X72" si="9">$X$3*G5</f>
        <v>14512.589999999998</v>
      </c>
      <c r="Y5" s="609">
        <f t="shared" ref="Y5:Y72" si="10">$Y$3*H5</f>
        <v>18493.36</v>
      </c>
      <c r="Z5" s="609">
        <f t="shared" ref="Z5:Z72" si="11">$Z$3*I5</f>
        <v>18345.150000000001</v>
      </c>
      <c r="AA5" s="609">
        <f t="shared" ref="AA5:AA72" si="12">$AA$3*J5</f>
        <v>18011.34</v>
      </c>
      <c r="AB5" s="609">
        <f t="shared" ref="AB5:AB72" si="13">$AB$3*K5</f>
        <v>15713.06</v>
      </c>
      <c r="AC5" s="609">
        <f t="shared" ref="AC5:AC72" si="14">$AC$3*L5</f>
        <v>18797.84</v>
      </c>
      <c r="AD5" s="463"/>
      <c r="AE5" s="463"/>
      <c r="AF5" s="463"/>
      <c r="AG5" s="463"/>
      <c r="AH5" s="463"/>
      <c r="AI5" s="463"/>
      <c r="AJ5" s="440">
        <f t="shared" ref="AJ5:AJ72" si="15">$AJ$3*F5</f>
        <v>16812.34</v>
      </c>
      <c r="AK5" s="440">
        <f t="shared" ref="AK5:AK72" si="16">$AK$3*G5</f>
        <v>19392.93</v>
      </c>
      <c r="AL5" s="440">
        <f t="shared" ref="AL5:AL72" si="17">$AL$3*H5</f>
        <v>22520.14</v>
      </c>
      <c r="AM5" s="440">
        <f t="shared" ref="AM5:AM72" si="18">$AM$3*I5</f>
        <v>21811.95</v>
      </c>
      <c r="AN5" s="440">
        <f t="shared" ref="AN5:AN72" si="19">$AN$3*J5</f>
        <v>19288.740000000002</v>
      </c>
      <c r="AO5" s="440">
        <f t="shared" ref="AO5:AO72" si="20">$AO$3*K5</f>
        <v>15713.06</v>
      </c>
      <c r="AP5" s="479">
        <f t="shared" ref="AP5:AP72" si="21">AJ5-AJ5</f>
        <v>0</v>
      </c>
      <c r="AQ5" s="479">
        <f t="shared" ref="AQ5:AQ72" si="22">AJ5-AK5</f>
        <v>-2580.59</v>
      </c>
      <c r="AR5" s="479">
        <f t="shared" ref="AR5:AR72" si="23">AJ5-AL5</f>
        <v>-5707.7999999999993</v>
      </c>
      <c r="AS5" s="479">
        <f t="shared" ref="AS5:AS72" si="24">AJ5-AM5</f>
        <v>-4999.6100000000006</v>
      </c>
      <c r="AT5" s="479">
        <f t="shared" ref="AT5:AT72" si="25">AJ5-AN5</f>
        <v>-2476.4000000000015</v>
      </c>
      <c r="AU5" s="479">
        <f t="shared" ref="AU5:AU72" si="26">AJ5-AO5</f>
        <v>1099.2800000000007</v>
      </c>
    </row>
    <row r="6" spans="1:47">
      <c r="A6" s="2" t="s">
        <v>2066</v>
      </c>
      <c r="B6" s="3" t="s">
        <v>2067</v>
      </c>
      <c r="C6" s="1006" t="s">
        <v>347</v>
      </c>
      <c r="D6" s="961"/>
      <c r="E6" s="1014" t="s">
        <v>1066</v>
      </c>
      <c r="F6" s="1009"/>
      <c r="G6" s="331"/>
      <c r="H6" s="332"/>
      <c r="I6" s="332">
        <v>2912</v>
      </c>
      <c r="J6" s="333">
        <v>19624</v>
      </c>
      <c r="K6" s="333">
        <v>20724</v>
      </c>
      <c r="L6" s="694">
        <v>21756</v>
      </c>
      <c r="M6" s="703">
        <v>19722</v>
      </c>
      <c r="N6" s="327" t="s">
        <v>1382</v>
      </c>
      <c r="O6" s="314"/>
      <c r="P6" s="314"/>
      <c r="Q6" s="314"/>
      <c r="R6" s="314"/>
      <c r="S6" s="314"/>
      <c r="T6" s="314"/>
      <c r="U6" s="314"/>
      <c r="V6" s="314">
        <f t="shared" si="7"/>
        <v>6.0619200000000006</v>
      </c>
      <c r="W6" s="609"/>
      <c r="X6" s="609"/>
      <c r="Y6" s="609"/>
      <c r="Z6" s="609"/>
      <c r="AA6" s="609"/>
      <c r="AB6" s="609"/>
      <c r="AC6" s="609"/>
      <c r="AD6" s="463"/>
      <c r="AE6" s="463"/>
      <c r="AF6" s="463"/>
      <c r="AG6" s="463"/>
      <c r="AH6" s="463"/>
      <c r="AI6" s="463"/>
      <c r="AJ6" s="440"/>
      <c r="AK6" s="440"/>
      <c r="AL6" s="440"/>
      <c r="AM6" s="440"/>
      <c r="AN6" s="440"/>
      <c r="AO6" s="440"/>
      <c r="AP6" s="479"/>
      <c r="AQ6" s="479"/>
      <c r="AR6" s="479"/>
      <c r="AS6" s="479"/>
      <c r="AT6" s="479"/>
      <c r="AU6" s="479"/>
    </row>
    <row r="7" spans="1:47">
      <c r="A7" s="2" t="s">
        <v>172</v>
      </c>
      <c r="B7" s="3" t="s">
        <v>78</v>
      </c>
      <c r="C7" s="1006">
        <v>6300</v>
      </c>
      <c r="D7" s="961"/>
      <c r="E7" s="1014" t="s">
        <v>1066</v>
      </c>
      <c r="F7" s="1009">
        <v>57547</v>
      </c>
      <c r="G7" s="331">
        <v>65133</v>
      </c>
      <c r="H7" s="332">
        <v>126950</v>
      </c>
      <c r="I7" s="332">
        <v>146980</v>
      </c>
      <c r="J7" s="333">
        <v>124636.8</v>
      </c>
      <c r="K7" s="333">
        <v>112457</v>
      </c>
      <c r="L7" s="694">
        <v>107006</v>
      </c>
      <c r="M7" s="700">
        <v>110900</v>
      </c>
      <c r="N7" s="327" t="s">
        <v>1382</v>
      </c>
      <c r="O7" s="314">
        <f t="shared" si="0"/>
        <v>27.369623416262947</v>
      </c>
      <c r="P7" s="314">
        <f t="shared" si="1"/>
        <v>31.30245488604255</v>
      </c>
      <c r="Q7" s="314">
        <f t="shared" si="2"/>
        <v>59.466052631578954</v>
      </c>
      <c r="R7" s="314">
        <f t="shared" si="3"/>
        <v>66.837221052631577</v>
      </c>
      <c r="S7" s="314">
        <f t="shared" si="4"/>
        <v>47.886770526315793</v>
      </c>
      <c r="T7" s="314">
        <f t="shared" si="5"/>
        <v>34.565730526315797</v>
      </c>
      <c r="U7" s="314">
        <f t="shared" si="6"/>
        <v>40.88755578947368</v>
      </c>
      <c r="V7" s="314">
        <f t="shared" si="7"/>
        <v>34.087157894736848</v>
      </c>
      <c r="W7" s="609">
        <f t="shared" si="8"/>
        <v>65028.109999999993</v>
      </c>
      <c r="X7" s="609">
        <f t="shared" si="9"/>
        <v>73600.289999999994</v>
      </c>
      <c r="Y7" s="609">
        <f t="shared" si="10"/>
        <v>157418</v>
      </c>
      <c r="Z7" s="609">
        <f t="shared" si="11"/>
        <v>186664.6</v>
      </c>
      <c r="AA7" s="609">
        <f t="shared" si="12"/>
        <v>175737.88800000001</v>
      </c>
      <c r="AB7" s="609">
        <f t="shared" si="13"/>
        <v>169810.07</v>
      </c>
      <c r="AC7" s="609">
        <f t="shared" si="14"/>
        <v>162649.12</v>
      </c>
      <c r="AD7" s="463"/>
      <c r="AE7" s="463"/>
      <c r="AF7" s="463"/>
      <c r="AG7" s="463"/>
      <c r="AH7" s="463"/>
      <c r="AI7" s="463"/>
      <c r="AJ7" s="440">
        <f t="shared" si="15"/>
        <v>86895.97</v>
      </c>
      <c r="AK7" s="440">
        <f t="shared" si="16"/>
        <v>98350.83</v>
      </c>
      <c r="AL7" s="440">
        <f t="shared" si="17"/>
        <v>191694.5</v>
      </c>
      <c r="AM7" s="440">
        <f t="shared" si="18"/>
        <v>221939.8</v>
      </c>
      <c r="AN7" s="440">
        <f t="shared" si="19"/>
        <v>188201.568</v>
      </c>
      <c r="AO7" s="440">
        <f t="shared" si="20"/>
        <v>169810.07</v>
      </c>
      <c r="AP7" s="479">
        <f t="shared" si="21"/>
        <v>0</v>
      </c>
      <c r="AQ7" s="479">
        <f t="shared" si="22"/>
        <v>-11454.86</v>
      </c>
      <c r="AR7" s="479">
        <f t="shared" si="23"/>
        <v>-104798.53</v>
      </c>
      <c r="AS7" s="479">
        <f t="shared" si="24"/>
        <v>-135043.82999999999</v>
      </c>
      <c r="AT7" s="479">
        <f t="shared" si="25"/>
        <v>-101305.598</v>
      </c>
      <c r="AU7" s="479">
        <f t="shared" si="26"/>
        <v>-82914.100000000006</v>
      </c>
    </row>
    <row r="8" spans="1:47">
      <c r="A8" s="2" t="s">
        <v>2161</v>
      </c>
      <c r="B8" s="3" t="s">
        <v>28</v>
      </c>
      <c r="C8" s="1006">
        <v>6310</v>
      </c>
      <c r="D8" s="961"/>
      <c r="E8" s="1014" t="s">
        <v>1066</v>
      </c>
      <c r="F8" s="1009">
        <v>70035</v>
      </c>
      <c r="G8" s="331">
        <v>80707</v>
      </c>
      <c r="H8" s="332">
        <v>63213</v>
      </c>
      <c r="I8" s="332">
        <v>40129</v>
      </c>
      <c r="J8" s="333">
        <v>61377</v>
      </c>
      <c r="K8" s="333">
        <v>63002</v>
      </c>
      <c r="L8" s="694">
        <v>68052</v>
      </c>
      <c r="M8" s="700">
        <v>32667</v>
      </c>
      <c r="N8" s="327" t="s">
        <v>1382</v>
      </c>
      <c r="O8" s="314">
        <f t="shared" si="0"/>
        <v>33.308974854605374</v>
      </c>
      <c r="P8" s="314">
        <f t="shared" si="1"/>
        <v>38.787208120120923</v>
      </c>
      <c r="Q8" s="314">
        <f t="shared" si="2"/>
        <v>29.610299999999999</v>
      </c>
      <c r="R8" s="314">
        <f t="shared" si="3"/>
        <v>18.248134736842108</v>
      </c>
      <c r="S8" s="314">
        <f t="shared" si="4"/>
        <v>23.581689473684211</v>
      </c>
      <c r="T8" s="314">
        <f t="shared" si="5"/>
        <v>19.364825263157897</v>
      </c>
      <c r="U8" s="314">
        <f t="shared" si="6"/>
        <v>26.003027368421051</v>
      </c>
      <c r="V8" s="314">
        <f t="shared" si="7"/>
        <v>10.040804210526318</v>
      </c>
      <c r="W8" s="609">
        <f t="shared" si="8"/>
        <v>79139.549999999988</v>
      </c>
      <c r="X8" s="609">
        <f t="shared" si="9"/>
        <v>91198.909999999989</v>
      </c>
      <c r="Y8" s="609">
        <f t="shared" si="10"/>
        <v>78384.12</v>
      </c>
      <c r="Z8" s="609">
        <f t="shared" si="11"/>
        <v>50963.83</v>
      </c>
      <c r="AA8" s="609">
        <f t="shared" si="12"/>
        <v>86541.569999999992</v>
      </c>
      <c r="AB8" s="609">
        <f t="shared" si="13"/>
        <v>95133.02</v>
      </c>
      <c r="AC8" s="609">
        <f t="shared" si="14"/>
        <v>103439.04000000001</v>
      </c>
      <c r="AD8" s="463"/>
      <c r="AE8" s="463"/>
      <c r="AF8" s="463"/>
      <c r="AG8" s="463"/>
      <c r="AH8" s="463"/>
      <c r="AI8" s="463"/>
      <c r="AJ8" s="440">
        <f t="shared" si="15"/>
        <v>105752.85</v>
      </c>
      <c r="AK8" s="440">
        <f t="shared" si="16"/>
        <v>121867.57</v>
      </c>
      <c r="AL8" s="440">
        <f t="shared" si="17"/>
        <v>95451.63</v>
      </c>
      <c r="AM8" s="440">
        <f t="shared" si="18"/>
        <v>60594.79</v>
      </c>
      <c r="AN8" s="440">
        <f t="shared" si="19"/>
        <v>92679.27</v>
      </c>
      <c r="AO8" s="440">
        <f t="shared" si="20"/>
        <v>95133.02</v>
      </c>
      <c r="AP8" s="479">
        <f t="shared" si="21"/>
        <v>0</v>
      </c>
      <c r="AQ8" s="479">
        <f t="shared" si="22"/>
        <v>-16114.720000000001</v>
      </c>
      <c r="AR8" s="479">
        <f t="shared" si="23"/>
        <v>10301.220000000001</v>
      </c>
      <c r="AS8" s="479">
        <f t="shared" si="24"/>
        <v>45158.060000000005</v>
      </c>
      <c r="AT8" s="479">
        <f t="shared" si="25"/>
        <v>13073.580000000002</v>
      </c>
      <c r="AU8" s="479">
        <f t="shared" si="26"/>
        <v>10619.830000000002</v>
      </c>
    </row>
    <row r="9" spans="1:47">
      <c r="A9" s="2" t="s">
        <v>2077</v>
      </c>
      <c r="B9" s="3" t="s">
        <v>55</v>
      </c>
      <c r="C9" s="1006">
        <v>6300</v>
      </c>
      <c r="D9" s="961"/>
      <c r="E9" s="1014" t="s">
        <v>1066</v>
      </c>
      <c r="F9" s="1009"/>
      <c r="G9" s="331"/>
      <c r="H9" s="332"/>
      <c r="I9" s="332"/>
      <c r="J9" s="333">
        <v>19747</v>
      </c>
      <c r="K9" s="333">
        <v>20180</v>
      </c>
      <c r="L9" s="694">
        <v>20120</v>
      </c>
      <c r="M9" s="333">
        <v>0</v>
      </c>
      <c r="N9" s="327" t="s">
        <v>1382</v>
      </c>
      <c r="O9" s="314">
        <f t="shared" si="0"/>
        <v>0</v>
      </c>
      <c r="P9" s="314">
        <f t="shared" si="1"/>
        <v>0</v>
      </c>
      <c r="Q9" s="314">
        <f t="shared" si="2"/>
        <v>0</v>
      </c>
      <c r="R9" s="314">
        <f t="shared" si="3"/>
        <v>0</v>
      </c>
      <c r="S9" s="314">
        <f t="shared" si="4"/>
        <v>7.587005263157895</v>
      </c>
      <c r="T9" s="314">
        <f t="shared" si="5"/>
        <v>6.2026947368421057</v>
      </c>
      <c r="U9" s="314">
        <f t="shared" si="6"/>
        <v>7.6879578947368419</v>
      </c>
      <c r="V9" s="314">
        <f t="shared" si="7"/>
        <v>0</v>
      </c>
      <c r="W9" s="609">
        <f t="shared" si="8"/>
        <v>0</v>
      </c>
      <c r="X9" s="609">
        <f t="shared" si="9"/>
        <v>0</v>
      </c>
      <c r="Y9" s="609">
        <f t="shared" si="10"/>
        <v>0</v>
      </c>
      <c r="Z9" s="609">
        <f t="shared" si="11"/>
        <v>0</v>
      </c>
      <c r="AA9" s="609">
        <f t="shared" si="12"/>
        <v>27843.269999999997</v>
      </c>
      <c r="AB9" s="609">
        <f t="shared" si="13"/>
        <v>30471.8</v>
      </c>
      <c r="AC9" s="609">
        <f t="shared" si="14"/>
        <v>30582.400000000001</v>
      </c>
      <c r="AD9" s="463"/>
      <c r="AE9" s="463"/>
      <c r="AF9" s="463"/>
      <c r="AG9" s="463"/>
      <c r="AH9" s="463"/>
      <c r="AI9" s="463"/>
      <c r="AJ9" s="440">
        <f t="shared" si="15"/>
        <v>0</v>
      </c>
      <c r="AK9" s="440">
        <f t="shared" si="16"/>
        <v>0</v>
      </c>
      <c r="AL9" s="440">
        <f t="shared" si="17"/>
        <v>0</v>
      </c>
      <c r="AM9" s="440">
        <f t="shared" si="18"/>
        <v>0</v>
      </c>
      <c r="AN9" s="440">
        <f t="shared" si="19"/>
        <v>29817.97</v>
      </c>
      <c r="AO9" s="440">
        <f t="shared" si="20"/>
        <v>30471.8</v>
      </c>
      <c r="AP9" s="479">
        <f t="shared" si="21"/>
        <v>0</v>
      </c>
      <c r="AQ9" s="479">
        <f t="shared" si="22"/>
        <v>0</v>
      </c>
      <c r="AR9" s="479">
        <f t="shared" si="23"/>
        <v>0</v>
      </c>
      <c r="AS9" s="479">
        <f t="shared" si="24"/>
        <v>0</v>
      </c>
      <c r="AT9" s="479">
        <f t="shared" si="25"/>
        <v>-29817.97</v>
      </c>
      <c r="AU9" s="479">
        <f t="shared" si="26"/>
        <v>-30471.8</v>
      </c>
    </row>
    <row r="10" spans="1:47">
      <c r="A10" s="2" t="s">
        <v>335</v>
      </c>
      <c r="B10" s="3" t="s">
        <v>334</v>
      </c>
      <c r="C10" s="1006">
        <v>6400</v>
      </c>
      <c r="D10" s="961"/>
      <c r="E10" s="1014" t="s">
        <v>1066</v>
      </c>
      <c r="F10" s="1009">
        <v>7240</v>
      </c>
      <c r="G10" s="331">
        <v>5765</v>
      </c>
      <c r="H10" s="332">
        <v>5795</v>
      </c>
      <c r="I10" s="332">
        <v>5764</v>
      </c>
      <c r="J10" s="333">
        <v>5758</v>
      </c>
      <c r="K10" s="333">
        <v>5604</v>
      </c>
      <c r="L10" s="695">
        <v>5538</v>
      </c>
      <c r="M10" s="702">
        <v>6002</v>
      </c>
      <c r="N10" s="327" t="s">
        <v>1382</v>
      </c>
      <c r="O10" s="314">
        <f t="shared" si="0"/>
        <v>3.4433779959640596</v>
      </c>
      <c r="P10" s="314">
        <f t="shared" si="1"/>
        <v>2.7706178499076555</v>
      </c>
      <c r="Q10" s="314">
        <f t="shared" si="2"/>
        <v>2.7145000000000001</v>
      </c>
      <c r="R10" s="314">
        <f t="shared" si="3"/>
        <v>2.621103157894737</v>
      </c>
      <c r="S10" s="314">
        <f t="shared" si="4"/>
        <v>2.2122842105263159</v>
      </c>
      <c r="T10" s="314">
        <f t="shared" si="5"/>
        <v>1.7224926315789477</v>
      </c>
      <c r="U10" s="314">
        <f t="shared" si="6"/>
        <v>2.1160989473684211</v>
      </c>
      <c r="V10" s="314">
        <f t="shared" si="7"/>
        <v>1.844825263157895</v>
      </c>
      <c r="W10" s="609">
        <f t="shared" si="8"/>
        <v>8181.1999999999989</v>
      </c>
      <c r="X10" s="609">
        <f t="shared" si="9"/>
        <v>6514.45</v>
      </c>
      <c r="Y10" s="609">
        <f t="shared" si="10"/>
        <v>7185.8</v>
      </c>
      <c r="Z10" s="609">
        <f t="shared" si="11"/>
        <v>7320.28</v>
      </c>
      <c r="AA10" s="609">
        <f t="shared" si="12"/>
        <v>8118.78</v>
      </c>
      <c r="AB10" s="609">
        <f t="shared" si="13"/>
        <v>8462.0400000000009</v>
      </c>
      <c r="AC10" s="609">
        <f t="shared" si="14"/>
        <v>8417.76</v>
      </c>
      <c r="AD10" s="463"/>
      <c r="AE10" s="463"/>
      <c r="AF10" s="463"/>
      <c r="AG10" s="463"/>
      <c r="AH10" s="463"/>
      <c r="AI10" s="463"/>
      <c r="AJ10" s="440">
        <f t="shared" si="15"/>
        <v>10932.4</v>
      </c>
      <c r="AK10" s="440">
        <f t="shared" si="16"/>
        <v>8705.15</v>
      </c>
      <c r="AL10" s="440">
        <f t="shared" si="17"/>
        <v>8750.4500000000007</v>
      </c>
      <c r="AM10" s="440">
        <f t="shared" si="18"/>
        <v>8703.64</v>
      </c>
      <c r="AN10" s="440">
        <f t="shared" si="19"/>
        <v>8694.58</v>
      </c>
      <c r="AO10" s="440">
        <f t="shared" si="20"/>
        <v>8462.0400000000009</v>
      </c>
      <c r="AP10" s="479">
        <f t="shared" si="21"/>
        <v>0</v>
      </c>
      <c r="AQ10" s="479">
        <f t="shared" si="22"/>
        <v>2227.25</v>
      </c>
      <c r="AR10" s="479">
        <f t="shared" si="23"/>
        <v>2181.9499999999989</v>
      </c>
      <c r="AS10" s="479">
        <f t="shared" si="24"/>
        <v>2228.7600000000002</v>
      </c>
      <c r="AT10" s="479">
        <f t="shared" si="25"/>
        <v>2237.8199999999997</v>
      </c>
      <c r="AU10" s="479">
        <f t="shared" si="26"/>
        <v>2470.3599999999988</v>
      </c>
    </row>
    <row r="11" spans="1:47">
      <c r="A11" s="2" t="s">
        <v>2018</v>
      </c>
      <c r="B11" s="3" t="s">
        <v>2019</v>
      </c>
      <c r="C11" s="1006" t="s">
        <v>347</v>
      </c>
      <c r="D11" s="961"/>
      <c r="E11" s="1014" t="s">
        <v>1066</v>
      </c>
      <c r="F11" s="1009"/>
      <c r="G11" s="331">
        <v>2486</v>
      </c>
      <c r="H11" s="332">
        <v>2369</v>
      </c>
      <c r="I11" s="332">
        <v>2726</v>
      </c>
      <c r="J11" s="333">
        <v>3253</v>
      </c>
      <c r="K11" s="333">
        <v>2983</v>
      </c>
      <c r="L11" s="695">
        <v>3132</v>
      </c>
      <c r="M11" s="702">
        <v>2400</v>
      </c>
      <c r="N11" s="327" t="s">
        <v>1382</v>
      </c>
      <c r="O11" s="314"/>
      <c r="P11" s="314">
        <f t="shared" si="1"/>
        <v>1.1947538551379759</v>
      </c>
      <c r="Q11" s="314">
        <f t="shared" si="2"/>
        <v>1.1096894736842107</v>
      </c>
      <c r="R11" s="314">
        <f t="shared" si="3"/>
        <v>1.2396126315789475</v>
      </c>
      <c r="S11" s="314">
        <f t="shared" si="4"/>
        <v>1.2498368421052632</v>
      </c>
      <c r="T11" s="314">
        <f t="shared" si="5"/>
        <v>0.91688000000000014</v>
      </c>
      <c r="U11" s="314">
        <f t="shared" si="6"/>
        <v>1.1967536842105262</v>
      </c>
      <c r="V11" s="314">
        <f t="shared" si="7"/>
        <v>0.73768421052631583</v>
      </c>
      <c r="W11" s="609"/>
      <c r="X11" s="609">
        <f t="shared" si="9"/>
        <v>2809.18</v>
      </c>
      <c r="Y11" s="609">
        <f t="shared" si="10"/>
        <v>2937.56</v>
      </c>
      <c r="Z11" s="609">
        <f t="shared" si="11"/>
        <v>3462.02</v>
      </c>
      <c r="AA11" s="609">
        <f t="shared" si="12"/>
        <v>4586.7299999999996</v>
      </c>
      <c r="AB11" s="609">
        <f t="shared" si="13"/>
        <v>4504.33</v>
      </c>
      <c r="AC11" s="609">
        <f t="shared" si="14"/>
        <v>4760.6400000000003</v>
      </c>
      <c r="AD11" s="463"/>
      <c r="AE11" s="463"/>
      <c r="AF11" s="463"/>
      <c r="AG11" s="463"/>
      <c r="AH11" s="463"/>
      <c r="AI11" s="463"/>
      <c r="AJ11" s="440"/>
      <c r="AK11" s="440">
        <f t="shared" si="16"/>
        <v>3753.86</v>
      </c>
      <c r="AL11" s="440">
        <f t="shared" si="17"/>
        <v>3577.19</v>
      </c>
      <c r="AM11" s="440">
        <f t="shared" si="18"/>
        <v>4116.26</v>
      </c>
      <c r="AN11" s="440">
        <f t="shared" si="19"/>
        <v>4912.03</v>
      </c>
      <c r="AO11" s="440">
        <f t="shared" si="20"/>
        <v>4504.33</v>
      </c>
      <c r="AP11" s="479"/>
      <c r="AQ11" s="479"/>
      <c r="AR11" s="479"/>
      <c r="AS11" s="479"/>
      <c r="AT11" s="479"/>
      <c r="AU11" s="479"/>
    </row>
    <row r="12" spans="1:47">
      <c r="A12" s="2" t="s">
        <v>204</v>
      </c>
      <c r="B12" s="3" t="s">
        <v>8</v>
      </c>
      <c r="C12" s="1006">
        <v>6400</v>
      </c>
      <c r="D12" s="961"/>
      <c r="E12" s="1014" t="s">
        <v>1066</v>
      </c>
      <c r="F12" s="1009">
        <v>2397</v>
      </c>
      <c r="G12" s="331">
        <v>2364</v>
      </c>
      <c r="H12" s="332">
        <v>2362</v>
      </c>
      <c r="I12" s="332">
        <v>2265</v>
      </c>
      <c r="J12" s="333">
        <v>2416</v>
      </c>
      <c r="K12" s="333">
        <v>2291</v>
      </c>
      <c r="L12" s="694">
        <v>2347</v>
      </c>
      <c r="M12" s="700">
        <v>2348</v>
      </c>
      <c r="N12" s="327" t="s">
        <v>1382</v>
      </c>
      <c r="O12" s="314">
        <f t="shared" si="0"/>
        <v>1.1400244552936258</v>
      </c>
      <c r="P12" s="314">
        <f t="shared" si="1"/>
        <v>1.1361215259638675</v>
      </c>
      <c r="Q12" s="314">
        <f t="shared" si="2"/>
        <v>1.1064105263157895</v>
      </c>
      <c r="R12" s="314">
        <f t="shared" si="3"/>
        <v>1.0299789473684211</v>
      </c>
      <c r="S12" s="314">
        <f t="shared" si="4"/>
        <v>0.92825263157894744</v>
      </c>
      <c r="T12" s="314">
        <f t="shared" si="5"/>
        <v>0.70418105263157904</v>
      </c>
      <c r="U12" s="314">
        <f t="shared" si="6"/>
        <v>0.89680105263157894</v>
      </c>
      <c r="V12" s="314">
        <f t="shared" si="7"/>
        <v>0.72170105263157902</v>
      </c>
      <c r="W12" s="609">
        <f t="shared" si="8"/>
        <v>2708.6099999999997</v>
      </c>
      <c r="X12" s="609">
        <f t="shared" si="9"/>
        <v>2671.3199999999997</v>
      </c>
      <c r="Y12" s="609">
        <f t="shared" si="10"/>
        <v>2928.88</v>
      </c>
      <c r="Z12" s="609">
        <f t="shared" si="11"/>
        <v>2876.55</v>
      </c>
      <c r="AA12" s="609">
        <f t="shared" si="12"/>
        <v>3406.56</v>
      </c>
      <c r="AB12" s="609">
        <f t="shared" si="13"/>
        <v>3459.41</v>
      </c>
      <c r="AC12" s="609">
        <f t="shared" si="14"/>
        <v>3567.44</v>
      </c>
      <c r="AD12" s="463"/>
      <c r="AE12" s="463"/>
      <c r="AF12" s="463"/>
      <c r="AG12" s="463"/>
      <c r="AH12" s="463"/>
      <c r="AI12" s="463"/>
      <c r="AJ12" s="440">
        <f t="shared" si="15"/>
        <v>3619.47</v>
      </c>
      <c r="AK12" s="440">
        <f t="shared" si="16"/>
        <v>3569.64</v>
      </c>
      <c r="AL12" s="440">
        <f t="shared" si="17"/>
        <v>3566.62</v>
      </c>
      <c r="AM12" s="440">
        <f t="shared" si="18"/>
        <v>3420.15</v>
      </c>
      <c r="AN12" s="440">
        <f t="shared" si="19"/>
        <v>3648.16</v>
      </c>
      <c r="AO12" s="440">
        <f t="shared" si="20"/>
        <v>3459.41</v>
      </c>
      <c r="AP12" s="479">
        <f t="shared" si="21"/>
        <v>0</v>
      </c>
      <c r="AQ12" s="479">
        <f t="shared" si="22"/>
        <v>49.829999999999927</v>
      </c>
      <c r="AR12" s="479">
        <f t="shared" si="23"/>
        <v>52.849999999999909</v>
      </c>
      <c r="AS12" s="479">
        <f t="shared" si="24"/>
        <v>199.31999999999971</v>
      </c>
      <c r="AT12" s="479">
        <f t="shared" si="25"/>
        <v>-28.690000000000055</v>
      </c>
      <c r="AU12" s="479">
        <f t="shared" si="26"/>
        <v>160.05999999999995</v>
      </c>
    </row>
    <row r="13" spans="1:47">
      <c r="A13" s="2" t="s">
        <v>294</v>
      </c>
      <c r="B13" s="3" t="s">
        <v>41</v>
      </c>
      <c r="C13" s="1006">
        <v>6400</v>
      </c>
      <c r="D13" s="961"/>
      <c r="E13" s="1014" t="s">
        <v>1066</v>
      </c>
      <c r="F13" s="1009">
        <v>3766</v>
      </c>
      <c r="G13" s="331">
        <v>3893</v>
      </c>
      <c r="H13" s="332">
        <v>3148</v>
      </c>
      <c r="I13" s="332">
        <v>3806</v>
      </c>
      <c r="J13" s="333">
        <v>3152</v>
      </c>
      <c r="K13" s="333">
        <v>2724</v>
      </c>
      <c r="L13" s="695">
        <v>2883</v>
      </c>
      <c r="M13" s="700">
        <v>3356</v>
      </c>
      <c r="N13" s="327" t="s">
        <v>1382</v>
      </c>
      <c r="O13" s="314">
        <f t="shared" si="0"/>
        <v>1.791127283536001</v>
      </c>
      <c r="P13" s="314">
        <f t="shared" si="1"/>
        <v>1.870948012088552</v>
      </c>
      <c r="Q13" s="314">
        <f t="shared" si="2"/>
        <v>1.4745894736842107</v>
      </c>
      <c r="R13" s="314">
        <f t="shared" si="3"/>
        <v>1.7307284210526317</v>
      </c>
      <c r="S13" s="314">
        <f t="shared" si="4"/>
        <v>1.2110315789473685</v>
      </c>
      <c r="T13" s="314">
        <f t="shared" si="5"/>
        <v>0.83727157894736859</v>
      </c>
      <c r="U13" s="314">
        <f t="shared" si="6"/>
        <v>1.1016094736842106</v>
      </c>
      <c r="V13" s="314">
        <f t="shared" si="7"/>
        <v>1.0315284210526316</v>
      </c>
      <c r="W13" s="609">
        <f t="shared" si="8"/>
        <v>4255.58</v>
      </c>
      <c r="X13" s="609">
        <f t="shared" si="9"/>
        <v>4399.0899999999992</v>
      </c>
      <c r="Y13" s="609">
        <f t="shared" si="10"/>
        <v>3903.52</v>
      </c>
      <c r="Z13" s="609">
        <f t="shared" si="11"/>
        <v>4833.62</v>
      </c>
      <c r="AA13" s="609">
        <f t="shared" si="12"/>
        <v>4444.32</v>
      </c>
      <c r="AB13" s="609">
        <f t="shared" si="13"/>
        <v>4113.24</v>
      </c>
      <c r="AC13" s="609">
        <f t="shared" si="14"/>
        <v>4382.16</v>
      </c>
      <c r="AD13" s="463"/>
      <c r="AE13" s="463"/>
      <c r="AF13" s="463"/>
      <c r="AG13" s="463"/>
      <c r="AH13" s="463"/>
      <c r="AI13" s="463"/>
      <c r="AJ13" s="440">
        <f t="shared" si="15"/>
        <v>5686.66</v>
      </c>
      <c r="AK13" s="440">
        <f t="shared" si="16"/>
        <v>5878.43</v>
      </c>
      <c r="AL13" s="440">
        <f t="shared" si="17"/>
        <v>4753.4800000000005</v>
      </c>
      <c r="AM13" s="440">
        <f t="shared" si="18"/>
        <v>5747.06</v>
      </c>
      <c r="AN13" s="440">
        <f t="shared" si="19"/>
        <v>4759.5200000000004</v>
      </c>
      <c r="AO13" s="440">
        <f t="shared" si="20"/>
        <v>4113.24</v>
      </c>
      <c r="AP13" s="479">
        <f t="shared" si="21"/>
        <v>0</v>
      </c>
      <c r="AQ13" s="479">
        <f t="shared" si="22"/>
        <v>-191.77000000000044</v>
      </c>
      <c r="AR13" s="479">
        <f t="shared" si="23"/>
        <v>933.17999999999938</v>
      </c>
      <c r="AS13" s="479">
        <f t="shared" si="24"/>
        <v>-60.400000000000546</v>
      </c>
      <c r="AT13" s="479">
        <f t="shared" si="25"/>
        <v>927.13999999999942</v>
      </c>
      <c r="AU13" s="479">
        <f t="shared" si="26"/>
        <v>1573.42</v>
      </c>
    </row>
    <row r="14" spans="1:47" s="308" customFormat="1">
      <c r="A14" s="2" t="s">
        <v>315</v>
      </c>
      <c r="B14" s="3" t="s">
        <v>41</v>
      </c>
      <c r="C14" s="1006">
        <v>6400</v>
      </c>
      <c r="D14" s="961"/>
      <c r="E14" s="1015" t="s">
        <v>1066</v>
      </c>
      <c r="F14" s="1009">
        <v>62816</v>
      </c>
      <c r="G14" s="331">
        <v>49722</v>
      </c>
      <c r="H14" s="332">
        <v>37183</v>
      </c>
      <c r="I14" s="332">
        <v>23923</v>
      </c>
      <c r="J14" s="333">
        <v>45361</v>
      </c>
      <c r="K14" s="333">
        <v>42013</v>
      </c>
      <c r="L14" s="694">
        <v>33456</v>
      </c>
      <c r="M14" s="333">
        <v>43973</v>
      </c>
      <c r="N14" s="327" t="s">
        <v>1382</v>
      </c>
      <c r="O14" s="314">
        <f t="shared" si="0"/>
        <v>29.875584557248395</v>
      </c>
      <c r="P14" s="314">
        <f t="shared" si="1"/>
        <v>23.896038288483684</v>
      </c>
      <c r="Q14" s="314">
        <f t="shared" si="2"/>
        <v>17.417300000000001</v>
      </c>
      <c r="R14" s="314">
        <f t="shared" si="3"/>
        <v>10.87866947368421</v>
      </c>
      <c r="S14" s="314">
        <f t="shared" si="4"/>
        <v>17.428173684210527</v>
      </c>
      <c r="T14" s="314">
        <f t="shared" si="5"/>
        <v>12.913469473684213</v>
      </c>
      <c r="U14" s="314">
        <f t="shared" si="6"/>
        <v>12.783713684210525</v>
      </c>
      <c r="V14" s="314">
        <f t="shared" si="7"/>
        <v>13.515911578947371</v>
      </c>
      <c r="W14" s="609">
        <f t="shared" si="8"/>
        <v>70982.079999999987</v>
      </c>
      <c r="X14" s="609">
        <f t="shared" si="9"/>
        <v>56185.859999999993</v>
      </c>
      <c r="Y14" s="609">
        <f t="shared" si="10"/>
        <v>46106.92</v>
      </c>
      <c r="Z14" s="609">
        <f t="shared" si="11"/>
        <v>30382.21</v>
      </c>
      <c r="AA14" s="609">
        <f t="shared" si="12"/>
        <v>63959.009999999995</v>
      </c>
      <c r="AB14" s="609">
        <f t="shared" si="13"/>
        <v>63439.63</v>
      </c>
      <c r="AC14" s="609">
        <f t="shared" si="14"/>
        <v>50853.120000000003</v>
      </c>
      <c r="AD14" s="463"/>
      <c r="AE14" s="463"/>
      <c r="AF14" s="463"/>
      <c r="AG14" s="463"/>
      <c r="AH14" s="463"/>
      <c r="AI14" s="463"/>
      <c r="AJ14" s="440">
        <f t="shared" si="15"/>
        <v>94852.160000000003</v>
      </c>
      <c r="AK14" s="440">
        <f t="shared" si="16"/>
        <v>75080.22</v>
      </c>
      <c r="AL14" s="440">
        <f t="shared" si="17"/>
        <v>56146.33</v>
      </c>
      <c r="AM14" s="440">
        <f t="shared" si="18"/>
        <v>36123.730000000003</v>
      </c>
      <c r="AN14" s="440">
        <f t="shared" si="19"/>
        <v>68495.11</v>
      </c>
      <c r="AO14" s="440">
        <f t="shared" si="20"/>
        <v>63439.63</v>
      </c>
      <c r="AP14" s="479">
        <f t="shared" si="21"/>
        <v>0</v>
      </c>
      <c r="AQ14" s="479">
        <f t="shared" si="22"/>
        <v>19771.940000000002</v>
      </c>
      <c r="AR14" s="479">
        <f t="shared" si="23"/>
        <v>38705.83</v>
      </c>
      <c r="AS14" s="479">
        <f t="shared" si="24"/>
        <v>58728.43</v>
      </c>
      <c r="AT14" s="479">
        <f t="shared" si="25"/>
        <v>26357.050000000003</v>
      </c>
      <c r="AU14" s="479">
        <f t="shared" si="26"/>
        <v>31412.530000000006</v>
      </c>
    </row>
    <row r="15" spans="1:47">
      <c r="A15" s="2" t="s">
        <v>1301</v>
      </c>
      <c r="B15" s="3" t="s">
        <v>226</v>
      </c>
      <c r="C15" s="1006">
        <v>6400</v>
      </c>
      <c r="D15" s="961"/>
      <c r="E15" s="1014" t="s">
        <v>1066</v>
      </c>
      <c r="F15" s="1009">
        <v>65000</v>
      </c>
      <c r="G15" s="331">
        <v>79665</v>
      </c>
      <c r="H15" s="332">
        <v>45235</v>
      </c>
      <c r="I15" s="332">
        <v>35579</v>
      </c>
      <c r="J15" s="333">
        <v>34261</v>
      </c>
      <c r="K15" s="333">
        <v>42088</v>
      </c>
      <c r="L15" s="695">
        <v>38482</v>
      </c>
      <c r="M15" s="700">
        <v>33991</v>
      </c>
      <c r="N15" s="327" t="s">
        <v>1382</v>
      </c>
      <c r="O15" s="314">
        <f t="shared" si="0"/>
        <v>30.914305212384516</v>
      </c>
      <c r="P15" s="314">
        <f t="shared" si="1"/>
        <v>38.286430357830589</v>
      </c>
      <c r="Q15" s="314">
        <f t="shared" si="2"/>
        <v>21.189026315789476</v>
      </c>
      <c r="R15" s="314">
        <f t="shared" si="3"/>
        <v>16.179082105263159</v>
      </c>
      <c r="S15" s="314">
        <f t="shared" si="4"/>
        <v>13.163436842105265</v>
      </c>
      <c r="T15" s="314">
        <f t="shared" si="5"/>
        <v>12.936522105263158</v>
      </c>
      <c r="U15" s="314">
        <f t="shared" si="6"/>
        <v>14.704174736842106</v>
      </c>
      <c r="V15" s="314">
        <f t="shared" si="7"/>
        <v>10.447760000000002</v>
      </c>
      <c r="W15" s="609">
        <f t="shared" si="8"/>
        <v>73450</v>
      </c>
      <c r="X15" s="609">
        <f t="shared" si="9"/>
        <v>90021.45</v>
      </c>
      <c r="Y15" s="609">
        <f t="shared" si="10"/>
        <v>56091.4</v>
      </c>
      <c r="Z15" s="609">
        <f t="shared" si="11"/>
        <v>45185.33</v>
      </c>
      <c r="AA15" s="609">
        <f t="shared" si="12"/>
        <v>48308.009999999995</v>
      </c>
      <c r="AB15" s="609">
        <f t="shared" si="13"/>
        <v>63552.88</v>
      </c>
      <c r="AC15" s="609">
        <f t="shared" si="14"/>
        <v>58492.639999999999</v>
      </c>
      <c r="AD15" s="463"/>
      <c r="AE15" s="463"/>
      <c r="AF15" s="463"/>
      <c r="AG15" s="463"/>
      <c r="AH15" s="463"/>
      <c r="AI15" s="463"/>
      <c r="AJ15" s="440">
        <f t="shared" si="15"/>
        <v>98150</v>
      </c>
      <c r="AK15" s="440">
        <f t="shared" si="16"/>
        <v>120294.15</v>
      </c>
      <c r="AL15" s="440">
        <f t="shared" si="17"/>
        <v>68304.850000000006</v>
      </c>
      <c r="AM15" s="440">
        <f t="shared" si="18"/>
        <v>53724.29</v>
      </c>
      <c r="AN15" s="440">
        <f t="shared" si="19"/>
        <v>51734.11</v>
      </c>
      <c r="AO15" s="440">
        <f t="shared" si="20"/>
        <v>63552.88</v>
      </c>
      <c r="AP15" s="479">
        <f t="shared" si="21"/>
        <v>0</v>
      </c>
      <c r="AQ15" s="479">
        <f t="shared" si="22"/>
        <v>-22144.149999999994</v>
      </c>
      <c r="AR15" s="479">
        <f t="shared" si="23"/>
        <v>29845.149999999994</v>
      </c>
      <c r="AS15" s="479">
        <f t="shared" si="24"/>
        <v>44425.71</v>
      </c>
      <c r="AT15" s="479">
        <f t="shared" si="25"/>
        <v>46415.89</v>
      </c>
      <c r="AU15" s="479">
        <f t="shared" si="26"/>
        <v>34597.120000000003</v>
      </c>
    </row>
    <row r="16" spans="1:47">
      <c r="A16" s="2" t="s">
        <v>2170</v>
      </c>
      <c r="B16" s="3" t="s">
        <v>129</v>
      </c>
      <c r="C16" s="1006">
        <v>6400</v>
      </c>
      <c r="D16" s="961"/>
      <c r="E16" s="1014" t="s">
        <v>1066</v>
      </c>
      <c r="F16" s="1009">
        <v>25065</v>
      </c>
      <c r="G16" s="331">
        <v>27865</v>
      </c>
      <c r="H16" s="332">
        <v>23686</v>
      </c>
      <c r="I16" s="332">
        <v>22602</v>
      </c>
      <c r="J16" s="333">
        <v>21303</v>
      </c>
      <c r="K16" s="333">
        <v>20358</v>
      </c>
      <c r="L16" s="694">
        <v>18850</v>
      </c>
      <c r="M16" s="703">
        <v>18180</v>
      </c>
      <c r="N16" s="327" t="s">
        <v>1382</v>
      </c>
      <c r="O16" s="314">
        <f t="shared" si="0"/>
        <v>11.921031694591044</v>
      </c>
      <c r="P16" s="314">
        <f t="shared" si="1"/>
        <v>13.391720101938736</v>
      </c>
      <c r="Q16" s="314">
        <f t="shared" si="2"/>
        <v>11.09502105263158</v>
      </c>
      <c r="R16" s="314">
        <f t="shared" si="3"/>
        <v>10.277962105263159</v>
      </c>
      <c r="S16" s="314">
        <f t="shared" si="4"/>
        <v>8.1848368421052626</v>
      </c>
      <c r="T16" s="314">
        <f t="shared" si="5"/>
        <v>6.2574063157894741</v>
      </c>
      <c r="U16" s="314">
        <f t="shared" si="6"/>
        <v>7.2026842105263151</v>
      </c>
      <c r="V16" s="314">
        <f t="shared" si="7"/>
        <v>5.5879578947368431</v>
      </c>
      <c r="W16" s="609">
        <f t="shared" si="8"/>
        <v>28323.449999999997</v>
      </c>
      <c r="X16" s="609">
        <f t="shared" si="9"/>
        <v>31487.449999999997</v>
      </c>
      <c r="Y16" s="609">
        <f t="shared" si="10"/>
        <v>29370.639999999999</v>
      </c>
      <c r="Z16" s="609">
        <f t="shared" si="11"/>
        <v>28704.54</v>
      </c>
      <c r="AA16" s="609">
        <f t="shared" si="12"/>
        <v>30037.23</v>
      </c>
      <c r="AB16" s="609">
        <f t="shared" si="13"/>
        <v>30740.58</v>
      </c>
      <c r="AC16" s="609">
        <f t="shared" si="14"/>
        <v>28652</v>
      </c>
      <c r="AD16" s="463"/>
      <c r="AE16" s="463"/>
      <c r="AF16" s="463"/>
      <c r="AG16" s="463"/>
      <c r="AH16" s="463"/>
      <c r="AI16" s="463"/>
      <c r="AJ16" s="440">
        <f t="shared" si="15"/>
        <v>37848.15</v>
      </c>
      <c r="AK16" s="440">
        <f t="shared" si="16"/>
        <v>42076.15</v>
      </c>
      <c r="AL16" s="440">
        <f t="shared" si="17"/>
        <v>35765.86</v>
      </c>
      <c r="AM16" s="440">
        <f t="shared" si="18"/>
        <v>34129.019999999997</v>
      </c>
      <c r="AN16" s="440">
        <f t="shared" si="19"/>
        <v>32167.53</v>
      </c>
      <c r="AO16" s="440">
        <f t="shared" si="20"/>
        <v>30740.58</v>
      </c>
      <c r="AP16" s="479">
        <f t="shared" si="21"/>
        <v>0</v>
      </c>
      <c r="AQ16" s="479">
        <f t="shared" si="22"/>
        <v>-4228</v>
      </c>
      <c r="AR16" s="479">
        <f t="shared" si="23"/>
        <v>2082.2900000000009</v>
      </c>
      <c r="AS16" s="479">
        <f t="shared" si="24"/>
        <v>3719.1300000000047</v>
      </c>
      <c r="AT16" s="479">
        <f t="shared" si="25"/>
        <v>5680.6200000000026</v>
      </c>
      <c r="AU16" s="479">
        <f t="shared" si="26"/>
        <v>7107.57</v>
      </c>
    </row>
    <row r="17" spans="1:47">
      <c r="A17" s="2" t="s">
        <v>336</v>
      </c>
      <c r="B17" s="4" t="s">
        <v>50</v>
      </c>
      <c r="C17" s="1006">
        <v>6440</v>
      </c>
      <c r="D17" s="961"/>
      <c r="E17" s="1014" t="s">
        <v>1066</v>
      </c>
      <c r="F17" s="1009">
        <v>33387</v>
      </c>
      <c r="G17" s="331">
        <v>23679</v>
      </c>
      <c r="H17" s="332">
        <v>22523</v>
      </c>
      <c r="I17" s="332">
        <v>26062</v>
      </c>
      <c r="J17" s="333">
        <v>28686</v>
      </c>
      <c r="K17" s="333">
        <v>30692</v>
      </c>
      <c r="L17" s="695">
        <v>18071</v>
      </c>
      <c r="M17" s="333">
        <v>10512</v>
      </c>
      <c r="N17" s="327" t="s">
        <v>1382</v>
      </c>
      <c r="O17" s="314">
        <f t="shared" si="0"/>
        <v>15.879013971167412</v>
      </c>
      <c r="P17" s="314">
        <f t="shared" si="1"/>
        <v>11.379958381259907</v>
      </c>
      <c r="Q17" s="314">
        <f t="shared" si="2"/>
        <v>10.550247368421054</v>
      </c>
      <c r="R17" s="314">
        <f t="shared" si="3"/>
        <v>11.851351578947369</v>
      </c>
      <c r="S17" s="314">
        <f t="shared" si="4"/>
        <v>11.021463157894736</v>
      </c>
      <c r="T17" s="314">
        <f t="shared" si="5"/>
        <v>9.4337515789473692</v>
      </c>
      <c r="U17" s="314">
        <f t="shared" si="6"/>
        <v>6.9050242105263155</v>
      </c>
      <c r="V17" s="314">
        <f t="shared" si="7"/>
        <v>3.2310568421052634</v>
      </c>
      <c r="W17" s="609">
        <f t="shared" si="8"/>
        <v>37727.31</v>
      </c>
      <c r="X17" s="609">
        <f t="shared" si="9"/>
        <v>26757.269999999997</v>
      </c>
      <c r="Y17" s="609">
        <f t="shared" si="10"/>
        <v>27928.52</v>
      </c>
      <c r="Z17" s="609">
        <f t="shared" si="11"/>
        <v>33098.74</v>
      </c>
      <c r="AA17" s="609">
        <f t="shared" si="12"/>
        <v>40447.259999999995</v>
      </c>
      <c r="AB17" s="609">
        <f t="shared" si="13"/>
        <v>46344.92</v>
      </c>
      <c r="AC17" s="609">
        <f t="shared" si="14"/>
        <v>27467.920000000002</v>
      </c>
      <c r="AD17" s="463"/>
      <c r="AE17" s="463"/>
      <c r="AF17" s="463"/>
      <c r="AG17" s="463"/>
      <c r="AH17" s="463"/>
      <c r="AI17" s="463"/>
      <c r="AJ17" s="440">
        <f t="shared" si="15"/>
        <v>50414.37</v>
      </c>
      <c r="AK17" s="440">
        <f t="shared" si="16"/>
        <v>35755.29</v>
      </c>
      <c r="AL17" s="440">
        <f t="shared" si="17"/>
        <v>34009.730000000003</v>
      </c>
      <c r="AM17" s="440">
        <f t="shared" si="18"/>
        <v>39353.620000000003</v>
      </c>
      <c r="AN17" s="440">
        <f t="shared" si="19"/>
        <v>43315.86</v>
      </c>
      <c r="AO17" s="440">
        <f t="shared" si="20"/>
        <v>46344.92</v>
      </c>
      <c r="AP17" s="479">
        <f t="shared" si="21"/>
        <v>0</v>
      </c>
      <c r="AQ17" s="479">
        <f t="shared" si="22"/>
        <v>14659.080000000002</v>
      </c>
      <c r="AR17" s="479">
        <f t="shared" si="23"/>
        <v>16404.64</v>
      </c>
      <c r="AS17" s="479">
        <f t="shared" si="24"/>
        <v>11060.75</v>
      </c>
      <c r="AT17" s="479">
        <f t="shared" si="25"/>
        <v>7098.510000000002</v>
      </c>
      <c r="AU17" s="479">
        <f t="shared" si="26"/>
        <v>4069.4500000000044</v>
      </c>
    </row>
    <row r="18" spans="1:47">
      <c r="A18" s="2" t="s">
        <v>336</v>
      </c>
      <c r="B18" s="4" t="s">
        <v>49</v>
      </c>
      <c r="C18" s="1006">
        <v>6400</v>
      </c>
      <c r="D18" s="961"/>
      <c r="E18" s="1014" t="s">
        <v>1066</v>
      </c>
      <c r="F18" s="1009">
        <v>10285</v>
      </c>
      <c r="G18" s="331">
        <v>8779</v>
      </c>
      <c r="H18" s="332">
        <v>9680</v>
      </c>
      <c r="I18" s="332">
        <v>10525</v>
      </c>
      <c r="J18" s="333">
        <v>10418</v>
      </c>
      <c r="K18" s="333">
        <v>8133</v>
      </c>
      <c r="L18" s="695">
        <v>4734</v>
      </c>
      <c r="M18" s="333">
        <v>3581</v>
      </c>
      <c r="N18" s="327" t="s">
        <v>1382</v>
      </c>
      <c r="O18" s="314">
        <f t="shared" si="0"/>
        <v>4.89159429399038</v>
      </c>
      <c r="P18" s="314">
        <f t="shared" si="1"/>
        <v>4.2191247362253774</v>
      </c>
      <c r="Q18" s="314">
        <f t="shared" si="2"/>
        <v>4.5343157894736841</v>
      </c>
      <c r="R18" s="314">
        <f t="shared" si="3"/>
        <v>4.7861052631578946</v>
      </c>
      <c r="S18" s="314">
        <f t="shared" si="4"/>
        <v>4.0027052631578952</v>
      </c>
      <c r="T18" s="314">
        <f t="shared" si="5"/>
        <v>2.499827368421053</v>
      </c>
      <c r="U18" s="314">
        <f t="shared" si="6"/>
        <v>1.8088863157894737</v>
      </c>
      <c r="V18" s="314">
        <f t="shared" si="7"/>
        <v>1.1006863157894737</v>
      </c>
      <c r="W18" s="609">
        <f t="shared" si="8"/>
        <v>11622.05</v>
      </c>
      <c r="X18" s="609">
        <f t="shared" si="9"/>
        <v>9920.2699999999986</v>
      </c>
      <c r="Y18" s="609">
        <f t="shared" si="10"/>
        <v>12003.2</v>
      </c>
      <c r="Z18" s="609">
        <f t="shared" si="11"/>
        <v>13366.75</v>
      </c>
      <c r="AA18" s="609">
        <f t="shared" si="12"/>
        <v>14689.38</v>
      </c>
      <c r="AB18" s="609">
        <f t="shared" si="13"/>
        <v>12280.83</v>
      </c>
      <c r="AC18" s="609">
        <f t="shared" si="14"/>
        <v>7195.68</v>
      </c>
      <c r="AD18" s="463"/>
      <c r="AE18" s="463"/>
      <c r="AF18" s="463"/>
      <c r="AG18" s="463"/>
      <c r="AH18" s="463"/>
      <c r="AI18" s="463"/>
      <c r="AJ18" s="440">
        <f t="shared" si="15"/>
        <v>15530.35</v>
      </c>
      <c r="AK18" s="440">
        <f t="shared" si="16"/>
        <v>13256.29</v>
      </c>
      <c r="AL18" s="440">
        <f t="shared" si="17"/>
        <v>14616.8</v>
      </c>
      <c r="AM18" s="440">
        <f t="shared" si="18"/>
        <v>15892.75</v>
      </c>
      <c r="AN18" s="440">
        <f t="shared" si="19"/>
        <v>15731.18</v>
      </c>
      <c r="AO18" s="440">
        <f t="shared" si="20"/>
        <v>12280.83</v>
      </c>
      <c r="AP18" s="479">
        <f t="shared" si="21"/>
        <v>0</v>
      </c>
      <c r="AQ18" s="479">
        <f t="shared" si="22"/>
        <v>2274.0599999999995</v>
      </c>
      <c r="AR18" s="479">
        <f t="shared" si="23"/>
        <v>913.55000000000109</v>
      </c>
      <c r="AS18" s="479">
        <f t="shared" si="24"/>
        <v>-362.39999999999964</v>
      </c>
      <c r="AT18" s="479">
        <f t="shared" si="25"/>
        <v>-200.82999999999993</v>
      </c>
      <c r="AU18" s="479">
        <f t="shared" si="26"/>
        <v>3249.5200000000004</v>
      </c>
    </row>
    <row r="19" spans="1:47">
      <c r="A19" s="2" t="s">
        <v>165</v>
      </c>
      <c r="B19" s="3" t="s">
        <v>124</v>
      </c>
      <c r="C19" s="1006">
        <v>6400</v>
      </c>
      <c r="D19" s="961"/>
      <c r="E19" s="1014" t="s">
        <v>1066</v>
      </c>
      <c r="F19" s="1009">
        <v>1096</v>
      </c>
      <c r="G19" s="331">
        <v>1077</v>
      </c>
      <c r="H19" s="332">
        <v>1022</v>
      </c>
      <c r="I19" s="332">
        <v>1109</v>
      </c>
      <c r="J19" s="333">
        <v>1086</v>
      </c>
      <c r="K19" s="333">
        <v>1003</v>
      </c>
      <c r="L19" s="695">
        <v>822</v>
      </c>
      <c r="M19" s="702">
        <v>823</v>
      </c>
      <c r="N19" s="327" t="s">
        <v>1382</v>
      </c>
      <c r="O19" s="314">
        <f t="shared" si="0"/>
        <v>0.52126274635036041</v>
      </c>
      <c r="P19" s="314">
        <f t="shared" si="1"/>
        <v>0.51759851246323407</v>
      </c>
      <c r="Q19" s="314">
        <f t="shared" si="2"/>
        <v>0.47872631578947372</v>
      </c>
      <c r="R19" s="314">
        <f t="shared" si="3"/>
        <v>0.5043031578947369</v>
      </c>
      <c r="S19" s="314">
        <f t="shared" si="4"/>
        <v>0.41725263157894737</v>
      </c>
      <c r="T19" s="314">
        <f t="shared" si="5"/>
        <v>0.30829052631578951</v>
      </c>
      <c r="U19" s="314">
        <f t="shared" si="6"/>
        <v>0.31409052631578949</v>
      </c>
      <c r="V19" s="314">
        <f t="shared" si="7"/>
        <v>0.25296421052631579</v>
      </c>
      <c r="W19" s="609">
        <f t="shared" si="8"/>
        <v>1238.4799999999998</v>
      </c>
      <c r="X19" s="609">
        <f t="shared" si="9"/>
        <v>1217.01</v>
      </c>
      <c r="Y19" s="609">
        <f t="shared" si="10"/>
        <v>1267.28</v>
      </c>
      <c r="Z19" s="609">
        <f t="shared" si="11"/>
        <v>1408.43</v>
      </c>
      <c r="AA19" s="609">
        <f t="shared" si="12"/>
        <v>1531.26</v>
      </c>
      <c r="AB19" s="609">
        <f t="shared" si="13"/>
        <v>1514.53</v>
      </c>
      <c r="AC19" s="609">
        <f t="shared" si="14"/>
        <v>1249.44</v>
      </c>
      <c r="AD19" s="463"/>
      <c r="AE19" s="463"/>
      <c r="AF19" s="463"/>
      <c r="AG19" s="463"/>
      <c r="AH19" s="463"/>
      <c r="AI19" s="463"/>
      <c r="AJ19" s="440">
        <f t="shared" si="15"/>
        <v>1654.96</v>
      </c>
      <c r="AK19" s="440">
        <f t="shared" si="16"/>
        <v>1626.27</v>
      </c>
      <c r="AL19" s="440">
        <f t="shared" si="17"/>
        <v>1543.22</v>
      </c>
      <c r="AM19" s="440">
        <f t="shared" si="18"/>
        <v>1674.59</v>
      </c>
      <c r="AN19" s="440">
        <f t="shared" si="19"/>
        <v>1639.86</v>
      </c>
      <c r="AO19" s="440">
        <f t="shared" si="20"/>
        <v>1514.53</v>
      </c>
      <c r="AP19" s="479">
        <f t="shared" si="21"/>
        <v>0</v>
      </c>
      <c r="AQ19" s="479">
        <f t="shared" si="22"/>
        <v>28.690000000000055</v>
      </c>
      <c r="AR19" s="479">
        <f t="shared" si="23"/>
        <v>111.74000000000001</v>
      </c>
      <c r="AS19" s="479">
        <f t="shared" si="24"/>
        <v>-19.629999999999882</v>
      </c>
      <c r="AT19" s="479">
        <f t="shared" si="25"/>
        <v>15.100000000000136</v>
      </c>
      <c r="AU19" s="479">
        <f t="shared" si="26"/>
        <v>140.43000000000006</v>
      </c>
    </row>
    <row r="20" spans="1:47">
      <c r="A20" s="2" t="s">
        <v>115</v>
      </c>
      <c r="B20" s="3" t="s">
        <v>246</v>
      </c>
      <c r="C20" s="1006">
        <v>6470</v>
      </c>
      <c r="D20" s="961"/>
      <c r="E20" s="1014" t="s">
        <v>1066</v>
      </c>
      <c r="F20" s="1009">
        <v>17647</v>
      </c>
      <c r="G20" s="331">
        <v>14617</v>
      </c>
      <c r="H20" s="332">
        <v>13658</v>
      </c>
      <c r="I20" s="332">
        <v>11141</v>
      </c>
      <c r="J20" s="333">
        <v>14641</v>
      </c>
      <c r="K20" s="333">
        <v>13222</v>
      </c>
      <c r="L20" s="694">
        <v>13830</v>
      </c>
      <c r="M20" s="700">
        <v>13996</v>
      </c>
      <c r="N20" s="327" t="s">
        <v>1382</v>
      </c>
      <c r="O20" s="314">
        <f t="shared" si="0"/>
        <v>8.3929960628146087</v>
      </c>
      <c r="P20" s="314">
        <f t="shared" si="1"/>
        <v>7.0248258650650808</v>
      </c>
      <c r="Q20" s="314">
        <f t="shared" si="2"/>
        <v>6.3976947368421051</v>
      </c>
      <c r="R20" s="314">
        <f t="shared" si="3"/>
        <v>5.0662231578947372</v>
      </c>
      <c r="S20" s="314">
        <f t="shared" si="4"/>
        <v>5.6252263157894742</v>
      </c>
      <c r="T20" s="314">
        <f t="shared" si="5"/>
        <v>4.0640252631578955</v>
      </c>
      <c r="U20" s="314">
        <f t="shared" si="6"/>
        <v>5.2845157894736845</v>
      </c>
      <c r="V20" s="314">
        <f t="shared" si="7"/>
        <v>4.3019284210526321</v>
      </c>
      <c r="W20" s="609">
        <f t="shared" si="8"/>
        <v>19941.109999999997</v>
      </c>
      <c r="X20" s="609">
        <f t="shared" si="9"/>
        <v>16517.21</v>
      </c>
      <c r="Y20" s="609">
        <f t="shared" si="10"/>
        <v>16935.919999999998</v>
      </c>
      <c r="Z20" s="609">
        <f t="shared" si="11"/>
        <v>14149.07</v>
      </c>
      <c r="AA20" s="609">
        <f t="shared" si="12"/>
        <v>20643.809999999998</v>
      </c>
      <c r="AB20" s="609">
        <f t="shared" si="13"/>
        <v>19965.22</v>
      </c>
      <c r="AC20" s="609">
        <f t="shared" si="14"/>
        <v>21021.599999999999</v>
      </c>
      <c r="AD20" s="463"/>
      <c r="AE20" s="463"/>
      <c r="AF20" s="463"/>
      <c r="AG20" s="463"/>
      <c r="AH20" s="463"/>
      <c r="AI20" s="463"/>
      <c r="AJ20" s="440">
        <f t="shared" si="15"/>
        <v>26646.97</v>
      </c>
      <c r="AK20" s="440">
        <f t="shared" si="16"/>
        <v>22071.670000000002</v>
      </c>
      <c r="AL20" s="440">
        <f t="shared" si="17"/>
        <v>20623.580000000002</v>
      </c>
      <c r="AM20" s="440">
        <f t="shared" si="18"/>
        <v>16822.91</v>
      </c>
      <c r="AN20" s="440">
        <f t="shared" si="19"/>
        <v>22107.91</v>
      </c>
      <c r="AO20" s="440">
        <f t="shared" si="20"/>
        <v>19965.22</v>
      </c>
      <c r="AP20" s="479">
        <f t="shared" si="21"/>
        <v>0</v>
      </c>
      <c r="AQ20" s="479">
        <f t="shared" si="22"/>
        <v>4575.2999999999993</v>
      </c>
      <c r="AR20" s="479">
        <f t="shared" si="23"/>
        <v>6023.3899999999994</v>
      </c>
      <c r="AS20" s="479">
        <f t="shared" si="24"/>
        <v>9824.0600000000013</v>
      </c>
      <c r="AT20" s="479">
        <f t="shared" si="25"/>
        <v>4539.0600000000013</v>
      </c>
      <c r="AU20" s="479">
        <f t="shared" si="26"/>
        <v>6681.75</v>
      </c>
    </row>
    <row r="21" spans="1:47">
      <c r="A21" s="2" t="s">
        <v>152</v>
      </c>
      <c r="B21" s="3" t="s">
        <v>153</v>
      </c>
      <c r="C21" s="1006">
        <v>6400</v>
      </c>
      <c r="D21" s="961"/>
      <c r="E21" s="1014" t="s">
        <v>1066</v>
      </c>
      <c r="F21" s="1009">
        <v>114010</v>
      </c>
      <c r="G21" s="331">
        <v>109068</v>
      </c>
      <c r="H21" s="332">
        <v>93612</v>
      </c>
      <c r="I21" s="332">
        <v>94110</v>
      </c>
      <c r="J21" s="333">
        <v>91114</v>
      </c>
      <c r="K21" s="333">
        <v>88795</v>
      </c>
      <c r="L21" s="695">
        <v>89120</v>
      </c>
      <c r="M21" s="703">
        <v>92374</v>
      </c>
      <c r="N21" s="327" t="s">
        <v>1382</v>
      </c>
      <c r="O21" s="314">
        <f t="shared" si="0"/>
        <v>54.223691342522436</v>
      </c>
      <c r="P21" s="314">
        <f t="shared" si="1"/>
        <v>52.417302281652759</v>
      </c>
      <c r="Q21" s="314">
        <f t="shared" si="2"/>
        <v>43.849831578947374</v>
      </c>
      <c r="R21" s="314">
        <f t="shared" si="3"/>
        <v>42.795284210526319</v>
      </c>
      <c r="S21" s="314">
        <f t="shared" si="4"/>
        <v>35.006957894736843</v>
      </c>
      <c r="T21" s="314">
        <f t="shared" si="5"/>
        <v>27.292778947368426</v>
      </c>
      <c r="U21" s="314">
        <f t="shared" si="6"/>
        <v>34.053221052631578</v>
      </c>
      <c r="V21" s="314">
        <f t="shared" si="7"/>
        <v>28.392850526315794</v>
      </c>
      <c r="W21" s="609">
        <f t="shared" si="8"/>
        <v>128831.29999999999</v>
      </c>
      <c r="X21" s="609">
        <f t="shared" si="9"/>
        <v>123246.83999999998</v>
      </c>
      <c r="Y21" s="609">
        <f t="shared" si="10"/>
        <v>116078.88</v>
      </c>
      <c r="Z21" s="609">
        <f t="shared" si="11"/>
        <v>119519.7</v>
      </c>
      <c r="AA21" s="609">
        <f t="shared" si="12"/>
        <v>128470.73999999999</v>
      </c>
      <c r="AB21" s="609">
        <f t="shared" si="13"/>
        <v>134080.45000000001</v>
      </c>
      <c r="AC21" s="609">
        <f t="shared" si="14"/>
        <v>135462.39999999999</v>
      </c>
      <c r="AD21" s="463"/>
      <c r="AE21" s="463"/>
      <c r="AF21" s="463"/>
      <c r="AG21" s="463"/>
      <c r="AH21" s="463"/>
      <c r="AI21" s="463"/>
      <c r="AJ21" s="440">
        <f t="shared" si="15"/>
        <v>172155.1</v>
      </c>
      <c r="AK21" s="440">
        <f t="shared" si="16"/>
        <v>164692.68</v>
      </c>
      <c r="AL21" s="440">
        <f t="shared" si="17"/>
        <v>141354.12</v>
      </c>
      <c r="AM21" s="440">
        <f t="shared" si="18"/>
        <v>142106.1</v>
      </c>
      <c r="AN21" s="440">
        <f t="shared" si="19"/>
        <v>137582.14000000001</v>
      </c>
      <c r="AO21" s="440">
        <f t="shared" si="20"/>
        <v>134080.45000000001</v>
      </c>
      <c r="AP21" s="479">
        <f t="shared" si="21"/>
        <v>0</v>
      </c>
      <c r="AQ21" s="479">
        <f t="shared" si="22"/>
        <v>7462.4200000000128</v>
      </c>
      <c r="AR21" s="479">
        <f t="shared" si="23"/>
        <v>30800.98000000001</v>
      </c>
      <c r="AS21" s="479">
        <f t="shared" si="24"/>
        <v>30049</v>
      </c>
      <c r="AT21" s="479">
        <f t="shared" si="25"/>
        <v>34572.959999999992</v>
      </c>
      <c r="AU21" s="479">
        <f t="shared" si="26"/>
        <v>38074.649999999994</v>
      </c>
    </row>
    <row r="22" spans="1:47">
      <c r="A22" s="2" t="s">
        <v>2041</v>
      </c>
      <c r="B22" s="3" t="s">
        <v>177</v>
      </c>
      <c r="C22" s="1006">
        <v>6400</v>
      </c>
      <c r="D22" s="961"/>
      <c r="E22" s="1014" t="s">
        <v>1066</v>
      </c>
      <c r="F22" s="1009">
        <v>48778</v>
      </c>
      <c r="G22" s="331">
        <v>45660</v>
      </c>
      <c r="H22" s="332">
        <v>43804</v>
      </c>
      <c r="I22" s="332">
        <v>39752</v>
      </c>
      <c r="J22" s="333">
        <v>41788</v>
      </c>
      <c r="K22" s="333">
        <v>34423</v>
      </c>
      <c r="L22" s="694">
        <v>32938</v>
      </c>
      <c r="M22" s="333">
        <v>23210</v>
      </c>
      <c r="N22" s="327" t="s">
        <v>1382</v>
      </c>
      <c r="O22" s="314">
        <f t="shared" si="0"/>
        <v>23.199045840764487</v>
      </c>
      <c r="P22" s="314">
        <f t="shared" si="1"/>
        <v>21.943870082703128</v>
      </c>
      <c r="Q22" s="314">
        <f t="shared" si="2"/>
        <v>20.518715789473685</v>
      </c>
      <c r="R22" s="314">
        <f t="shared" si="3"/>
        <v>18.076698947368421</v>
      </c>
      <c r="S22" s="314">
        <f t="shared" si="4"/>
        <v>16.055389473684212</v>
      </c>
      <c r="T22" s="314">
        <f t="shared" si="5"/>
        <v>10.580543157894738</v>
      </c>
      <c r="U22" s="314">
        <f t="shared" si="6"/>
        <v>12.585783157894737</v>
      </c>
      <c r="V22" s="314">
        <f t="shared" si="7"/>
        <v>7.1340210526315806</v>
      </c>
      <c r="W22" s="609">
        <f t="shared" si="8"/>
        <v>55119.139999999992</v>
      </c>
      <c r="X22" s="609">
        <f t="shared" si="9"/>
        <v>51595.799999999996</v>
      </c>
      <c r="Y22" s="609">
        <f t="shared" si="10"/>
        <v>54316.959999999999</v>
      </c>
      <c r="Z22" s="609">
        <f t="shared" si="11"/>
        <v>50485.04</v>
      </c>
      <c r="AA22" s="609">
        <f t="shared" si="12"/>
        <v>58921.079999999994</v>
      </c>
      <c r="AB22" s="609">
        <f t="shared" si="13"/>
        <v>51978.73</v>
      </c>
      <c r="AC22" s="609">
        <f t="shared" si="14"/>
        <v>50065.760000000002</v>
      </c>
      <c r="AD22" s="463"/>
      <c r="AE22" s="463"/>
      <c r="AF22" s="463"/>
      <c r="AG22" s="463"/>
      <c r="AH22" s="463"/>
      <c r="AI22" s="463"/>
      <c r="AJ22" s="440">
        <f t="shared" si="15"/>
        <v>73654.78</v>
      </c>
      <c r="AK22" s="440">
        <f t="shared" si="16"/>
        <v>68946.600000000006</v>
      </c>
      <c r="AL22" s="440">
        <f t="shared" si="17"/>
        <v>66144.039999999994</v>
      </c>
      <c r="AM22" s="440">
        <f t="shared" si="18"/>
        <v>60025.52</v>
      </c>
      <c r="AN22" s="440">
        <f t="shared" si="19"/>
        <v>63099.88</v>
      </c>
      <c r="AO22" s="440">
        <f t="shared" si="20"/>
        <v>51978.73</v>
      </c>
      <c r="AP22" s="479">
        <f t="shared" si="21"/>
        <v>0</v>
      </c>
      <c r="AQ22" s="479">
        <f t="shared" si="22"/>
        <v>4708.179999999993</v>
      </c>
      <c r="AR22" s="479">
        <f t="shared" si="23"/>
        <v>7510.7400000000052</v>
      </c>
      <c r="AS22" s="479">
        <f t="shared" si="24"/>
        <v>13629.260000000002</v>
      </c>
      <c r="AT22" s="479">
        <f t="shared" si="25"/>
        <v>10554.900000000001</v>
      </c>
      <c r="AU22" s="479">
        <f t="shared" si="26"/>
        <v>21676.049999999996</v>
      </c>
    </row>
    <row r="23" spans="1:47">
      <c r="A23" s="2" t="s">
        <v>1302</v>
      </c>
      <c r="B23" s="3" t="s">
        <v>155</v>
      </c>
      <c r="C23" s="1006">
        <v>6400</v>
      </c>
      <c r="D23" s="961"/>
      <c r="E23" s="1014" t="s">
        <v>1066</v>
      </c>
      <c r="F23" s="1009">
        <v>39152</v>
      </c>
      <c r="G23" s="331">
        <v>39387</v>
      </c>
      <c r="H23" s="332">
        <v>39699</v>
      </c>
      <c r="I23" s="332">
        <v>39004</v>
      </c>
      <c r="J23" s="333">
        <v>39585</v>
      </c>
      <c r="K23" s="333">
        <v>37182</v>
      </c>
      <c r="L23" s="695">
        <v>40041</v>
      </c>
      <c r="M23" s="702">
        <v>40523</v>
      </c>
      <c r="N23" s="327" t="s">
        <v>1382</v>
      </c>
      <c r="O23" s="314">
        <f t="shared" si="0"/>
        <v>18.620875041158133</v>
      </c>
      <c r="P23" s="314">
        <f t="shared" si="1"/>
        <v>18.92911105885738</v>
      </c>
      <c r="Q23" s="314">
        <f t="shared" si="2"/>
        <v>18.595847368421051</v>
      </c>
      <c r="R23" s="314">
        <f t="shared" si="3"/>
        <v>17.736555789473687</v>
      </c>
      <c r="S23" s="314">
        <f t="shared" si="4"/>
        <v>15.208973684210525</v>
      </c>
      <c r="T23" s="314">
        <f t="shared" si="5"/>
        <v>11.428572631578948</v>
      </c>
      <c r="U23" s="314">
        <f t="shared" si="6"/>
        <v>15.299876842105263</v>
      </c>
      <c r="V23" s="314">
        <f t="shared" si="7"/>
        <v>12.455490526315792</v>
      </c>
      <c r="W23" s="609">
        <f t="shared" si="8"/>
        <v>44241.759999999995</v>
      </c>
      <c r="X23" s="609">
        <f t="shared" si="9"/>
        <v>44507.31</v>
      </c>
      <c r="Y23" s="609">
        <f t="shared" si="10"/>
        <v>49226.76</v>
      </c>
      <c r="Z23" s="609">
        <f t="shared" si="11"/>
        <v>49535.08</v>
      </c>
      <c r="AA23" s="609">
        <f t="shared" si="12"/>
        <v>55814.85</v>
      </c>
      <c r="AB23" s="609">
        <f t="shared" si="13"/>
        <v>56144.82</v>
      </c>
      <c r="AC23" s="609">
        <f t="shared" si="14"/>
        <v>60862.32</v>
      </c>
      <c r="AD23" s="463"/>
      <c r="AE23" s="463"/>
      <c r="AF23" s="463"/>
      <c r="AG23" s="463"/>
      <c r="AH23" s="463"/>
      <c r="AI23" s="463"/>
      <c r="AJ23" s="440">
        <f t="shared" si="15"/>
        <v>59119.519999999997</v>
      </c>
      <c r="AK23" s="440">
        <f t="shared" si="16"/>
        <v>59474.37</v>
      </c>
      <c r="AL23" s="440">
        <f t="shared" si="17"/>
        <v>59945.49</v>
      </c>
      <c r="AM23" s="440">
        <f t="shared" si="18"/>
        <v>58896.04</v>
      </c>
      <c r="AN23" s="440">
        <f t="shared" si="19"/>
        <v>59773.35</v>
      </c>
      <c r="AO23" s="440">
        <f t="shared" si="20"/>
        <v>56144.82</v>
      </c>
      <c r="AP23" s="479">
        <f t="shared" si="21"/>
        <v>0</v>
      </c>
      <c r="AQ23" s="479">
        <f t="shared" si="22"/>
        <v>-354.85000000000582</v>
      </c>
      <c r="AR23" s="479">
        <f t="shared" si="23"/>
        <v>-825.97000000000116</v>
      </c>
      <c r="AS23" s="479">
        <f t="shared" si="24"/>
        <v>223.47999999999593</v>
      </c>
      <c r="AT23" s="479">
        <f t="shared" si="25"/>
        <v>-653.83000000000175</v>
      </c>
      <c r="AU23" s="479">
        <f t="shared" si="26"/>
        <v>2974.6999999999971</v>
      </c>
    </row>
    <row r="24" spans="1:47">
      <c r="A24" s="2" t="s">
        <v>130</v>
      </c>
      <c r="B24" s="3" t="s">
        <v>76</v>
      </c>
      <c r="C24" s="1006">
        <v>6400</v>
      </c>
      <c r="D24" s="961"/>
      <c r="E24" s="1014" t="s">
        <v>1066</v>
      </c>
      <c r="F24" s="1009">
        <v>180031</v>
      </c>
      <c r="G24" s="331">
        <v>164898</v>
      </c>
      <c r="H24" s="332">
        <v>168872</v>
      </c>
      <c r="I24" s="332">
        <v>174588</v>
      </c>
      <c r="J24" s="333">
        <v>169297.2</v>
      </c>
      <c r="K24" s="333">
        <v>176214</v>
      </c>
      <c r="L24" s="694">
        <v>188348</v>
      </c>
      <c r="M24" s="700">
        <v>184901</v>
      </c>
      <c r="N24" s="327" t="s">
        <v>1382</v>
      </c>
      <c r="O24" s="314">
        <f t="shared" si="0"/>
        <v>85.623588949089168</v>
      </c>
      <c r="P24" s="314">
        <f t="shared" si="1"/>
        <v>79.248801771738513</v>
      </c>
      <c r="Q24" s="314">
        <f t="shared" si="2"/>
        <v>79.103200000000001</v>
      </c>
      <c r="R24" s="314">
        <f t="shared" si="3"/>
        <v>79.391595789473683</v>
      </c>
      <c r="S24" s="314">
        <f t="shared" si="4"/>
        <v>65.045766315789479</v>
      </c>
      <c r="T24" s="314">
        <f t="shared" si="5"/>
        <v>54.162618947368429</v>
      </c>
      <c r="U24" s="314">
        <f t="shared" si="6"/>
        <v>71.968762105263153</v>
      </c>
      <c r="V24" s="314">
        <f t="shared" si="7"/>
        <v>56.832728421052643</v>
      </c>
      <c r="W24" s="609">
        <f t="shared" si="8"/>
        <v>203435.02999999997</v>
      </c>
      <c r="X24" s="609">
        <f t="shared" si="9"/>
        <v>186334.74</v>
      </c>
      <c r="Y24" s="609">
        <f t="shared" si="10"/>
        <v>209401.28</v>
      </c>
      <c r="Z24" s="609">
        <f t="shared" si="11"/>
        <v>221726.76</v>
      </c>
      <c r="AA24" s="609">
        <f t="shared" si="12"/>
        <v>238709.052</v>
      </c>
      <c r="AB24" s="609">
        <f t="shared" si="13"/>
        <v>266083.14</v>
      </c>
      <c r="AC24" s="609">
        <f t="shared" si="14"/>
        <v>286288.96000000002</v>
      </c>
      <c r="AD24" s="463"/>
      <c r="AE24" s="463"/>
      <c r="AF24" s="463"/>
      <c r="AG24" s="463"/>
      <c r="AH24" s="463"/>
      <c r="AI24" s="463"/>
      <c r="AJ24" s="440">
        <f t="shared" si="15"/>
        <v>271846.81</v>
      </c>
      <c r="AK24" s="440">
        <f t="shared" si="16"/>
        <v>248995.98</v>
      </c>
      <c r="AL24" s="440">
        <f t="shared" si="17"/>
        <v>254996.72</v>
      </c>
      <c r="AM24" s="440">
        <f t="shared" si="18"/>
        <v>263627.88</v>
      </c>
      <c r="AN24" s="440">
        <f t="shared" si="19"/>
        <v>255638.77200000003</v>
      </c>
      <c r="AO24" s="440">
        <f t="shared" si="20"/>
        <v>266083.14</v>
      </c>
      <c r="AP24" s="479">
        <f t="shared" si="21"/>
        <v>0</v>
      </c>
      <c r="AQ24" s="479">
        <f t="shared" si="22"/>
        <v>22850.829999999987</v>
      </c>
      <c r="AR24" s="479">
        <f t="shared" si="23"/>
        <v>16850.089999999997</v>
      </c>
      <c r="AS24" s="479">
        <f t="shared" si="24"/>
        <v>8218.929999999993</v>
      </c>
      <c r="AT24" s="479">
        <f t="shared" si="25"/>
        <v>16208.037999999971</v>
      </c>
      <c r="AU24" s="479">
        <f t="shared" si="26"/>
        <v>5763.6699999999837</v>
      </c>
    </row>
    <row r="25" spans="1:47">
      <c r="A25" s="2" t="s">
        <v>1303</v>
      </c>
      <c r="B25" s="3" t="s">
        <v>157</v>
      </c>
      <c r="C25" s="1006">
        <v>6400</v>
      </c>
      <c r="D25" s="961"/>
      <c r="E25" s="1014" t="s">
        <v>1066</v>
      </c>
      <c r="F25" s="1009"/>
      <c r="G25" s="331"/>
      <c r="H25" s="332"/>
      <c r="I25" s="332"/>
      <c r="J25" s="333">
        <v>76451</v>
      </c>
      <c r="K25" s="333">
        <v>79207</v>
      </c>
      <c r="L25" s="694">
        <v>56234</v>
      </c>
      <c r="M25" s="700">
        <v>44226</v>
      </c>
      <c r="N25" s="327" t="s">
        <v>1382</v>
      </c>
      <c r="O25" s="314">
        <f t="shared" si="0"/>
        <v>0</v>
      </c>
      <c r="P25" s="314">
        <f t="shared" si="1"/>
        <v>0</v>
      </c>
      <c r="Q25" s="314">
        <f t="shared" si="2"/>
        <v>0</v>
      </c>
      <c r="R25" s="314">
        <f t="shared" si="3"/>
        <v>0</v>
      </c>
      <c r="S25" s="314">
        <f t="shared" si="4"/>
        <v>29.373278947368419</v>
      </c>
      <c r="T25" s="314">
        <f t="shared" si="5"/>
        <v>24.345730526315794</v>
      </c>
      <c r="U25" s="314">
        <f t="shared" si="6"/>
        <v>21.487307368421053</v>
      </c>
      <c r="V25" s="314">
        <f t="shared" si="7"/>
        <v>13.593675789473686</v>
      </c>
      <c r="W25" s="609">
        <f t="shared" si="8"/>
        <v>0</v>
      </c>
      <c r="X25" s="609">
        <f t="shared" si="9"/>
        <v>0</v>
      </c>
      <c r="Y25" s="609">
        <f t="shared" si="10"/>
        <v>0</v>
      </c>
      <c r="Z25" s="609">
        <f t="shared" si="11"/>
        <v>0</v>
      </c>
      <c r="AA25" s="609">
        <f t="shared" si="12"/>
        <v>107795.90999999999</v>
      </c>
      <c r="AB25" s="609">
        <f t="shared" si="13"/>
        <v>119602.57</v>
      </c>
      <c r="AC25" s="609">
        <f t="shared" si="14"/>
        <v>85475.680000000008</v>
      </c>
      <c r="AD25" s="463"/>
      <c r="AE25" s="463"/>
      <c r="AF25" s="463"/>
      <c r="AG25" s="463"/>
      <c r="AH25" s="463"/>
      <c r="AI25" s="463"/>
      <c r="AJ25" s="440">
        <f t="shared" si="15"/>
        <v>0</v>
      </c>
      <c r="AK25" s="440">
        <f t="shared" si="16"/>
        <v>0</v>
      </c>
      <c r="AL25" s="440">
        <f t="shared" si="17"/>
        <v>0</v>
      </c>
      <c r="AM25" s="440">
        <f t="shared" si="18"/>
        <v>0</v>
      </c>
      <c r="AN25" s="440">
        <f t="shared" si="19"/>
        <v>115441.01</v>
      </c>
      <c r="AO25" s="440">
        <f t="shared" si="20"/>
        <v>119602.57</v>
      </c>
      <c r="AP25" s="479">
        <f t="shared" si="21"/>
        <v>0</v>
      </c>
      <c r="AQ25" s="479">
        <f t="shared" si="22"/>
        <v>0</v>
      </c>
      <c r="AR25" s="479">
        <f t="shared" si="23"/>
        <v>0</v>
      </c>
      <c r="AS25" s="479">
        <f t="shared" si="24"/>
        <v>0</v>
      </c>
      <c r="AT25" s="479">
        <f t="shared" si="25"/>
        <v>-115441.01</v>
      </c>
      <c r="AU25" s="479">
        <f t="shared" si="26"/>
        <v>-119602.57</v>
      </c>
    </row>
    <row r="26" spans="1:47" s="139" customFormat="1">
      <c r="A26" s="736" t="s">
        <v>2128</v>
      </c>
      <c r="B26" s="737" t="s">
        <v>157</v>
      </c>
      <c r="C26" s="1007">
        <v>6400</v>
      </c>
      <c r="D26" s="986" t="s">
        <v>2192</v>
      </c>
      <c r="E26" s="669" t="s">
        <v>1066</v>
      </c>
      <c r="F26" s="1010"/>
      <c r="G26" s="738"/>
      <c r="H26" s="739"/>
      <c r="I26" s="739"/>
      <c r="J26" s="670"/>
      <c r="K26" s="670"/>
      <c r="L26" s="746">
        <v>-35000</v>
      </c>
      <c r="M26" s="747">
        <v>-46703</v>
      </c>
      <c r="N26" s="742" t="s">
        <v>1382</v>
      </c>
      <c r="O26" s="743">
        <f t="shared" si="0"/>
        <v>0</v>
      </c>
      <c r="P26" s="743">
        <f t="shared" si="1"/>
        <v>0</v>
      </c>
      <c r="Q26" s="743">
        <f t="shared" si="2"/>
        <v>0</v>
      </c>
      <c r="R26" s="743">
        <f t="shared" si="3"/>
        <v>0</v>
      </c>
      <c r="S26" s="743">
        <f t="shared" si="4"/>
        <v>0</v>
      </c>
      <c r="T26" s="743">
        <f t="shared" si="5"/>
        <v>0</v>
      </c>
      <c r="U26" s="743">
        <f t="shared" si="6"/>
        <v>-13.373684210526315</v>
      </c>
      <c r="V26" s="314">
        <f t="shared" si="7"/>
        <v>-14.355027368421055</v>
      </c>
      <c r="W26" s="744">
        <f t="shared" si="8"/>
        <v>0</v>
      </c>
      <c r="X26" s="744">
        <f t="shared" si="9"/>
        <v>0</v>
      </c>
      <c r="Y26" s="744">
        <f t="shared" si="10"/>
        <v>0</v>
      </c>
      <c r="Z26" s="744">
        <f t="shared" si="11"/>
        <v>0</v>
      </c>
      <c r="AA26" s="744">
        <f t="shared" si="12"/>
        <v>0</v>
      </c>
      <c r="AB26" s="744">
        <f t="shared" si="13"/>
        <v>0</v>
      </c>
      <c r="AC26" s="744">
        <f t="shared" si="14"/>
        <v>-53200</v>
      </c>
      <c r="AD26" s="744"/>
      <c r="AE26" s="744"/>
      <c r="AF26" s="744"/>
      <c r="AG26" s="744"/>
      <c r="AH26" s="744"/>
      <c r="AI26" s="744"/>
      <c r="AJ26" s="744">
        <f t="shared" si="15"/>
        <v>0</v>
      </c>
      <c r="AK26" s="744">
        <f t="shared" si="16"/>
        <v>0</v>
      </c>
      <c r="AL26" s="744">
        <f t="shared" si="17"/>
        <v>0</v>
      </c>
      <c r="AM26" s="744">
        <f t="shared" si="18"/>
        <v>0</v>
      </c>
      <c r="AN26" s="744">
        <f t="shared" si="19"/>
        <v>0</v>
      </c>
      <c r="AO26" s="744">
        <f t="shared" si="20"/>
        <v>0</v>
      </c>
      <c r="AP26" s="745">
        <f t="shared" si="21"/>
        <v>0</v>
      </c>
      <c r="AQ26" s="745">
        <f t="shared" si="22"/>
        <v>0</v>
      </c>
      <c r="AR26" s="745">
        <f t="shared" si="23"/>
        <v>0</v>
      </c>
      <c r="AS26" s="745">
        <f t="shared" si="24"/>
        <v>0</v>
      </c>
      <c r="AT26" s="745">
        <f t="shared" si="25"/>
        <v>0</v>
      </c>
      <c r="AU26" s="745">
        <f t="shared" si="26"/>
        <v>0</v>
      </c>
    </row>
    <row r="27" spans="1:47">
      <c r="A27" s="2" t="s">
        <v>1304</v>
      </c>
      <c r="B27" s="3" t="s">
        <v>7</v>
      </c>
      <c r="C27" s="1006">
        <v>6400</v>
      </c>
      <c r="D27" s="961"/>
      <c r="E27" s="1014" t="s">
        <v>1066</v>
      </c>
      <c r="F27" s="1009">
        <v>11149</v>
      </c>
      <c r="G27" s="331">
        <v>10350</v>
      </c>
      <c r="H27" s="332">
        <v>11178</v>
      </c>
      <c r="I27" s="332">
        <v>7131</v>
      </c>
      <c r="J27" s="333">
        <v>4011</v>
      </c>
      <c r="K27" s="333">
        <v>26885</v>
      </c>
      <c r="L27" s="695">
        <v>13514</v>
      </c>
      <c r="M27" s="702">
        <v>18244</v>
      </c>
      <c r="N27" s="327" t="s">
        <v>1382</v>
      </c>
      <c r="O27" s="314">
        <f t="shared" si="0"/>
        <v>5.3025167509673068</v>
      </c>
      <c r="P27" s="314">
        <f t="shared" si="1"/>
        <v>4.9741361225575424</v>
      </c>
      <c r="Q27" s="314">
        <f t="shared" si="2"/>
        <v>5.2360105263157894</v>
      </c>
      <c r="R27" s="314">
        <f t="shared" si="3"/>
        <v>3.2427284210526319</v>
      </c>
      <c r="S27" s="314">
        <f t="shared" si="4"/>
        <v>1.5410684210526318</v>
      </c>
      <c r="T27" s="314">
        <f t="shared" si="5"/>
        <v>8.2636000000000003</v>
      </c>
      <c r="U27" s="314">
        <f t="shared" si="6"/>
        <v>5.1637705263157896</v>
      </c>
      <c r="V27" s="314">
        <f t="shared" si="7"/>
        <v>5.6076294736842112</v>
      </c>
      <c r="W27" s="609">
        <f t="shared" si="8"/>
        <v>12598.369999999999</v>
      </c>
      <c r="X27" s="609">
        <f t="shared" si="9"/>
        <v>11695.499999999998</v>
      </c>
      <c r="Y27" s="609">
        <f t="shared" si="10"/>
        <v>13860.72</v>
      </c>
      <c r="Z27" s="609">
        <f t="shared" si="11"/>
        <v>9056.3700000000008</v>
      </c>
      <c r="AA27" s="609">
        <f t="shared" si="12"/>
        <v>5655.5099999999993</v>
      </c>
      <c r="AB27" s="609">
        <f t="shared" si="13"/>
        <v>40596.35</v>
      </c>
      <c r="AC27" s="609">
        <f t="shared" si="14"/>
        <v>20541.28</v>
      </c>
      <c r="AD27" s="463"/>
      <c r="AE27" s="463"/>
      <c r="AF27" s="463"/>
      <c r="AG27" s="463"/>
      <c r="AH27" s="463"/>
      <c r="AI27" s="463"/>
      <c r="AJ27" s="440">
        <f t="shared" si="15"/>
        <v>16834.990000000002</v>
      </c>
      <c r="AK27" s="440">
        <f t="shared" si="16"/>
        <v>15628.5</v>
      </c>
      <c r="AL27" s="440">
        <f t="shared" si="17"/>
        <v>16878.78</v>
      </c>
      <c r="AM27" s="440">
        <f t="shared" si="18"/>
        <v>10767.81</v>
      </c>
      <c r="AN27" s="440">
        <f t="shared" si="19"/>
        <v>6056.61</v>
      </c>
      <c r="AO27" s="440">
        <f t="shared" si="20"/>
        <v>40596.35</v>
      </c>
      <c r="AP27" s="479">
        <f t="shared" si="21"/>
        <v>0</v>
      </c>
      <c r="AQ27" s="479">
        <f t="shared" si="22"/>
        <v>1206.4900000000016</v>
      </c>
      <c r="AR27" s="479">
        <f t="shared" si="23"/>
        <v>-43.789999999997235</v>
      </c>
      <c r="AS27" s="479">
        <f t="shared" si="24"/>
        <v>6067.1800000000021</v>
      </c>
      <c r="AT27" s="479">
        <f t="shared" si="25"/>
        <v>10778.380000000001</v>
      </c>
      <c r="AU27" s="479">
        <f t="shared" si="26"/>
        <v>-23761.359999999997</v>
      </c>
    </row>
    <row r="28" spans="1:47">
      <c r="A28" s="2" t="s">
        <v>1305</v>
      </c>
      <c r="B28" s="3" t="s">
        <v>6</v>
      </c>
      <c r="C28" s="1006">
        <v>6400</v>
      </c>
      <c r="D28" s="961"/>
      <c r="E28" s="1014" t="s">
        <v>1066</v>
      </c>
      <c r="F28" s="1009">
        <v>10515</v>
      </c>
      <c r="G28" s="331">
        <v>14648</v>
      </c>
      <c r="H28" s="332">
        <v>14648</v>
      </c>
      <c r="I28" s="332">
        <v>14634</v>
      </c>
      <c r="J28" s="333">
        <v>13057</v>
      </c>
      <c r="K28" s="333">
        <v>10922</v>
      </c>
      <c r="L28" s="694">
        <v>10870</v>
      </c>
      <c r="M28" s="700">
        <v>11732</v>
      </c>
      <c r="N28" s="327" t="s">
        <v>1382</v>
      </c>
      <c r="O28" s="314">
        <f t="shared" si="0"/>
        <v>5.0009833739726632</v>
      </c>
      <c r="P28" s="314">
        <f t="shared" si="1"/>
        <v>7.0397242437896494</v>
      </c>
      <c r="Q28" s="314">
        <f t="shared" si="2"/>
        <v>6.8614315789473688</v>
      </c>
      <c r="R28" s="314">
        <f t="shared" si="3"/>
        <v>6.6546189473684212</v>
      </c>
      <c r="S28" s="314">
        <f t="shared" si="4"/>
        <v>5.016636842105263</v>
      </c>
      <c r="T28" s="314">
        <f t="shared" si="5"/>
        <v>3.3570778947368427</v>
      </c>
      <c r="U28" s="314">
        <f t="shared" si="6"/>
        <v>4.1534842105263161</v>
      </c>
      <c r="V28" s="314">
        <f t="shared" si="7"/>
        <v>3.6060463157894742</v>
      </c>
      <c r="W28" s="609">
        <f t="shared" si="8"/>
        <v>11881.949999999999</v>
      </c>
      <c r="X28" s="609">
        <f t="shared" si="9"/>
        <v>16552.239999999998</v>
      </c>
      <c r="Y28" s="609">
        <f t="shared" si="10"/>
        <v>18163.52</v>
      </c>
      <c r="Z28" s="609">
        <f t="shared" si="11"/>
        <v>18585.18</v>
      </c>
      <c r="AA28" s="609">
        <f t="shared" si="12"/>
        <v>18410.37</v>
      </c>
      <c r="AB28" s="609">
        <f t="shared" si="13"/>
        <v>16492.22</v>
      </c>
      <c r="AC28" s="609">
        <f t="shared" si="14"/>
        <v>16522.400000000001</v>
      </c>
      <c r="AD28" s="463"/>
      <c r="AE28" s="463"/>
      <c r="AF28" s="463"/>
      <c r="AG28" s="463"/>
      <c r="AH28" s="463"/>
      <c r="AI28" s="463"/>
      <c r="AJ28" s="440">
        <f t="shared" si="15"/>
        <v>15877.65</v>
      </c>
      <c r="AK28" s="440">
        <f t="shared" si="16"/>
        <v>22118.48</v>
      </c>
      <c r="AL28" s="440">
        <f t="shared" si="17"/>
        <v>22118.48</v>
      </c>
      <c r="AM28" s="440">
        <f t="shared" si="18"/>
        <v>22097.34</v>
      </c>
      <c r="AN28" s="440">
        <f t="shared" si="19"/>
        <v>19716.07</v>
      </c>
      <c r="AO28" s="440">
        <f t="shared" si="20"/>
        <v>16492.22</v>
      </c>
      <c r="AP28" s="479">
        <f t="shared" si="21"/>
        <v>0</v>
      </c>
      <c r="AQ28" s="479">
        <f t="shared" si="22"/>
        <v>-6240.83</v>
      </c>
      <c r="AR28" s="479">
        <f t="shared" si="23"/>
        <v>-6240.83</v>
      </c>
      <c r="AS28" s="479">
        <f t="shared" si="24"/>
        <v>-6219.6900000000005</v>
      </c>
      <c r="AT28" s="479">
        <f t="shared" si="25"/>
        <v>-3838.42</v>
      </c>
      <c r="AU28" s="479">
        <f t="shared" si="26"/>
        <v>-614.57000000000153</v>
      </c>
    </row>
    <row r="29" spans="1:47">
      <c r="A29" s="2" t="s">
        <v>1306</v>
      </c>
      <c r="B29" s="3" t="s">
        <v>38</v>
      </c>
      <c r="C29" s="1006" t="s">
        <v>348</v>
      </c>
      <c r="D29" s="961"/>
      <c r="E29" s="1014" t="s">
        <v>1066</v>
      </c>
      <c r="F29" s="1009">
        <v>6000</v>
      </c>
      <c r="G29" s="331">
        <v>6108</v>
      </c>
      <c r="H29" s="332">
        <v>6057</v>
      </c>
      <c r="I29" s="332">
        <v>6313</v>
      </c>
      <c r="J29" s="333">
        <v>5817</v>
      </c>
      <c r="K29" s="333">
        <v>5368</v>
      </c>
      <c r="L29" s="694">
        <v>5817</v>
      </c>
      <c r="M29" s="700">
        <v>7401</v>
      </c>
      <c r="N29" s="327" t="s">
        <v>1382</v>
      </c>
      <c r="O29" s="314">
        <f t="shared" si="0"/>
        <v>2.8536281734508782</v>
      </c>
      <c r="P29" s="314">
        <f t="shared" si="1"/>
        <v>2.9354612016020742</v>
      </c>
      <c r="Q29" s="314">
        <f t="shared" si="2"/>
        <v>2.8372263157894739</v>
      </c>
      <c r="R29" s="314">
        <f t="shared" si="3"/>
        <v>2.8707536842105261</v>
      </c>
      <c r="S29" s="314">
        <f t="shared" si="4"/>
        <v>2.2349526315789476</v>
      </c>
      <c r="T29" s="314">
        <f t="shared" si="5"/>
        <v>1.6499536842105265</v>
      </c>
      <c r="U29" s="314">
        <f t="shared" si="6"/>
        <v>2.2227063157894738</v>
      </c>
      <c r="V29" s="314">
        <f t="shared" si="7"/>
        <v>2.2748336842105266</v>
      </c>
      <c r="W29" s="609">
        <f t="shared" si="8"/>
        <v>6779.9999999999991</v>
      </c>
      <c r="X29" s="609">
        <f t="shared" si="9"/>
        <v>6902.0399999999991</v>
      </c>
      <c r="Y29" s="609">
        <f t="shared" si="10"/>
        <v>7510.68</v>
      </c>
      <c r="Z29" s="609">
        <f t="shared" si="11"/>
        <v>8017.51</v>
      </c>
      <c r="AA29" s="609">
        <f t="shared" si="12"/>
        <v>8201.9699999999993</v>
      </c>
      <c r="AB29" s="609">
        <f t="shared" si="13"/>
        <v>8105.68</v>
      </c>
      <c r="AC29" s="609">
        <f t="shared" si="14"/>
        <v>8841.84</v>
      </c>
      <c r="AD29" s="463"/>
      <c r="AE29" s="463"/>
      <c r="AF29" s="463"/>
      <c r="AG29" s="463"/>
      <c r="AH29" s="463"/>
      <c r="AI29" s="463"/>
      <c r="AJ29" s="440">
        <f t="shared" si="15"/>
        <v>9060</v>
      </c>
      <c r="AK29" s="440">
        <f t="shared" si="16"/>
        <v>9223.08</v>
      </c>
      <c r="AL29" s="440">
        <f t="shared" si="17"/>
        <v>9146.07</v>
      </c>
      <c r="AM29" s="440">
        <f t="shared" si="18"/>
        <v>9532.6299999999992</v>
      </c>
      <c r="AN29" s="440">
        <f t="shared" si="19"/>
        <v>8783.67</v>
      </c>
      <c r="AO29" s="440">
        <f t="shared" si="20"/>
        <v>8105.68</v>
      </c>
      <c r="AP29" s="479">
        <f t="shared" si="21"/>
        <v>0</v>
      </c>
      <c r="AQ29" s="479">
        <f t="shared" si="22"/>
        <v>-163.07999999999993</v>
      </c>
      <c r="AR29" s="479">
        <f t="shared" si="23"/>
        <v>-86.069999999999709</v>
      </c>
      <c r="AS29" s="479">
        <f t="shared" si="24"/>
        <v>-472.6299999999992</v>
      </c>
      <c r="AT29" s="479">
        <f t="shared" si="25"/>
        <v>276.32999999999993</v>
      </c>
      <c r="AU29" s="479">
        <f t="shared" si="26"/>
        <v>954.31999999999971</v>
      </c>
    </row>
    <row r="30" spans="1:47">
      <c r="A30" s="2" t="s">
        <v>1307</v>
      </c>
      <c r="B30" s="3" t="s">
        <v>38</v>
      </c>
      <c r="C30" s="1006" t="s">
        <v>348</v>
      </c>
      <c r="D30" s="961"/>
      <c r="E30" s="1014" t="s">
        <v>1066</v>
      </c>
      <c r="F30" s="1009">
        <v>3155</v>
      </c>
      <c r="G30" s="331">
        <v>5008</v>
      </c>
      <c r="H30" s="332">
        <v>5185</v>
      </c>
      <c r="I30" s="332">
        <v>1154</v>
      </c>
      <c r="J30" s="333">
        <v>1157</v>
      </c>
      <c r="K30" s="333">
        <v>1970</v>
      </c>
      <c r="L30" s="695">
        <v>9877</v>
      </c>
      <c r="M30" s="702">
        <v>15010</v>
      </c>
      <c r="N30" s="327" t="s">
        <v>1382</v>
      </c>
      <c r="O30" s="314">
        <f t="shared" si="0"/>
        <v>1.5005328145395869</v>
      </c>
      <c r="P30" s="314">
        <f t="shared" si="1"/>
        <v>2.4068090533109343</v>
      </c>
      <c r="Q30" s="314">
        <f t="shared" si="2"/>
        <v>2.4287631578947373</v>
      </c>
      <c r="R30" s="314">
        <f t="shared" si="3"/>
        <v>0.52476631578947375</v>
      </c>
      <c r="S30" s="314">
        <f t="shared" si="4"/>
        <v>0.44453157894736844</v>
      </c>
      <c r="T30" s="314">
        <f t="shared" si="5"/>
        <v>0.60551578947368423</v>
      </c>
      <c r="U30" s="314">
        <f t="shared" si="6"/>
        <v>3.7740536842105263</v>
      </c>
      <c r="V30" s="314">
        <f t="shared" si="7"/>
        <v>4.6136000000000008</v>
      </c>
      <c r="W30" s="609">
        <f t="shared" si="8"/>
        <v>3565.1499999999996</v>
      </c>
      <c r="X30" s="609">
        <f t="shared" si="9"/>
        <v>5659.0399999999991</v>
      </c>
      <c r="Y30" s="609">
        <f t="shared" si="10"/>
        <v>6429.4</v>
      </c>
      <c r="Z30" s="609">
        <f t="shared" si="11"/>
        <v>1465.58</v>
      </c>
      <c r="AA30" s="609">
        <f t="shared" si="12"/>
        <v>1631.37</v>
      </c>
      <c r="AB30" s="609">
        <f t="shared" si="13"/>
        <v>2974.7</v>
      </c>
      <c r="AC30" s="609">
        <f t="shared" si="14"/>
        <v>15013.04</v>
      </c>
      <c r="AD30" s="463"/>
      <c r="AE30" s="463"/>
      <c r="AF30" s="463"/>
      <c r="AG30" s="463"/>
      <c r="AH30" s="463"/>
      <c r="AI30" s="463"/>
      <c r="AJ30" s="440">
        <f t="shared" si="15"/>
        <v>4764.05</v>
      </c>
      <c r="AK30" s="440">
        <f t="shared" si="16"/>
        <v>7562.08</v>
      </c>
      <c r="AL30" s="440">
        <f t="shared" si="17"/>
        <v>7829.35</v>
      </c>
      <c r="AM30" s="440">
        <f t="shared" si="18"/>
        <v>1742.54</v>
      </c>
      <c r="AN30" s="440">
        <f t="shared" si="19"/>
        <v>1747.07</v>
      </c>
      <c r="AO30" s="440">
        <f t="shared" si="20"/>
        <v>2974.7</v>
      </c>
      <c r="AP30" s="479">
        <f t="shared" si="21"/>
        <v>0</v>
      </c>
      <c r="AQ30" s="479">
        <f t="shared" si="22"/>
        <v>-2798.0299999999997</v>
      </c>
      <c r="AR30" s="479">
        <f t="shared" si="23"/>
        <v>-3065.3</v>
      </c>
      <c r="AS30" s="479">
        <f t="shared" si="24"/>
        <v>3021.51</v>
      </c>
      <c r="AT30" s="479">
        <f t="shared" si="25"/>
        <v>3016.9800000000005</v>
      </c>
      <c r="AU30" s="479">
        <f t="shared" si="26"/>
        <v>1789.3500000000004</v>
      </c>
    </row>
    <row r="31" spans="1:47">
      <c r="A31" s="2" t="s">
        <v>1308</v>
      </c>
      <c r="B31" s="3" t="s">
        <v>185</v>
      </c>
      <c r="C31" s="1006">
        <v>6440</v>
      </c>
      <c r="D31" s="961"/>
      <c r="E31" s="1014" t="s">
        <v>1066</v>
      </c>
      <c r="F31" s="1009">
        <v>4912</v>
      </c>
      <c r="G31" s="331">
        <v>4937</v>
      </c>
      <c r="H31" s="332">
        <v>6097</v>
      </c>
      <c r="I31" s="332">
        <v>5497</v>
      </c>
      <c r="J31" s="333">
        <v>4885</v>
      </c>
      <c r="K31" s="333">
        <v>4178</v>
      </c>
      <c r="L31" s="695">
        <v>5023</v>
      </c>
      <c r="M31" s="702">
        <v>4348</v>
      </c>
      <c r="N31" s="327" t="s">
        <v>1382</v>
      </c>
      <c r="O31" s="314">
        <f t="shared" si="0"/>
        <v>2.3361702646651188</v>
      </c>
      <c r="P31" s="314">
        <f t="shared" si="1"/>
        <v>2.3726869601030516</v>
      </c>
      <c r="Q31" s="314">
        <f t="shared" si="2"/>
        <v>2.8559631578947369</v>
      </c>
      <c r="R31" s="314">
        <f t="shared" si="3"/>
        <v>2.4996884210526318</v>
      </c>
      <c r="S31" s="314">
        <f t="shared" si="4"/>
        <v>1.8768684210526316</v>
      </c>
      <c r="T31" s="314">
        <f t="shared" si="5"/>
        <v>1.2841852631578949</v>
      </c>
      <c r="U31" s="314">
        <f t="shared" si="6"/>
        <v>1.9193147368421051</v>
      </c>
      <c r="V31" s="314">
        <f t="shared" si="7"/>
        <v>1.3364378947368423</v>
      </c>
      <c r="W31" s="609">
        <f t="shared" si="8"/>
        <v>5550.5599999999995</v>
      </c>
      <c r="X31" s="609">
        <f t="shared" si="9"/>
        <v>5578.8099999999995</v>
      </c>
      <c r="Y31" s="609">
        <f t="shared" si="10"/>
        <v>7560.28</v>
      </c>
      <c r="Z31" s="609">
        <f t="shared" si="11"/>
        <v>6981.1900000000005</v>
      </c>
      <c r="AA31" s="609">
        <f t="shared" si="12"/>
        <v>6887.8499999999995</v>
      </c>
      <c r="AB31" s="609">
        <f t="shared" si="13"/>
        <v>6308.78</v>
      </c>
      <c r="AC31" s="609">
        <f t="shared" si="14"/>
        <v>7634.96</v>
      </c>
      <c r="AD31" s="463"/>
      <c r="AE31" s="463"/>
      <c r="AF31" s="463"/>
      <c r="AG31" s="463"/>
      <c r="AH31" s="463"/>
      <c r="AI31" s="463"/>
      <c r="AJ31" s="440">
        <f t="shared" si="15"/>
        <v>7417.12</v>
      </c>
      <c r="AK31" s="440">
        <f t="shared" si="16"/>
        <v>7454.87</v>
      </c>
      <c r="AL31" s="440">
        <f t="shared" si="17"/>
        <v>9206.4699999999993</v>
      </c>
      <c r="AM31" s="440">
        <f t="shared" si="18"/>
        <v>8300.4699999999993</v>
      </c>
      <c r="AN31" s="440">
        <f t="shared" si="19"/>
        <v>7376.35</v>
      </c>
      <c r="AO31" s="440">
        <f t="shared" si="20"/>
        <v>6308.78</v>
      </c>
      <c r="AP31" s="479">
        <f t="shared" si="21"/>
        <v>0</v>
      </c>
      <c r="AQ31" s="479">
        <f t="shared" si="22"/>
        <v>-37.75</v>
      </c>
      <c r="AR31" s="479">
        <f t="shared" si="23"/>
        <v>-1789.3499999999995</v>
      </c>
      <c r="AS31" s="479">
        <f t="shared" si="24"/>
        <v>-883.34999999999945</v>
      </c>
      <c r="AT31" s="479">
        <f t="shared" si="25"/>
        <v>40.769999999999527</v>
      </c>
      <c r="AU31" s="479">
        <f t="shared" si="26"/>
        <v>1108.3400000000001</v>
      </c>
    </row>
    <row r="32" spans="1:47">
      <c r="A32" s="2" t="s">
        <v>2103</v>
      </c>
      <c r="B32" s="3" t="s">
        <v>2102</v>
      </c>
      <c r="C32" s="1006"/>
      <c r="D32" s="961"/>
      <c r="E32" s="1014" t="s">
        <v>1066</v>
      </c>
      <c r="F32" s="1009">
        <v>7193</v>
      </c>
      <c r="G32" s="331">
        <v>7193</v>
      </c>
      <c r="H32" s="332">
        <v>4639</v>
      </c>
      <c r="I32" s="332">
        <v>8107</v>
      </c>
      <c r="J32" s="333">
        <v>8348</v>
      </c>
      <c r="K32" s="333">
        <v>9689</v>
      </c>
      <c r="L32" s="695">
        <v>7884</v>
      </c>
      <c r="M32" s="702">
        <v>8470</v>
      </c>
      <c r="N32" s="327"/>
      <c r="O32" s="314">
        <f t="shared" si="0"/>
        <v>3.4210245752720279</v>
      </c>
      <c r="P32" s="314">
        <f t="shared" si="1"/>
        <v>3.4569044569619711</v>
      </c>
      <c r="Q32" s="314">
        <f t="shared" si="2"/>
        <v>2.1730052631578949</v>
      </c>
      <c r="R32" s="314">
        <f t="shared" si="3"/>
        <v>3.6865515789473684</v>
      </c>
      <c r="S32" s="314">
        <f t="shared" si="4"/>
        <v>3.207389473684211</v>
      </c>
      <c r="T32" s="314">
        <f t="shared" si="5"/>
        <v>2.978092631578948</v>
      </c>
      <c r="U32" s="314">
        <f t="shared" si="6"/>
        <v>3.0125178947368423</v>
      </c>
      <c r="V32" s="314">
        <f t="shared" si="7"/>
        <v>2.6034105263157898</v>
      </c>
      <c r="W32" s="609">
        <f t="shared" si="8"/>
        <v>8128.0899999999992</v>
      </c>
      <c r="X32" s="609">
        <f t="shared" si="9"/>
        <v>8128.0899999999992</v>
      </c>
      <c r="Y32" s="609">
        <f t="shared" si="10"/>
        <v>5752.36</v>
      </c>
      <c r="Z32" s="609">
        <f t="shared" si="11"/>
        <v>10295.89</v>
      </c>
      <c r="AA32" s="609">
        <f t="shared" si="12"/>
        <v>11770.679999999998</v>
      </c>
      <c r="AB32" s="609">
        <f t="shared" si="13"/>
        <v>14630.39</v>
      </c>
      <c r="AC32" s="609">
        <f t="shared" si="14"/>
        <v>11983.68</v>
      </c>
      <c r="AD32" s="463"/>
      <c r="AE32" s="463"/>
      <c r="AF32" s="463"/>
      <c r="AG32" s="463"/>
      <c r="AH32" s="463"/>
      <c r="AI32" s="463"/>
      <c r="AJ32" s="440">
        <f t="shared" si="15"/>
        <v>10861.43</v>
      </c>
      <c r="AK32" s="440">
        <f t="shared" si="16"/>
        <v>10861.43</v>
      </c>
      <c r="AL32" s="440">
        <f t="shared" si="17"/>
        <v>7004.89</v>
      </c>
      <c r="AM32" s="440">
        <f t="shared" si="18"/>
        <v>12241.57</v>
      </c>
      <c r="AN32" s="440">
        <f t="shared" si="19"/>
        <v>12605.48</v>
      </c>
      <c r="AO32" s="440">
        <f t="shared" si="20"/>
        <v>14630.39</v>
      </c>
      <c r="AP32" s="479">
        <f t="shared" si="21"/>
        <v>0</v>
      </c>
      <c r="AQ32" s="479">
        <f t="shared" si="22"/>
        <v>0</v>
      </c>
      <c r="AR32" s="479">
        <f t="shared" si="23"/>
        <v>3856.54</v>
      </c>
      <c r="AS32" s="479">
        <f t="shared" si="24"/>
        <v>-1380.1399999999994</v>
      </c>
      <c r="AT32" s="479">
        <f t="shared" si="25"/>
        <v>-1744.0499999999993</v>
      </c>
      <c r="AU32" s="479">
        <f t="shared" si="26"/>
        <v>-3768.9599999999991</v>
      </c>
    </row>
    <row r="33" spans="1:47">
      <c r="A33" s="2" t="s">
        <v>161</v>
      </c>
      <c r="B33" s="3" t="s">
        <v>162</v>
      </c>
      <c r="C33" s="1006">
        <v>6430</v>
      </c>
      <c r="D33" s="961"/>
      <c r="E33" s="1014" t="s">
        <v>1066</v>
      </c>
      <c r="F33" s="1009">
        <v>17565</v>
      </c>
      <c r="G33" s="331">
        <v>34604</v>
      </c>
      <c r="H33" s="332">
        <v>18173</v>
      </c>
      <c r="I33" s="332">
        <v>18423</v>
      </c>
      <c r="J33" s="333">
        <v>14612</v>
      </c>
      <c r="K33" s="333">
        <v>13815</v>
      </c>
      <c r="L33" s="695">
        <v>15267</v>
      </c>
      <c r="M33" s="702">
        <v>14646</v>
      </c>
      <c r="N33" s="327" t="s">
        <v>1382</v>
      </c>
      <c r="O33" s="314">
        <f t="shared" si="0"/>
        <v>8.3539964777774465</v>
      </c>
      <c r="P33" s="314">
        <f t="shared" si="1"/>
        <v>16.63043539951509</v>
      </c>
      <c r="Q33" s="314">
        <f t="shared" si="2"/>
        <v>8.5126157894736849</v>
      </c>
      <c r="R33" s="314">
        <f t="shared" si="3"/>
        <v>8.3776168421052635</v>
      </c>
      <c r="S33" s="314">
        <f t="shared" si="4"/>
        <v>5.6140842105263156</v>
      </c>
      <c r="T33" s="314">
        <f t="shared" si="5"/>
        <v>4.2462947368421062</v>
      </c>
      <c r="U33" s="314">
        <f t="shared" si="6"/>
        <v>5.8336010526315789</v>
      </c>
      <c r="V33" s="314">
        <f t="shared" si="7"/>
        <v>4.5017178947368421</v>
      </c>
      <c r="W33" s="609">
        <f t="shared" si="8"/>
        <v>19848.449999999997</v>
      </c>
      <c r="X33" s="609">
        <f t="shared" si="9"/>
        <v>39102.519999999997</v>
      </c>
      <c r="Y33" s="609">
        <f t="shared" si="10"/>
        <v>22534.52</v>
      </c>
      <c r="Z33" s="609">
        <f t="shared" si="11"/>
        <v>23397.21</v>
      </c>
      <c r="AA33" s="609">
        <f t="shared" si="12"/>
        <v>20602.919999999998</v>
      </c>
      <c r="AB33" s="609">
        <f t="shared" si="13"/>
        <v>20860.650000000001</v>
      </c>
      <c r="AC33" s="609">
        <f t="shared" si="14"/>
        <v>23205.84</v>
      </c>
      <c r="AD33" s="463"/>
      <c r="AE33" s="463"/>
      <c r="AF33" s="463"/>
      <c r="AG33" s="463"/>
      <c r="AH33" s="463"/>
      <c r="AI33" s="463"/>
      <c r="AJ33" s="440">
        <f t="shared" si="15"/>
        <v>26523.15</v>
      </c>
      <c r="AK33" s="440">
        <f t="shared" si="16"/>
        <v>52252.04</v>
      </c>
      <c r="AL33" s="440">
        <f t="shared" si="17"/>
        <v>27441.23</v>
      </c>
      <c r="AM33" s="440">
        <f t="shared" si="18"/>
        <v>27818.73</v>
      </c>
      <c r="AN33" s="440">
        <f t="shared" si="19"/>
        <v>22064.12</v>
      </c>
      <c r="AO33" s="440">
        <f t="shared" si="20"/>
        <v>20860.650000000001</v>
      </c>
      <c r="AP33" s="479">
        <f t="shared" si="21"/>
        <v>0</v>
      </c>
      <c r="AQ33" s="479">
        <f t="shared" si="22"/>
        <v>-25728.89</v>
      </c>
      <c r="AR33" s="479">
        <f t="shared" si="23"/>
        <v>-918.07999999999811</v>
      </c>
      <c r="AS33" s="479">
        <f t="shared" si="24"/>
        <v>-1295.5799999999981</v>
      </c>
      <c r="AT33" s="479">
        <f t="shared" si="25"/>
        <v>4459.0300000000025</v>
      </c>
      <c r="AU33" s="479">
        <f t="shared" si="26"/>
        <v>5662.5</v>
      </c>
    </row>
    <row r="34" spans="1:47">
      <c r="A34" s="2" t="s">
        <v>135</v>
      </c>
      <c r="B34" s="3" t="s">
        <v>136</v>
      </c>
      <c r="C34" s="1006">
        <v>6300</v>
      </c>
      <c r="D34" s="961"/>
      <c r="E34" s="1014" t="s">
        <v>1066</v>
      </c>
      <c r="F34" s="1009">
        <v>271036</v>
      </c>
      <c r="G34" s="331">
        <v>262410</v>
      </c>
      <c r="H34" s="332">
        <v>249163</v>
      </c>
      <c r="I34" s="332">
        <v>248684</v>
      </c>
      <c r="J34" s="333">
        <v>262446</v>
      </c>
      <c r="K34" s="333">
        <v>246869</v>
      </c>
      <c r="L34" s="694">
        <v>233814</v>
      </c>
      <c r="M34" s="700">
        <v>236230</v>
      </c>
      <c r="N34" s="327" t="s">
        <v>1382</v>
      </c>
      <c r="O34" s="314">
        <f t="shared" si="0"/>
        <v>128.90599426990536</v>
      </c>
      <c r="P34" s="314">
        <f t="shared" si="1"/>
        <v>126.11237293916179</v>
      </c>
      <c r="Q34" s="314">
        <f t="shared" si="2"/>
        <v>116.71319473684211</v>
      </c>
      <c r="R34" s="314">
        <f t="shared" si="3"/>
        <v>113.08577684210528</v>
      </c>
      <c r="S34" s="314">
        <f t="shared" si="4"/>
        <v>100.83451578947368</v>
      </c>
      <c r="T34" s="314">
        <f t="shared" si="5"/>
        <v>75.87973473684211</v>
      </c>
      <c r="U34" s="314">
        <f t="shared" si="6"/>
        <v>89.341560000000001</v>
      </c>
      <c r="V34" s="314">
        <f t="shared" si="7"/>
        <v>72.609642105263177</v>
      </c>
      <c r="W34" s="609">
        <f t="shared" si="8"/>
        <v>306270.68</v>
      </c>
      <c r="X34" s="609">
        <f t="shared" si="9"/>
        <v>296523.3</v>
      </c>
      <c r="Y34" s="609">
        <f t="shared" si="10"/>
        <v>308962.12</v>
      </c>
      <c r="Z34" s="609">
        <f t="shared" si="11"/>
        <v>315828.68</v>
      </c>
      <c r="AA34" s="609">
        <f t="shared" si="12"/>
        <v>370048.86</v>
      </c>
      <c r="AB34" s="609">
        <f t="shared" si="13"/>
        <v>372772.19</v>
      </c>
      <c r="AC34" s="609">
        <f t="shared" si="14"/>
        <v>355397.28</v>
      </c>
      <c r="AD34" s="463"/>
      <c r="AE34" s="463"/>
      <c r="AF34" s="463"/>
      <c r="AG34" s="463"/>
      <c r="AH34" s="463"/>
      <c r="AI34" s="463"/>
      <c r="AJ34" s="440">
        <f t="shared" si="15"/>
        <v>409264.36</v>
      </c>
      <c r="AK34" s="440">
        <f t="shared" si="16"/>
        <v>396239.1</v>
      </c>
      <c r="AL34" s="440">
        <f t="shared" si="17"/>
        <v>376236.13</v>
      </c>
      <c r="AM34" s="440">
        <f t="shared" si="18"/>
        <v>375512.84</v>
      </c>
      <c r="AN34" s="440">
        <f t="shared" si="19"/>
        <v>396293.46</v>
      </c>
      <c r="AO34" s="440">
        <f t="shared" si="20"/>
        <v>372772.19</v>
      </c>
      <c r="AP34" s="479">
        <f t="shared" si="21"/>
        <v>0</v>
      </c>
      <c r="AQ34" s="479">
        <f t="shared" si="22"/>
        <v>13025.260000000009</v>
      </c>
      <c r="AR34" s="479">
        <f t="shared" si="23"/>
        <v>33028.229999999981</v>
      </c>
      <c r="AS34" s="479">
        <f t="shared" si="24"/>
        <v>33751.51999999996</v>
      </c>
      <c r="AT34" s="479">
        <f t="shared" si="25"/>
        <v>12970.899999999965</v>
      </c>
      <c r="AU34" s="479">
        <f t="shared" si="26"/>
        <v>36492.169999999984</v>
      </c>
    </row>
    <row r="35" spans="1:47">
      <c r="A35" s="2" t="s">
        <v>141</v>
      </c>
      <c r="B35" s="3" t="s">
        <v>75</v>
      </c>
      <c r="C35" s="1006">
        <v>6400</v>
      </c>
      <c r="D35" s="961"/>
      <c r="E35" s="1014" t="s">
        <v>1066</v>
      </c>
      <c r="F35" s="1009">
        <v>313960</v>
      </c>
      <c r="G35" s="331">
        <v>309430</v>
      </c>
      <c r="H35" s="332">
        <v>298034</v>
      </c>
      <c r="I35" s="332">
        <v>296811</v>
      </c>
      <c r="J35" s="333">
        <v>291235.8</v>
      </c>
      <c r="K35" s="333">
        <v>296280</v>
      </c>
      <c r="L35" s="694">
        <v>308956</v>
      </c>
      <c r="M35" s="700">
        <v>323068</v>
      </c>
      <c r="N35" s="327" t="s">
        <v>1382</v>
      </c>
      <c r="O35" s="314">
        <f t="shared" si="0"/>
        <v>149.32085022277295</v>
      </c>
      <c r="P35" s="314">
        <f t="shared" si="1"/>
        <v>148.70984931429763</v>
      </c>
      <c r="Q35" s="314">
        <f t="shared" si="2"/>
        <v>139.6054</v>
      </c>
      <c r="R35" s="314">
        <f t="shared" si="3"/>
        <v>134.97089684210528</v>
      </c>
      <c r="S35" s="314">
        <f t="shared" si="4"/>
        <v>111.89586</v>
      </c>
      <c r="T35" s="314">
        <f t="shared" si="5"/>
        <v>91.067115789473704</v>
      </c>
      <c r="U35" s="314">
        <f t="shared" si="6"/>
        <v>118.05371368421052</v>
      </c>
      <c r="V35" s="314">
        <f t="shared" si="7"/>
        <v>99.300901052631588</v>
      </c>
      <c r="W35" s="609">
        <f t="shared" si="8"/>
        <v>354774.8</v>
      </c>
      <c r="X35" s="609">
        <f t="shared" si="9"/>
        <v>349655.89999999997</v>
      </c>
      <c r="Y35" s="609">
        <f t="shared" si="10"/>
        <v>369562.16</v>
      </c>
      <c r="Z35" s="609">
        <f t="shared" si="11"/>
        <v>376949.97000000003</v>
      </c>
      <c r="AA35" s="609">
        <f t="shared" si="12"/>
        <v>410642.47799999994</v>
      </c>
      <c r="AB35" s="609">
        <f t="shared" si="13"/>
        <v>447382.8</v>
      </c>
      <c r="AC35" s="609">
        <f t="shared" si="14"/>
        <v>469613.12</v>
      </c>
      <c r="AD35" s="463"/>
      <c r="AE35" s="463"/>
      <c r="AF35" s="463"/>
      <c r="AG35" s="463"/>
      <c r="AH35" s="463"/>
      <c r="AI35" s="463"/>
      <c r="AJ35" s="440">
        <f t="shared" si="15"/>
        <v>474079.6</v>
      </c>
      <c r="AK35" s="440">
        <f t="shared" si="16"/>
        <v>467239.3</v>
      </c>
      <c r="AL35" s="440">
        <f t="shared" si="17"/>
        <v>450031.34</v>
      </c>
      <c r="AM35" s="440">
        <f t="shared" si="18"/>
        <v>448184.61</v>
      </c>
      <c r="AN35" s="440">
        <f t="shared" si="19"/>
        <v>439766.05799999996</v>
      </c>
      <c r="AO35" s="440">
        <f t="shared" si="20"/>
        <v>447382.8</v>
      </c>
      <c r="AP35" s="479">
        <f t="shared" si="21"/>
        <v>0</v>
      </c>
      <c r="AQ35" s="479">
        <f t="shared" si="22"/>
        <v>6840.2999999999884</v>
      </c>
      <c r="AR35" s="479">
        <f t="shared" si="23"/>
        <v>24048.259999999951</v>
      </c>
      <c r="AS35" s="479">
        <f t="shared" si="24"/>
        <v>25894.989999999991</v>
      </c>
      <c r="AT35" s="479">
        <f t="shared" si="25"/>
        <v>34313.542000000016</v>
      </c>
      <c r="AU35" s="479">
        <f t="shared" si="26"/>
        <v>26696.799999999988</v>
      </c>
    </row>
    <row r="36" spans="1:47">
      <c r="A36" s="2" t="s">
        <v>1309</v>
      </c>
      <c r="B36" s="3" t="s">
        <v>1072</v>
      </c>
      <c r="C36" s="1006">
        <v>6400</v>
      </c>
      <c r="D36" s="961"/>
      <c r="E36" s="1014" t="s">
        <v>1066</v>
      </c>
      <c r="F36" s="1009">
        <v>12457</v>
      </c>
      <c r="G36" s="331">
        <v>11996</v>
      </c>
      <c r="H36" s="332">
        <v>10846</v>
      </c>
      <c r="I36" s="332">
        <v>14557</v>
      </c>
      <c r="J36" s="333">
        <v>11137</v>
      </c>
      <c r="K36" s="333">
        <v>8053</v>
      </c>
      <c r="L36" s="695">
        <v>8775</v>
      </c>
      <c r="M36" s="702">
        <v>11079</v>
      </c>
      <c r="N36" s="327" t="s">
        <v>1382</v>
      </c>
      <c r="O36" s="314">
        <f t="shared" si="0"/>
        <v>5.9246076927795981</v>
      </c>
      <c r="P36" s="314">
        <f t="shared" si="1"/>
        <v>5.7651919735459201</v>
      </c>
      <c r="Q36" s="314">
        <f t="shared" si="2"/>
        <v>5.0804947368421054</v>
      </c>
      <c r="R36" s="314">
        <f t="shared" si="3"/>
        <v>6.6196042105263162</v>
      </c>
      <c r="S36" s="314">
        <f t="shared" si="4"/>
        <v>4.2789526315789477</v>
      </c>
      <c r="T36" s="314">
        <f t="shared" si="5"/>
        <v>2.4752378947368423</v>
      </c>
      <c r="U36" s="314">
        <f t="shared" si="6"/>
        <v>3.3529736842105264</v>
      </c>
      <c r="V36" s="314">
        <f t="shared" si="7"/>
        <v>3.4053347368421054</v>
      </c>
      <c r="W36" s="609">
        <f t="shared" si="8"/>
        <v>14076.409999999998</v>
      </c>
      <c r="X36" s="609">
        <f t="shared" si="9"/>
        <v>13555.48</v>
      </c>
      <c r="Y36" s="609">
        <f t="shared" si="10"/>
        <v>13449.039999999999</v>
      </c>
      <c r="Z36" s="609">
        <f t="shared" si="11"/>
        <v>18487.39</v>
      </c>
      <c r="AA36" s="609">
        <f t="shared" si="12"/>
        <v>15703.169999999998</v>
      </c>
      <c r="AB36" s="609">
        <f t="shared" si="13"/>
        <v>12160.03</v>
      </c>
      <c r="AC36" s="609">
        <f t="shared" si="14"/>
        <v>13338</v>
      </c>
      <c r="AD36" s="463"/>
      <c r="AE36" s="463"/>
      <c r="AF36" s="463"/>
      <c r="AG36" s="463"/>
      <c r="AH36" s="463"/>
      <c r="AI36" s="463"/>
      <c r="AJ36" s="440">
        <f t="shared" si="15"/>
        <v>18810.07</v>
      </c>
      <c r="AK36" s="440">
        <f t="shared" si="16"/>
        <v>18113.96</v>
      </c>
      <c r="AL36" s="440">
        <f t="shared" si="17"/>
        <v>16377.460000000001</v>
      </c>
      <c r="AM36" s="440">
        <f t="shared" si="18"/>
        <v>21981.07</v>
      </c>
      <c r="AN36" s="440">
        <f t="shared" si="19"/>
        <v>16816.87</v>
      </c>
      <c r="AO36" s="440">
        <f t="shared" si="20"/>
        <v>12160.03</v>
      </c>
      <c r="AP36" s="479">
        <f t="shared" si="21"/>
        <v>0</v>
      </c>
      <c r="AQ36" s="479">
        <f t="shared" si="22"/>
        <v>696.11000000000058</v>
      </c>
      <c r="AR36" s="479">
        <f t="shared" si="23"/>
        <v>2432.6099999999988</v>
      </c>
      <c r="AS36" s="479">
        <f t="shared" si="24"/>
        <v>-3171</v>
      </c>
      <c r="AT36" s="479">
        <f t="shared" si="25"/>
        <v>1993.2000000000007</v>
      </c>
      <c r="AU36" s="479">
        <f t="shared" si="26"/>
        <v>6650.0399999999991</v>
      </c>
    </row>
    <row r="37" spans="1:47">
      <c r="A37" s="2" t="s">
        <v>299</v>
      </c>
      <c r="B37" s="3" t="s">
        <v>43</v>
      </c>
      <c r="C37" s="1006">
        <v>6320</v>
      </c>
      <c r="D37" s="961"/>
      <c r="E37" s="1014" t="s">
        <v>1066</v>
      </c>
      <c r="F37" s="1009">
        <v>20220</v>
      </c>
      <c r="G37" s="331">
        <v>27062</v>
      </c>
      <c r="H37" s="332">
        <v>27159</v>
      </c>
      <c r="I37" s="332">
        <v>36120</v>
      </c>
      <c r="J37" s="333">
        <v>25993</v>
      </c>
      <c r="K37" s="333">
        <v>32634</v>
      </c>
      <c r="L37" s="694">
        <v>33047</v>
      </c>
      <c r="M37" s="700">
        <v>25089</v>
      </c>
      <c r="N37" s="327" t="s">
        <v>1382</v>
      </c>
      <c r="O37" s="314">
        <f t="shared" si="0"/>
        <v>9.616726944529459</v>
      </c>
      <c r="P37" s="314">
        <f t="shared" si="1"/>
        <v>13.005804033686204</v>
      </c>
      <c r="Q37" s="314">
        <f t="shared" si="2"/>
        <v>12.721847368421054</v>
      </c>
      <c r="R37" s="314">
        <f t="shared" si="3"/>
        <v>16.425094736842105</v>
      </c>
      <c r="S37" s="314">
        <f t="shared" si="4"/>
        <v>9.9867842105263147</v>
      </c>
      <c r="T37" s="314">
        <f t="shared" si="5"/>
        <v>10.030661052631579</v>
      </c>
      <c r="U37" s="314">
        <f t="shared" si="6"/>
        <v>12.627432631578948</v>
      </c>
      <c r="V37" s="314">
        <f t="shared" si="7"/>
        <v>7.7115663157894749</v>
      </c>
      <c r="W37" s="609">
        <f t="shared" si="8"/>
        <v>22848.6</v>
      </c>
      <c r="X37" s="609">
        <f t="shared" si="9"/>
        <v>30580.059999999998</v>
      </c>
      <c r="Y37" s="609">
        <f t="shared" si="10"/>
        <v>33677.159999999996</v>
      </c>
      <c r="Z37" s="609">
        <f t="shared" si="11"/>
        <v>45872.4</v>
      </c>
      <c r="AA37" s="609">
        <f t="shared" si="12"/>
        <v>36650.129999999997</v>
      </c>
      <c r="AB37" s="609">
        <f t="shared" si="13"/>
        <v>49277.340000000004</v>
      </c>
      <c r="AC37" s="609">
        <f t="shared" si="14"/>
        <v>50231.44</v>
      </c>
      <c r="AD37" s="463"/>
      <c r="AE37" s="463"/>
      <c r="AF37" s="463"/>
      <c r="AG37" s="463"/>
      <c r="AH37" s="463"/>
      <c r="AI37" s="463"/>
      <c r="AJ37" s="440">
        <f t="shared" si="15"/>
        <v>30532.2</v>
      </c>
      <c r="AK37" s="440">
        <f t="shared" si="16"/>
        <v>40863.620000000003</v>
      </c>
      <c r="AL37" s="440">
        <f t="shared" si="17"/>
        <v>41010.090000000004</v>
      </c>
      <c r="AM37" s="440">
        <f t="shared" si="18"/>
        <v>54541.2</v>
      </c>
      <c r="AN37" s="440">
        <f t="shared" si="19"/>
        <v>39249.43</v>
      </c>
      <c r="AO37" s="440">
        <f t="shared" si="20"/>
        <v>49277.340000000004</v>
      </c>
      <c r="AP37" s="479">
        <f t="shared" si="21"/>
        <v>0</v>
      </c>
      <c r="AQ37" s="479">
        <f t="shared" si="22"/>
        <v>-10331.420000000002</v>
      </c>
      <c r="AR37" s="479">
        <f t="shared" si="23"/>
        <v>-10477.890000000003</v>
      </c>
      <c r="AS37" s="479">
        <f t="shared" si="24"/>
        <v>-24008.999999999996</v>
      </c>
      <c r="AT37" s="479">
        <f t="shared" si="25"/>
        <v>-8717.23</v>
      </c>
      <c r="AU37" s="479">
        <f t="shared" si="26"/>
        <v>-18745.140000000003</v>
      </c>
    </row>
    <row r="38" spans="1:47">
      <c r="A38" s="2" t="s">
        <v>94</v>
      </c>
      <c r="B38" s="3" t="s">
        <v>231</v>
      </c>
      <c r="C38" s="1006">
        <v>6300</v>
      </c>
      <c r="D38" s="961"/>
      <c r="E38" s="1014" t="s">
        <v>1066</v>
      </c>
      <c r="F38" s="1009">
        <v>217460</v>
      </c>
      <c r="G38" s="331">
        <v>180137</v>
      </c>
      <c r="H38" s="332">
        <v>162328</v>
      </c>
      <c r="I38" s="332">
        <v>169660</v>
      </c>
      <c r="J38" s="333">
        <v>148975.79999999999</v>
      </c>
      <c r="K38" s="333">
        <v>139386</v>
      </c>
      <c r="L38" s="694">
        <v>133399</v>
      </c>
      <c r="M38" s="703">
        <v>144402</v>
      </c>
      <c r="N38" s="327" t="s">
        <v>1382</v>
      </c>
      <c r="O38" s="314">
        <f t="shared" si="0"/>
        <v>103.42499709977133</v>
      </c>
      <c r="P38" s="314">
        <f t="shared" si="1"/>
        <v>86.572556397019127</v>
      </c>
      <c r="Q38" s="314">
        <f t="shared" si="2"/>
        <v>76.037852631578957</v>
      </c>
      <c r="R38" s="314">
        <f t="shared" si="3"/>
        <v>77.15065263157895</v>
      </c>
      <c r="S38" s="314">
        <f t="shared" si="4"/>
        <v>57.238070526315788</v>
      </c>
      <c r="T38" s="314">
        <f t="shared" si="5"/>
        <v>42.842854736842114</v>
      </c>
      <c r="U38" s="314">
        <f t="shared" si="6"/>
        <v>50.972459999999998</v>
      </c>
      <c r="V38" s="314">
        <f t="shared" si="7"/>
        <v>44.38461473684211</v>
      </c>
      <c r="W38" s="609">
        <f t="shared" si="8"/>
        <v>245729.8</v>
      </c>
      <c r="X38" s="609">
        <f t="shared" si="9"/>
        <v>203554.80999999997</v>
      </c>
      <c r="Y38" s="609">
        <f t="shared" si="10"/>
        <v>201286.72</v>
      </c>
      <c r="Z38" s="609">
        <f t="shared" si="11"/>
        <v>215468.2</v>
      </c>
      <c r="AA38" s="609">
        <f t="shared" si="12"/>
        <v>210055.87799999997</v>
      </c>
      <c r="AB38" s="609">
        <f t="shared" si="13"/>
        <v>210472.86000000002</v>
      </c>
      <c r="AC38" s="609">
        <f t="shared" si="14"/>
        <v>202766.48</v>
      </c>
      <c r="AD38" s="463"/>
      <c r="AE38" s="463"/>
      <c r="AF38" s="463"/>
      <c r="AG38" s="463"/>
      <c r="AH38" s="463"/>
      <c r="AI38" s="463"/>
      <c r="AJ38" s="440">
        <f t="shared" si="15"/>
        <v>328364.59999999998</v>
      </c>
      <c r="AK38" s="440">
        <f t="shared" si="16"/>
        <v>272006.87</v>
      </c>
      <c r="AL38" s="440">
        <f t="shared" si="17"/>
        <v>245115.28</v>
      </c>
      <c r="AM38" s="440">
        <f t="shared" si="18"/>
        <v>256186.6</v>
      </c>
      <c r="AN38" s="440">
        <f t="shared" si="19"/>
        <v>224953.45799999998</v>
      </c>
      <c r="AO38" s="440">
        <f t="shared" si="20"/>
        <v>210472.86000000002</v>
      </c>
      <c r="AP38" s="479">
        <f t="shared" si="21"/>
        <v>0</v>
      </c>
      <c r="AQ38" s="479">
        <f t="shared" si="22"/>
        <v>56357.729999999981</v>
      </c>
      <c r="AR38" s="479">
        <f t="shared" si="23"/>
        <v>83249.319999999978</v>
      </c>
      <c r="AS38" s="479">
        <f t="shared" si="24"/>
        <v>72177.999999999971</v>
      </c>
      <c r="AT38" s="479">
        <f t="shared" si="25"/>
        <v>103411.14199999999</v>
      </c>
      <c r="AU38" s="479">
        <f t="shared" si="26"/>
        <v>117891.73999999996</v>
      </c>
    </row>
    <row r="39" spans="1:47">
      <c r="A39" s="2" t="s">
        <v>251</v>
      </c>
      <c r="B39" s="3" t="s">
        <v>252</v>
      </c>
      <c r="C39" s="1006">
        <v>6310</v>
      </c>
      <c r="D39" s="961"/>
      <c r="E39" s="1014" t="s">
        <v>1066</v>
      </c>
      <c r="F39" s="1009">
        <v>13178</v>
      </c>
      <c r="G39" s="331">
        <v>12388</v>
      </c>
      <c r="H39" s="332">
        <v>10372</v>
      </c>
      <c r="I39" s="332">
        <v>10032</v>
      </c>
      <c r="J39" s="333">
        <v>12555</v>
      </c>
      <c r="K39" s="333">
        <v>20159</v>
      </c>
      <c r="L39" s="694">
        <v>21228</v>
      </c>
      <c r="M39" s="333">
        <v>20864</v>
      </c>
      <c r="N39" s="327" t="s">
        <v>1382</v>
      </c>
      <c r="O39" s="314">
        <f t="shared" si="0"/>
        <v>6.267518678289278</v>
      </c>
      <c r="P39" s="314">
        <f t="shared" si="1"/>
        <v>5.9535843754823992</v>
      </c>
      <c r="Q39" s="314">
        <f t="shared" si="2"/>
        <v>4.8584631578947368</v>
      </c>
      <c r="R39" s="314">
        <f t="shared" si="3"/>
        <v>4.5619199999999998</v>
      </c>
      <c r="S39" s="314">
        <f t="shared" si="4"/>
        <v>4.8237631578947369</v>
      </c>
      <c r="T39" s="314">
        <f t="shared" si="5"/>
        <v>6.1962400000000013</v>
      </c>
      <c r="U39" s="314">
        <f t="shared" si="6"/>
        <v>8.1113305263157898</v>
      </c>
      <c r="V39" s="314">
        <f t="shared" si="7"/>
        <v>6.4129347368421064</v>
      </c>
      <c r="W39" s="609">
        <f t="shared" si="8"/>
        <v>14891.14</v>
      </c>
      <c r="X39" s="609">
        <f t="shared" si="9"/>
        <v>13998.439999999999</v>
      </c>
      <c r="Y39" s="609">
        <f t="shared" si="10"/>
        <v>12861.28</v>
      </c>
      <c r="Z39" s="609">
        <f t="shared" si="11"/>
        <v>12740.64</v>
      </c>
      <c r="AA39" s="609">
        <f t="shared" si="12"/>
        <v>17702.55</v>
      </c>
      <c r="AB39" s="609">
        <f t="shared" si="13"/>
        <v>30440.09</v>
      </c>
      <c r="AC39" s="609">
        <f t="shared" si="14"/>
        <v>32266.560000000001</v>
      </c>
      <c r="AD39" s="463"/>
      <c r="AE39" s="463"/>
      <c r="AF39" s="463"/>
      <c r="AG39" s="463"/>
      <c r="AH39" s="463"/>
      <c r="AI39" s="463"/>
      <c r="AJ39" s="440">
        <f t="shared" si="15"/>
        <v>19898.78</v>
      </c>
      <c r="AK39" s="440">
        <f t="shared" si="16"/>
        <v>18705.88</v>
      </c>
      <c r="AL39" s="440">
        <f t="shared" si="17"/>
        <v>15661.72</v>
      </c>
      <c r="AM39" s="440">
        <f t="shared" si="18"/>
        <v>15148.32</v>
      </c>
      <c r="AN39" s="440">
        <f t="shared" si="19"/>
        <v>18958.05</v>
      </c>
      <c r="AO39" s="440">
        <f t="shared" si="20"/>
        <v>30440.09</v>
      </c>
      <c r="AP39" s="479">
        <f t="shared" si="21"/>
        <v>0</v>
      </c>
      <c r="AQ39" s="479">
        <f t="shared" si="22"/>
        <v>1192.8999999999978</v>
      </c>
      <c r="AR39" s="479">
        <f t="shared" si="23"/>
        <v>4237.0599999999995</v>
      </c>
      <c r="AS39" s="479">
        <f t="shared" si="24"/>
        <v>4750.4599999999991</v>
      </c>
      <c r="AT39" s="479">
        <f t="shared" si="25"/>
        <v>940.72999999999956</v>
      </c>
      <c r="AU39" s="479">
        <f t="shared" si="26"/>
        <v>-10541.310000000001</v>
      </c>
    </row>
    <row r="40" spans="1:47">
      <c r="A40" s="2" t="s">
        <v>1310</v>
      </c>
      <c r="B40" s="3" t="s">
        <v>32</v>
      </c>
      <c r="C40" s="1006">
        <v>6400</v>
      </c>
      <c r="D40" s="961"/>
      <c r="E40" s="1014" t="s">
        <v>1066</v>
      </c>
      <c r="F40" s="1009">
        <v>20325</v>
      </c>
      <c r="G40" s="331">
        <v>12886</v>
      </c>
      <c r="H40" s="332">
        <v>11620</v>
      </c>
      <c r="I40" s="332">
        <v>13840</v>
      </c>
      <c r="J40" s="333">
        <v>13111</v>
      </c>
      <c r="K40" s="333">
        <v>12616</v>
      </c>
      <c r="L40" s="694">
        <v>12887</v>
      </c>
      <c r="M40" s="703">
        <v>12432</v>
      </c>
      <c r="N40" s="327" t="s">
        <v>1382</v>
      </c>
      <c r="O40" s="314">
        <f t="shared" si="0"/>
        <v>9.6666654375648502</v>
      </c>
      <c r="P40" s="314">
        <f t="shared" si="1"/>
        <v>6.1929196207996604</v>
      </c>
      <c r="Q40" s="314">
        <f t="shared" si="2"/>
        <v>5.4430526315789471</v>
      </c>
      <c r="R40" s="314">
        <f t="shared" si="3"/>
        <v>6.2935578947368427</v>
      </c>
      <c r="S40" s="314">
        <f t="shared" si="4"/>
        <v>5.0373842105263158</v>
      </c>
      <c r="T40" s="314">
        <f t="shared" si="5"/>
        <v>3.8777600000000003</v>
      </c>
      <c r="U40" s="314">
        <f t="shared" si="6"/>
        <v>4.9241905263157895</v>
      </c>
      <c r="V40" s="314">
        <f t="shared" si="7"/>
        <v>3.8212042105263166</v>
      </c>
      <c r="W40" s="609">
        <f t="shared" si="8"/>
        <v>22967.249999999996</v>
      </c>
      <c r="X40" s="609">
        <f t="shared" si="9"/>
        <v>14561.179999999998</v>
      </c>
      <c r="Y40" s="609">
        <f t="shared" si="10"/>
        <v>14408.8</v>
      </c>
      <c r="Z40" s="609">
        <f t="shared" si="11"/>
        <v>17576.8</v>
      </c>
      <c r="AA40" s="609">
        <f t="shared" si="12"/>
        <v>18486.509999999998</v>
      </c>
      <c r="AB40" s="609">
        <f t="shared" si="13"/>
        <v>19050.16</v>
      </c>
      <c r="AC40" s="609">
        <f t="shared" si="14"/>
        <v>19588.240000000002</v>
      </c>
      <c r="AD40" s="463"/>
      <c r="AE40" s="463"/>
      <c r="AF40" s="463"/>
      <c r="AG40" s="463"/>
      <c r="AH40" s="463"/>
      <c r="AI40" s="463"/>
      <c r="AJ40" s="440">
        <f t="shared" si="15"/>
        <v>30690.75</v>
      </c>
      <c r="AK40" s="440">
        <f t="shared" si="16"/>
        <v>19457.86</v>
      </c>
      <c r="AL40" s="440">
        <f t="shared" si="17"/>
        <v>17546.2</v>
      </c>
      <c r="AM40" s="440">
        <f t="shared" si="18"/>
        <v>20898.400000000001</v>
      </c>
      <c r="AN40" s="440">
        <f t="shared" si="19"/>
        <v>19797.61</v>
      </c>
      <c r="AO40" s="440">
        <f t="shared" si="20"/>
        <v>19050.16</v>
      </c>
      <c r="AP40" s="479">
        <f t="shared" si="21"/>
        <v>0</v>
      </c>
      <c r="AQ40" s="479">
        <f t="shared" si="22"/>
        <v>11232.89</v>
      </c>
      <c r="AR40" s="479">
        <f t="shared" si="23"/>
        <v>13144.55</v>
      </c>
      <c r="AS40" s="479">
        <f t="shared" si="24"/>
        <v>9792.3499999999985</v>
      </c>
      <c r="AT40" s="479">
        <f t="shared" si="25"/>
        <v>10893.14</v>
      </c>
      <c r="AU40" s="479">
        <f t="shared" si="26"/>
        <v>11640.59</v>
      </c>
    </row>
    <row r="41" spans="1:47">
      <c r="A41" s="2" t="s">
        <v>1311</v>
      </c>
      <c r="B41" s="3" t="s">
        <v>42</v>
      </c>
      <c r="C41" s="1006">
        <v>6400</v>
      </c>
      <c r="D41" s="961"/>
      <c r="E41" s="1014" t="s">
        <v>1066</v>
      </c>
      <c r="F41" s="1009">
        <v>14051</v>
      </c>
      <c r="G41" s="331">
        <v>11165</v>
      </c>
      <c r="H41" s="332">
        <v>10608</v>
      </c>
      <c r="I41" s="332">
        <v>9521</v>
      </c>
      <c r="J41" s="333">
        <v>10452</v>
      </c>
      <c r="K41" s="333">
        <v>10935</v>
      </c>
      <c r="L41" s="694">
        <v>12419</v>
      </c>
      <c r="M41" s="703">
        <v>26456</v>
      </c>
      <c r="N41" s="327" t="s">
        <v>1382</v>
      </c>
      <c r="O41" s="314">
        <f t="shared" si="0"/>
        <v>6.6827215775263813</v>
      </c>
      <c r="P41" s="314">
        <f t="shared" si="1"/>
        <v>5.3658193051550684</v>
      </c>
      <c r="Q41" s="314">
        <f t="shared" si="2"/>
        <v>4.96901052631579</v>
      </c>
      <c r="R41" s="314">
        <f t="shared" si="3"/>
        <v>4.3295494736842102</v>
      </c>
      <c r="S41" s="314">
        <f t="shared" si="4"/>
        <v>4.0157684210526314</v>
      </c>
      <c r="T41" s="314">
        <f t="shared" si="5"/>
        <v>3.3610736842105267</v>
      </c>
      <c r="U41" s="314">
        <f t="shared" si="6"/>
        <v>4.7453652631578951</v>
      </c>
      <c r="V41" s="314">
        <f t="shared" si="7"/>
        <v>8.1317389473684223</v>
      </c>
      <c r="W41" s="609">
        <f t="shared" si="8"/>
        <v>15877.63</v>
      </c>
      <c r="X41" s="609">
        <f t="shared" si="9"/>
        <v>12616.449999999999</v>
      </c>
      <c r="Y41" s="609">
        <f t="shared" si="10"/>
        <v>13153.92</v>
      </c>
      <c r="Z41" s="609">
        <f t="shared" si="11"/>
        <v>12091.67</v>
      </c>
      <c r="AA41" s="609">
        <f t="shared" si="12"/>
        <v>14737.32</v>
      </c>
      <c r="AB41" s="609">
        <f t="shared" si="13"/>
        <v>16511.849999999999</v>
      </c>
      <c r="AC41" s="609">
        <f t="shared" si="14"/>
        <v>18876.88</v>
      </c>
      <c r="AD41" s="463"/>
      <c r="AE41" s="463"/>
      <c r="AF41" s="463"/>
      <c r="AG41" s="463"/>
      <c r="AH41" s="463"/>
      <c r="AI41" s="463"/>
      <c r="AJ41" s="440">
        <f t="shared" si="15"/>
        <v>21217.01</v>
      </c>
      <c r="AK41" s="440">
        <f t="shared" si="16"/>
        <v>16859.150000000001</v>
      </c>
      <c r="AL41" s="440">
        <f t="shared" si="17"/>
        <v>16018.08</v>
      </c>
      <c r="AM41" s="440">
        <f t="shared" si="18"/>
        <v>14376.710000000001</v>
      </c>
      <c r="AN41" s="440">
        <f t="shared" si="19"/>
        <v>15782.52</v>
      </c>
      <c r="AO41" s="440">
        <f t="shared" si="20"/>
        <v>16511.849999999999</v>
      </c>
      <c r="AP41" s="479">
        <f t="shared" si="21"/>
        <v>0</v>
      </c>
      <c r="AQ41" s="479">
        <f t="shared" si="22"/>
        <v>4357.8599999999969</v>
      </c>
      <c r="AR41" s="479">
        <f t="shared" si="23"/>
        <v>5198.9299999999985</v>
      </c>
      <c r="AS41" s="479">
        <f t="shared" si="24"/>
        <v>6840.2999999999975</v>
      </c>
      <c r="AT41" s="479">
        <f t="shared" si="25"/>
        <v>5434.489999999998</v>
      </c>
      <c r="AU41" s="479">
        <f t="shared" si="26"/>
        <v>4705.16</v>
      </c>
    </row>
    <row r="42" spans="1:47">
      <c r="A42" s="2" t="s">
        <v>330</v>
      </c>
      <c r="B42" s="3" t="s">
        <v>33</v>
      </c>
      <c r="C42" s="1006">
        <v>6400</v>
      </c>
      <c r="D42" s="961"/>
      <c r="E42" s="1014" t="s">
        <v>1066</v>
      </c>
      <c r="F42" s="1009">
        <v>12106</v>
      </c>
      <c r="G42" s="331">
        <v>10261</v>
      </c>
      <c r="H42" s="332">
        <v>9882</v>
      </c>
      <c r="I42" s="332">
        <v>10190</v>
      </c>
      <c r="J42" s="333">
        <v>10134</v>
      </c>
      <c r="K42" s="333">
        <v>9863</v>
      </c>
      <c r="L42" s="695">
        <v>10655</v>
      </c>
      <c r="M42" s="333">
        <v>11587</v>
      </c>
      <c r="N42" s="327" t="s">
        <v>1382</v>
      </c>
      <c r="O42" s="314">
        <f t="shared" si="0"/>
        <v>5.7576704446327218</v>
      </c>
      <c r="P42" s="314">
        <f t="shared" si="1"/>
        <v>4.9313633578321685</v>
      </c>
      <c r="Q42" s="314">
        <f t="shared" si="2"/>
        <v>4.6289368421052632</v>
      </c>
      <c r="R42" s="314">
        <f t="shared" si="3"/>
        <v>4.6337684210526318</v>
      </c>
      <c r="S42" s="314">
        <f t="shared" si="4"/>
        <v>3.8935894736842109</v>
      </c>
      <c r="T42" s="314">
        <f t="shared" si="5"/>
        <v>3.0315747368421055</v>
      </c>
      <c r="U42" s="314">
        <f t="shared" si="6"/>
        <v>4.071331578947369</v>
      </c>
      <c r="V42" s="314">
        <f t="shared" si="7"/>
        <v>3.5614778947368428</v>
      </c>
      <c r="W42" s="609">
        <f t="shared" si="8"/>
        <v>13679.779999999999</v>
      </c>
      <c r="X42" s="609">
        <f t="shared" si="9"/>
        <v>11594.929999999998</v>
      </c>
      <c r="Y42" s="609">
        <f t="shared" si="10"/>
        <v>12253.68</v>
      </c>
      <c r="Z42" s="609">
        <f t="shared" si="11"/>
        <v>12941.3</v>
      </c>
      <c r="AA42" s="609">
        <f t="shared" si="12"/>
        <v>14288.939999999999</v>
      </c>
      <c r="AB42" s="609">
        <f t="shared" si="13"/>
        <v>14893.13</v>
      </c>
      <c r="AC42" s="609">
        <f t="shared" si="14"/>
        <v>16195.6</v>
      </c>
      <c r="AD42" s="463"/>
      <c r="AE42" s="463"/>
      <c r="AF42" s="463"/>
      <c r="AG42" s="463"/>
      <c r="AH42" s="463"/>
      <c r="AI42" s="463"/>
      <c r="AJ42" s="440">
        <f t="shared" si="15"/>
        <v>18280.060000000001</v>
      </c>
      <c r="AK42" s="440">
        <f t="shared" si="16"/>
        <v>15494.11</v>
      </c>
      <c r="AL42" s="440">
        <f t="shared" si="17"/>
        <v>14921.82</v>
      </c>
      <c r="AM42" s="440">
        <f t="shared" si="18"/>
        <v>15386.9</v>
      </c>
      <c r="AN42" s="440">
        <f t="shared" si="19"/>
        <v>15302.34</v>
      </c>
      <c r="AO42" s="440">
        <f t="shared" si="20"/>
        <v>14893.13</v>
      </c>
      <c r="AP42" s="479">
        <f t="shared" si="21"/>
        <v>0</v>
      </c>
      <c r="AQ42" s="479">
        <f t="shared" si="22"/>
        <v>2785.9500000000007</v>
      </c>
      <c r="AR42" s="479">
        <f t="shared" si="23"/>
        <v>3358.2400000000016</v>
      </c>
      <c r="AS42" s="479">
        <f t="shared" si="24"/>
        <v>2893.1600000000017</v>
      </c>
      <c r="AT42" s="479">
        <f t="shared" si="25"/>
        <v>2977.7200000000012</v>
      </c>
      <c r="AU42" s="479">
        <f t="shared" si="26"/>
        <v>3386.9300000000021</v>
      </c>
    </row>
    <row r="43" spans="1:47">
      <c r="A43" s="2" t="s">
        <v>1312</v>
      </c>
      <c r="B43" s="3" t="s">
        <v>1313</v>
      </c>
      <c r="C43" s="1006">
        <v>6300</v>
      </c>
      <c r="D43" s="961"/>
      <c r="E43" s="1014" t="s">
        <v>1066</v>
      </c>
      <c r="F43" s="1009">
        <v>17683</v>
      </c>
      <c r="G43" s="331">
        <v>21966</v>
      </c>
      <c r="H43" s="332">
        <v>17442</v>
      </c>
      <c r="I43" s="332">
        <v>17680</v>
      </c>
      <c r="J43" s="333">
        <v>18213</v>
      </c>
      <c r="K43" s="333">
        <v>19147</v>
      </c>
      <c r="L43" s="694">
        <v>18850</v>
      </c>
      <c r="M43" s="700">
        <v>19244</v>
      </c>
      <c r="N43" s="327" t="s">
        <v>1382</v>
      </c>
      <c r="O43" s="314">
        <f t="shared" si="0"/>
        <v>8.4101178318553131</v>
      </c>
      <c r="P43" s="314">
        <f t="shared" si="1"/>
        <v>10.556702808511979</v>
      </c>
      <c r="Q43" s="314">
        <f t="shared" si="2"/>
        <v>8.1701999999999995</v>
      </c>
      <c r="R43" s="314">
        <f t="shared" si="3"/>
        <v>8.0397473684210521</v>
      </c>
      <c r="S43" s="314">
        <f t="shared" si="4"/>
        <v>6.997626315789474</v>
      </c>
      <c r="T43" s="314">
        <f t="shared" si="5"/>
        <v>5.8851831578947378</v>
      </c>
      <c r="U43" s="314">
        <f t="shared" si="6"/>
        <v>7.2026842105263151</v>
      </c>
      <c r="V43" s="314">
        <f t="shared" si="7"/>
        <v>5.9149978947368433</v>
      </c>
      <c r="W43" s="609">
        <f t="shared" si="8"/>
        <v>19981.789999999997</v>
      </c>
      <c r="X43" s="609">
        <f t="shared" si="9"/>
        <v>24821.579999999998</v>
      </c>
      <c r="Y43" s="609">
        <f t="shared" si="10"/>
        <v>21628.079999999998</v>
      </c>
      <c r="Z43" s="609">
        <f t="shared" si="11"/>
        <v>22453.599999999999</v>
      </c>
      <c r="AA43" s="609">
        <f t="shared" si="12"/>
        <v>25680.329999999998</v>
      </c>
      <c r="AB43" s="609">
        <f t="shared" si="13"/>
        <v>28911.97</v>
      </c>
      <c r="AC43" s="609">
        <f t="shared" si="14"/>
        <v>28652</v>
      </c>
      <c r="AD43" s="463"/>
      <c r="AE43" s="463"/>
      <c r="AF43" s="463"/>
      <c r="AG43" s="463"/>
      <c r="AH43" s="463"/>
      <c r="AI43" s="463"/>
      <c r="AJ43" s="440">
        <f t="shared" si="15"/>
        <v>26701.33</v>
      </c>
      <c r="AK43" s="440">
        <f t="shared" si="16"/>
        <v>33168.660000000003</v>
      </c>
      <c r="AL43" s="440">
        <f t="shared" si="17"/>
        <v>26337.420000000002</v>
      </c>
      <c r="AM43" s="440">
        <f t="shared" si="18"/>
        <v>26696.799999999999</v>
      </c>
      <c r="AN43" s="440">
        <f t="shared" si="19"/>
        <v>27501.63</v>
      </c>
      <c r="AO43" s="440">
        <f t="shared" si="20"/>
        <v>28911.97</v>
      </c>
      <c r="AP43" s="479">
        <f t="shared" si="21"/>
        <v>0</v>
      </c>
      <c r="AQ43" s="479">
        <f t="shared" si="22"/>
        <v>-6467.3300000000017</v>
      </c>
      <c r="AR43" s="479">
        <f t="shared" si="23"/>
        <v>363.90999999999985</v>
      </c>
      <c r="AS43" s="479">
        <f t="shared" si="24"/>
        <v>4.5300000000024738</v>
      </c>
      <c r="AT43" s="479">
        <f t="shared" si="25"/>
        <v>-800.29999999999927</v>
      </c>
      <c r="AU43" s="479">
        <f t="shared" si="26"/>
        <v>-2210.6399999999994</v>
      </c>
    </row>
    <row r="44" spans="1:47">
      <c r="A44" s="2" t="s">
        <v>212</v>
      </c>
      <c r="B44" s="3" t="s">
        <v>72</v>
      </c>
      <c r="C44" s="1006">
        <v>6430</v>
      </c>
      <c r="D44" s="961"/>
      <c r="E44" s="1014" t="s">
        <v>1066</v>
      </c>
      <c r="F44" s="1009">
        <v>1329</v>
      </c>
      <c r="G44" s="331">
        <v>1070</v>
      </c>
      <c r="H44" s="332">
        <v>653</v>
      </c>
      <c r="I44" s="332">
        <v>706</v>
      </c>
      <c r="J44" s="333">
        <v>857</v>
      </c>
      <c r="K44" s="333">
        <v>816</v>
      </c>
      <c r="L44" s="695">
        <v>823</v>
      </c>
      <c r="M44" s="702">
        <v>725</v>
      </c>
      <c r="N44" s="327" t="s">
        <v>1382</v>
      </c>
      <c r="O44" s="314">
        <f t="shared" si="0"/>
        <v>0.63207864041936956</v>
      </c>
      <c r="P44" s="314">
        <f t="shared" si="1"/>
        <v>0.51423436242865406</v>
      </c>
      <c r="Q44" s="314">
        <f t="shared" si="2"/>
        <v>0.30587894736842108</v>
      </c>
      <c r="R44" s="314">
        <f t="shared" si="3"/>
        <v>0.32104421052631577</v>
      </c>
      <c r="S44" s="314">
        <f t="shared" si="4"/>
        <v>0.3292684210526316</v>
      </c>
      <c r="T44" s="314">
        <f t="shared" si="5"/>
        <v>0.2508126315789474</v>
      </c>
      <c r="U44" s="314">
        <f t="shared" si="6"/>
        <v>0.31447263157894734</v>
      </c>
      <c r="V44" s="314">
        <f t="shared" si="7"/>
        <v>0.22284210526315792</v>
      </c>
      <c r="W44" s="609">
        <f t="shared" si="8"/>
        <v>1501.7699999999998</v>
      </c>
      <c r="X44" s="609">
        <f t="shared" si="9"/>
        <v>1209.0999999999999</v>
      </c>
      <c r="Y44" s="609">
        <f t="shared" si="10"/>
        <v>809.72</v>
      </c>
      <c r="Z44" s="609">
        <f t="shared" si="11"/>
        <v>896.62</v>
      </c>
      <c r="AA44" s="609">
        <f t="shared" si="12"/>
        <v>1208.3699999999999</v>
      </c>
      <c r="AB44" s="609">
        <f t="shared" si="13"/>
        <v>1232.1600000000001</v>
      </c>
      <c r="AC44" s="609">
        <f t="shared" si="14"/>
        <v>1250.96</v>
      </c>
      <c r="AD44" s="463"/>
      <c r="AE44" s="463"/>
      <c r="AF44" s="463"/>
      <c r="AG44" s="463"/>
      <c r="AH44" s="463"/>
      <c r="AI44" s="463"/>
      <c r="AJ44" s="440">
        <f t="shared" si="15"/>
        <v>2006.79</v>
      </c>
      <c r="AK44" s="440">
        <f t="shared" si="16"/>
        <v>1615.7</v>
      </c>
      <c r="AL44" s="440">
        <f t="shared" si="17"/>
        <v>986.03</v>
      </c>
      <c r="AM44" s="440">
        <f t="shared" si="18"/>
        <v>1066.06</v>
      </c>
      <c r="AN44" s="440">
        <f t="shared" si="19"/>
        <v>1294.07</v>
      </c>
      <c r="AO44" s="440">
        <f t="shared" si="20"/>
        <v>1232.1600000000001</v>
      </c>
      <c r="AP44" s="479">
        <f t="shared" si="21"/>
        <v>0</v>
      </c>
      <c r="AQ44" s="479">
        <f t="shared" si="22"/>
        <v>391.08999999999992</v>
      </c>
      <c r="AR44" s="479">
        <f t="shared" si="23"/>
        <v>1020.76</v>
      </c>
      <c r="AS44" s="479">
        <f t="shared" si="24"/>
        <v>940.73</v>
      </c>
      <c r="AT44" s="479">
        <f t="shared" si="25"/>
        <v>712.72</v>
      </c>
      <c r="AU44" s="479">
        <f t="shared" si="26"/>
        <v>774.62999999999988</v>
      </c>
    </row>
    <row r="45" spans="1:47">
      <c r="A45" s="2" t="s">
        <v>321</v>
      </c>
      <c r="B45" s="3" t="s">
        <v>70</v>
      </c>
      <c r="C45" s="1006">
        <v>6400</v>
      </c>
      <c r="D45" s="961"/>
      <c r="E45" s="1014" t="s">
        <v>1066</v>
      </c>
      <c r="F45" s="1009">
        <v>9449</v>
      </c>
      <c r="G45" s="331">
        <v>11420</v>
      </c>
      <c r="H45" s="332">
        <v>9636</v>
      </c>
      <c r="I45" s="332">
        <v>10464</v>
      </c>
      <c r="J45" s="333">
        <v>9850</v>
      </c>
      <c r="K45" s="333">
        <v>9630</v>
      </c>
      <c r="L45" s="695">
        <v>9924</v>
      </c>
      <c r="M45" s="702">
        <v>9669</v>
      </c>
      <c r="N45" s="327" t="s">
        <v>1382</v>
      </c>
      <c r="O45" s="314">
        <f t="shared" si="0"/>
        <v>4.4939887684895581</v>
      </c>
      <c r="P45" s="314">
        <f t="shared" si="1"/>
        <v>5.4883704849861958</v>
      </c>
      <c r="Q45" s="314">
        <f t="shared" si="2"/>
        <v>4.5137052631578944</v>
      </c>
      <c r="R45" s="314">
        <f t="shared" si="3"/>
        <v>4.7583663157894742</v>
      </c>
      <c r="S45" s="314">
        <f t="shared" si="4"/>
        <v>3.7844736842105262</v>
      </c>
      <c r="T45" s="314">
        <f t="shared" si="5"/>
        <v>2.9599578947368421</v>
      </c>
      <c r="U45" s="314">
        <f t="shared" si="6"/>
        <v>3.7920126315789475</v>
      </c>
      <c r="V45" s="314">
        <f t="shared" si="7"/>
        <v>2.9719452631578953</v>
      </c>
      <c r="W45" s="609">
        <f t="shared" si="8"/>
        <v>10677.369999999999</v>
      </c>
      <c r="X45" s="609">
        <f t="shared" si="9"/>
        <v>12904.599999999999</v>
      </c>
      <c r="Y45" s="609">
        <f t="shared" si="10"/>
        <v>11948.64</v>
      </c>
      <c r="Z45" s="609">
        <f t="shared" si="11"/>
        <v>13289.28</v>
      </c>
      <c r="AA45" s="609">
        <f t="shared" si="12"/>
        <v>13888.5</v>
      </c>
      <c r="AB45" s="609">
        <f t="shared" si="13"/>
        <v>14541.3</v>
      </c>
      <c r="AC45" s="609">
        <f t="shared" si="14"/>
        <v>15084.48</v>
      </c>
      <c r="AD45" s="463"/>
      <c r="AE45" s="463"/>
      <c r="AF45" s="463"/>
      <c r="AG45" s="463"/>
      <c r="AH45" s="463"/>
      <c r="AI45" s="463"/>
      <c r="AJ45" s="440">
        <f t="shared" si="15"/>
        <v>14267.99</v>
      </c>
      <c r="AK45" s="440">
        <f t="shared" si="16"/>
        <v>17244.2</v>
      </c>
      <c r="AL45" s="440">
        <f t="shared" si="17"/>
        <v>14550.36</v>
      </c>
      <c r="AM45" s="440">
        <f t="shared" si="18"/>
        <v>15800.64</v>
      </c>
      <c r="AN45" s="440">
        <f t="shared" si="19"/>
        <v>14873.5</v>
      </c>
      <c r="AO45" s="440">
        <f t="shared" si="20"/>
        <v>14541.3</v>
      </c>
      <c r="AP45" s="479">
        <f t="shared" si="21"/>
        <v>0</v>
      </c>
      <c r="AQ45" s="479">
        <f t="shared" si="22"/>
        <v>-2976.2100000000009</v>
      </c>
      <c r="AR45" s="479">
        <f t="shared" si="23"/>
        <v>-282.3700000000008</v>
      </c>
      <c r="AS45" s="479">
        <f t="shared" si="24"/>
        <v>-1532.6499999999996</v>
      </c>
      <c r="AT45" s="479">
        <f t="shared" si="25"/>
        <v>-605.51000000000022</v>
      </c>
      <c r="AU45" s="479">
        <f t="shared" si="26"/>
        <v>-273.30999999999949</v>
      </c>
    </row>
    <row r="46" spans="1:47">
      <c r="A46" s="2" t="s">
        <v>255</v>
      </c>
      <c r="B46" s="3" t="s">
        <v>4</v>
      </c>
      <c r="C46" s="1006">
        <v>6400</v>
      </c>
      <c r="D46" s="961"/>
      <c r="E46" s="1014" t="s">
        <v>1066</v>
      </c>
      <c r="F46" s="1009">
        <v>25054</v>
      </c>
      <c r="G46" s="331">
        <v>23873</v>
      </c>
      <c r="H46" s="332">
        <v>20126</v>
      </c>
      <c r="I46" s="332">
        <v>21217</v>
      </c>
      <c r="J46" s="333">
        <v>18411</v>
      </c>
      <c r="K46" s="333">
        <v>18810</v>
      </c>
      <c r="L46" s="695">
        <v>17860</v>
      </c>
      <c r="M46" s="702">
        <v>17297</v>
      </c>
      <c r="N46" s="327" t="s">
        <v>1382</v>
      </c>
      <c r="O46" s="314">
        <f t="shared" si="0"/>
        <v>11.915800042939717</v>
      </c>
      <c r="P46" s="314">
        <f t="shared" si="1"/>
        <v>11.473193396503982</v>
      </c>
      <c r="Q46" s="314">
        <f t="shared" si="2"/>
        <v>9.4274421052631592</v>
      </c>
      <c r="R46" s="314">
        <f t="shared" si="3"/>
        <v>9.6481515789473686</v>
      </c>
      <c r="S46" s="314">
        <f t="shared" si="4"/>
        <v>7.0736999999999997</v>
      </c>
      <c r="T46" s="314">
        <f t="shared" si="5"/>
        <v>5.781600000000001</v>
      </c>
      <c r="U46" s="314">
        <f t="shared" si="6"/>
        <v>6.8243999999999998</v>
      </c>
      <c r="V46" s="314">
        <f t="shared" si="7"/>
        <v>5.3165515789473687</v>
      </c>
      <c r="W46" s="609">
        <f t="shared" si="8"/>
        <v>28311.019999999997</v>
      </c>
      <c r="X46" s="609">
        <f t="shared" si="9"/>
        <v>26976.489999999998</v>
      </c>
      <c r="Y46" s="609">
        <f t="shared" si="10"/>
        <v>24956.240000000002</v>
      </c>
      <c r="Z46" s="609">
        <f t="shared" si="11"/>
        <v>26945.59</v>
      </c>
      <c r="AA46" s="609">
        <f t="shared" si="12"/>
        <v>25959.51</v>
      </c>
      <c r="AB46" s="609">
        <f t="shared" si="13"/>
        <v>28403.1</v>
      </c>
      <c r="AC46" s="609">
        <f t="shared" si="14"/>
        <v>27147.200000000001</v>
      </c>
      <c r="AD46" s="463"/>
      <c r="AE46" s="463"/>
      <c r="AF46" s="463"/>
      <c r="AG46" s="463"/>
      <c r="AH46" s="463"/>
      <c r="AI46" s="463"/>
      <c r="AJ46" s="440">
        <f t="shared" si="15"/>
        <v>37831.54</v>
      </c>
      <c r="AK46" s="440">
        <f t="shared" si="16"/>
        <v>36048.230000000003</v>
      </c>
      <c r="AL46" s="440">
        <f t="shared" si="17"/>
        <v>30390.26</v>
      </c>
      <c r="AM46" s="440">
        <f t="shared" si="18"/>
        <v>32037.670000000002</v>
      </c>
      <c r="AN46" s="440">
        <f t="shared" si="19"/>
        <v>27800.61</v>
      </c>
      <c r="AO46" s="440">
        <f t="shared" si="20"/>
        <v>28403.1</v>
      </c>
      <c r="AP46" s="479">
        <f t="shared" si="21"/>
        <v>0</v>
      </c>
      <c r="AQ46" s="479">
        <f t="shared" si="22"/>
        <v>1783.3099999999977</v>
      </c>
      <c r="AR46" s="479">
        <f t="shared" si="23"/>
        <v>7441.2800000000025</v>
      </c>
      <c r="AS46" s="479">
        <f t="shared" si="24"/>
        <v>5793.869999999999</v>
      </c>
      <c r="AT46" s="479">
        <f t="shared" si="25"/>
        <v>10030.93</v>
      </c>
      <c r="AU46" s="479">
        <f t="shared" si="26"/>
        <v>9428.4400000000023</v>
      </c>
    </row>
    <row r="47" spans="1:47">
      <c r="A47" s="2" t="s">
        <v>167</v>
      </c>
      <c r="B47" s="3" t="s">
        <v>762</v>
      </c>
      <c r="C47" s="1006">
        <v>6300</v>
      </c>
      <c r="D47" s="961"/>
      <c r="E47" s="1014" t="s">
        <v>1066</v>
      </c>
      <c r="F47" s="1009">
        <v>18225</v>
      </c>
      <c r="G47" s="331">
        <v>25458</v>
      </c>
      <c r="H47" s="332">
        <v>17848</v>
      </c>
      <c r="I47" s="332">
        <v>14250</v>
      </c>
      <c r="J47" s="333">
        <v>13923</v>
      </c>
      <c r="K47" s="333">
        <v>13386</v>
      </c>
      <c r="L47" s="695">
        <v>14807</v>
      </c>
      <c r="M47" s="702">
        <v>14639</v>
      </c>
      <c r="N47" s="327" t="s">
        <v>1382</v>
      </c>
      <c r="O47" s="314">
        <f t="shared" si="0"/>
        <v>8.6678955768570436</v>
      </c>
      <c r="P47" s="314">
        <f t="shared" si="1"/>
        <v>12.234933082905306</v>
      </c>
      <c r="Q47" s="314">
        <f t="shared" si="2"/>
        <v>8.3603789473684209</v>
      </c>
      <c r="R47" s="314">
        <f t="shared" si="3"/>
        <v>6.48</v>
      </c>
      <c r="S47" s="314">
        <f t="shared" si="4"/>
        <v>5.3493631578947367</v>
      </c>
      <c r="T47" s="314">
        <f t="shared" si="5"/>
        <v>4.1144336842105265</v>
      </c>
      <c r="U47" s="314">
        <f t="shared" si="6"/>
        <v>5.6578326315789473</v>
      </c>
      <c r="V47" s="314">
        <f t="shared" si="7"/>
        <v>4.4995663157894743</v>
      </c>
      <c r="W47" s="609">
        <f t="shared" si="8"/>
        <v>20594.249999999996</v>
      </c>
      <c r="X47" s="609">
        <f t="shared" si="9"/>
        <v>28767.539999999997</v>
      </c>
      <c r="Y47" s="609">
        <f t="shared" si="10"/>
        <v>22131.52</v>
      </c>
      <c r="Z47" s="609">
        <f t="shared" si="11"/>
        <v>18097.5</v>
      </c>
      <c r="AA47" s="609">
        <f t="shared" si="12"/>
        <v>19631.43</v>
      </c>
      <c r="AB47" s="609">
        <f t="shared" si="13"/>
        <v>20212.86</v>
      </c>
      <c r="AC47" s="609">
        <f t="shared" si="14"/>
        <v>22506.639999999999</v>
      </c>
      <c r="AD47" s="463"/>
      <c r="AE47" s="463"/>
      <c r="AF47" s="463"/>
      <c r="AG47" s="463"/>
      <c r="AH47" s="463"/>
      <c r="AI47" s="463"/>
      <c r="AJ47" s="440">
        <f t="shared" si="15"/>
        <v>27519.75</v>
      </c>
      <c r="AK47" s="440">
        <f t="shared" si="16"/>
        <v>38441.58</v>
      </c>
      <c r="AL47" s="440">
        <f t="shared" si="17"/>
        <v>26950.48</v>
      </c>
      <c r="AM47" s="440">
        <f t="shared" si="18"/>
        <v>21517.5</v>
      </c>
      <c r="AN47" s="440">
        <f t="shared" si="19"/>
        <v>21023.73</v>
      </c>
      <c r="AO47" s="440">
        <f t="shared" si="20"/>
        <v>20212.86</v>
      </c>
      <c r="AP47" s="479">
        <f t="shared" si="21"/>
        <v>0</v>
      </c>
      <c r="AQ47" s="479">
        <f t="shared" si="22"/>
        <v>-10921.830000000002</v>
      </c>
      <c r="AR47" s="479">
        <f t="shared" si="23"/>
        <v>569.27000000000044</v>
      </c>
      <c r="AS47" s="479">
        <f t="shared" si="24"/>
        <v>6002.25</v>
      </c>
      <c r="AT47" s="479">
        <f t="shared" si="25"/>
        <v>6496.02</v>
      </c>
      <c r="AU47" s="479">
        <f t="shared" si="26"/>
        <v>7306.8899999999994</v>
      </c>
    </row>
    <row r="48" spans="1:47">
      <c r="A48" s="2" t="s">
        <v>2042</v>
      </c>
      <c r="B48" s="3" t="s">
        <v>36</v>
      </c>
      <c r="C48" s="1006">
        <v>6430</v>
      </c>
      <c r="D48" s="961"/>
      <c r="E48" s="1014" t="s">
        <v>1066</v>
      </c>
      <c r="F48" s="1009">
        <v>4936</v>
      </c>
      <c r="G48" s="331">
        <v>6366</v>
      </c>
      <c r="H48" s="332">
        <v>9532</v>
      </c>
      <c r="I48" s="332">
        <v>6537</v>
      </c>
      <c r="J48" s="333">
        <v>7268</v>
      </c>
      <c r="K48" s="333">
        <v>7412</v>
      </c>
      <c r="L48" s="694">
        <v>6871</v>
      </c>
      <c r="M48" s="700">
        <v>10731</v>
      </c>
      <c r="N48" s="327" t="s">
        <v>1382</v>
      </c>
      <c r="O48" s="314">
        <f t="shared" si="0"/>
        <v>2.3475847773589225</v>
      </c>
      <c r="P48" s="314">
        <f t="shared" si="1"/>
        <v>3.0594541600194503</v>
      </c>
      <c r="Q48" s="314">
        <f t="shared" si="2"/>
        <v>4.4649894736842102</v>
      </c>
      <c r="R48" s="314">
        <f t="shared" si="3"/>
        <v>2.9726147368421056</v>
      </c>
      <c r="S48" s="314">
        <f t="shared" si="4"/>
        <v>2.7924421052631576</v>
      </c>
      <c r="T48" s="314">
        <f t="shared" si="5"/>
        <v>2.2782147368421057</v>
      </c>
      <c r="U48" s="314">
        <f t="shared" si="6"/>
        <v>2.6254452631578946</v>
      </c>
      <c r="V48" s="314">
        <f t="shared" si="7"/>
        <v>3.2983705263157899</v>
      </c>
      <c r="W48" s="609">
        <f t="shared" si="8"/>
        <v>5577.6799999999994</v>
      </c>
      <c r="X48" s="609">
        <f t="shared" si="9"/>
        <v>7193.579999999999</v>
      </c>
      <c r="Y48" s="609">
        <f t="shared" si="10"/>
        <v>11819.68</v>
      </c>
      <c r="Z48" s="609">
        <f t="shared" si="11"/>
        <v>8301.99</v>
      </c>
      <c r="AA48" s="609">
        <f t="shared" si="12"/>
        <v>10247.879999999999</v>
      </c>
      <c r="AB48" s="609">
        <f t="shared" si="13"/>
        <v>11192.12</v>
      </c>
      <c r="AC48" s="609">
        <f t="shared" si="14"/>
        <v>10443.92</v>
      </c>
      <c r="AD48" s="463"/>
      <c r="AE48" s="463"/>
      <c r="AF48" s="463"/>
      <c r="AG48" s="463"/>
      <c r="AH48" s="463"/>
      <c r="AI48" s="463"/>
      <c r="AJ48" s="440">
        <f t="shared" si="15"/>
        <v>7453.36</v>
      </c>
      <c r="AK48" s="440">
        <f t="shared" si="16"/>
        <v>9612.66</v>
      </c>
      <c r="AL48" s="440">
        <f t="shared" si="17"/>
        <v>14393.32</v>
      </c>
      <c r="AM48" s="440">
        <f t="shared" si="18"/>
        <v>9870.8700000000008</v>
      </c>
      <c r="AN48" s="440">
        <f t="shared" si="19"/>
        <v>10974.68</v>
      </c>
      <c r="AO48" s="440">
        <f t="shared" si="20"/>
        <v>11192.12</v>
      </c>
      <c r="AP48" s="479">
        <f t="shared" si="21"/>
        <v>0</v>
      </c>
      <c r="AQ48" s="479">
        <f t="shared" si="22"/>
        <v>-2159.3000000000002</v>
      </c>
      <c r="AR48" s="479">
        <f t="shared" si="23"/>
        <v>-6939.96</v>
      </c>
      <c r="AS48" s="479">
        <f t="shared" si="24"/>
        <v>-2417.5100000000011</v>
      </c>
      <c r="AT48" s="479">
        <f t="shared" si="25"/>
        <v>-3521.3200000000006</v>
      </c>
      <c r="AU48" s="479">
        <f t="shared" si="26"/>
        <v>-3738.7600000000011</v>
      </c>
    </row>
    <row r="49" spans="1:47">
      <c r="A49" s="2" t="s">
        <v>265</v>
      </c>
      <c r="B49" s="3" t="s">
        <v>266</v>
      </c>
      <c r="C49" s="1006">
        <v>6430</v>
      </c>
      <c r="D49" s="961"/>
      <c r="E49" s="1014" t="s">
        <v>1066</v>
      </c>
      <c r="F49" s="1009">
        <v>10208</v>
      </c>
      <c r="G49" s="331">
        <v>10773</v>
      </c>
      <c r="H49" s="332">
        <v>10208</v>
      </c>
      <c r="I49" s="332">
        <v>10308</v>
      </c>
      <c r="J49" s="333">
        <v>9771</v>
      </c>
      <c r="K49" s="333">
        <v>10031</v>
      </c>
      <c r="L49" s="695">
        <v>9402</v>
      </c>
      <c r="M49" s="702">
        <v>9822</v>
      </c>
      <c r="N49" s="327" t="s">
        <v>1382</v>
      </c>
      <c r="O49" s="314">
        <f t="shared" si="0"/>
        <v>4.8549727324310945</v>
      </c>
      <c r="P49" s="314">
        <f t="shared" si="1"/>
        <v>5.1774269032185893</v>
      </c>
      <c r="Q49" s="314">
        <f t="shared" si="2"/>
        <v>4.7816421052631579</v>
      </c>
      <c r="R49" s="314">
        <f t="shared" si="3"/>
        <v>4.6874273684210523</v>
      </c>
      <c r="S49" s="314">
        <f t="shared" si="4"/>
        <v>3.7541210526315787</v>
      </c>
      <c r="T49" s="314">
        <f t="shared" si="5"/>
        <v>3.0832126315789479</v>
      </c>
      <c r="U49" s="314">
        <f t="shared" si="6"/>
        <v>3.5925536842105261</v>
      </c>
      <c r="V49" s="314">
        <f t="shared" si="7"/>
        <v>3.018972631578948</v>
      </c>
      <c r="W49" s="609">
        <f t="shared" si="8"/>
        <v>11535.039999999999</v>
      </c>
      <c r="X49" s="609">
        <f t="shared" si="9"/>
        <v>12173.489999999998</v>
      </c>
      <c r="Y49" s="609">
        <f t="shared" si="10"/>
        <v>12657.92</v>
      </c>
      <c r="Z49" s="609">
        <f t="shared" si="11"/>
        <v>13091.16</v>
      </c>
      <c r="AA49" s="609">
        <f t="shared" si="12"/>
        <v>13777.109999999999</v>
      </c>
      <c r="AB49" s="609">
        <f t="shared" si="13"/>
        <v>15146.81</v>
      </c>
      <c r="AC49" s="609">
        <f t="shared" si="14"/>
        <v>14291.04</v>
      </c>
      <c r="AD49" s="463"/>
      <c r="AE49" s="463"/>
      <c r="AF49" s="463"/>
      <c r="AG49" s="463"/>
      <c r="AH49" s="463"/>
      <c r="AI49" s="463"/>
      <c r="AJ49" s="440">
        <f t="shared" si="15"/>
        <v>15414.08</v>
      </c>
      <c r="AK49" s="440">
        <f t="shared" si="16"/>
        <v>16267.23</v>
      </c>
      <c r="AL49" s="440">
        <f t="shared" si="17"/>
        <v>15414.08</v>
      </c>
      <c r="AM49" s="440">
        <f t="shared" si="18"/>
        <v>15565.08</v>
      </c>
      <c r="AN49" s="440">
        <f t="shared" si="19"/>
        <v>14754.210000000001</v>
      </c>
      <c r="AO49" s="440">
        <f t="shared" si="20"/>
        <v>15146.81</v>
      </c>
      <c r="AP49" s="479">
        <f t="shared" si="21"/>
        <v>0</v>
      </c>
      <c r="AQ49" s="479">
        <f t="shared" si="22"/>
        <v>-853.14999999999964</v>
      </c>
      <c r="AR49" s="479">
        <f t="shared" si="23"/>
        <v>0</v>
      </c>
      <c r="AS49" s="479">
        <f t="shared" si="24"/>
        <v>-151</v>
      </c>
      <c r="AT49" s="479">
        <f t="shared" si="25"/>
        <v>659.86999999999898</v>
      </c>
      <c r="AU49" s="479">
        <f t="shared" si="26"/>
        <v>267.27000000000044</v>
      </c>
    </row>
    <row r="50" spans="1:47">
      <c r="A50" s="2" t="s">
        <v>133</v>
      </c>
      <c r="B50" s="3" t="s">
        <v>83</v>
      </c>
      <c r="C50" s="1006">
        <v>6430</v>
      </c>
      <c r="D50" s="961"/>
      <c r="E50" s="1014" t="s">
        <v>1066</v>
      </c>
      <c r="F50" s="1009">
        <v>108000</v>
      </c>
      <c r="G50" s="331">
        <v>110856</v>
      </c>
      <c r="H50" s="332">
        <v>102091</v>
      </c>
      <c r="I50" s="332">
        <v>93874</v>
      </c>
      <c r="J50" s="333">
        <v>100791.8</v>
      </c>
      <c r="K50" s="333">
        <v>100303</v>
      </c>
      <c r="L50" s="694">
        <v>98848</v>
      </c>
      <c r="M50" s="700">
        <v>99294</v>
      </c>
      <c r="N50" s="327" t="s">
        <v>1382</v>
      </c>
      <c r="O50" s="314">
        <f t="shared" si="0"/>
        <v>51.365307122115809</v>
      </c>
      <c r="P50" s="314">
        <f t="shared" si="1"/>
        <v>53.276602319056899</v>
      </c>
      <c r="Q50" s="314">
        <f t="shared" si="2"/>
        <v>47.821573684210527</v>
      </c>
      <c r="R50" s="314">
        <f t="shared" si="3"/>
        <v>42.687966315789474</v>
      </c>
      <c r="S50" s="314">
        <f t="shared" si="4"/>
        <v>38.725270526315796</v>
      </c>
      <c r="T50" s="314">
        <f t="shared" si="5"/>
        <v>30.829974736842111</v>
      </c>
      <c r="U50" s="314">
        <f t="shared" si="6"/>
        <v>37.770341052631579</v>
      </c>
      <c r="V50" s="314">
        <f t="shared" si="7"/>
        <v>30.519840000000002</v>
      </c>
      <c r="W50" s="609">
        <f t="shared" si="8"/>
        <v>122039.99999999999</v>
      </c>
      <c r="X50" s="609">
        <f t="shared" si="9"/>
        <v>125267.27999999998</v>
      </c>
      <c r="Y50" s="609">
        <f t="shared" si="10"/>
        <v>126592.84</v>
      </c>
      <c r="Z50" s="609">
        <f t="shared" si="11"/>
        <v>119219.98</v>
      </c>
      <c r="AA50" s="609">
        <f t="shared" si="12"/>
        <v>142116.43799999999</v>
      </c>
      <c r="AB50" s="609">
        <f t="shared" si="13"/>
        <v>151457.53</v>
      </c>
      <c r="AC50" s="609">
        <f t="shared" si="14"/>
        <v>150248.95999999999</v>
      </c>
      <c r="AD50" s="463"/>
      <c r="AE50" s="463"/>
      <c r="AF50" s="463"/>
      <c r="AG50" s="463"/>
      <c r="AH50" s="463"/>
      <c r="AI50" s="463"/>
      <c r="AJ50" s="440">
        <f t="shared" si="15"/>
        <v>163080</v>
      </c>
      <c r="AK50" s="440">
        <f t="shared" si="16"/>
        <v>167392.56</v>
      </c>
      <c r="AL50" s="440">
        <f t="shared" si="17"/>
        <v>154157.41</v>
      </c>
      <c r="AM50" s="440">
        <f t="shared" si="18"/>
        <v>141749.74</v>
      </c>
      <c r="AN50" s="440">
        <f t="shared" si="19"/>
        <v>152195.61800000002</v>
      </c>
      <c r="AO50" s="440">
        <f t="shared" si="20"/>
        <v>151457.53</v>
      </c>
      <c r="AP50" s="479">
        <f t="shared" si="21"/>
        <v>0</v>
      </c>
      <c r="AQ50" s="479">
        <f t="shared" si="22"/>
        <v>-4312.5599999999977</v>
      </c>
      <c r="AR50" s="479">
        <f t="shared" si="23"/>
        <v>8922.5899999999965</v>
      </c>
      <c r="AS50" s="479">
        <f t="shared" si="24"/>
        <v>21330.260000000009</v>
      </c>
      <c r="AT50" s="479">
        <f t="shared" si="25"/>
        <v>10884.381999999983</v>
      </c>
      <c r="AU50" s="479">
        <f t="shared" si="26"/>
        <v>11622.470000000001</v>
      </c>
    </row>
    <row r="51" spans="1:47">
      <c r="A51" s="2" t="s">
        <v>269</v>
      </c>
      <c r="B51" s="3" t="s">
        <v>270</v>
      </c>
      <c r="C51" s="1006">
        <v>6400</v>
      </c>
      <c r="D51" s="961"/>
      <c r="E51" s="1014" t="s">
        <v>1066</v>
      </c>
      <c r="F51" s="1009">
        <v>15155</v>
      </c>
      <c r="G51" s="331">
        <v>16284</v>
      </c>
      <c r="H51" s="332">
        <v>14445</v>
      </c>
      <c r="I51" s="332">
        <v>14909</v>
      </c>
      <c r="J51" s="333">
        <v>14795</v>
      </c>
      <c r="K51" s="333">
        <v>15663</v>
      </c>
      <c r="L51" s="694">
        <v>16435</v>
      </c>
      <c r="M51" s="700">
        <v>18203</v>
      </c>
      <c r="N51" s="327" t="s">
        <v>1382</v>
      </c>
      <c r="O51" s="314">
        <f t="shared" si="0"/>
        <v>7.207789161441343</v>
      </c>
      <c r="P51" s="314">
        <f t="shared" si="1"/>
        <v>7.8259741661572004</v>
      </c>
      <c r="Q51" s="314">
        <f t="shared" si="2"/>
        <v>6.766342105263158</v>
      </c>
      <c r="R51" s="314">
        <f t="shared" si="3"/>
        <v>6.7796715789473687</v>
      </c>
      <c r="S51" s="314">
        <f t="shared" si="4"/>
        <v>5.6843947368421048</v>
      </c>
      <c r="T51" s="314">
        <f t="shared" si="5"/>
        <v>4.8143115789473692</v>
      </c>
      <c r="U51" s="314">
        <f t="shared" si="6"/>
        <v>6.2798999999999996</v>
      </c>
      <c r="V51" s="314">
        <f t="shared" si="7"/>
        <v>5.5950273684210536</v>
      </c>
      <c r="W51" s="609">
        <f t="shared" si="8"/>
        <v>17125.149999999998</v>
      </c>
      <c r="X51" s="609">
        <f t="shared" si="9"/>
        <v>18400.919999999998</v>
      </c>
      <c r="Y51" s="609">
        <f t="shared" si="10"/>
        <v>17911.8</v>
      </c>
      <c r="Z51" s="609">
        <f t="shared" si="11"/>
        <v>18934.43</v>
      </c>
      <c r="AA51" s="609">
        <f t="shared" si="12"/>
        <v>20860.949999999997</v>
      </c>
      <c r="AB51" s="609">
        <f t="shared" si="13"/>
        <v>23651.13</v>
      </c>
      <c r="AC51" s="609">
        <f t="shared" si="14"/>
        <v>24981.200000000001</v>
      </c>
      <c r="AD51" s="463"/>
      <c r="AE51" s="463"/>
      <c r="AF51" s="463"/>
      <c r="AG51" s="463"/>
      <c r="AH51" s="463"/>
      <c r="AI51" s="463"/>
      <c r="AJ51" s="440">
        <f t="shared" si="15"/>
        <v>22884.05</v>
      </c>
      <c r="AK51" s="440">
        <f t="shared" si="16"/>
        <v>24588.84</v>
      </c>
      <c r="AL51" s="440">
        <f t="shared" si="17"/>
        <v>21811.95</v>
      </c>
      <c r="AM51" s="440">
        <f t="shared" si="18"/>
        <v>22512.59</v>
      </c>
      <c r="AN51" s="440">
        <f t="shared" si="19"/>
        <v>22340.45</v>
      </c>
      <c r="AO51" s="440">
        <f t="shared" si="20"/>
        <v>23651.13</v>
      </c>
      <c r="AP51" s="479">
        <f t="shared" si="21"/>
        <v>0</v>
      </c>
      <c r="AQ51" s="479">
        <f t="shared" si="22"/>
        <v>-1704.7900000000009</v>
      </c>
      <c r="AR51" s="479">
        <f t="shared" si="23"/>
        <v>1072.0999999999985</v>
      </c>
      <c r="AS51" s="479">
        <f t="shared" si="24"/>
        <v>371.45999999999913</v>
      </c>
      <c r="AT51" s="479">
        <f t="shared" si="25"/>
        <v>543.59999999999854</v>
      </c>
      <c r="AU51" s="479">
        <f t="shared" si="26"/>
        <v>-767.08000000000175</v>
      </c>
    </row>
    <row r="52" spans="1:47">
      <c r="A52" s="2" t="s">
        <v>1314</v>
      </c>
      <c r="B52" s="3" t="s">
        <v>31</v>
      </c>
      <c r="C52" s="1006">
        <v>6400</v>
      </c>
      <c r="D52" s="961"/>
      <c r="E52" s="1014" t="s">
        <v>1066</v>
      </c>
      <c r="F52" s="1009">
        <v>66129</v>
      </c>
      <c r="G52" s="331">
        <v>55952</v>
      </c>
      <c r="H52" s="332">
        <v>53138</v>
      </c>
      <c r="I52" s="332">
        <v>58297</v>
      </c>
      <c r="J52" s="333">
        <v>54122</v>
      </c>
      <c r="K52" s="333">
        <v>54648</v>
      </c>
      <c r="L52" s="694">
        <v>51490</v>
      </c>
      <c r="M52" s="703">
        <v>41795</v>
      </c>
      <c r="N52" s="327" t="s">
        <v>1382</v>
      </c>
      <c r="O52" s="314">
        <f t="shared" si="0"/>
        <v>31.451262913688854</v>
      </c>
      <c r="P52" s="314">
        <f t="shared" si="1"/>
        <v>26.890131819259864</v>
      </c>
      <c r="Q52" s="314">
        <f t="shared" si="2"/>
        <v>24.890957894736843</v>
      </c>
      <c r="R52" s="314">
        <f t="shared" si="3"/>
        <v>26.509793684210528</v>
      </c>
      <c r="S52" s="314">
        <f t="shared" si="4"/>
        <v>20.794242105263159</v>
      </c>
      <c r="T52" s="314">
        <f t="shared" si="5"/>
        <v>16.797069473684214</v>
      </c>
      <c r="U52" s="314">
        <f t="shared" si="6"/>
        <v>19.674600000000002</v>
      </c>
      <c r="V52" s="314">
        <f t="shared" si="7"/>
        <v>12.846463157894737</v>
      </c>
      <c r="W52" s="609">
        <f t="shared" si="8"/>
        <v>74725.76999999999</v>
      </c>
      <c r="X52" s="609">
        <f t="shared" si="9"/>
        <v>63225.759999999995</v>
      </c>
      <c r="Y52" s="609">
        <f t="shared" si="10"/>
        <v>65891.12</v>
      </c>
      <c r="Z52" s="609">
        <f t="shared" si="11"/>
        <v>74037.19</v>
      </c>
      <c r="AA52" s="609">
        <f t="shared" si="12"/>
        <v>76312.01999999999</v>
      </c>
      <c r="AB52" s="609">
        <f t="shared" si="13"/>
        <v>82518.48</v>
      </c>
      <c r="AC52" s="609">
        <f t="shared" si="14"/>
        <v>78264.800000000003</v>
      </c>
      <c r="AD52" s="463"/>
      <c r="AE52" s="463"/>
      <c r="AF52" s="463"/>
      <c r="AG52" s="463"/>
      <c r="AH52" s="463"/>
      <c r="AI52" s="463"/>
      <c r="AJ52" s="440">
        <f t="shared" si="15"/>
        <v>99854.79</v>
      </c>
      <c r="AK52" s="440">
        <f t="shared" si="16"/>
        <v>84487.52</v>
      </c>
      <c r="AL52" s="440">
        <f t="shared" si="17"/>
        <v>80238.38</v>
      </c>
      <c r="AM52" s="440">
        <f t="shared" si="18"/>
        <v>88028.47</v>
      </c>
      <c r="AN52" s="440">
        <f t="shared" si="19"/>
        <v>81724.22</v>
      </c>
      <c r="AO52" s="440">
        <f t="shared" si="20"/>
        <v>82518.48</v>
      </c>
      <c r="AP52" s="479">
        <f t="shared" si="21"/>
        <v>0</v>
      </c>
      <c r="AQ52" s="479">
        <f t="shared" si="22"/>
        <v>15367.26999999999</v>
      </c>
      <c r="AR52" s="479">
        <f t="shared" si="23"/>
        <v>19616.409999999989</v>
      </c>
      <c r="AS52" s="479">
        <f t="shared" si="24"/>
        <v>11826.319999999992</v>
      </c>
      <c r="AT52" s="479">
        <f t="shared" si="25"/>
        <v>18130.569999999992</v>
      </c>
      <c r="AU52" s="479">
        <f t="shared" si="26"/>
        <v>17336.309999999998</v>
      </c>
    </row>
    <row r="53" spans="1:47">
      <c r="A53" s="2" t="s">
        <v>191</v>
      </c>
      <c r="B53" s="3" t="s">
        <v>192</v>
      </c>
      <c r="C53" s="1006">
        <v>6430</v>
      </c>
      <c r="D53" s="961"/>
      <c r="E53" s="1014" t="s">
        <v>1066</v>
      </c>
      <c r="F53" s="1009">
        <v>9531</v>
      </c>
      <c r="G53" s="331">
        <v>14551</v>
      </c>
      <c r="H53" s="332">
        <v>17278</v>
      </c>
      <c r="I53" s="332">
        <v>13062</v>
      </c>
      <c r="J53" s="333">
        <v>7000</v>
      </c>
      <c r="K53" s="333">
        <v>6570</v>
      </c>
      <c r="L53" s="695">
        <v>6997</v>
      </c>
      <c r="M53" s="703">
        <v>8218</v>
      </c>
      <c r="N53" s="327" t="s">
        <v>1382</v>
      </c>
      <c r="O53" s="314">
        <f t="shared" si="0"/>
        <v>4.5329883535267195</v>
      </c>
      <c r="P53" s="314">
        <f t="shared" si="1"/>
        <v>6.9931067361676131</v>
      </c>
      <c r="Q53" s="314">
        <f t="shared" si="2"/>
        <v>8.0933789473684214</v>
      </c>
      <c r="R53" s="314">
        <f t="shared" si="3"/>
        <v>5.9397726315789479</v>
      </c>
      <c r="S53" s="314">
        <f t="shared" si="4"/>
        <v>2.6894736842105265</v>
      </c>
      <c r="T53" s="314">
        <f t="shared" si="5"/>
        <v>2.0194105263157898</v>
      </c>
      <c r="U53" s="314">
        <f t="shared" si="6"/>
        <v>2.6735905263157895</v>
      </c>
      <c r="V53" s="314">
        <f t="shared" si="7"/>
        <v>2.5259536842105268</v>
      </c>
      <c r="W53" s="609">
        <f t="shared" si="8"/>
        <v>10770.029999999999</v>
      </c>
      <c r="X53" s="609">
        <f t="shared" si="9"/>
        <v>16442.629999999997</v>
      </c>
      <c r="Y53" s="609">
        <f t="shared" si="10"/>
        <v>21424.720000000001</v>
      </c>
      <c r="Z53" s="609">
        <f t="shared" si="11"/>
        <v>16588.740000000002</v>
      </c>
      <c r="AA53" s="609">
        <f t="shared" si="12"/>
        <v>9870</v>
      </c>
      <c r="AB53" s="609">
        <f t="shared" si="13"/>
        <v>9920.7000000000007</v>
      </c>
      <c r="AC53" s="609">
        <f t="shared" si="14"/>
        <v>10635.44</v>
      </c>
      <c r="AD53" s="463"/>
      <c r="AE53" s="463"/>
      <c r="AF53" s="463"/>
      <c r="AG53" s="463"/>
      <c r="AH53" s="463"/>
      <c r="AI53" s="463"/>
      <c r="AJ53" s="440">
        <f t="shared" si="15"/>
        <v>14391.81</v>
      </c>
      <c r="AK53" s="440">
        <f t="shared" si="16"/>
        <v>21972.01</v>
      </c>
      <c r="AL53" s="440">
        <f t="shared" si="17"/>
        <v>26089.78</v>
      </c>
      <c r="AM53" s="440">
        <f t="shared" si="18"/>
        <v>19723.62</v>
      </c>
      <c r="AN53" s="440">
        <f t="shared" si="19"/>
        <v>10570</v>
      </c>
      <c r="AO53" s="440">
        <f t="shared" si="20"/>
        <v>9920.7000000000007</v>
      </c>
      <c r="AP53" s="479">
        <f t="shared" si="21"/>
        <v>0</v>
      </c>
      <c r="AQ53" s="479">
        <f t="shared" si="22"/>
        <v>-7580.1999999999989</v>
      </c>
      <c r="AR53" s="479">
        <f t="shared" si="23"/>
        <v>-11697.97</v>
      </c>
      <c r="AS53" s="479">
        <f t="shared" si="24"/>
        <v>-5331.8099999999995</v>
      </c>
      <c r="AT53" s="479">
        <f t="shared" si="25"/>
        <v>3821.8099999999995</v>
      </c>
      <c r="AU53" s="479">
        <f t="shared" si="26"/>
        <v>4471.1099999999988</v>
      </c>
    </row>
    <row r="54" spans="1:47">
      <c r="A54" s="2" t="s">
        <v>182</v>
      </c>
      <c r="B54" s="3" t="s">
        <v>183</v>
      </c>
      <c r="C54" s="1006">
        <v>6430</v>
      </c>
      <c r="D54" s="961"/>
      <c r="E54" s="1014" t="s">
        <v>1066</v>
      </c>
      <c r="F54" s="1009">
        <v>33753</v>
      </c>
      <c r="G54" s="331">
        <v>34164</v>
      </c>
      <c r="H54" s="332">
        <v>44528</v>
      </c>
      <c r="I54" s="332">
        <v>44327</v>
      </c>
      <c r="J54" s="333">
        <v>46661</v>
      </c>
      <c r="K54" s="333">
        <v>46425</v>
      </c>
      <c r="L54" s="695">
        <v>55884</v>
      </c>
      <c r="M54" s="703">
        <v>52275</v>
      </c>
      <c r="N54" s="327" t="s">
        <v>1382</v>
      </c>
      <c r="O54" s="314">
        <f t="shared" si="0"/>
        <v>16.053085289747916</v>
      </c>
      <c r="P54" s="314">
        <f t="shared" si="1"/>
        <v>16.418974540198636</v>
      </c>
      <c r="Q54" s="314">
        <f t="shared" si="2"/>
        <v>20.857852631578947</v>
      </c>
      <c r="R54" s="314">
        <f t="shared" si="3"/>
        <v>20.157119999999999</v>
      </c>
      <c r="S54" s="314">
        <f t="shared" si="4"/>
        <v>17.927647368421052</v>
      </c>
      <c r="T54" s="314">
        <f t="shared" si="5"/>
        <v>14.269578947368423</v>
      </c>
      <c r="U54" s="314">
        <f t="shared" si="6"/>
        <v>21.353570526315789</v>
      </c>
      <c r="V54" s="314">
        <f t="shared" si="7"/>
        <v>16.067684210526316</v>
      </c>
      <c r="W54" s="609">
        <f t="shared" si="8"/>
        <v>38140.89</v>
      </c>
      <c r="X54" s="609">
        <f t="shared" si="9"/>
        <v>38605.32</v>
      </c>
      <c r="Y54" s="609">
        <f t="shared" si="10"/>
        <v>55214.720000000001</v>
      </c>
      <c r="Z54" s="609">
        <f t="shared" si="11"/>
        <v>56295.29</v>
      </c>
      <c r="AA54" s="609">
        <f t="shared" si="12"/>
        <v>65792.009999999995</v>
      </c>
      <c r="AB54" s="609">
        <f t="shared" si="13"/>
        <v>70101.75</v>
      </c>
      <c r="AC54" s="609">
        <f t="shared" si="14"/>
        <v>84943.680000000008</v>
      </c>
      <c r="AD54" s="463"/>
      <c r="AE54" s="463"/>
      <c r="AF54" s="463"/>
      <c r="AG54" s="463"/>
      <c r="AH54" s="463"/>
      <c r="AI54" s="463"/>
      <c r="AJ54" s="440">
        <f t="shared" si="15"/>
        <v>50967.03</v>
      </c>
      <c r="AK54" s="440">
        <f t="shared" si="16"/>
        <v>51587.64</v>
      </c>
      <c r="AL54" s="440">
        <f t="shared" si="17"/>
        <v>67237.279999999999</v>
      </c>
      <c r="AM54" s="440">
        <f t="shared" si="18"/>
        <v>66933.77</v>
      </c>
      <c r="AN54" s="440">
        <f t="shared" si="19"/>
        <v>70458.11</v>
      </c>
      <c r="AO54" s="440">
        <f t="shared" si="20"/>
        <v>70101.75</v>
      </c>
      <c r="AP54" s="479">
        <f t="shared" si="21"/>
        <v>0</v>
      </c>
      <c r="AQ54" s="479">
        <f t="shared" si="22"/>
        <v>-620.61000000000058</v>
      </c>
      <c r="AR54" s="479">
        <f t="shared" si="23"/>
        <v>-16270.25</v>
      </c>
      <c r="AS54" s="479">
        <f t="shared" si="24"/>
        <v>-15966.740000000005</v>
      </c>
      <c r="AT54" s="479">
        <f t="shared" si="25"/>
        <v>-19491.080000000002</v>
      </c>
      <c r="AU54" s="479">
        <f t="shared" si="26"/>
        <v>-19134.72</v>
      </c>
    </row>
    <row r="55" spans="1:47">
      <c r="A55" s="2" t="s">
        <v>373</v>
      </c>
      <c r="B55" s="3" t="s">
        <v>81</v>
      </c>
      <c r="C55" s="1006">
        <v>6400</v>
      </c>
      <c r="D55" s="961"/>
      <c r="E55" s="1014" t="s">
        <v>1066</v>
      </c>
      <c r="F55" s="1009">
        <v>375623</v>
      </c>
      <c r="G55" s="331">
        <v>431110</v>
      </c>
      <c r="H55" s="332">
        <v>418084</v>
      </c>
      <c r="I55" s="332">
        <v>371897</v>
      </c>
      <c r="J55" s="333">
        <v>344283.5</v>
      </c>
      <c r="K55" s="333">
        <v>348739</v>
      </c>
      <c r="L55" s="694">
        <v>318673</v>
      </c>
      <c r="M55" s="703">
        <v>320391</v>
      </c>
      <c r="N55" s="327" t="s">
        <v>1382</v>
      </c>
      <c r="O55" s="314">
        <f t="shared" si="0"/>
        <v>178.64806256602321</v>
      </c>
      <c r="P55" s="314">
        <f t="shared" si="1"/>
        <v>207.18838877253933</v>
      </c>
      <c r="Q55" s="314">
        <f t="shared" si="2"/>
        <v>195.83934736842104</v>
      </c>
      <c r="R55" s="314">
        <f t="shared" si="3"/>
        <v>169.11526736842106</v>
      </c>
      <c r="S55" s="314">
        <f t="shared" si="4"/>
        <v>132.27734473684211</v>
      </c>
      <c r="T55" s="314">
        <f t="shared" si="5"/>
        <v>107.1913557894737</v>
      </c>
      <c r="U55" s="314">
        <f t="shared" si="6"/>
        <v>121.76663052631579</v>
      </c>
      <c r="V55" s="314">
        <f t="shared" si="7"/>
        <v>98.478075789473692</v>
      </c>
      <c r="W55" s="609">
        <f t="shared" si="8"/>
        <v>424453.98999999993</v>
      </c>
      <c r="X55" s="609">
        <f t="shared" si="9"/>
        <v>487154.29999999993</v>
      </c>
      <c r="Y55" s="609">
        <f t="shared" si="10"/>
        <v>518424.16</v>
      </c>
      <c r="Z55" s="609">
        <f t="shared" si="11"/>
        <v>472309.19</v>
      </c>
      <c r="AA55" s="609">
        <f t="shared" si="12"/>
        <v>485439.73499999999</v>
      </c>
      <c r="AB55" s="609">
        <f t="shared" si="13"/>
        <v>526595.89</v>
      </c>
      <c r="AC55" s="609">
        <f t="shared" si="14"/>
        <v>484382.96</v>
      </c>
      <c r="AD55" s="463"/>
      <c r="AE55" s="463"/>
      <c r="AF55" s="463"/>
      <c r="AG55" s="463"/>
      <c r="AH55" s="463"/>
      <c r="AI55" s="463"/>
      <c r="AJ55" s="440">
        <f t="shared" si="15"/>
        <v>567190.73</v>
      </c>
      <c r="AK55" s="440">
        <f t="shared" si="16"/>
        <v>650976.1</v>
      </c>
      <c r="AL55" s="440">
        <f t="shared" si="17"/>
        <v>631306.84</v>
      </c>
      <c r="AM55" s="440">
        <f t="shared" si="18"/>
        <v>561564.47</v>
      </c>
      <c r="AN55" s="440">
        <f t="shared" si="19"/>
        <v>519868.08500000002</v>
      </c>
      <c r="AO55" s="440">
        <f t="shared" si="20"/>
        <v>526595.89</v>
      </c>
      <c r="AP55" s="479">
        <f t="shared" si="21"/>
        <v>0</v>
      </c>
      <c r="AQ55" s="479">
        <f t="shared" si="22"/>
        <v>-83785.37</v>
      </c>
      <c r="AR55" s="479">
        <f t="shared" si="23"/>
        <v>-64116.109999999986</v>
      </c>
      <c r="AS55" s="479">
        <f t="shared" si="24"/>
        <v>5626.2600000000093</v>
      </c>
      <c r="AT55" s="479">
        <f t="shared" si="25"/>
        <v>47322.64499999996</v>
      </c>
      <c r="AU55" s="479">
        <f t="shared" si="26"/>
        <v>40594.839999999967</v>
      </c>
    </row>
    <row r="56" spans="1:47">
      <c r="A56" s="871" t="s">
        <v>2164</v>
      </c>
      <c r="B56" s="872"/>
      <c r="C56" s="1007"/>
      <c r="D56" s="986" t="s">
        <v>2192</v>
      </c>
      <c r="E56" s="669" t="s">
        <v>1066</v>
      </c>
      <c r="F56" s="1010"/>
      <c r="G56" s="873"/>
      <c r="H56" s="874"/>
      <c r="I56" s="874"/>
      <c r="J56" s="870"/>
      <c r="K56" s="870"/>
      <c r="L56" s="875"/>
      <c r="M56" s="876">
        <v>-30885</v>
      </c>
      <c r="N56" s="327"/>
      <c r="O56" s="314"/>
      <c r="P56" s="314"/>
      <c r="Q56" s="314"/>
      <c r="R56" s="314"/>
      <c r="S56" s="314"/>
      <c r="T56" s="314"/>
      <c r="U56" s="314"/>
      <c r="V56" s="314"/>
      <c r="W56" s="609"/>
      <c r="X56" s="609"/>
      <c r="Y56" s="609"/>
      <c r="Z56" s="609"/>
      <c r="AA56" s="609"/>
      <c r="AB56" s="609"/>
      <c r="AC56" s="609"/>
      <c r="AD56" s="463"/>
      <c r="AE56" s="463"/>
      <c r="AF56" s="463"/>
      <c r="AG56" s="463"/>
      <c r="AH56" s="463"/>
      <c r="AI56" s="463"/>
      <c r="AJ56" s="440"/>
      <c r="AK56" s="440"/>
      <c r="AL56" s="440"/>
      <c r="AM56" s="440"/>
      <c r="AN56" s="440"/>
      <c r="AO56" s="440"/>
      <c r="AP56" s="479"/>
      <c r="AQ56" s="479"/>
      <c r="AR56" s="479"/>
      <c r="AS56" s="479"/>
      <c r="AT56" s="479"/>
      <c r="AU56" s="479"/>
    </row>
    <row r="57" spans="1:47">
      <c r="A57" s="7" t="s">
        <v>340</v>
      </c>
      <c r="B57" s="4" t="s">
        <v>19</v>
      </c>
      <c r="C57" s="1006">
        <v>6430</v>
      </c>
      <c r="D57" s="961"/>
      <c r="E57" s="1014" t="s">
        <v>1066</v>
      </c>
      <c r="F57" s="1009">
        <v>24851</v>
      </c>
      <c r="G57" s="331">
        <v>20817</v>
      </c>
      <c r="H57" s="332">
        <v>21255</v>
      </c>
      <c r="I57" s="332">
        <v>16961</v>
      </c>
      <c r="J57" s="333">
        <v>18829</v>
      </c>
      <c r="K57" s="333">
        <v>19754</v>
      </c>
      <c r="L57" s="695">
        <v>16797</v>
      </c>
      <c r="M57" s="702">
        <v>20279</v>
      </c>
      <c r="N57" s="327" t="s">
        <v>1382</v>
      </c>
      <c r="O57" s="314">
        <f t="shared" si="0"/>
        <v>11.819252289737962</v>
      </c>
      <c r="P57" s="314">
        <f t="shared" si="1"/>
        <v>10.004501609978778</v>
      </c>
      <c r="Q57" s="314">
        <f t="shared" si="2"/>
        <v>9.95628947368421</v>
      </c>
      <c r="R57" s="314">
        <f t="shared" si="3"/>
        <v>7.7127915789473693</v>
      </c>
      <c r="S57" s="314">
        <f t="shared" si="4"/>
        <v>7.2343000000000002</v>
      </c>
      <c r="T57" s="314">
        <f t="shared" si="5"/>
        <v>6.0717557894736851</v>
      </c>
      <c r="U57" s="314">
        <f t="shared" si="6"/>
        <v>6.4182221052631574</v>
      </c>
      <c r="V57" s="314">
        <f t="shared" si="7"/>
        <v>6.2331242105263165</v>
      </c>
      <c r="W57" s="609">
        <f t="shared" si="8"/>
        <v>28081.629999999997</v>
      </c>
      <c r="X57" s="609">
        <f t="shared" si="9"/>
        <v>23523.21</v>
      </c>
      <c r="Y57" s="609">
        <f t="shared" si="10"/>
        <v>26356.2</v>
      </c>
      <c r="Z57" s="609">
        <f t="shared" si="11"/>
        <v>21540.47</v>
      </c>
      <c r="AA57" s="609">
        <f t="shared" si="12"/>
        <v>26548.89</v>
      </c>
      <c r="AB57" s="609">
        <f t="shared" si="13"/>
        <v>29828.54</v>
      </c>
      <c r="AC57" s="609">
        <f t="shared" si="14"/>
        <v>25531.439999999999</v>
      </c>
      <c r="AD57" s="463"/>
      <c r="AE57" s="463"/>
      <c r="AF57" s="463"/>
      <c r="AG57" s="463"/>
      <c r="AH57" s="463"/>
      <c r="AI57" s="463"/>
      <c r="AJ57" s="440">
        <f t="shared" si="15"/>
        <v>37525.01</v>
      </c>
      <c r="AK57" s="440">
        <f t="shared" si="16"/>
        <v>31433.670000000002</v>
      </c>
      <c r="AL57" s="440">
        <f t="shared" si="17"/>
        <v>32095.05</v>
      </c>
      <c r="AM57" s="440">
        <f t="shared" si="18"/>
        <v>25611.11</v>
      </c>
      <c r="AN57" s="440">
        <f t="shared" si="19"/>
        <v>28431.79</v>
      </c>
      <c r="AO57" s="440">
        <f t="shared" si="20"/>
        <v>29828.54</v>
      </c>
      <c r="AP57" s="479">
        <f t="shared" si="21"/>
        <v>0</v>
      </c>
      <c r="AQ57" s="479">
        <f t="shared" si="22"/>
        <v>6091.34</v>
      </c>
      <c r="AR57" s="479">
        <f t="shared" si="23"/>
        <v>5429.9600000000028</v>
      </c>
      <c r="AS57" s="479">
        <f t="shared" si="24"/>
        <v>11913.900000000001</v>
      </c>
      <c r="AT57" s="479">
        <f t="shared" si="25"/>
        <v>9093.2200000000012</v>
      </c>
      <c r="AU57" s="479">
        <f t="shared" si="26"/>
        <v>7696.4700000000012</v>
      </c>
    </row>
    <row r="58" spans="1:47">
      <c r="A58" s="2" t="s">
        <v>139</v>
      </c>
      <c r="B58" s="3" t="s">
        <v>140</v>
      </c>
      <c r="C58" s="1006">
        <v>6400</v>
      </c>
      <c r="D58" s="961"/>
      <c r="E58" s="1014" t="s">
        <v>1066</v>
      </c>
      <c r="F58" s="1009">
        <v>195477</v>
      </c>
      <c r="G58" s="331">
        <v>195477</v>
      </c>
      <c r="H58" s="332">
        <v>195477</v>
      </c>
      <c r="I58" s="332">
        <v>177807</v>
      </c>
      <c r="J58" s="333">
        <v>178824</v>
      </c>
      <c r="K58" s="333">
        <v>184493</v>
      </c>
      <c r="L58" s="695">
        <v>187135</v>
      </c>
      <c r="M58" s="703">
        <v>188938</v>
      </c>
      <c r="N58" s="327" t="s">
        <v>1382</v>
      </c>
      <c r="O58" s="314">
        <f t="shared" si="0"/>
        <v>92.969779076942885</v>
      </c>
      <c r="P58" s="314">
        <f t="shared" si="1"/>
        <v>93.944850901370103</v>
      </c>
      <c r="Q58" s="314">
        <f t="shared" si="2"/>
        <v>91.565542105263162</v>
      </c>
      <c r="R58" s="314">
        <f t="shared" si="3"/>
        <v>80.855393684210526</v>
      </c>
      <c r="S58" s="314">
        <f t="shared" si="4"/>
        <v>68.706063157894732</v>
      </c>
      <c r="T58" s="314">
        <f t="shared" si="5"/>
        <v>56.707322105263167</v>
      </c>
      <c r="U58" s="314">
        <f t="shared" si="6"/>
        <v>71.505268421052634</v>
      </c>
      <c r="V58" s="314">
        <f t="shared" si="7"/>
        <v>58.073574736842112</v>
      </c>
      <c r="W58" s="609">
        <f t="shared" si="8"/>
        <v>220889.00999999998</v>
      </c>
      <c r="X58" s="609">
        <f t="shared" si="9"/>
        <v>220889.00999999998</v>
      </c>
      <c r="Y58" s="609">
        <f t="shared" si="10"/>
        <v>242391.48</v>
      </c>
      <c r="Z58" s="609">
        <f t="shared" si="11"/>
        <v>225814.89</v>
      </c>
      <c r="AA58" s="609">
        <f t="shared" si="12"/>
        <v>252141.84</v>
      </c>
      <c r="AB58" s="609">
        <f t="shared" si="13"/>
        <v>278584.43</v>
      </c>
      <c r="AC58" s="609">
        <f t="shared" si="14"/>
        <v>284445.2</v>
      </c>
      <c r="AD58" s="463"/>
      <c r="AE58" s="463"/>
      <c r="AF58" s="463"/>
      <c r="AG58" s="463"/>
      <c r="AH58" s="463"/>
      <c r="AI58" s="463"/>
      <c r="AJ58" s="440">
        <f t="shared" si="15"/>
        <v>295170.27</v>
      </c>
      <c r="AK58" s="440">
        <f t="shared" si="16"/>
        <v>295170.27</v>
      </c>
      <c r="AL58" s="440">
        <f t="shared" si="17"/>
        <v>295170.27</v>
      </c>
      <c r="AM58" s="440">
        <f t="shared" si="18"/>
        <v>268488.57</v>
      </c>
      <c r="AN58" s="440">
        <f t="shared" si="19"/>
        <v>270024.24</v>
      </c>
      <c r="AO58" s="440">
        <f t="shared" si="20"/>
        <v>278584.43</v>
      </c>
      <c r="AP58" s="479">
        <f t="shared" si="21"/>
        <v>0</v>
      </c>
      <c r="AQ58" s="479">
        <f t="shared" si="22"/>
        <v>0</v>
      </c>
      <c r="AR58" s="479">
        <f t="shared" si="23"/>
        <v>0</v>
      </c>
      <c r="AS58" s="479">
        <f t="shared" si="24"/>
        <v>26681.700000000012</v>
      </c>
      <c r="AT58" s="479">
        <f t="shared" si="25"/>
        <v>25146.030000000028</v>
      </c>
      <c r="AU58" s="479">
        <f t="shared" si="26"/>
        <v>16585.840000000026</v>
      </c>
    </row>
    <row r="59" spans="1:47">
      <c r="A59" s="2" t="s">
        <v>277</v>
      </c>
      <c r="B59" s="3" t="s">
        <v>18</v>
      </c>
      <c r="C59" s="1006">
        <v>6400</v>
      </c>
      <c r="D59" s="961"/>
      <c r="E59" s="1014" t="s">
        <v>1066</v>
      </c>
      <c r="F59" s="1009">
        <v>10037</v>
      </c>
      <c r="G59" s="331">
        <v>15414</v>
      </c>
      <c r="H59" s="332">
        <v>14660</v>
      </c>
      <c r="I59" s="332">
        <v>16461</v>
      </c>
      <c r="J59" s="333">
        <v>16265</v>
      </c>
      <c r="K59" s="333">
        <v>15093</v>
      </c>
      <c r="L59" s="694">
        <v>14994</v>
      </c>
      <c r="M59" s="703">
        <v>15816</v>
      </c>
      <c r="N59" s="327" t="s">
        <v>1382</v>
      </c>
      <c r="O59" s="314">
        <f t="shared" si="0"/>
        <v>4.7736443294877438</v>
      </c>
      <c r="P59" s="314">
        <f t="shared" si="1"/>
        <v>7.407858376145116</v>
      </c>
      <c r="Q59" s="314">
        <f t="shared" si="2"/>
        <v>6.8670526315789475</v>
      </c>
      <c r="R59" s="314">
        <f t="shared" si="3"/>
        <v>7.4854231578947372</v>
      </c>
      <c r="S59" s="314">
        <f t="shared" si="4"/>
        <v>6.2491842105263151</v>
      </c>
      <c r="T59" s="314">
        <f t="shared" si="5"/>
        <v>4.6391115789473689</v>
      </c>
      <c r="U59" s="314">
        <f t="shared" si="6"/>
        <v>5.7292863157894738</v>
      </c>
      <c r="V59" s="314">
        <f t="shared" si="7"/>
        <v>4.8613389473684219</v>
      </c>
      <c r="W59" s="609">
        <f t="shared" si="8"/>
        <v>11341.81</v>
      </c>
      <c r="X59" s="609">
        <f t="shared" si="9"/>
        <v>17417.82</v>
      </c>
      <c r="Y59" s="609">
        <f t="shared" si="10"/>
        <v>18178.400000000001</v>
      </c>
      <c r="Z59" s="609">
        <f t="shared" si="11"/>
        <v>20905.47</v>
      </c>
      <c r="AA59" s="609">
        <f t="shared" si="12"/>
        <v>22933.649999999998</v>
      </c>
      <c r="AB59" s="609">
        <f t="shared" si="13"/>
        <v>22790.43</v>
      </c>
      <c r="AC59" s="609">
        <f t="shared" si="14"/>
        <v>22790.880000000001</v>
      </c>
      <c r="AD59" s="463"/>
      <c r="AE59" s="463"/>
      <c r="AF59" s="463"/>
      <c r="AG59" s="463"/>
      <c r="AH59" s="463"/>
      <c r="AI59" s="463"/>
      <c r="AJ59" s="440">
        <f t="shared" si="15"/>
        <v>15155.87</v>
      </c>
      <c r="AK59" s="440">
        <f t="shared" si="16"/>
        <v>23275.14</v>
      </c>
      <c r="AL59" s="440">
        <f t="shared" si="17"/>
        <v>22136.6</v>
      </c>
      <c r="AM59" s="440">
        <f t="shared" si="18"/>
        <v>24856.11</v>
      </c>
      <c r="AN59" s="440">
        <f t="shared" si="19"/>
        <v>24560.15</v>
      </c>
      <c r="AO59" s="440">
        <f t="shared" si="20"/>
        <v>22790.43</v>
      </c>
      <c r="AP59" s="479">
        <f t="shared" si="21"/>
        <v>0</v>
      </c>
      <c r="AQ59" s="479">
        <f t="shared" si="22"/>
        <v>-8119.2699999999986</v>
      </c>
      <c r="AR59" s="479">
        <f t="shared" si="23"/>
        <v>-6980.7299999999977</v>
      </c>
      <c r="AS59" s="479">
        <f t="shared" si="24"/>
        <v>-9700.24</v>
      </c>
      <c r="AT59" s="479">
        <f t="shared" si="25"/>
        <v>-9404.2800000000007</v>
      </c>
      <c r="AU59" s="479">
        <f t="shared" si="26"/>
        <v>-7634.5599999999995</v>
      </c>
    </row>
    <row r="60" spans="1:47">
      <c r="A60" s="699" t="s">
        <v>1315</v>
      </c>
      <c r="B60" s="311" t="s">
        <v>1316</v>
      </c>
      <c r="C60" s="1006" t="s">
        <v>347</v>
      </c>
      <c r="D60" s="1016"/>
      <c r="E60" s="1014" t="s">
        <v>1388</v>
      </c>
      <c r="F60" s="1009">
        <v>15393</v>
      </c>
      <c r="G60" s="331">
        <v>14625</v>
      </c>
      <c r="H60" s="332">
        <v>13731</v>
      </c>
      <c r="I60" s="332">
        <v>12952</v>
      </c>
      <c r="J60" s="333">
        <v>10855</v>
      </c>
      <c r="K60" s="333">
        <v>13312</v>
      </c>
      <c r="L60" s="695">
        <v>13130</v>
      </c>
      <c r="M60" s="702">
        <v>11833</v>
      </c>
      <c r="N60" s="327" t="s">
        <v>1382</v>
      </c>
      <c r="O60" s="314">
        <f t="shared" si="0"/>
        <v>7.3209830789882284</v>
      </c>
      <c r="P60" s="314">
        <f t="shared" si="1"/>
        <v>7.028670607961744</v>
      </c>
      <c r="Q60" s="314">
        <f t="shared" si="2"/>
        <v>6.43188947368421</v>
      </c>
      <c r="R60" s="314">
        <f t="shared" si="3"/>
        <v>5.8897515789473687</v>
      </c>
      <c r="S60" s="314">
        <f t="shared" si="4"/>
        <v>4.1706052631578947</v>
      </c>
      <c r="T60" s="314">
        <f t="shared" si="5"/>
        <v>4.0916884210526323</v>
      </c>
      <c r="U60" s="314">
        <f t="shared" si="6"/>
        <v>5.0170421052631582</v>
      </c>
      <c r="V60" s="314">
        <f t="shared" si="7"/>
        <v>3.6370905263157902</v>
      </c>
      <c r="W60" s="609">
        <f t="shared" si="8"/>
        <v>17394.09</v>
      </c>
      <c r="X60" s="609">
        <f t="shared" si="9"/>
        <v>16526.25</v>
      </c>
      <c r="Y60" s="609">
        <f t="shared" si="10"/>
        <v>17026.439999999999</v>
      </c>
      <c r="Z60" s="609">
        <f t="shared" si="11"/>
        <v>16449.04</v>
      </c>
      <c r="AA60" s="609">
        <f t="shared" si="12"/>
        <v>15305.55</v>
      </c>
      <c r="AB60" s="609">
        <f t="shared" si="13"/>
        <v>20101.12</v>
      </c>
      <c r="AC60" s="609">
        <f t="shared" si="14"/>
        <v>19957.599999999999</v>
      </c>
      <c r="AD60" s="463"/>
      <c r="AE60" s="463"/>
      <c r="AF60" s="463"/>
      <c r="AG60" s="463"/>
      <c r="AH60" s="463"/>
      <c r="AI60" s="463"/>
      <c r="AJ60" s="440">
        <f t="shared" si="15"/>
        <v>23243.43</v>
      </c>
      <c r="AK60" s="440">
        <f t="shared" si="16"/>
        <v>22083.75</v>
      </c>
      <c r="AL60" s="440">
        <f t="shared" si="17"/>
        <v>20733.810000000001</v>
      </c>
      <c r="AM60" s="440">
        <f t="shared" si="18"/>
        <v>19557.52</v>
      </c>
      <c r="AN60" s="440">
        <f t="shared" si="19"/>
        <v>16391.05</v>
      </c>
      <c r="AO60" s="440">
        <f t="shared" si="20"/>
        <v>20101.12</v>
      </c>
      <c r="AP60" s="479">
        <f t="shared" si="21"/>
        <v>0</v>
      </c>
      <c r="AQ60" s="479">
        <f t="shared" si="22"/>
        <v>1159.6800000000003</v>
      </c>
      <c r="AR60" s="479">
        <f t="shared" si="23"/>
        <v>2509.619999999999</v>
      </c>
      <c r="AS60" s="479">
        <f t="shared" si="24"/>
        <v>3685.91</v>
      </c>
      <c r="AT60" s="479">
        <f t="shared" si="25"/>
        <v>6852.380000000001</v>
      </c>
      <c r="AU60" s="479">
        <f t="shared" si="26"/>
        <v>3142.3100000000013</v>
      </c>
    </row>
    <row r="61" spans="1:47">
      <c r="A61" s="2" t="s">
        <v>328</v>
      </c>
      <c r="B61" s="3" t="s">
        <v>377</v>
      </c>
      <c r="C61" s="1006">
        <v>6400</v>
      </c>
      <c r="D61" s="961"/>
      <c r="E61" s="1014" t="s">
        <v>1066</v>
      </c>
      <c r="F61" s="1009">
        <v>242439</v>
      </c>
      <c r="G61" s="331">
        <v>219007</v>
      </c>
      <c r="H61" s="332">
        <v>195062</v>
      </c>
      <c r="I61" s="332">
        <v>180853</v>
      </c>
      <c r="J61" s="333">
        <v>188724</v>
      </c>
      <c r="K61" s="333">
        <v>193103</v>
      </c>
      <c r="L61" s="694">
        <v>173630</v>
      </c>
      <c r="M61" s="703">
        <v>181733</v>
      </c>
      <c r="N61" s="327" t="s">
        <v>1382</v>
      </c>
      <c r="O61" s="314">
        <f t="shared" si="0"/>
        <v>115.30512679054291</v>
      </c>
      <c r="P61" s="314">
        <f t="shared" si="1"/>
        <v>105.25320094617967</v>
      </c>
      <c r="Q61" s="314">
        <f t="shared" si="2"/>
        <v>91.371147368421049</v>
      </c>
      <c r="R61" s="314">
        <f t="shared" si="3"/>
        <v>82.240522105263153</v>
      </c>
      <c r="S61" s="314">
        <f t="shared" si="4"/>
        <v>72.509747368421046</v>
      </c>
      <c r="T61" s="314">
        <f t="shared" si="5"/>
        <v>59.353764210526322</v>
      </c>
      <c r="U61" s="314">
        <f t="shared" si="6"/>
        <v>66.344936842105255</v>
      </c>
      <c r="V61" s="314">
        <f t="shared" si="7"/>
        <v>55.858985263157905</v>
      </c>
      <c r="W61" s="609">
        <f t="shared" si="8"/>
        <v>273956.06999999995</v>
      </c>
      <c r="X61" s="609">
        <f t="shared" si="9"/>
        <v>247477.90999999997</v>
      </c>
      <c r="Y61" s="609">
        <f t="shared" si="10"/>
        <v>241876.88</v>
      </c>
      <c r="Z61" s="609">
        <f t="shared" si="11"/>
        <v>229683.31</v>
      </c>
      <c r="AA61" s="609">
        <f t="shared" si="12"/>
        <v>266100.83999999997</v>
      </c>
      <c r="AB61" s="609">
        <f t="shared" si="13"/>
        <v>291585.53000000003</v>
      </c>
      <c r="AC61" s="609">
        <f t="shared" si="14"/>
        <v>263917.59999999998</v>
      </c>
      <c r="AD61" s="463"/>
      <c r="AE61" s="463"/>
      <c r="AF61" s="463"/>
      <c r="AG61" s="463"/>
      <c r="AH61" s="463"/>
      <c r="AI61" s="463"/>
      <c r="AJ61" s="440">
        <f t="shared" si="15"/>
        <v>366082.89</v>
      </c>
      <c r="AK61" s="440">
        <f t="shared" si="16"/>
        <v>330700.57</v>
      </c>
      <c r="AL61" s="440">
        <f t="shared" si="17"/>
        <v>294543.62</v>
      </c>
      <c r="AM61" s="440">
        <f t="shared" si="18"/>
        <v>273088.03000000003</v>
      </c>
      <c r="AN61" s="440">
        <f t="shared" si="19"/>
        <v>284973.24</v>
      </c>
      <c r="AO61" s="440">
        <f t="shared" si="20"/>
        <v>291585.53000000003</v>
      </c>
      <c r="AP61" s="479">
        <f t="shared" si="21"/>
        <v>0</v>
      </c>
      <c r="AQ61" s="479">
        <f t="shared" si="22"/>
        <v>35382.320000000007</v>
      </c>
      <c r="AR61" s="479">
        <f t="shared" si="23"/>
        <v>71539.270000000019</v>
      </c>
      <c r="AS61" s="479">
        <f t="shared" si="24"/>
        <v>92994.859999999986</v>
      </c>
      <c r="AT61" s="479">
        <f t="shared" si="25"/>
        <v>81109.650000000023</v>
      </c>
      <c r="AU61" s="479">
        <f t="shared" si="26"/>
        <v>74497.359999999986</v>
      </c>
    </row>
    <row r="62" spans="1:47">
      <c r="A62" s="2" t="s">
        <v>378</v>
      </c>
      <c r="B62" s="3" t="s">
        <v>379</v>
      </c>
      <c r="C62" s="1006"/>
      <c r="D62" s="961"/>
      <c r="E62" s="1014" t="s">
        <v>1066</v>
      </c>
      <c r="F62" s="1009">
        <v>9685</v>
      </c>
      <c r="G62" s="331">
        <v>10577</v>
      </c>
      <c r="H62" s="332">
        <v>8547</v>
      </c>
      <c r="I62" s="332">
        <v>8784</v>
      </c>
      <c r="J62" s="333">
        <v>7371</v>
      </c>
      <c r="K62" s="333">
        <v>7125</v>
      </c>
      <c r="L62" s="694">
        <v>7361</v>
      </c>
      <c r="M62" s="703">
        <v>9286</v>
      </c>
      <c r="N62" s="327" t="s">
        <v>1382</v>
      </c>
      <c r="O62" s="314">
        <f t="shared" si="0"/>
        <v>4.6062314766452923</v>
      </c>
      <c r="P62" s="314">
        <f t="shared" si="1"/>
        <v>5.0832307022503507</v>
      </c>
      <c r="Q62" s="314">
        <f t="shared" si="2"/>
        <v>4.0035947368421052</v>
      </c>
      <c r="R62" s="314">
        <f t="shared" si="3"/>
        <v>3.9944084210526318</v>
      </c>
      <c r="S62" s="314">
        <f t="shared" si="4"/>
        <v>2.8320157894736839</v>
      </c>
      <c r="T62" s="314">
        <f t="shared" si="5"/>
        <v>2.1900000000000004</v>
      </c>
      <c r="U62" s="314">
        <f t="shared" si="6"/>
        <v>2.8126768421052635</v>
      </c>
      <c r="V62" s="314">
        <f t="shared" si="7"/>
        <v>2.854223157894737</v>
      </c>
      <c r="W62" s="609">
        <f t="shared" si="8"/>
        <v>10944.05</v>
      </c>
      <c r="X62" s="609">
        <f t="shared" si="9"/>
        <v>11952.009999999998</v>
      </c>
      <c r="Y62" s="609">
        <f t="shared" si="10"/>
        <v>10598.28</v>
      </c>
      <c r="Z62" s="609">
        <f t="shared" si="11"/>
        <v>11155.68</v>
      </c>
      <c r="AA62" s="609">
        <f t="shared" si="12"/>
        <v>10393.109999999999</v>
      </c>
      <c r="AB62" s="609">
        <f t="shared" si="13"/>
        <v>10758.75</v>
      </c>
      <c r="AC62" s="609">
        <f t="shared" si="14"/>
        <v>11188.72</v>
      </c>
      <c r="AD62" s="463"/>
      <c r="AE62" s="463"/>
      <c r="AF62" s="463"/>
      <c r="AG62" s="463"/>
      <c r="AH62" s="463"/>
      <c r="AI62" s="463"/>
      <c r="AJ62" s="440">
        <f t="shared" si="15"/>
        <v>14624.35</v>
      </c>
      <c r="AK62" s="440">
        <f t="shared" si="16"/>
        <v>15971.27</v>
      </c>
      <c r="AL62" s="440">
        <f t="shared" si="17"/>
        <v>12905.97</v>
      </c>
      <c r="AM62" s="440">
        <f t="shared" si="18"/>
        <v>13263.84</v>
      </c>
      <c r="AN62" s="440">
        <f t="shared" si="19"/>
        <v>11130.210000000001</v>
      </c>
      <c r="AO62" s="440">
        <f t="shared" si="20"/>
        <v>10758.75</v>
      </c>
      <c r="AP62" s="479">
        <f t="shared" si="21"/>
        <v>0</v>
      </c>
      <c r="AQ62" s="479">
        <f t="shared" si="22"/>
        <v>-1346.92</v>
      </c>
      <c r="AR62" s="479">
        <f t="shared" si="23"/>
        <v>1718.380000000001</v>
      </c>
      <c r="AS62" s="479">
        <f t="shared" si="24"/>
        <v>1360.5100000000002</v>
      </c>
      <c r="AT62" s="479">
        <f t="shared" si="25"/>
        <v>3494.1399999999994</v>
      </c>
      <c r="AU62" s="479">
        <f t="shared" si="26"/>
        <v>3865.6000000000004</v>
      </c>
    </row>
    <row r="63" spans="1:47">
      <c r="A63" s="2" t="s">
        <v>1317</v>
      </c>
      <c r="B63" s="3" t="s">
        <v>236</v>
      </c>
      <c r="C63" s="1006">
        <v>6400</v>
      </c>
      <c r="D63" s="961"/>
      <c r="E63" s="1014" t="s">
        <v>1066</v>
      </c>
      <c r="F63" s="1009">
        <v>201260</v>
      </c>
      <c r="G63" s="331">
        <v>189116</v>
      </c>
      <c r="H63" s="332">
        <v>171992</v>
      </c>
      <c r="I63" s="332">
        <v>128590</v>
      </c>
      <c r="J63" s="333">
        <v>133569.29999999999</v>
      </c>
      <c r="K63" s="333">
        <v>120555</v>
      </c>
      <c r="L63" s="694">
        <v>121036</v>
      </c>
      <c r="M63" s="700">
        <v>117136</v>
      </c>
      <c r="N63" s="327" t="s">
        <v>1382</v>
      </c>
      <c r="O63" s="314">
        <f t="shared" si="0"/>
        <v>95.720201031453954</v>
      </c>
      <c r="P63" s="314">
        <f t="shared" si="1"/>
        <v>90.887799705661067</v>
      </c>
      <c r="Q63" s="314">
        <f t="shared" si="2"/>
        <v>80.564673684210518</v>
      </c>
      <c r="R63" s="314">
        <f t="shared" si="3"/>
        <v>58.474610526315793</v>
      </c>
      <c r="S63" s="314">
        <f t="shared" si="4"/>
        <v>51.31873105263157</v>
      </c>
      <c r="T63" s="314">
        <f t="shared" si="5"/>
        <v>37.054800000000007</v>
      </c>
      <c r="U63" s="314">
        <f t="shared" si="6"/>
        <v>46.248492631578948</v>
      </c>
      <c r="V63" s="314">
        <f t="shared" si="7"/>
        <v>36.003907368421054</v>
      </c>
      <c r="W63" s="609">
        <f t="shared" si="8"/>
        <v>227423.8</v>
      </c>
      <c r="X63" s="609">
        <f t="shared" si="9"/>
        <v>213701.08</v>
      </c>
      <c r="Y63" s="609">
        <f t="shared" si="10"/>
        <v>213270.08</v>
      </c>
      <c r="Z63" s="609">
        <f t="shared" si="11"/>
        <v>163309.29999999999</v>
      </c>
      <c r="AA63" s="609">
        <f t="shared" si="12"/>
        <v>188332.71299999996</v>
      </c>
      <c r="AB63" s="609">
        <f t="shared" si="13"/>
        <v>182038.05</v>
      </c>
      <c r="AC63" s="609">
        <f t="shared" si="14"/>
        <v>183974.72</v>
      </c>
      <c r="AD63" s="463"/>
      <c r="AE63" s="463"/>
      <c r="AF63" s="463"/>
      <c r="AG63" s="463"/>
      <c r="AH63" s="463"/>
      <c r="AI63" s="463"/>
      <c r="AJ63" s="440">
        <f t="shared" si="15"/>
        <v>303902.59999999998</v>
      </c>
      <c r="AK63" s="440">
        <f t="shared" si="16"/>
        <v>285565.15999999997</v>
      </c>
      <c r="AL63" s="440">
        <f t="shared" si="17"/>
        <v>259707.92</v>
      </c>
      <c r="AM63" s="440">
        <f t="shared" si="18"/>
        <v>194170.9</v>
      </c>
      <c r="AN63" s="440">
        <f t="shared" si="19"/>
        <v>201689.64299999998</v>
      </c>
      <c r="AO63" s="440">
        <f t="shared" si="20"/>
        <v>182038.05</v>
      </c>
      <c r="AP63" s="479">
        <f t="shared" si="21"/>
        <v>0</v>
      </c>
      <c r="AQ63" s="479">
        <f t="shared" si="22"/>
        <v>18337.440000000002</v>
      </c>
      <c r="AR63" s="479">
        <f t="shared" si="23"/>
        <v>44194.679999999964</v>
      </c>
      <c r="AS63" s="479">
        <f t="shared" si="24"/>
        <v>109731.69999999998</v>
      </c>
      <c r="AT63" s="479">
        <f t="shared" si="25"/>
        <v>102212.95699999999</v>
      </c>
      <c r="AU63" s="479">
        <f t="shared" si="26"/>
        <v>121864.54999999999</v>
      </c>
    </row>
    <row r="64" spans="1:47">
      <c r="A64" s="2" t="s">
        <v>1089</v>
      </c>
      <c r="B64" s="3" t="s">
        <v>1088</v>
      </c>
      <c r="C64" s="1006">
        <v>6400</v>
      </c>
      <c r="D64" s="961"/>
      <c r="E64" s="1014" t="s">
        <v>1066</v>
      </c>
      <c r="F64" s="1009">
        <v>5104</v>
      </c>
      <c r="G64" s="331">
        <v>5104</v>
      </c>
      <c r="H64" s="332">
        <v>5631</v>
      </c>
      <c r="I64" s="332">
        <v>6672</v>
      </c>
      <c r="J64" s="333">
        <v>6293</v>
      </c>
      <c r="K64" s="333">
        <v>5525</v>
      </c>
      <c r="L64" s="694">
        <v>5722</v>
      </c>
      <c r="M64" s="700">
        <v>5856</v>
      </c>
      <c r="N64" s="327" t="s">
        <v>1382</v>
      </c>
      <c r="O64" s="314">
        <f t="shared" si="0"/>
        <v>2.4274863662155473</v>
      </c>
      <c r="P64" s="314">
        <f t="shared" si="1"/>
        <v>2.4529459680708885</v>
      </c>
      <c r="Q64" s="314">
        <f t="shared" si="2"/>
        <v>2.6376789473684212</v>
      </c>
      <c r="R64" s="314">
        <f t="shared" si="3"/>
        <v>3.0340042105263159</v>
      </c>
      <c r="S64" s="314">
        <f t="shared" si="4"/>
        <v>2.4178368421052632</v>
      </c>
      <c r="T64" s="314">
        <f t="shared" si="5"/>
        <v>1.6982105263157896</v>
      </c>
      <c r="U64" s="314">
        <f t="shared" si="6"/>
        <v>2.1864063157894735</v>
      </c>
      <c r="V64" s="314">
        <f t="shared" si="7"/>
        <v>1.7999494736842108</v>
      </c>
      <c r="W64" s="609">
        <f t="shared" si="8"/>
        <v>5767.5199999999995</v>
      </c>
      <c r="X64" s="609">
        <f t="shared" si="9"/>
        <v>5767.5199999999995</v>
      </c>
      <c r="Y64" s="609">
        <f t="shared" si="10"/>
        <v>6982.44</v>
      </c>
      <c r="Z64" s="609">
        <f t="shared" si="11"/>
        <v>8473.44</v>
      </c>
      <c r="AA64" s="609">
        <f t="shared" si="12"/>
        <v>8873.1299999999992</v>
      </c>
      <c r="AB64" s="609">
        <f t="shared" si="13"/>
        <v>8342.75</v>
      </c>
      <c r="AC64" s="609">
        <f t="shared" si="14"/>
        <v>8697.44</v>
      </c>
      <c r="AD64" s="463"/>
      <c r="AE64" s="463"/>
      <c r="AF64" s="463"/>
      <c r="AG64" s="463"/>
      <c r="AH64" s="463"/>
      <c r="AI64" s="463"/>
      <c r="AJ64" s="440">
        <f t="shared" si="15"/>
        <v>7707.04</v>
      </c>
      <c r="AK64" s="440">
        <f t="shared" si="16"/>
        <v>7707.04</v>
      </c>
      <c r="AL64" s="440">
        <f t="shared" si="17"/>
        <v>8502.81</v>
      </c>
      <c r="AM64" s="440">
        <f t="shared" si="18"/>
        <v>10074.719999999999</v>
      </c>
      <c r="AN64" s="440">
        <f t="shared" si="19"/>
        <v>9502.43</v>
      </c>
      <c r="AO64" s="440">
        <f t="shared" si="20"/>
        <v>8342.75</v>
      </c>
      <c r="AP64" s="479">
        <f t="shared" si="21"/>
        <v>0</v>
      </c>
      <c r="AQ64" s="479">
        <f t="shared" si="22"/>
        <v>0</v>
      </c>
      <c r="AR64" s="479">
        <f t="shared" si="23"/>
        <v>-795.76999999999953</v>
      </c>
      <c r="AS64" s="479">
        <f t="shared" si="24"/>
        <v>-2367.6799999999994</v>
      </c>
      <c r="AT64" s="479">
        <f t="shared" si="25"/>
        <v>-1795.3900000000003</v>
      </c>
      <c r="AU64" s="479">
        <f t="shared" si="26"/>
        <v>-635.71</v>
      </c>
    </row>
    <row r="65" spans="1:47">
      <c r="A65" s="2" t="s">
        <v>290</v>
      </c>
      <c r="B65" s="3" t="s">
        <v>35</v>
      </c>
      <c r="C65" s="1006">
        <v>6440</v>
      </c>
      <c r="D65" s="961"/>
      <c r="E65" s="1014" t="s">
        <v>1066</v>
      </c>
      <c r="F65" s="1009">
        <v>3475</v>
      </c>
      <c r="G65" s="331">
        <v>4520</v>
      </c>
      <c r="H65" s="332">
        <v>2448</v>
      </c>
      <c r="I65" s="332">
        <v>2052</v>
      </c>
      <c r="J65" s="333">
        <v>2631</v>
      </c>
      <c r="K65" s="333">
        <v>4220</v>
      </c>
      <c r="L65" s="694">
        <v>4357</v>
      </c>
      <c r="M65" s="700">
        <v>2906</v>
      </c>
      <c r="N65" s="327" t="s">
        <v>1382</v>
      </c>
      <c r="O65" s="314">
        <f t="shared" si="0"/>
        <v>1.6527263171236335</v>
      </c>
      <c r="P65" s="314">
        <f t="shared" si="1"/>
        <v>2.1722797366145015</v>
      </c>
      <c r="Q65" s="314">
        <f t="shared" si="2"/>
        <v>1.1466947368421054</v>
      </c>
      <c r="R65" s="314">
        <f t="shared" si="3"/>
        <v>0.93311999999999995</v>
      </c>
      <c r="S65" s="314">
        <f t="shared" si="4"/>
        <v>1.0108578947368421</v>
      </c>
      <c r="T65" s="314">
        <f t="shared" si="5"/>
        <v>1.2970947368421053</v>
      </c>
      <c r="U65" s="314">
        <f t="shared" si="6"/>
        <v>1.6648326315789475</v>
      </c>
      <c r="V65" s="314">
        <f t="shared" si="7"/>
        <v>0.89321263157894748</v>
      </c>
      <c r="W65" s="609">
        <f t="shared" si="8"/>
        <v>3926.7499999999995</v>
      </c>
      <c r="X65" s="609">
        <f t="shared" si="9"/>
        <v>5107.5999999999995</v>
      </c>
      <c r="Y65" s="609">
        <f t="shared" si="10"/>
        <v>3035.52</v>
      </c>
      <c r="Z65" s="609">
        <f t="shared" si="11"/>
        <v>2606.04</v>
      </c>
      <c r="AA65" s="609">
        <f t="shared" si="12"/>
        <v>3709.7099999999996</v>
      </c>
      <c r="AB65" s="609">
        <f t="shared" si="13"/>
        <v>6372.2</v>
      </c>
      <c r="AC65" s="609">
        <f t="shared" si="14"/>
        <v>6622.64</v>
      </c>
      <c r="AD65" s="463"/>
      <c r="AE65" s="463"/>
      <c r="AF65" s="463"/>
      <c r="AG65" s="463"/>
      <c r="AH65" s="463"/>
      <c r="AI65" s="463"/>
      <c r="AJ65" s="440">
        <f t="shared" si="15"/>
        <v>5247.25</v>
      </c>
      <c r="AK65" s="440">
        <f t="shared" si="16"/>
        <v>6825.2</v>
      </c>
      <c r="AL65" s="440">
        <f t="shared" si="17"/>
        <v>3696.48</v>
      </c>
      <c r="AM65" s="440">
        <f t="shared" si="18"/>
        <v>3098.52</v>
      </c>
      <c r="AN65" s="440">
        <f t="shared" si="19"/>
        <v>3972.81</v>
      </c>
      <c r="AO65" s="440">
        <f t="shared" si="20"/>
        <v>6372.2</v>
      </c>
      <c r="AP65" s="479">
        <f t="shared" si="21"/>
        <v>0</v>
      </c>
      <c r="AQ65" s="479">
        <f t="shared" si="22"/>
        <v>-1577.9499999999998</v>
      </c>
      <c r="AR65" s="479">
        <f t="shared" si="23"/>
        <v>1550.77</v>
      </c>
      <c r="AS65" s="479">
        <f t="shared" si="24"/>
        <v>2148.73</v>
      </c>
      <c r="AT65" s="479">
        <f t="shared" si="25"/>
        <v>1274.44</v>
      </c>
      <c r="AU65" s="479">
        <f t="shared" si="26"/>
        <v>-1124.9499999999998</v>
      </c>
    </row>
    <row r="66" spans="1:47">
      <c r="A66" s="2" t="s">
        <v>371</v>
      </c>
      <c r="B66" s="3" t="s">
        <v>84</v>
      </c>
      <c r="C66" s="1006"/>
      <c r="D66" s="961"/>
      <c r="E66" s="1014" t="s">
        <v>1066</v>
      </c>
      <c r="F66" s="1009">
        <v>3233</v>
      </c>
      <c r="G66" s="331">
        <v>7140</v>
      </c>
      <c r="H66" s="332">
        <v>5769</v>
      </c>
      <c r="I66" s="332">
        <v>3551</v>
      </c>
      <c r="J66" s="333">
        <v>3733</v>
      </c>
      <c r="K66" s="333">
        <v>2493</v>
      </c>
      <c r="L66" s="695">
        <v>850</v>
      </c>
      <c r="M66" s="702">
        <v>710</v>
      </c>
      <c r="N66" s="327" t="s">
        <v>1382</v>
      </c>
      <c r="O66" s="314">
        <f t="shared" si="0"/>
        <v>1.5376299807944482</v>
      </c>
      <c r="P66" s="314">
        <f t="shared" si="1"/>
        <v>3.4314330352715801</v>
      </c>
      <c r="Q66" s="314">
        <f t="shared" si="2"/>
        <v>2.7023210526315791</v>
      </c>
      <c r="R66" s="314">
        <f t="shared" si="3"/>
        <v>1.6147705263157894</v>
      </c>
      <c r="S66" s="314">
        <f t="shared" si="4"/>
        <v>1.4342578947368421</v>
      </c>
      <c r="T66" s="314">
        <f t="shared" si="5"/>
        <v>0.76626947368421072</v>
      </c>
      <c r="U66" s="314">
        <f t="shared" si="6"/>
        <v>0.32478947368421052</v>
      </c>
      <c r="V66" s="314">
        <f t="shared" si="7"/>
        <v>0.21823157894736844</v>
      </c>
      <c r="W66" s="609">
        <f t="shared" si="8"/>
        <v>3653.2899999999995</v>
      </c>
      <c r="X66" s="609">
        <f t="shared" si="9"/>
        <v>8068.1999999999989</v>
      </c>
      <c r="Y66" s="609">
        <f t="shared" si="10"/>
        <v>7153.56</v>
      </c>
      <c r="Z66" s="609">
        <f t="shared" si="11"/>
        <v>4509.7700000000004</v>
      </c>
      <c r="AA66" s="609">
        <f t="shared" si="12"/>
        <v>5263.53</v>
      </c>
      <c r="AB66" s="609">
        <f t="shared" si="13"/>
        <v>3764.43</v>
      </c>
      <c r="AC66" s="609">
        <f t="shared" si="14"/>
        <v>1292</v>
      </c>
      <c r="AD66" s="463"/>
      <c r="AE66" s="463"/>
      <c r="AF66" s="463"/>
      <c r="AG66" s="463"/>
      <c r="AH66" s="463"/>
      <c r="AI66" s="463"/>
      <c r="AJ66" s="440">
        <f t="shared" si="15"/>
        <v>4881.83</v>
      </c>
      <c r="AK66" s="440">
        <f t="shared" si="16"/>
        <v>10781.4</v>
      </c>
      <c r="AL66" s="440">
        <f t="shared" si="17"/>
        <v>8711.19</v>
      </c>
      <c r="AM66" s="440">
        <f t="shared" si="18"/>
        <v>5362.01</v>
      </c>
      <c r="AN66" s="440">
        <f t="shared" si="19"/>
        <v>5636.83</v>
      </c>
      <c r="AO66" s="440">
        <f t="shared" si="20"/>
        <v>3764.43</v>
      </c>
      <c r="AP66" s="479">
        <f t="shared" si="21"/>
        <v>0</v>
      </c>
      <c r="AQ66" s="479">
        <f t="shared" si="22"/>
        <v>-5899.57</v>
      </c>
      <c r="AR66" s="479">
        <f t="shared" si="23"/>
        <v>-3829.3600000000006</v>
      </c>
      <c r="AS66" s="479">
        <f t="shared" si="24"/>
        <v>-480.18000000000029</v>
      </c>
      <c r="AT66" s="479">
        <f t="shared" si="25"/>
        <v>-755</v>
      </c>
      <c r="AU66" s="479">
        <f t="shared" si="26"/>
        <v>1117.4000000000001</v>
      </c>
    </row>
    <row r="67" spans="1:47">
      <c r="A67" s="2" t="s">
        <v>118</v>
      </c>
      <c r="B67" s="3" t="s">
        <v>329</v>
      </c>
      <c r="C67" s="1006">
        <v>6440</v>
      </c>
      <c r="D67" s="961"/>
      <c r="E67" s="1014" t="s">
        <v>1066</v>
      </c>
      <c r="F67" s="1009">
        <v>201261</v>
      </c>
      <c r="G67" s="331">
        <v>189116</v>
      </c>
      <c r="H67" s="332">
        <v>172064</v>
      </c>
      <c r="I67" s="332">
        <v>128590</v>
      </c>
      <c r="J67" s="333">
        <v>90090.95</v>
      </c>
      <c r="K67" s="333">
        <v>78676</v>
      </c>
      <c r="L67" s="694">
        <v>82167</v>
      </c>
      <c r="M67" s="700">
        <v>67978</v>
      </c>
      <c r="N67" s="327" t="s">
        <v>1382</v>
      </c>
      <c r="O67" s="314">
        <f t="shared" si="0"/>
        <v>95.72067663614952</v>
      </c>
      <c r="P67" s="314">
        <f t="shared" si="1"/>
        <v>90.887799705661067</v>
      </c>
      <c r="Q67" s="314">
        <f t="shared" si="2"/>
        <v>80.598399999999998</v>
      </c>
      <c r="R67" s="314">
        <f t="shared" si="3"/>
        <v>58.474610526315793</v>
      </c>
      <c r="S67" s="314">
        <f t="shared" si="4"/>
        <v>34.613891315789473</v>
      </c>
      <c r="T67" s="314">
        <f t="shared" si="5"/>
        <v>24.182517894736844</v>
      </c>
      <c r="U67" s="314">
        <f t="shared" si="6"/>
        <v>31.396443157894737</v>
      </c>
      <c r="V67" s="314">
        <f t="shared" si="7"/>
        <v>20.894290526315793</v>
      </c>
      <c r="W67" s="609">
        <f t="shared" si="8"/>
        <v>227424.93</v>
      </c>
      <c r="X67" s="609">
        <f t="shared" si="9"/>
        <v>213701.08</v>
      </c>
      <c r="Y67" s="609">
        <f t="shared" si="10"/>
        <v>213359.35999999999</v>
      </c>
      <c r="Z67" s="609">
        <f t="shared" si="11"/>
        <v>163309.29999999999</v>
      </c>
      <c r="AA67" s="609">
        <f t="shared" si="12"/>
        <v>127028.23949999998</v>
      </c>
      <c r="AB67" s="609">
        <f t="shared" si="13"/>
        <v>118800.76</v>
      </c>
      <c r="AC67" s="609">
        <f t="shared" si="14"/>
        <v>124893.84</v>
      </c>
      <c r="AD67" s="463"/>
      <c r="AE67" s="463"/>
      <c r="AF67" s="463"/>
      <c r="AG67" s="463"/>
      <c r="AH67" s="463"/>
      <c r="AI67" s="463"/>
      <c r="AJ67" s="440">
        <f t="shared" si="15"/>
        <v>303904.11</v>
      </c>
      <c r="AK67" s="440">
        <f t="shared" si="16"/>
        <v>285565.15999999997</v>
      </c>
      <c r="AL67" s="440">
        <f t="shared" si="17"/>
        <v>259816.64</v>
      </c>
      <c r="AM67" s="440">
        <f t="shared" si="18"/>
        <v>194170.9</v>
      </c>
      <c r="AN67" s="440">
        <f t="shared" si="19"/>
        <v>136037.3345</v>
      </c>
      <c r="AO67" s="440">
        <f t="shared" si="20"/>
        <v>118800.76</v>
      </c>
      <c r="AP67" s="479">
        <f t="shared" si="21"/>
        <v>0</v>
      </c>
      <c r="AQ67" s="479">
        <f t="shared" si="22"/>
        <v>18338.950000000012</v>
      </c>
      <c r="AR67" s="479">
        <f t="shared" si="23"/>
        <v>44087.469999999972</v>
      </c>
      <c r="AS67" s="479">
        <f t="shared" si="24"/>
        <v>109733.20999999999</v>
      </c>
      <c r="AT67" s="479">
        <f t="shared" si="25"/>
        <v>167866.77549999999</v>
      </c>
      <c r="AU67" s="479">
        <f t="shared" si="26"/>
        <v>185103.34999999998</v>
      </c>
    </row>
    <row r="68" spans="1:47">
      <c r="A68" s="2" t="s">
        <v>2040</v>
      </c>
      <c r="B68" s="3" t="s">
        <v>2039</v>
      </c>
      <c r="C68" s="1006" t="s">
        <v>347</v>
      </c>
      <c r="D68" s="961"/>
      <c r="E68" s="1014" t="s">
        <v>1066</v>
      </c>
      <c r="F68" s="1009">
        <v>0</v>
      </c>
      <c r="G68" s="331">
        <v>0</v>
      </c>
      <c r="H68" s="332">
        <v>0</v>
      </c>
      <c r="I68" s="332">
        <v>0</v>
      </c>
      <c r="J68" s="333">
        <v>0</v>
      </c>
      <c r="K68" s="333">
        <v>0</v>
      </c>
      <c r="L68" s="694">
        <v>0</v>
      </c>
      <c r="M68" s="700">
        <v>110815</v>
      </c>
      <c r="N68" s="327"/>
      <c r="O68" s="314">
        <f t="shared" si="0"/>
        <v>0</v>
      </c>
      <c r="P68" s="314">
        <f t="shared" si="1"/>
        <v>0</v>
      </c>
      <c r="Q68" s="314">
        <f t="shared" si="2"/>
        <v>0</v>
      </c>
      <c r="R68" s="314">
        <f t="shared" si="3"/>
        <v>0</v>
      </c>
      <c r="S68" s="314">
        <f t="shared" si="4"/>
        <v>0</v>
      </c>
      <c r="T68" s="314">
        <f t="shared" si="5"/>
        <v>0</v>
      </c>
      <c r="U68" s="314">
        <f t="shared" si="6"/>
        <v>0</v>
      </c>
      <c r="V68" s="314">
        <f t="shared" si="7"/>
        <v>34.061031578947372</v>
      </c>
      <c r="W68" s="609">
        <f t="shared" si="8"/>
        <v>0</v>
      </c>
      <c r="X68" s="609">
        <f t="shared" si="9"/>
        <v>0</v>
      </c>
      <c r="Y68" s="609">
        <f t="shared" si="10"/>
        <v>0</v>
      </c>
      <c r="Z68" s="609">
        <f t="shared" si="11"/>
        <v>0</v>
      </c>
      <c r="AA68" s="609">
        <f t="shared" si="12"/>
        <v>0</v>
      </c>
      <c r="AB68" s="609">
        <f t="shared" si="13"/>
        <v>0</v>
      </c>
      <c r="AC68" s="609">
        <f t="shared" si="14"/>
        <v>0</v>
      </c>
      <c r="AD68" s="463"/>
      <c r="AE68" s="463"/>
      <c r="AF68" s="463"/>
      <c r="AG68" s="463"/>
      <c r="AH68" s="463"/>
      <c r="AI68" s="463"/>
      <c r="AJ68" s="440">
        <f t="shared" si="15"/>
        <v>0</v>
      </c>
      <c r="AK68" s="440">
        <f t="shared" si="16"/>
        <v>0</v>
      </c>
      <c r="AL68" s="440">
        <f t="shared" si="17"/>
        <v>0</v>
      </c>
      <c r="AM68" s="440">
        <f t="shared" si="18"/>
        <v>0</v>
      </c>
      <c r="AN68" s="440">
        <f t="shared" si="19"/>
        <v>0</v>
      </c>
      <c r="AO68" s="440">
        <f t="shared" si="20"/>
        <v>0</v>
      </c>
      <c r="AP68" s="479">
        <f t="shared" si="21"/>
        <v>0</v>
      </c>
      <c r="AQ68" s="479">
        <f t="shared" si="22"/>
        <v>0</v>
      </c>
      <c r="AR68" s="479">
        <f t="shared" si="23"/>
        <v>0</v>
      </c>
      <c r="AS68" s="479">
        <f t="shared" si="24"/>
        <v>0</v>
      </c>
      <c r="AT68" s="479">
        <f t="shared" si="25"/>
        <v>0</v>
      </c>
      <c r="AU68" s="479">
        <f t="shared" si="26"/>
        <v>0</v>
      </c>
    </row>
    <row r="69" spans="1:47">
      <c r="A69" s="2" t="s">
        <v>111</v>
      </c>
      <c r="B69" s="3" t="s">
        <v>71</v>
      </c>
      <c r="C69" s="1006">
        <v>6400</v>
      </c>
      <c r="D69" s="961"/>
      <c r="E69" s="1014" t="s">
        <v>1066</v>
      </c>
      <c r="F69" s="1009">
        <v>5310</v>
      </c>
      <c r="G69" s="331">
        <v>10572</v>
      </c>
      <c r="H69" s="332">
        <v>14045</v>
      </c>
      <c r="I69" s="332">
        <v>15001</v>
      </c>
      <c r="J69" s="333">
        <v>15134</v>
      </c>
      <c r="K69" s="333">
        <v>12872</v>
      </c>
      <c r="L69" s="694">
        <v>12676</v>
      </c>
      <c r="M69" s="700">
        <v>13599</v>
      </c>
      <c r="N69" s="327" t="s">
        <v>1382</v>
      </c>
      <c r="O69" s="314">
        <f t="shared" si="0"/>
        <v>2.5254609335040272</v>
      </c>
      <c r="P69" s="314">
        <f t="shared" si="1"/>
        <v>5.080827737939936</v>
      </c>
      <c r="Q69" s="314">
        <f t="shared" si="2"/>
        <v>6.5789736842105269</v>
      </c>
      <c r="R69" s="314">
        <f t="shared" si="3"/>
        <v>6.8215073684210523</v>
      </c>
      <c r="S69" s="314">
        <f t="shared" si="4"/>
        <v>5.8146421052631574</v>
      </c>
      <c r="T69" s="314">
        <f t="shared" si="5"/>
        <v>3.9564463157894743</v>
      </c>
      <c r="U69" s="314">
        <f t="shared" si="6"/>
        <v>4.8435663157894746</v>
      </c>
      <c r="V69" s="314">
        <f t="shared" si="7"/>
        <v>4.1799031578947377</v>
      </c>
      <c r="W69" s="609">
        <f t="shared" si="8"/>
        <v>6000.2999999999993</v>
      </c>
      <c r="X69" s="609">
        <f t="shared" si="9"/>
        <v>11946.359999999999</v>
      </c>
      <c r="Y69" s="609">
        <f t="shared" si="10"/>
        <v>17415.8</v>
      </c>
      <c r="Z69" s="609">
        <f t="shared" si="11"/>
        <v>19051.27</v>
      </c>
      <c r="AA69" s="609">
        <f t="shared" si="12"/>
        <v>21338.94</v>
      </c>
      <c r="AB69" s="609">
        <f t="shared" si="13"/>
        <v>19436.72</v>
      </c>
      <c r="AC69" s="609">
        <f t="shared" si="14"/>
        <v>19267.52</v>
      </c>
      <c r="AD69" s="463"/>
      <c r="AE69" s="463"/>
      <c r="AF69" s="463"/>
      <c r="AG69" s="463"/>
      <c r="AH69" s="463"/>
      <c r="AI69" s="463"/>
      <c r="AJ69" s="440">
        <f t="shared" si="15"/>
        <v>8018.1</v>
      </c>
      <c r="AK69" s="440">
        <f t="shared" si="16"/>
        <v>15963.72</v>
      </c>
      <c r="AL69" s="440">
        <f t="shared" si="17"/>
        <v>21207.95</v>
      </c>
      <c r="AM69" s="440">
        <f t="shared" si="18"/>
        <v>22651.51</v>
      </c>
      <c r="AN69" s="440">
        <f t="shared" si="19"/>
        <v>22852.34</v>
      </c>
      <c r="AO69" s="440">
        <f t="shared" si="20"/>
        <v>19436.72</v>
      </c>
      <c r="AP69" s="479">
        <f t="shared" si="21"/>
        <v>0</v>
      </c>
      <c r="AQ69" s="479">
        <f t="shared" si="22"/>
        <v>-7945.619999999999</v>
      </c>
      <c r="AR69" s="479">
        <f t="shared" si="23"/>
        <v>-13189.85</v>
      </c>
      <c r="AS69" s="479">
        <f t="shared" si="24"/>
        <v>-14633.409999999998</v>
      </c>
      <c r="AT69" s="479">
        <f t="shared" si="25"/>
        <v>-14834.24</v>
      </c>
      <c r="AU69" s="479">
        <f t="shared" si="26"/>
        <v>-11418.62</v>
      </c>
    </row>
    <row r="70" spans="1:47">
      <c r="A70" s="2" t="s">
        <v>187</v>
      </c>
      <c r="B70" s="3" t="s">
        <v>188</v>
      </c>
      <c r="C70" s="1006">
        <v>6400</v>
      </c>
      <c r="D70" s="961"/>
      <c r="E70" s="1014" t="s">
        <v>1066</v>
      </c>
      <c r="F70" s="1009">
        <v>6721</v>
      </c>
      <c r="G70" s="331">
        <v>5506</v>
      </c>
      <c r="H70" s="332">
        <v>5494</v>
      </c>
      <c r="I70" s="332">
        <v>5686</v>
      </c>
      <c r="J70" s="333">
        <v>4430</v>
      </c>
      <c r="K70" s="333">
        <v>3279</v>
      </c>
      <c r="L70" s="695">
        <v>5205</v>
      </c>
      <c r="M70" s="702">
        <v>4923</v>
      </c>
      <c r="N70" s="327" t="s">
        <v>1382</v>
      </c>
      <c r="O70" s="314">
        <f t="shared" si="0"/>
        <v>3.196539158960559</v>
      </c>
      <c r="P70" s="314">
        <f t="shared" si="1"/>
        <v>2.6461442986281956</v>
      </c>
      <c r="Q70" s="314">
        <f t="shared" si="2"/>
        <v>2.573505263157895</v>
      </c>
      <c r="R70" s="314">
        <f t="shared" si="3"/>
        <v>2.5856336842105261</v>
      </c>
      <c r="S70" s="314">
        <f t="shared" si="4"/>
        <v>1.7020526315789475</v>
      </c>
      <c r="T70" s="314">
        <f t="shared" si="5"/>
        <v>1.0078610526315792</v>
      </c>
      <c r="U70" s="314">
        <f t="shared" si="6"/>
        <v>1.988857894736842</v>
      </c>
      <c r="V70" s="314">
        <f t="shared" ref="V70:V133" si="27">M70*$V$3/1000000</f>
        <v>1.5131747368421054</v>
      </c>
      <c r="W70" s="609">
        <f t="shared" si="8"/>
        <v>7594.73</v>
      </c>
      <c r="X70" s="609">
        <f t="shared" si="9"/>
        <v>6221.78</v>
      </c>
      <c r="Y70" s="609">
        <f t="shared" si="10"/>
        <v>6812.56</v>
      </c>
      <c r="Z70" s="609">
        <f t="shared" si="11"/>
        <v>7221.22</v>
      </c>
      <c r="AA70" s="609">
        <f t="shared" si="12"/>
        <v>6246.2999999999993</v>
      </c>
      <c r="AB70" s="609">
        <f t="shared" si="13"/>
        <v>4951.29</v>
      </c>
      <c r="AC70" s="609">
        <f t="shared" si="14"/>
        <v>7911.6</v>
      </c>
      <c r="AD70" s="463"/>
      <c r="AE70" s="463"/>
      <c r="AF70" s="463"/>
      <c r="AG70" s="463"/>
      <c r="AH70" s="463"/>
      <c r="AI70" s="463"/>
      <c r="AJ70" s="440">
        <f t="shared" si="15"/>
        <v>10148.710000000001</v>
      </c>
      <c r="AK70" s="440">
        <f t="shared" si="16"/>
        <v>8314.06</v>
      </c>
      <c r="AL70" s="440">
        <f t="shared" si="17"/>
        <v>8295.94</v>
      </c>
      <c r="AM70" s="440">
        <f t="shared" si="18"/>
        <v>8585.86</v>
      </c>
      <c r="AN70" s="440">
        <f t="shared" si="19"/>
        <v>6689.3</v>
      </c>
      <c r="AO70" s="440">
        <f t="shared" si="20"/>
        <v>4951.29</v>
      </c>
      <c r="AP70" s="479">
        <f t="shared" si="21"/>
        <v>0</v>
      </c>
      <c r="AQ70" s="479">
        <f t="shared" si="22"/>
        <v>1834.6500000000015</v>
      </c>
      <c r="AR70" s="479">
        <f t="shared" si="23"/>
        <v>1852.7700000000004</v>
      </c>
      <c r="AS70" s="479">
        <f t="shared" si="24"/>
        <v>1562.8500000000004</v>
      </c>
      <c r="AT70" s="479">
        <f t="shared" si="25"/>
        <v>3459.4100000000008</v>
      </c>
      <c r="AU70" s="479">
        <f t="shared" si="26"/>
        <v>5197.420000000001</v>
      </c>
    </row>
    <row r="71" spans="1:47">
      <c r="A71" s="2" t="s">
        <v>1319</v>
      </c>
      <c r="B71" s="3" t="s">
        <v>1320</v>
      </c>
      <c r="C71" s="1006">
        <v>6300</v>
      </c>
      <c r="D71" s="961"/>
      <c r="E71" s="1014" t="s">
        <v>1066</v>
      </c>
      <c r="F71" s="1009">
        <v>11188</v>
      </c>
      <c r="G71" s="331">
        <v>14276</v>
      </c>
      <c r="H71" s="332">
        <v>12172</v>
      </c>
      <c r="I71" s="332">
        <v>12310</v>
      </c>
      <c r="J71" s="333">
        <v>12566</v>
      </c>
      <c r="K71" s="333">
        <v>10803</v>
      </c>
      <c r="L71" s="694">
        <v>10530</v>
      </c>
      <c r="M71" s="700">
        <v>10530</v>
      </c>
      <c r="N71" s="327" t="s">
        <v>1382</v>
      </c>
      <c r="O71" s="314">
        <f t="shared" si="0"/>
        <v>5.3210653340947376</v>
      </c>
      <c r="P71" s="314">
        <f t="shared" si="1"/>
        <v>6.860943699094828</v>
      </c>
      <c r="Q71" s="314">
        <f t="shared" si="2"/>
        <v>5.7016210526315794</v>
      </c>
      <c r="R71" s="314">
        <f t="shared" si="3"/>
        <v>5.59781052631579</v>
      </c>
      <c r="S71" s="314">
        <f t="shared" si="4"/>
        <v>4.8279894736842106</v>
      </c>
      <c r="T71" s="314">
        <f t="shared" si="5"/>
        <v>3.3205010526315792</v>
      </c>
      <c r="U71" s="314">
        <f t="shared" si="6"/>
        <v>4.023568421052631</v>
      </c>
      <c r="V71" s="314">
        <f t="shared" si="27"/>
        <v>3.2365894736842109</v>
      </c>
      <c r="W71" s="609">
        <f t="shared" si="8"/>
        <v>12642.439999999999</v>
      </c>
      <c r="X71" s="609">
        <f t="shared" si="9"/>
        <v>16131.88</v>
      </c>
      <c r="Y71" s="609">
        <f t="shared" si="10"/>
        <v>15093.28</v>
      </c>
      <c r="Z71" s="609">
        <f t="shared" si="11"/>
        <v>15633.7</v>
      </c>
      <c r="AA71" s="609">
        <f t="shared" si="12"/>
        <v>17718.059999999998</v>
      </c>
      <c r="AB71" s="609">
        <f t="shared" si="13"/>
        <v>16312.53</v>
      </c>
      <c r="AC71" s="609">
        <f t="shared" si="14"/>
        <v>16005.6</v>
      </c>
      <c r="AD71" s="463"/>
      <c r="AE71" s="463"/>
      <c r="AF71" s="463"/>
      <c r="AG71" s="463"/>
      <c r="AH71" s="463"/>
      <c r="AI71" s="463"/>
      <c r="AJ71" s="440">
        <f t="shared" si="15"/>
        <v>16893.88</v>
      </c>
      <c r="AK71" s="440">
        <f t="shared" si="16"/>
        <v>21556.76</v>
      </c>
      <c r="AL71" s="440">
        <f t="shared" si="17"/>
        <v>18379.72</v>
      </c>
      <c r="AM71" s="440">
        <f t="shared" si="18"/>
        <v>18588.099999999999</v>
      </c>
      <c r="AN71" s="440">
        <f t="shared" si="19"/>
        <v>18974.66</v>
      </c>
      <c r="AO71" s="440">
        <f t="shared" si="20"/>
        <v>16312.53</v>
      </c>
      <c r="AP71" s="479">
        <f t="shared" si="21"/>
        <v>0</v>
      </c>
      <c r="AQ71" s="479">
        <f t="shared" si="22"/>
        <v>-4662.8799999999974</v>
      </c>
      <c r="AR71" s="479">
        <f t="shared" si="23"/>
        <v>-1485.8400000000001</v>
      </c>
      <c r="AS71" s="479">
        <f t="shared" si="24"/>
        <v>-1694.2199999999975</v>
      </c>
      <c r="AT71" s="479">
        <f t="shared" si="25"/>
        <v>-2080.7799999999988</v>
      </c>
      <c r="AU71" s="479">
        <f t="shared" si="26"/>
        <v>581.35000000000036</v>
      </c>
    </row>
    <row r="72" spans="1:47">
      <c r="A72" s="2" t="s">
        <v>306</v>
      </c>
      <c r="B72" s="3" t="s">
        <v>53</v>
      </c>
      <c r="C72" s="1006">
        <v>6470</v>
      </c>
      <c r="D72" s="961"/>
      <c r="E72" s="1014" t="s">
        <v>1066</v>
      </c>
      <c r="F72" s="1009">
        <v>3795</v>
      </c>
      <c r="G72" s="331">
        <v>4730</v>
      </c>
      <c r="H72" s="332">
        <v>3642</v>
      </c>
      <c r="I72" s="332">
        <v>4809</v>
      </c>
      <c r="J72" s="333">
        <v>4915</v>
      </c>
      <c r="K72" s="333">
        <v>5203</v>
      </c>
      <c r="L72" s="695">
        <v>4511</v>
      </c>
      <c r="M72" s="702">
        <v>4192</v>
      </c>
      <c r="N72" s="327" t="s">
        <v>1382</v>
      </c>
      <c r="O72" s="314">
        <f t="shared" si="0"/>
        <v>1.8049198197076806</v>
      </c>
      <c r="P72" s="314">
        <f t="shared" si="1"/>
        <v>2.273204237651901</v>
      </c>
      <c r="Q72" s="314">
        <f t="shared" si="2"/>
        <v>1.7059894736842105</v>
      </c>
      <c r="R72" s="314">
        <f t="shared" si="3"/>
        <v>2.1868294736842109</v>
      </c>
      <c r="S72" s="314">
        <f t="shared" si="4"/>
        <v>1.8883947368421055</v>
      </c>
      <c r="T72" s="314">
        <f t="shared" si="5"/>
        <v>1.5992378947368422</v>
      </c>
      <c r="U72" s="314">
        <f t="shared" si="6"/>
        <v>1.7236768421052631</v>
      </c>
      <c r="V72" s="314">
        <f t="shared" si="27"/>
        <v>1.2884884210526317</v>
      </c>
      <c r="W72" s="609">
        <f t="shared" si="8"/>
        <v>4288.3499999999995</v>
      </c>
      <c r="X72" s="609">
        <f t="shared" si="9"/>
        <v>5344.9</v>
      </c>
      <c r="Y72" s="609">
        <f t="shared" si="10"/>
        <v>4516.08</v>
      </c>
      <c r="Z72" s="609">
        <f t="shared" si="11"/>
        <v>6107.43</v>
      </c>
      <c r="AA72" s="609">
        <f t="shared" si="12"/>
        <v>6930.15</v>
      </c>
      <c r="AB72" s="609">
        <f t="shared" si="13"/>
        <v>7856.53</v>
      </c>
      <c r="AC72" s="609">
        <f t="shared" si="14"/>
        <v>6856.72</v>
      </c>
      <c r="AD72" s="463"/>
      <c r="AE72" s="463"/>
      <c r="AF72" s="463"/>
      <c r="AG72" s="463"/>
      <c r="AH72" s="463"/>
      <c r="AI72" s="463"/>
      <c r="AJ72" s="440">
        <f t="shared" si="15"/>
        <v>5730.45</v>
      </c>
      <c r="AK72" s="440">
        <f t="shared" si="16"/>
        <v>7142.3</v>
      </c>
      <c r="AL72" s="440">
        <f t="shared" si="17"/>
        <v>5499.42</v>
      </c>
      <c r="AM72" s="440">
        <f t="shared" si="18"/>
        <v>7261.59</v>
      </c>
      <c r="AN72" s="440">
        <f t="shared" si="19"/>
        <v>7421.65</v>
      </c>
      <c r="AO72" s="440">
        <f t="shared" si="20"/>
        <v>7856.53</v>
      </c>
      <c r="AP72" s="479">
        <f t="shared" si="21"/>
        <v>0</v>
      </c>
      <c r="AQ72" s="479">
        <f t="shared" si="22"/>
        <v>-1411.8500000000004</v>
      </c>
      <c r="AR72" s="479">
        <f t="shared" si="23"/>
        <v>231.02999999999975</v>
      </c>
      <c r="AS72" s="479">
        <f t="shared" si="24"/>
        <v>-1531.1400000000003</v>
      </c>
      <c r="AT72" s="479">
        <f t="shared" si="25"/>
        <v>-1691.1999999999998</v>
      </c>
      <c r="AU72" s="479">
        <f t="shared" si="26"/>
        <v>-2126.08</v>
      </c>
    </row>
    <row r="73" spans="1:47">
      <c r="A73" s="2" t="s">
        <v>146</v>
      </c>
      <c r="B73" s="3" t="s">
        <v>147</v>
      </c>
      <c r="C73" s="1006">
        <v>6470</v>
      </c>
      <c r="D73" s="961"/>
      <c r="E73" s="1014" t="s">
        <v>1066</v>
      </c>
      <c r="F73" s="1009">
        <v>239252</v>
      </c>
      <c r="G73" s="331">
        <v>219947</v>
      </c>
      <c r="H73" s="332">
        <v>203918</v>
      </c>
      <c r="I73" s="332">
        <v>210897</v>
      </c>
      <c r="J73" s="333">
        <v>205344</v>
      </c>
      <c r="K73" s="333">
        <v>196385</v>
      </c>
      <c r="L73" s="694">
        <v>183174</v>
      </c>
      <c r="M73" s="700">
        <v>180962</v>
      </c>
      <c r="N73" s="327" t="s">
        <v>1382</v>
      </c>
      <c r="O73" s="314">
        <f t="shared" ref="O73:O133" si="28">F73*$O$3/1000000</f>
        <v>113.78937462574493</v>
      </c>
      <c r="P73" s="314">
        <f t="shared" ref="P73:P133" si="29">G73*$P$3/1000000</f>
        <v>105.70495823653756</v>
      </c>
      <c r="Q73" s="314">
        <f t="shared" ref="Q73:Q133" si="30">H73*$Q$3/1000000</f>
        <v>95.519484210526315</v>
      </c>
      <c r="R73" s="314">
        <f t="shared" ref="R73:R133" si="31">I73*$R$3/1000000</f>
        <v>95.902635789473678</v>
      </c>
      <c r="S73" s="314">
        <f t="shared" ref="S73:S133" si="32">J73*$S$3/1000000</f>
        <v>78.895326315789475</v>
      </c>
      <c r="T73" s="314">
        <f t="shared" ref="T73:T133" si="33">K73*$T$3/1000000</f>
        <v>60.362547368421062</v>
      </c>
      <c r="U73" s="314">
        <f t="shared" ref="U73:U133" si="34">L73*$U$3/1000000</f>
        <v>69.991749473684209</v>
      </c>
      <c r="V73" s="314">
        <f t="shared" si="27"/>
        <v>55.622004210526327</v>
      </c>
      <c r="W73" s="609">
        <f t="shared" ref="W73:W133" si="35">$W$3*F73</f>
        <v>270354.75999999995</v>
      </c>
      <c r="X73" s="609">
        <f t="shared" ref="X73:X133" si="36">$X$3*G73</f>
        <v>248540.11</v>
      </c>
      <c r="Y73" s="609">
        <f t="shared" ref="Y73:Y133" si="37">$Y$3*H73</f>
        <v>252858.32</v>
      </c>
      <c r="Z73" s="609">
        <f t="shared" ref="Z73:Z133" si="38">$Z$3*I73</f>
        <v>267839.19</v>
      </c>
      <c r="AA73" s="609">
        <f t="shared" ref="AA73:AA133" si="39">$AA$3*J73</f>
        <v>289535.03999999998</v>
      </c>
      <c r="AB73" s="609">
        <f t="shared" ref="AB73:AB133" si="40">$AB$3*K73</f>
        <v>296541.34999999998</v>
      </c>
      <c r="AC73" s="609">
        <f t="shared" ref="AC73:AC133" si="41">$AC$3*L73</f>
        <v>278424.48</v>
      </c>
      <c r="AD73" s="463"/>
      <c r="AE73" s="463"/>
      <c r="AF73" s="463"/>
      <c r="AG73" s="463"/>
      <c r="AH73" s="463"/>
      <c r="AI73" s="463"/>
      <c r="AJ73" s="440">
        <f t="shared" ref="AJ73:AJ133" si="42">$AJ$3*F73</f>
        <v>361270.52</v>
      </c>
      <c r="AK73" s="440">
        <f t="shared" ref="AK73:AK133" si="43">$AK$3*G73</f>
        <v>332119.97000000003</v>
      </c>
      <c r="AL73" s="440">
        <f t="shared" ref="AL73:AL133" si="44">$AL$3*H73</f>
        <v>307916.18</v>
      </c>
      <c r="AM73" s="440">
        <f t="shared" ref="AM73:AM133" si="45">$AM$3*I73</f>
        <v>318454.47000000003</v>
      </c>
      <c r="AN73" s="440">
        <f t="shared" ref="AN73:AN133" si="46">$AN$3*J73</f>
        <v>310069.44</v>
      </c>
      <c r="AO73" s="440">
        <f t="shared" ref="AO73:AO133" si="47">$AO$3*K73</f>
        <v>296541.34999999998</v>
      </c>
      <c r="AP73" s="479">
        <f t="shared" ref="AP73:AP133" si="48">AJ73-AJ73</f>
        <v>0</v>
      </c>
      <c r="AQ73" s="479">
        <f t="shared" ref="AQ73:AQ133" si="49">AJ73-AK73</f>
        <v>29150.549999999988</v>
      </c>
      <c r="AR73" s="479">
        <f t="shared" ref="AR73:AR133" si="50">AJ73-AL73</f>
        <v>53354.340000000026</v>
      </c>
      <c r="AS73" s="479">
        <f t="shared" ref="AS73:AS133" si="51">AJ73-AM73</f>
        <v>42816.049999999988</v>
      </c>
      <c r="AT73" s="479">
        <f t="shared" ref="AT73:AT133" si="52">AJ73-AN73</f>
        <v>51201.080000000016</v>
      </c>
      <c r="AU73" s="479">
        <f t="shared" ref="AU73:AU133" si="53">AJ73-AO73</f>
        <v>64729.170000000042</v>
      </c>
    </row>
    <row r="74" spans="1:47">
      <c r="A74" s="2" t="s">
        <v>1321</v>
      </c>
      <c r="B74" s="3" t="s">
        <v>26</v>
      </c>
      <c r="C74" s="1006">
        <v>6440</v>
      </c>
      <c r="D74" s="961"/>
      <c r="E74" s="1014" t="s">
        <v>1066</v>
      </c>
      <c r="F74" s="1009">
        <v>11203</v>
      </c>
      <c r="G74" s="331">
        <v>13904</v>
      </c>
      <c r="H74" s="332">
        <v>14309</v>
      </c>
      <c r="I74" s="332">
        <v>14214</v>
      </c>
      <c r="J74" s="333">
        <v>6166</v>
      </c>
      <c r="K74" s="333">
        <v>3334</v>
      </c>
      <c r="L74" s="694">
        <v>2144</v>
      </c>
      <c r="M74" s="700">
        <v>4863</v>
      </c>
      <c r="N74" s="327" t="s">
        <v>1382</v>
      </c>
      <c r="O74" s="314">
        <f t="shared" si="28"/>
        <v>5.3281994045283643</v>
      </c>
      <c r="P74" s="314">
        <f t="shared" si="29"/>
        <v>6.6821631544000057</v>
      </c>
      <c r="Q74" s="314">
        <f t="shared" si="30"/>
        <v>6.7026368421052629</v>
      </c>
      <c r="R74" s="314">
        <f t="shared" si="31"/>
        <v>6.463629473684211</v>
      </c>
      <c r="S74" s="314">
        <f t="shared" si="32"/>
        <v>2.3690421052631576</v>
      </c>
      <c r="T74" s="314">
        <f t="shared" si="33"/>
        <v>1.0247663157894737</v>
      </c>
      <c r="U74" s="314">
        <f t="shared" si="34"/>
        <v>0.81923368421052634</v>
      </c>
      <c r="V74" s="314">
        <f t="shared" si="27"/>
        <v>1.4947326315789478</v>
      </c>
      <c r="W74" s="609">
        <f t="shared" si="35"/>
        <v>12659.39</v>
      </c>
      <c r="X74" s="609">
        <f t="shared" si="36"/>
        <v>15711.519999999999</v>
      </c>
      <c r="Y74" s="609">
        <f t="shared" si="37"/>
        <v>17743.16</v>
      </c>
      <c r="Z74" s="609">
        <f t="shared" si="38"/>
        <v>18051.78</v>
      </c>
      <c r="AA74" s="609">
        <f t="shared" si="39"/>
        <v>8694.06</v>
      </c>
      <c r="AB74" s="609">
        <f t="shared" si="40"/>
        <v>5034.34</v>
      </c>
      <c r="AC74" s="609">
        <f t="shared" si="41"/>
        <v>3258.88</v>
      </c>
      <c r="AD74" s="463"/>
      <c r="AE74" s="463"/>
      <c r="AF74" s="463"/>
      <c r="AG74" s="463"/>
      <c r="AH74" s="463"/>
      <c r="AI74" s="463"/>
      <c r="AJ74" s="440">
        <f t="shared" si="42"/>
        <v>16916.53</v>
      </c>
      <c r="AK74" s="440">
        <f t="shared" si="43"/>
        <v>20995.040000000001</v>
      </c>
      <c r="AL74" s="440">
        <f t="shared" si="44"/>
        <v>21606.59</v>
      </c>
      <c r="AM74" s="440">
        <f t="shared" si="45"/>
        <v>21463.14</v>
      </c>
      <c r="AN74" s="440">
        <f t="shared" si="46"/>
        <v>9310.66</v>
      </c>
      <c r="AO74" s="440">
        <f t="shared" si="47"/>
        <v>5034.34</v>
      </c>
      <c r="AP74" s="479">
        <f t="shared" si="48"/>
        <v>0</v>
      </c>
      <c r="AQ74" s="479">
        <f t="shared" si="49"/>
        <v>-4078.510000000002</v>
      </c>
      <c r="AR74" s="479">
        <f t="shared" si="50"/>
        <v>-4690.0600000000013</v>
      </c>
      <c r="AS74" s="479">
        <f t="shared" si="51"/>
        <v>-4546.6100000000006</v>
      </c>
      <c r="AT74" s="479">
        <f t="shared" si="52"/>
        <v>7605.869999999999</v>
      </c>
      <c r="AU74" s="479">
        <f t="shared" si="53"/>
        <v>11882.189999999999</v>
      </c>
    </row>
    <row r="75" spans="1:47">
      <c r="A75" s="2" t="s">
        <v>1110</v>
      </c>
      <c r="B75" s="3" t="s">
        <v>1111</v>
      </c>
      <c r="C75" s="1006">
        <v>6310</v>
      </c>
      <c r="D75" s="961"/>
      <c r="E75" s="1014" t="s">
        <v>1066</v>
      </c>
      <c r="F75" s="1009">
        <v>16137</v>
      </c>
      <c r="G75" s="331">
        <v>13064</v>
      </c>
      <c r="H75" s="332">
        <v>15364</v>
      </c>
      <c r="I75" s="332">
        <v>25908</v>
      </c>
      <c r="J75" s="333">
        <v>26830</v>
      </c>
      <c r="K75" s="333">
        <v>25121</v>
      </c>
      <c r="L75" s="694">
        <v>21745</v>
      </c>
      <c r="M75" s="700">
        <v>21454</v>
      </c>
      <c r="N75" s="327" t="s">
        <v>1382</v>
      </c>
      <c r="O75" s="314">
        <f t="shared" si="28"/>
        <v>7.6748329724961373</v>
      </c>
      <c r="P75" s="314">
        <f t="shared" si="29"/>
        <v>6.2784651502504092</v>
      </c>
      <c r="Q75" s="314">
        <f t="shared" si="30"/>
        <v>7.196821052631579</v>
      </c>
      <c r="R75" s="314">
        <f t="shared" si="31"/>
        <v>11.781322105263159</v>
      </c>
      <c r="S75" s="314">
        <f t="shared" si="32"/>
        <v>10.308368421052631</v>
      </c>
      <c r="T75" s="314">
        <f t="shared" si="33"/>
        <v>7.7214021052631585</v>
      </c>
      <c r="U75" s="314">
        <f t="shared" si="34"/>
        <v>8.3088789473684201</v>
      </c>
      <c r="V75" s="314">
        <f t="shared" si="27"/>
        <v>6.5942821052631588</v>
      </c>
      <c r="W75" s="609">
        <f t="shared" si="35"/>
        <v>18234.809999999998</v>
      </c>
      <c r="X75" s="609">
        <f t="shared" si="36"/>
        <v>14762.319999999998</v>
      </c>
      <c r="Y75" s="609">
        <f t="shared" si="37"/>
        <v>19051.36</v>
      </c>
      <c r="Z75" s="609">
        <f t="shared" si="38"/>
        <v>32903.160000000003</v>
      </c>
      <c r="AA75" s="609">
        <f t="shared" si="39"/>
        <v>37830.299999999996</v>
      </c>
      <c r="AB75" s="609">
        <f t="shared" si="40"/>
        <v>37932.71</v>
      </c>
      <c r="AC75" s="609">
        <f t="shared" si="41"/>
        <v>33052.400000000001</v>
      </c>
      <c r="AD75" s="463"/>
      <c r="AE75" s="463"/>
      <c r="AF75" s="463"/>
      <c r="AG75" s="463"/>
      <c r="AH75" s="463"/>
      <c r="AI75" s="463"/>
      <c r="AJ75" s="440">
        <f t="shared" si="42"/>
        <v>24366.87</v>
      </c>
      <c r="AK75" s="440">
        <f t="shared" si="43"/>
        <v>19726.64</v>
      </c>
      <c r="AL75" s="440">
        <f t="shared" si="44"/>
        <v>23199.64</v>
      </c>
      <c r="AM75" s="440">
        <f t="shared" si="45"/>
        <v>39121.08</v>
      </c>
      <c r="AN75" s="440">
        <f t="shared" si="46"/>
        <v>40513.300000000003</v>
      </c>
      <c r="AO75" s="440">
        <f t="shared" si="47"/>
        <v>37932.71</v>
      </c>
      <c r="AP75" s="479">
        <f t="shared" si="48"/>
        <v>0</v>
      </c>
      <c r="AQ75" s="479">
        <f t="shared" si="49"/>
        <v>4640.2299999999996</v>
      </c>
      <c r="AR75" s="479">
        <f t="shared" si="50"/>
        <v>1167.2299999999996</v>
      </c>
      <c r="AS75" s="479">
        <f t="shared" si="51"/>
        <v>-14754.210000000003</v>
      </c>
      <c r="AT75" s="479">
        <f t="shared" si="52"/>
        <v>-16146.430000000004</v>
      </c>
      <c r="AU75" s="479">
        <f t="shared" si="53"/>
        <v>-13565.84</v>
      </c>
    </row>
    <row r="76" spans="1:47">
      <c r="A76" s="2" t="s">
        <v>2085</v>
      </c>
      <c r="B76" s="3" t="s">
        <v>2084</v>
      </c>
      <c r="C76" s="1006" t="s">
        <v>347</v>
      </c>
      <c r="D76" s="961"/>
      <c r="E76" s="1014" t="s">
        <v>1066</v>
      </c>
      <c r="F76" s="1009">
        <v>0</v>
      </c>
      <c r="G76" s="331">
        <v>0</v>
      </c>
      <c r="H76" s="331">
        <v>0</v>
      </c>
      <c r="I76" s="331">
        <v>0</v>
      </c>
      <c r="J76" s="331">
        <v>0</v>
      </c>
      <c r="K76" s="331">
        <v>0</v>
      </c>
      <c r="L76" s="694">
        <v>28097</v>
      </c>
      <c r="M76" s="700">
        <v>33385</v>
      </c>
      <c r="N76" s="327" t="s">
        <v>1382</v>
      </c>
      <c r="O76" s="314">
        <f t="shared" si="28"/>
        <v>0</v>
      </c>
      <c r="P76" s="314"/>
      <c r="Q76" s="314"/>
      <c r="R76" s="314"/>
      <c r="S76" s="314"/>
      <c r="T76" s="314"/>
      <c r="U76" s="314">
        <f t="shared" si="34"/>
        <v>10.73601157894737</v>
      </c>
      <c r="V76" s="314">
        <f t="shared" si="27"/>
        <v>10.261494736842106</v>
      </c>
      <c r="W76" s="609">
        <f t="shared" si="35"/>
        <v>0</v>
      </c>
      <c r="X76" s="609"/>
      <c r="Y76" s="609"/>
      <c r="Z76" s="609"/>
      <c r="AA76" s="609"/>
      <c r="AB76" s="609"/>
      <c r="AC76" s="609">
        <f t="shared" si="41"/>
        <v>42707.44</v>
      </c>
      <c r="AD76" s="463"/>
      <c r="AE76" s="463"/>
      <c r="AF76" s="463"/>
      <c r="AG76" s="463"/>
      <c r="AH76" s="463"/>
      <c r="AI76" s="463"/>
      <c r="AJ76" s="440">
        <f t="shared" si="42"/>
        <v>0</v>
      </c>
      <c r="AK76" s="440"/>
      <c r="AL76" s="440"/>
      <c r="AM76" s="440"/>
      <c r="AN76" s="440"/>
      <c r="AO76" s="440"/>
      <c r="AP76" s="479">
        <f t="shared" si="48"/>
        <v>0</v>
      </c>
      <c r="AQ76" s="479"/>
      <c r="AR76" s="479"/>
      <c r="AS76" s="479"/>
      <c r="AT76" s="479"/>
      <c r="AU76" s="479"/>
    </row>
    <row r="77" spans="1:47">
      <c r="A77" s="2" t="s">
        <v>243</v>
      </c>
      <c r="B77" s="3" t="s">
        <v>88</v>
      </c>
      <c r="C77" s="1006">
        <v>6400</v>
      </c>
      <c r="D77" s="961"/>
      <c r="E77" s="1014" t="s">
        <v>1066</v>
      </c>
      <c r="F77" s="1009">
        <v>250430</v>
      </c>
      <c r="G77" s="331">
        <v>223174</v>
      </c>
      <c r="H77" s="332">
        <v>206350</v>
      </c>
      <c r="I77" s="332">
        <v>202302</v>
      </c>
      <c r="J77" s="333">
        <v>200025.7</v>
      </c>
      <c r="K77" s="333">
        <v>130600</v>
      </c>
      <c r="L77" s="694">
        <v>207681</v>
      </c>
      <c r="M77" s="700">
        <v>204774</v>
      </c>
      <c r="N77" s="327" t="s">
        <v>1382</v>
      </c>
      <c r="O77" s="314">
        <f t="shared" si="28"/>
        <v>119.1056839128839</v>
      </c>
      <c r="P77" s="314">
        <f t="shared" si="29"/>
        <v>107.25583140247893</v>
      </c>
      <c r="Q77" s="314">
        <f t="shared" si="30"/>
        <v>96.658684210526317</v>
      </c>
      <c r="R77" s="314">
        <f t="shared" si="31"/>
        <v>91.994172631578948</v>
      </c>
      <c r="S77" s="314">
        <f t="shared" si="32"/>
        <v>76.851979473684224</v>
      </c>
      <c r="T77" s="314">
        <f t="shared" si="33"/>
        <v>40.142315789473692</v>
      </c>
      <c r="U77" s="314">
        <f t="shared" si="34"/>
        <v>79.356003157894733</v>
      </c>
      <c r="V77" s="314">
        <f t="shared" si="27"/>
        <v>62.941061052631589</v>
      </c>
      <c r="W77" s="609">
        <f t="shared" si="35"/>
        <v>282985.89999999997</v>
      </c>
      <c r="X77" s="609">
        <f t="shared" si="36"/>
        <v>252186.61999999997</v>
      </c>
      <c r="Y77" s="609">
        <f t="shared" si="37"/>
        <v>255874</v>
      </c>
      <c r="Z77" s="609">
        <f t="shared" si="38"/>
        <v>256923.54</v>
      </c>
      <c r="AA77" s="609">
        <f t="shared" si="39"/>
        <v>282036.23700000002</v>
      </c>
      <c r="AB77" s="609">
        <f t="shared" si="40"/>
        <v>197206</v>
      </c>
      <c r="AC77" s="609">
        <f t="shared" si="41"/>
        <v>315675.12</v>
      </c>
      <c r="AD77" s="463"/>
      <c r="AE77" s="463"/>
      <c r="AF77" s="463"/>
      <c r="AG77" s="463"/>
      <c r="AH77" s="463"/>
      <c r="AI77" s="463"/>
      <c r="AJ77" s="440">
        <f t="shared" si="42"/>
        <v>378149.3</v>
      </c>
      <c r="AK77" s="440">
        <f t="shared" si="43"/>
        <v>336992.74</v>
      </c>
      <c r="AL77" s="440">
        <f t="shared" si="44"/>
        <v>311588.5</v>
      </c>
      <c r="AM77" s="440">
        <f t="shared" si="45"/>
        <v>305476.02</v>
      </c>
      <c r="AN77" s="440">
        <f t="shared" si="46"/>
        <v>302038.80700000003</v>
      </c>
      <c r="AO77" s="440">
        <f t="shared" si="47"/>
        <v>197206</v>
      </c>
      <c r="AP77" s="479">
        <f t="shared" si="48"/>
        <v>0</v>
      </c>
      <c r="AQ77" s="479">
        <f t="shared" si="49"/>
        <v>41156.559999999998</v>
      </c>
      <c r="AR77" s="479">
        <f t="shared" si="50"/>
        <v>66560.799999999988</v>
      </c>
      <c r="AS77" s="479">
        <f t="shared" si="51"/>
        <v>72673.27999999997</v>
      </c>
      <c r="AT77" s="479">
        <f t="shared" si="52"/>
        <v>76110.492999999959</v>
      </c>
      <c r="AU77" s="479">
        <f t="shared" si="53"/>
        <v>180943.3</v>
      </c>
    </row>
    <row r="78" spans="1:47" s="863" customFormat="1">
      <c r="A78" s="885" t="s">
        <v>2165</v>
      </c>
      <c r="B78" s="886"/>
      <c r="C78" s="1007"/>
      <c r="D78" s="986" t="s">
        <v>2192</v>
      </c>
      <c r="E78" s="669" t="s">
        <v>1066</v>
      </c>
      <c r="F78" s="1010"/>
      <c r="G78" s="887"/>
      <c r="H78" s="888"/>
      <c r="I78" s="888"/>
      <c r="J78" s="884"/>
      <c r="K78" s="884"/>
      <c r="L78" s="889"/>
      <c r="M78" s="890">
        <v>-532</v>
      </c>
      <c r="N78" s="865"/>
      <c r="O78" s="864"/>
      <c r="P78" s="864"/>
      <c r="Q78" s="864"/>
      <c r="R78" s="864"/>
      <c r="S78" s="864"/>
      <c r="T78" s="864"/>
      <c r="U78" s="864"/>
      <c r="V78" s="864"/>
      <c r="W78" s="869"/>
      <c r="X78" s="869"/>
      <c r="Y78" s="869"/>
      <c r="Z78" s="869"/>
      <c r="AA78" s="869"/>
      <c r="AB78" s="869"/>
      <c r="AC78" s="869"/>
      <c r="AD78" s="867"/>
      <c r="AE78" s="867"/>
      <c r="AF78" s="867"/>
      <c r="AG78" s="867"/>
      <c r="AH78" s="867"/>
      <c r="AI78" s="867"/>
      <c r="AJ78" s="866"/>
      <c r="AK78" s="866"/>
      <c r="AL78" s="866"/>
      <c r="AM78" s="866"/>
      <c r="AN78" s="866"/>
      <c r="AO78" s="866"/>
      <c r="AP78" s="868"/>
      <c r="AQ78" s="868"/>
      <c r="AR78" s="868"/>
      <c r="AS78" s="868"/>
      <c r="AT78" s="868"/>
      <c r="AU78" s="868"/>
    </row>
    <row r="79" spans="1:47">
      <c r="A79" s="2" t="s">
        <v>314</v>
      </c>
      <c r="B79" s="3" t="s">
        <v>2056</v>
      </c>
      <c r="C79" s="1006">
        <v>6400</v>
      </c>
      <c r="D79" s="961"/>
      <c r="E79" s="1014" t="s">
        <v>1066</v>
      </c>
      <c r="F79" s="1009">
        <v>32759</v>
      </c>
      <c r="G79" s="331">
        <v>27058</v>
      </c>
      <c r="H79" s="332">
        <v>32759</v>
      </c>
      <c r="I79" s="332">
        <v>45364</v>
      </c>
      <c r="J79" s="333">
        <v>35506</v>
      </c>
      <c r="K79" s="333">
        <v>31550</v>
      </c>
      <c r="L79" s="694">
        <v>31890</v>
      </c>
      <c r="M79" s="700">
        <v>33107</v>
      </c>
      <c r="N79" s="327" t="s">
        <v>1382</v>
      </c>
      <c r="O79" s="314">
        <f t="shared" si="28"/>
        <v>15.58033422234622</v>
      </c>
      <c r="P79" s="314">
        <f t="shared" si="29"/>
        <v>13.003881662237871</v>
      </c>
      <c r="Q79" s="314">
        <f t="shared" si="30"/>
        <v>15.345005263157894</v>
      </c>
      <c r="R79" s="314">
        <f t="shared" si="31"/>
        <v>20.628682105263159</v>
      </c>
      <c r="S79" s="314">
        <f t="shared" si="32"/>
        <v>13.641778947368421</v>
      </c>
      <c r="T79" s="314">
        <f t="shared" si="33"/>
        <v>9.6974736842105269</v>
      </c>
      <c r="U79" s="314">
        <f t="shared" si="34"/>
        <v>12.185336842105263</v>
      </c>
      <c r="V79" s="314">
        <f t="shared" si="27"/>
        <v>10.176046315789474</v>
      </c>
      <c r="W79" s="609">
        <f t="shared" si="35"/>
        <v>37017.67</v>
      </c>
      <c r="X79" s="609">
        <f t="shared" si="36"/>
        <v>30575.539999999997</v>
      </c>
      <c r="Y79" s="609">
        <f t="shared" si="37"/>
        <v>40621.159999999996</v>
      </c>
      <c r="Z79" s="609">
        <f t="shared" si="38"/>
        <v>57612.28</v>
      </c>
      <c r="AA79" s="609">
        <f t="shared" si="39"/>
        <v>50063.46</v>
      </c>
      <c r="AB79" s="609">
        <f t="shared" si="40"/>
        <v>47640.5</v>
      </c>
      <c r="AC79" s="609">
        <f t="shared" si="41"/>
        <v>48472.800000000003</v>
      </c>
      <c r="AD79" s="463"/>
      <c r="AE79" s="463"/>
      <c r="AF79" s="463"/>
      <c r="AG79" s="463"/>
      <c r="AH79" s="463"/>
      <c r="AI79" s="463"/>
      <c r="AJ79" s="440">
        <f t="shared" si="42"/>
        <v>49466.090000000004</v>
      </c>
      <c r="AK79" s="440">
        <f t="shared" si="43"/>
        <v>40857.58</v>
      </c>
      <c r="AL79" s="440">
        <f t="shared" si="44"/>
        <v>49466.090000000004</v>
      </c>
      <c r="AM79" s="440">
        <f t="shared" si="45"/>
        <v>68499.64</v>
      </c>
      <c r="AN79" s="440">
        <f t="shared" si="46"/>
        <v>53614.06</v>
      </c>
      <c r="AO79" s="440">
        <f t="shared" si="47"/>
        <v>47640.5</v>
      </c>
      <c r="AP79" s="479">
        <f t="shared" si="48"/>
        <v>0</v>
      </c>
      <c r="AQ79" s="479">
        <f t="shared" si="49"/>
        <v>8608.510000000002</v>
      </c>
      <c r="AR79" s="479">
        <f t="shared" si="50"/>
        <v>0</v>
      </c>
      <c r="AS79" s="479">
        <f t="shared" si="51"/>
        <v>-19033.549999999996</v>
      </c>
      <c r="AT79" s="479">
        <f t="shared" si="52"/>
        <v>-4147.9699999999939</v>
      </c>
      <c r="AU79" s="479">
        <f t="shared" si="53"/>
        <v>1825.5900000000038</v>
      </c>
    </row>
    <row r="80" spans="1:47">
      <c r="A80" s="2" t="s">
        <v>144</v>
      </c>
      <c r="B80" s="3" t="s">
        <v>145</v>
      </c>
      <c r="C80" s="1006">
        <v>6400</v>
      </c>
      <c r="D80" s="961"/>
      <c r="E80" s="1014" t="s">
        <v>1066</v>
      </c>
      <c r="F80" s="1009">
        <v>192000</v>
      </c>
      <c r="G80" s="331">
        <v>196265</v>
      </c>
      <c r="H80" s="332">
        <v>172644</v>
      </c>
      <c r="I80" s="332">
        <v>159201</v>
      </c>
      <c r="J80" s="333">
        <v>166122</v>
      </c>
      <c r="K80" s="333">
        <v>165966</v>
      </c>
      <c r="L80" s="694">
        <v>136742</v>
      </c>
      <c r="M80" s="700">
        <v>195579</v>
      </c>
      <c r="N80" s="327" t="s">
        <v>1382</v>
      </c>
      <c r="O80" s="314">
        <f t="shared" si="28"/>
        <v>91.316101550428101</v>
      </c>
      <c r="P80" s="314">
        <f t="shared" si="29"/>
        <v>94.323558076691398</v>
      </c>
      <c r="Q80" s="314">
        <f t="shared" si="30"/>
        <v>80.870084210526315</v>
      </c>
      <c r="R80" s="314">
        <f t="shared" si="31"/>
        <v>72.394559999999998</v>
      </c>
      <c r="S80" s="314">
        <f t="shared" si="32"/>
        <v>63.825821052631582</v>
      </c>
      <c r="T80" s="314">
        <f t="shared" si="33"/>
        <v>51.012707368421054</v>
      </c>
      <c r="U80" s="314">
        <f t="shared" si="34"/>
        <v>52.249837894736842</v>
      </c>
      <c r="V80" s="314">
        <f t="shared" si="27"/>
        <v>60.114808421052643</v>
      </c>
      <c r="W80" s="609">
        <f t="shared" si="35"/>
        <v>216959.99999999997</v>
      </c>
      <c r="X80" s="609">
        <f t="shared" si="36"/>
        <v>221779.44999999998</v>
      </c>
      <c r="Y80" s="609">
        <f t="shared" si="37"/>
        <v>214078.56</v>
      </c>
      <c r="Z80" s="609">
        <f t="shared" si="38"/>
        <v>202185.27</v>
      </c>
      <c r="AA80" s="609">
        <f t="shared" si="39"/>
        <v>234232.02</v>
      </c>
      <c r="AB80" s="609">
        <f t="shared" si="40"/>
        <v>250608.66</v>
      </c>
      <c r="AC80" s="609">
        <f t="shared" si="41"/>
        <v>207847.84</v>
      </c>
      <c r="AD80" s="463"/>
      <c r="AE80" s="463"/>
      <c r="AF80" s="463"/>
      <c r="AG80" s="463"/>
      <c r="AH80" s="463"/>
      <c r="AI80" s="463"/>
      <c r="AJ80" s="440">
        <f t="shared" si="42"/>
        <v>289920</v>
      </c>
      <c r="AK80" s="440">
        <f t="shared" si="43"/>
        <v>296360.15000000002</v>
      </c>
      <c r="AL80" s="440">
        <f t="shared" si="44"/>
        <v>260692.44</v>
      </c>
      <c r="AM80" s="440">
        <f t="shared" si="45"/>
        <v>240393.51</v>
      </c>
      <c r="AN80" s="440">
        <f t="shared" si="46"/>
        <v>250844.22</v>
      </c>
      <c r="AO80" s="440">
        <f t="shared" si="47"/>
        <v>250608.66</v>
      </c>
      <c r="AP80" s="479">
        <f t="shared" si="48"/>
        <v>0</v>
      </c>
      <c r="AQ80" s="479">
        <f t="shared" si="49"/>
        <v>-6440.1500000000233</v>
      </c>
      <c r="AR80" s="479">
        <f t="shared" si="50"/>
        <v>29227.559999999998</v>
      </c>
      <c r="AS80" s="479">
        <f t="shared" si="51"/>
        <v>49526.489999999991</v>
      </c>
      <c r="AT80" s="479">
        <f t="shared" si="52"/>
        <v>39075.78</v>
      </c>
      <c r="AU80" s="479">
        <f t="shared" si="53"/>
        <v>39311.339999999997</v>
      </c>
    </row>
    <row r="81" spans="1:47">
      <c r="A81" s="2" t="s">
        <v>1322</v>
      </c>
      <c r="B81" s="5" t="s">
        <v>47</v>
      </c>
      <c r="C81" s="1006">
        <v>6470</v>
      </c>
      <c r="D81" s="961"/>
      <c r="E81" s="1014" t="s">
        <v>1066</v>
      </c>
      <c r="F81" s="1009">
        <v>3018</v>
      </c>
      <c r="G81" s="331">
        <v>3018</v>
      </c>
      <c r="H81" s="332">
        <v>4784</v>
      </c>
      <c r="I81" s="332">
        <v>3105</v>
      </c>
      <c r="J81" s="333">
        <v>4296</v>
      </c>
      <c r="K81" s="333">
        <v>4685</v>
      </c>
      <c r="L81" s="694">
        <v>3456</v>
      </c>
      <c r="M81" s="700">
        <v>4493</v>
      </c>
      <c r="N81" s="327" t="s">
        <v>1382</v>
      </c>
      <c r="O81" s="314">
        <f t="shared" si="28"/>
        <v>1.4353749712457917</v>
      </c>
      <c r="P81" s="314">
        <f t="shared" si="29"/>
        <v>1.4504292577660542</v>
      </c>
      <c r="Q81" s="314">
        <f t="shared" si="30"/>
        <v>2.2409263157894737</v>
      </c>
      <c r="R81" s="314">
        <f t="shared" si="31"/>
        <v>1.4119578947368423</v>
      </c>
      <c r="S81" s="314">
        <f t="shared" si="32"/>
        <v>1.6505684210526317</v>
      </c>
      <c r="T81" s="314">
        <f t="shared" si="33"/>
        <v>1.4400210526315791</v>
      </c>
      <c r="U81" s="314">
        <f t="shared" si="34"/>
        <v>1.3205557894736843</v>
      </c>
      <c r="V81" s="314">
        <f t="shared" si="27"/>
        <v>1.3810063157894739</v>
      </c>
      <c r="W81" s="609">
        <f t="shared" si="35"/>
        <v>3410.3399999999997</v>
      </c>
      <c r="X81" s="609">
        <f t="shared" si="36"/>
        <v>3410.3399999999997</v>
      </c>
      <c r="Y81" s="609">
        <f t="shared" si="37"/>
        <v>5932.16</v>
      </c>
      <c r="Z81" s="609">
        <f t="shared" si="38"/>
        <v>3943.35</v>
      </c>
      <c r="AA81" s="609">
        <f t="shared" si="39"/>
        <v>6057.36</v>
      </c>
      <c r="AB81" s="609">
        <f t="shared" si="40"/>
        <v>7074.35</v>
      </c>
      <c r="AC81" s="609">
        <f t="shared" si="41"/>
        <v>5253.12</v>
      </c>
      <c r="AD81" s="463"/>
      <c r="AE81" s="463"/>
      <c r="AF81" s="463"/>
      <c r="AG81" s="463"/>
      <c r="AH81" s="463"/>
      <c r="AI81" s="463"/>
      <c r="AJ81" s="440">
        <f t="shared" si="42"/>
        <v>4557.18</v>
      </c>
      <c r="AK81" s="440">
        <f t="shared" si="43"/>
        <v>4557.18</v>
      </c>
      <c r="AL81" s="440">
        <f t="shared" si="44"/>
        <v>7223.84</v>
      </c>
      <c r="AM81" s="440">
        <f t="shared" si="45"/>
        <v>4688.55</v>
      </c>
      <c r="AN81" s="440">
        <f t="shared" si="46"/>
        <v>6486.96</v>
      </c>
      <c r="AO81" s="440">
        <f t="shared" si="47"/>
        <v>7074.35</v>
      </c>
      <c r="AP81" s="479">
        <f t="shared" si="48"/>
        <v>0</v>
      </c>
      <c r="AQ81" s="479">
        <f t="shared" si="49"/>
        <v>0</v>
      </c>
      <c r="AR81" s="479">
        <f t="shared" si="50"/>
        <v>-2666.66</v>
      </c>
      <c r="AS81" s="479">
        <f t="shared" si="51"/>
        <v>-131.36999999999989</v>
      </c>
      <c r="AT81" s="479">
        <f t="shared" si="52"/>
        <v>-1929.7799999999997</v>
      </c>
      <c r="AU81" s="479">
        <f t="shared" si="53"/>
        <v>-2517.17</v>
      </c>
    </row>
    <row r="82" spans="1:47">
      <c r="A82" s="2" t="s">
        <v>1323</v>
      </c>
      <c r="B82" s="3" t="s">
        <v>126</v>
      </c>
      <c r="C82" s="1006">
        <v>6440</v>
      </c>
      <c r="D82" s="961"/>
      <c r="E82" s="1014" t="s">
        <v>1066</v>
      </c>
      <c r="F82" s="1009">
        <v>10558</v>
      </c>
      <c r="G82" s="331">
        <v>10558</v>
      </c>
      <c r="H82" s="332">
        <v>10558</v>
      </c>
      <c r="I82" s="332">
        <v>10831</v>
      </c>
      <c r="J82" s="333">
        <v>8155</v>
      </c>
      <c r="K82" s="333">
        <v>7693</v>
      </c>
      <c r="L82" s="695">
        <v>7324</v>
      </c>
      <c r="M82" s="702">
        <v>7048</v>
      </c>
      <c r="N82" s="327" t="s">
        <v>1382</v>
      </c>
      <c r="O82" s="314">
        <f t="shared" si="28"/>
        <v>5.0214343758823956</v>
      </c>
      <c r="P82" s="314">
        <f t="shared" si="29"/>
        <v>5.0740994378707756</v>
      </c>
      <c r="Q82" s="314">
        <f t="shared" si="30"/>
        <v>4.9455894736842101</v>
      </c>
      <c r="R82" s="314">
        <f t="shared" si="31"/>
        <v>4.9252547368421054</v>
      </c>
      <c r="S82" s="314">
        <f t="shared" si="32"/>
        <v>3.1332368421052634</v>
      </c>
      <c r="T82" s="314">
        <f t="shared" si="33"/>
        <v>2.364585263157895</v>
      </c>
      <c r="U82" s="314">
        <f t="shared" si="34"/>
        <v>2.7985389473684212</v>
      </c>
      <c r="V82" s="314">
        <f t="shared" si="27"/>
        <v>2.1663326315789475</v>
      </c>
      <c r="W82" s="609">
        <f t="shared" si="35"/>
        <v>11930.539999999999</v>
      </c>
      <c r="X82" s="609">
        <f t="shared" si="36"/>
        <v>11930.539999999999</v>
      </c>
      <c r="Y82" s="609">
        <f t="shared" si="37"/>
        <v>13091.92</v>
      </c>
      <c r="Z82" s="609">
        <f t="shared" si="38"/>
        <v>13755.37</v>
      </c>
      <c r="AA82" s="609">
        <f t="shared" si="39"/>
        <v>11498.55</v>
      </c>
      <c r="AB82" s="609">
        <f t="shared" si="40"/>
        <v>11616.43</v>
      </c>
      <c r="AC82" s="609">
        <f t="shared" si="41"/>
        <v>11132.48</v>
      </c>
      <c r="AD82" s="463"/>
      <c r="AE82" s="463"/>
      <c r="AF82" s="463"/>
      <c r="AG82" s="463"/>
      <c r="AH82" s="463"/>
      <c r="AI82" s="463"/>
      <c r="AJ82" s="440">
        <f t="shared" si="42"/>
        <v>15942.58</v>
      </c>
      <c r="AK82" s="440">
        <f t="shared" si="43"/>
        <v>15942.58</v>
      </c>
      <c r="AL82" s="440">
        <f t="shared" si="44"/>
        <v>15942.58</v>
      </c>
      <c r="AM82" s="440">
        <f t="shared" si="45"/>
        <v>16354.81</v>
      </c>
      <c r="AN82" s="440">
        <f t="shared" si="46"/>
        <v>12314.05</v>
      </c>
      <c r="AO82" s="440">
        <f t="shared" si="47"/>
        <v>11616.43</v>
      </c>
      <c r="AP82" s="479">
        <f t="shared" si="48"/>
        <v>0</v>
      </c>
      <c r="AQ82" s="479">
        <f t="shared" si="49"/>
        <v>0</v>
      </c>
      <c r="AR82" s="479">
        <f t="shared" si="50"/>
        <v>0</v>
      </c>
      <c r="AS82" s="479">
        <f t="shared" si="51"/>
        <v>-412.22999999999956</v>
      </c>
      <c r="AT82" s="479">
        <f t="shared" si="52"/>
        <v>3628.5300000000007</v>
      </c>
      <c r="AU82" s="479">
        <f t="shared" si="53"/>
        <v>4326.1499999999996</v>
      </c>
    </row>
    <row r="83" spans="1:47">
      <c r="A83" s="2" t="s">
        <v>228</v>
      </c>
      <c r="B83" s="3" t="s">
        <v>343</v>
      </c>
      <c r="C83" s="1006">
        <v>6440</v>
      </c>
      <c r="D83" s="961"/>
      <c r="E83" s="1014" t="s">
        <v>1066</v>
      </c>
      <c r="F83" s="1009">
        <v>166681</v>
      </c>
      <c r="G83" s="331">
        <v>144428</v>
      </c>
      <c r="H83" s="332">
        <v>137135</v>
      </c>
      <c r="I83" s="332">
        <v>143477</v>
      </c>
      <c r="J83" s="333">
        <v>131809.29999999999</v>
      </c>
      <c r="K83" s="333">
        <v>133036</v>
      </c>
      <c r="L83" s="694">
        <v>138653</v>
      </c>
      <c r="M83" s="700">
        <v>149554</v>
      </c>
      <c r="N83" s="327" t="s">
        <v>1382</v>
      </c>
      <c r="O83" s="314">
        <f t="shared" si="28"/>
        <v>79.274266263160968</v>
      </c>
      <c r="P83" s="314">
        <f t="shared" si="29"/>
        <v>69.41106588490247</v>
      </c>
      <c r="Q83" s="314">
        <f t="shared" si="30"/>
        <v>64.236921052631573</v>
      </c>
      <c r="R83" s="314">
        <f t="shared" si="31"/>
        <v>65.244277894736854</v>
      </c>
      <c r="S83" s="314">
        <f t="shared" si="32"/>
        <v>50.642520526315785</v>
      </c>
      <c r="T83" s="314">
        <f t="shared" si="33"/>
        <v>40.891065263157898</v>
      </c>
      <c r="U83" s="314">
        <f t="shared" si="34"/>
        <v>52.980041052631577</v>
      </c>
      <c r="V83" s="314">
        <f t="shared" si="27"/>
        <v>45.968176842105272</v>
      </c>
      <c r="W83" s="609">
        <f t="shared" si="35"/>
        <v>188349.52999999997</v>
      </c>
      <c r="X83" s="609">
        <f t="shared" si="36"/>
        <v>163203.63999999998</v>
      </c>
      <c r="Y83" s="609">
        <f t="shared" si="37"/>
        <v>170047.4</v>
      </c>
      <c r="Z83" s="609">
        <f t="shared" si="38"/>
        <v>182215.79</v>
      </c>
      <c r="AA83" s="609">
        <f t="shared" si="39"/>
        <v>185851.11299999998</v>
      </c>
      <c r="AB83" s="609">
        <f t="shared" si="40"/>
        <v>200884.36000000002</v>
      </c>
      <c r="AC83" s="609">
        <f t="shared" si="41"/>
        <v>210752.56</v>
      </c>
      <c r="AD83" s="463"/>
      <c r="AE83" s="463"/>
      <c r="AF83" s="463"/>
      <c r="AG83" s="463"/>
      <c r="AH83" s="463"/>
      <c r="AI83" s="463"/>
      <c r="AJ83" s="440">
        <f t="shared" si="42"/>
        <v>251688.31</v>
      </c>
      <c r="AK83" s="440">
        <f t="shared" si="43"/>
        <v>218086.28</v>
      </c>
      <c r="AL83" s="440">
        <f t="shared" si="44"/>
        <v>207073.85</v>
      </c>
      <c r="AM83" s="440">
        <f t="shared" si="45"/>
        <v>216650.27</v>
      </c>
      <c r="AN83" s="440">
        <f t="shared" si="46"/>
        <v>199032.04299999998</v>
      </c>
      <c r="AO83" s="440">
        <f t="shared" si="47"/>
        <v>200884.36000000002</v>
      </c>
      <c r="AP83" s="479">
        <f t="shared" si="48"/>
        <v>0</v>
      </c>
      <c r="AQ83" s="479">
        <f t="shared" si="49"/>
        <v>33602.03</v>
      </c>
      <c r="AR83" s="479">
        <f t="shared" si="50"/>
        <v>44614.459999999992</v>
      </c>
      <c r="AS83" s="479">
        <f t="shared" si="51"/>
        <v>35038.040000000008</v>
      </c>
      <c r="AT83" s="479">
        <f t="shared" si="52"/>
        <v>52656.267000000022</v>
      </c>
      <c r="AU83" s="479">
        <f t="shared" si="53"/>
        <v>50803.949999999983</v>
      </c>
    </row>
    <row r="84" spans="1:47">
      <c r="A84" s="2" t="s">
        <v>107</v>
      </c>
      <c r="B84" s="3" t="s">
        <v>126</v>
      </c>
      <c r="C84" s="1006">
        <v>6440</v>
      </c>
      <c r="D84" s="961"/>
      <c r="E84" s="1014" t="s">
        <v>1066</v>
      </c>
      <c r="F84" s="1009">
        <v>4062</v>
      </c>
      <c r="G84" s="331">
        <v>2928</v>
      </c>
      <c r="H84" s="332">
        <v>2665</v>
      </c>
      <c r="I84" s="332">
        <v>2575</v>
      </c>
      <c r="J84" s="333">
        <v>3452</v>
      </c>
      <c r="K84" s="333">
        <v>3492</v>
      </c>
      <c r="L84" s="695">
        <v>3871</v>
      </c>
      <c r="M84" s="702">
        <v>2613</v>
      </c>
      <c r="N84" s="327" t="s">
        <v>1382</v>
      </c>
      <c r="O84" s="314">
        <f t="shared" si="28"/>
        <v>1.9319062734262444</v>
      </c>
      <c r="P84" s="314">
        <f t="shared" si="29"/>
        <v>1.4071759001785973</v>
      </c>
      <c r="Q84" s="314">
        <f t="shared" si="30"/>
        <v>1.248342105263158</v>
      </c>
      <c r="R84" s="314">
        <f t="shared" si="31"/>
        <v>1.1709473684210525</v>
      </c>
      <c r="S84" s="314">
        <f t="shared" si="32"/>
        <v>1.3262947368421054</v>
      </c>
      <c r="T84" s="314">
        <f t="shared" si="33"/>
        <v>1.0733305263157897</v>
      </c>
      <c r="U84" s="314">
        <f t="shared" si="34"/>
        <v>1.4791294736842107</v>
      </c>
      <c r="V84" s="314">
        <f t="shared" si="27"/>
        <v>0.80315368421052635</v>
      </c>
      <c r="W84" s="609">
        <f t="shared" si="35"/>
        <v>4590.0599999999995</v>
      </c>
      <c r="X84" s="609">
        <f t="shared" si="36"/>
        <v>3308.64</v>
      </c>
      <c r="Y84" s="609">
        <f t="shared" si="37"/>
        <v>3304.6</v>
      </c>
      <c r="Z84" s="609">
        <f t="shared" si="38"/>
        <v>3270.25</v>
      </c>
      <c r="AA84" s="609">
        <f t="shared" si="39"/>
        <v>4867.32</v>
      </c>
      <c r="AB84" s="609">
        <f t="shared" si="40"/>
        <v>5272.92</v>
      </c>
      <c r="AC84" s="609">
        <f t="shared" si="41"/>
        <v>5883.92</v>
      </c>
      <c r="AD84" s="463"/>
      <c r="AE84" s="463"/>
      <c r="AF84" s="463"/>
      <c r="AG84" s="463"/>
      <c r="AH84" s="463"/>
      <c r="AI84" s="463"/>
      <c r="AJ84" s="440">
        <f t="shared" si="42"/>
        <v>6133.62</v>
      </c>
      <c r="AK84" s="440">
        <f t="shared" si="43"/>
        <v>4421.28</v>
      </c>
      <c r="AL84" s="440">
        <f t="shared" si="44"/>
        <v>4024.15</v>
      </c>
      <c r="AM84" s="440">
        <f t="shared" si="45"/>
        <v>3888.25</v>
      </c>
      <c r="AN84" s="440">
        <f t="shared" si="46"/>
        <v>5212.5200000000004</v>
      </c>
      <c r="AO84" s="440">
        <f t="shared" si="47"/>
        <v>5272.92</v>
      </c>
      <c r="AP84" s="479">
        <f t="shared" si="48"/>
        <v>0</v>
      </c>
      <c r="AQ84" s="479">
        <f t="shared" si="49"/>
        <v>1712.3400000000001</v>
      </c>
      <c r="AR84" s="479">
        <f t="shared" si="50"/>
        <v>2109.4699999999998</v>
      </c>
      <c r="AS84" s="479">
        <f t="shared" si="51"/>
        <v>2245.37</v>
      </c>
      <c r="AT84" s="479">
        <f t="shared" si="52"/>
        <v>921.09999999999945</v>
      </c>
      <c r="AU84" s="479">
        <f t="shared" si="53"/>
        <v>860.69999999999982</v>
      </c>
    </row>
    <row r="85" spans="1:47">
      <c r="A85" s="2" t="s">
        <v>289</v>
      </c>
      <c r="B85" s="3" t="s">
        <v>61</v>
      </c>
      <c r="C85" s="1006">
        <v>6440</v>
      </c>
      <c r="D85" s="961"/>
      <c r="E85" s="1014" t="s">
        <v>1066</v>
      </c>
      <c r="F85" s="1009">
        <v>2612</v>
      </c>
      <c r="G85" s="331">
        <v>2815</v>
      </c>
      <c r="H85" s="332">
        <v>3600</v>
      </c>
      <c r="I85" s="332">
        <v>3534</v>
      </c>
      <c r="J85" s="333">
        <v>2927</v>
      </c>
      <c r="K85" s="333">
        <v>2009</v>
      </c>
      <c r="L85" s="694">
        <v>737</v>
      </c>
      <c r="M85" s="700">
        <v>620</v>
      </c>
      <c r="N85" s="327" t="s">
        <v>1382</v>
      </c>
      <c r="O85" s="314">
        <f t="shared" si="28"/>
        <v>1.2422794648422821</v>
      </c>
      <c r="P85" s="314">
        <f t="shared" si="29"/>
        <v>1.3528689067632349</v>
      </c>
      <c r="Q85" s="314">
        <f t="shared" si="30"/>
        <v>1.6863157894736842</v>
      </c>
      <c r="R85" s="314">
        <f t="shared" si="31"/>
        <v>1.60704</v>
      </c>
      <c r="S85" s="314">
        <f t="shared" si="32"/>
        <v>1.1245842105263157</v>
      </c>
      <c r="T85" s="314">
        <f t="shared" si="33"/>
        <v>0.61750315789473698</v>
      </c>
      <c r="U85" s="314">
        <f t="shared" si="34"/>
        <v>0.28161157894736843</v>
      </c>
      <c r="V85" s="314">
        <f t="shared" si="27"/>
        <v>0.19056842105263161</v>
      </c>
      <c r="W85" s="609">
        <f t="shared" si="35"/>
        <v>2951.56</v>
      </c>
      <c r="X85" s="609">
        <f t="shared" si="36"/>
        <v>3180.95</v>
      </c>
      <c r="Y85" s="609">
        <f t="shared" si="37"/>
        <v>4464</v>
      </c>
      <c r="Z85" s="609">
        <f t="shared" si="38"/>
        <v>4488.18</v>
      </c>
      <c r="AA85" s="609">
        <f t="shared" si="39"/>
        <v>4127.07</v>
      </c>
      <c r="AB85" s="609">
        <f t="shared" si="40"/>
        <v>3033.59</v>
      </c>
      <c r="AC85" s="609">
        <f t="shared" si="41"/>
        <v>1120.24</v>
      </c>
      <c r="AD85" s="463"/>
      <c r="AE85" s="463"/>
      <c r="AF85" s="463"/>
      <c r="AG85" s="463"/>
      <c r="AH85" s="463"/>
      <c r="AI85" s="463"/>
      <c r="AJ85" s="440">
        <f t="shared" si="42"/>
        <v>3944.12</v>
      </c>
      <c r="AK85" s="440">
        <f t="shared" si="43"/>
        <v>4250.6499999999996</v>
      </c>
      <c r="AL85" s="440">
        <f t="shared" si="44"/>
        <v>5436</v>
      </c>
      <c r="AM85" s="440">
        <f t="shared" si="45"/>
        <v>5336.34</v>
      </c>
      <c r="AN85" s="440">
        <f t="shared" si="46"/>
        <v>4419.7700000000004</v>
      </c>
      <c r="AO85" s="440">
        <f t="shared" si="47"/>
        <v>3033.59</v>
      </c>
      <c r="AP85" s="479">
        <f t="shared" si="48"/>
        <v>0</v>
      </c>
      <c r="AQ85" s="479">
        <f t="shared" si="49"/>
        <v>-306.52999999999975</v>
      </c>
      <c r="AR85" s="479">
        <f t="shared" si="50"/>
        <v>-1491.88</v>
      </c>
      <c r="AS85" s="479">
        <f t="shared" si="51"/>
        <v>-1392.2200000000003</v>
      </c>
      <c r="AT85" s="479">
        <f t="shared" si="52"/>
        <v>-475.65000000000055</v>
      </c>
      <c r="AU85" s="479">
        <f t="shared" si="53"/>
        <v>910.52999999999975</v>
      </c>
    </row>
    <row r="86" spans="1:47">
      <c r="A86" s="2" t="s">
        <v>134</v>
      </c>
      <c r="B86" s="3" t="s">
        <v>86</v>
      </c>
      <c r="C86" s="1006">
        <v>6440</v>
      </c>
      <c r="D86" s="961"/>
      <c r="E86" s="1014" t="s">
        <v>1066</v>
      </c>
      <c r="F86" s="1009">
        <v>182230</v>
      </c>
      <c r="G86" s="331">
        <v>174619</v>
      </c>
      <c r="H86" s="332">
        <v>159762</v>
      </c>
      <c r="I86" s="332">
        <v>172614</v>
      </c>
      <c r="J86" s="333">
        <v>176626.8</v>
      </c>
      <c r="K86" s="333">
        <v>184209</v>
      </c>
      <c r="L86" s="694">
        <v>125761</v>
      </c>
      <c r="M86" s="700">
        <v>112353</v>
      </c>
      <c r="N86" s="327" t="s">
        <v>1382</v>
      </c>
      <c r="O86" s="314">
        <f t="shared" si="28"/>
        <v>86.669443674658922</v>
      </c>
      <c r="P86" s="314">
        <f t="shared" si="29"/>
        <v>83.920644984045936</v>
      </c>
      <c r="Q86" s="314">
        <f t="shared" si="30"/>
        <v>74.835884210526316</v>
      </c>
      <c r="R86" s="314">
        <f t="shared" si="31"/>
        <v>78.493945263157897</v>
      </c>
      <c r="S86" s="314">
        <f t="shared" si="32"/>
        <v>67.861875789473686</v>
      </c>
      <c r="T86" s="314">
        <f t="shared" si="33"/>
        <v>56.620029473684212</v>
      </c>
      <c r="U86" s="314">
        <f t="shared" si="34"/>
        <v>48.053939999999997</v>
      </c>
      <c r="V86" s="314">
        <f t="shared" si="27"/>
        <v>34.533764210526314</v>
      </c>
      <c r="W86" s="609">
        <f t="shared" si="35"/>
        <v>205919.9</v>
      </c>
      <c r="X86" s="609">
        <f t="shared" si="36"/>
        <v>197319.46999999997</v>
      </c>
      <c r="Y86" s="609">
        <f t="shared" si="37"/>
        <v>198104.88</v>
      </c>
      <c r="Z86" s="609">
        <f t="shared" si="38"/>
        <v>219219.78</v>
      </c>
      <c r="AA86" s="609">
        <f t="shared" si="39"/>
        <v>249043.78799999997</v>
      </c>
      <c r="AB86" s="609">
        <f t="shared" si="40"/>
        <v>278155.59000000003</v>
      </c>
      <c r="AC86" s="609">
        <f t="shared" si="41"/>
        <v>191156.72</v>
      </c>
      <c r="AD86" s="463"/>
      <c r="AE86" s="463"/>
      <c r="AF86" s="463"/>
      <c r="AG86" s="463"/>
      <c r="AH86" s="463"/>
      <c r="AI86" s="463"/>
      <c r="AJ86" s="440">
        <f t="shared" si="42"/>
        <v>275167.3</v>
      </c>
      <c r="AK86" s="440">
        <f t="shared" si="43"/>
        <v>263674.69</v>
      </c>
      <c r="AL86" s="440">
        <f t="shared" si="44"/>
        <v>241240.62</v>
      </c>
      <c r="AM86" s="440">
        <f t="shared" si="45"/>
        <v>260647.14</v>
      </c>
      <c r="AN86" s="440">
        <f t="shared" si="46"/>
        <v>266706.46799999999</v>
      </c>
      <c r="AO86" s="440">
        <f t="shared" si="47"/>
        <v>278155.59000000003</v>
      </c>
      <c r="AP86" s="479">
        <f t="shared" si="48"/>
        <v>0</v>
      </c>
      <c r="AQ86" s="479">
        <f t="shared" si="49"/>
        <v>11492.609999999986</v>
      </c>
      <c r="AR86" s="479">
        <f t="shared" si="50"/>
        <v>33926.679999999993</v>
      </c>
      <c r="AS86" s="479">
        <f t="shared" si="51"/>
        <v>14520.159999999974</v>
      </c>
      <c r="AT86" s="479">
        <f t="shared" si="52"/>
        <v>8460.8319999999949</v>
      </c>
      <c r="AU86" s="479">
        <f t="shared" si="53"/>
        <v>-2988.2900000000373</v>
      </c>
    </row>
    <row r="87" spans="1:47">
      <c r="A87" s="2" t="s">
        <v>1324</v>
      </c>
      <c r="B87" s="3" t="s">
        <v>86</v>
      </c>
      <c r="C87" s="1006">
        <v>6440</v>
      </c>
      <c r="D87" s="961"/>
      <c r="E87" s="1014" t="s">
        <v>1066</v>
      </c>
      <c r="F87" s="1009">
        <v>0</v>
      </c>
      <c r="G87" s="331">
        <v>7592</v>
      </c>
      <c r="H87" s="332">
        <v>30626</v>
      </c>
      <c r="I87" s="332">
        <v>29560</v>
      </c>
      <c r="J87" s="333">
        <v>26774</v>
      </c>
      <c r="K87" s="333">
        <v>28592</v>
      </c>
      <c r="L87" s="694">
        <v>19987</v>
      </c>
      <c r="M87" s="703">
        <v>31938</v>
      </c>
      <c r="N87" s="327" t="s">
        <v>1382</v>
      </c>
      <c r="O87" s="314">
        <f t="shared" si="28"/>
        <v>0</v>
      </c>
      <c r="P87" s="314">
        <f t="shared" si="29"/>
        <v>3.64866100893303</v>
      </c>
      <c r="Q87" s="314">
        <f t="shared" si="30"/>
        <v>14.345863157894739</v>
      </c>
      <c r="R87" s="314">
        <f t="shared" si="31"/>
        <v>13.44202105263158</v>
      </c>
      <c r="S87" s="314">
        <f t="shared" si="32"/>
        <v>10.286852631578949</v>
      </c>
      <c r="T87" s="314">
        <f t="shared" si="33"/>
        <v>8.7882778947368436</v>
      </c>
      <c r="U87" s="314">
        <f t="shared" si="34"/>
        <v>7.637137894736842</v>
      </c>
      <c r="V87" s="314">
        <f t="shared" si="27"/>
        <v>9.8167326315789492</v>
      </c>
      <c r="W87" s="609">
        <f t="shared" si="35"/>
        <v>0</v>
      </c>
      <c r="X87" s="609">
        <f t="shared" si="36"/>
        <v>8578.9599999999991</v>
      </c>
      <c r="Y87" s="609">
        <f t="shared" si="37"/>
        <v>37976.239999999998</v>
      </c>
      <c r="Z87" s="609">
        <f t="shared" si="38"/>
        <v>37541.199999999997</v>
      </c>
      <c r="AA87" s="609">
        <f t="shared" si="39"/>
        <v>37751.339999999997</v>
      </c>
      <c r="AB87" s="609">
        <f t="shared" si="40"/>
        <v>43173.919999999998</v>
      </c>
      <c r="AC87" s="609">
        <f t="shared" si="41"/>
        <v>30380.240000000002</v>
      </c>
      <c r="AD87" s="463"/>
      <c r="AE87" s="463"/>
      <c r="AF87" s="463"/>
      <c r="AG87" s="463"/>
      <c r="AH87" s="463"/>
      <c r="AI87" s="463"/>
      <c r="AJ87" s="440">
        <f t="shared" si="42"/>
        <v>0</v>
      </c>
      <c r="AK87" s="440">
        <f t="shared" si="43"/>
        <v>11463.92</v>
      </c>
      <c r="AL87" s="440">
        <f t="shared" si="44"/>
        <v>46245.26</v>
      </c>
      <c r="AM87" s="440">
        <f t="shared" si="45"/>
        <v>44635.6</v>
      </c>
      <c r="AN87" s="440">
        <f t="shared" si="46"/>
        <v>40428.74</v>
      </c>
      <c r="AO87" s="440">
        <f t="shared" si="47"/>
        <v>43173.919999999998</v>
      </c>
      <c r="AP87" s="479">
        <f t="shared" si="48"/>
        <v>0</v>
      </c>
      <c r="AQ87" s="479">
        <f t="shared" si="49"/>
        <v>-11463.92</v>
      </c>
      <c r="AR87" s="479">
        <f t="shared" si="50"/>
        <v>-46245.26</v>
      </c>
      <c r="AS87" s="479">
        <f t="shared" si="51"/>
        <v>-44635.6</v>
      </c>
      <c r="AT87" s="479">
        <f t="shared" si="52"/>
        <v>-40428.74</v>
      </c>
      <c r="AU87" s="479">
        <f t="shared" si="53"/>
        <v>-43173.919999999998</v>
      </c>
    </row>
    <row r="88" spans="1:47">
      <c r="A88" s="2" t="s">
        <v>210</v>
      </c>
      <c r="B88" s="3" t="s">
        <v>211</v>
      </c>
      <c r="C88" s="1006">
        <v>6400</v>
      </c>
      <c r="D88" s="961"/>
      <c r="E88" s="1014" t="s">
        <v>1066</v>
      </c>
      <c r="F88" s="1009">
        <v>34594</v>
      </c>
      <c r="G88" s="331">
        <v>36882</v>
      </c>
      <c r="H88" s="332">
        <v>36910</v>
      </c>
      <c r="I88" s="332">
        <v>34654</v>
      </c>
      <c r="J88" s="333">
        <v>38228</v>
      </c>
      <c r="K88" s="333">
        <v>38229</v>
      </c>
      <c r="L88" s="695">
        <v>33015</v>
      </c>
      <c r="M88" s="702">
        <v>31264</v>
      </c>
      <c r="N88" s="327" t="s">
        <v>1382</v>
      </c>
      <c r="O88" s="314">
        <f t="shared" si="28"/>
        <v>16.453068838726615</v>
      </c>
      <c r="P88" s="314">
        <f t="shared" si="29"/>
        <v>17.725225939339833</v>
      </c>
      <c r="Q88" s="314">
        <f t="shared" si="30"/>
        <v>17.289421052631578</v>
      </c>
      <c r="R88" s="314">
        <f t="shared" si="31"/>
        <v>15.758450526315789</v>
      </c>
      <c r="S88" s="314">
        <f t="shared" si="32"/>
        <v>14.6876</v>
      </c>
      <c r="T88" s="314">
        <f t="shared" si="33"/>
        <v>11.750387368421054</v>
      </c>
      <c r="U88" s="314">
        <f t="shared" si="34"/>
        <v>12.615205263157895</v>
      </c>
      <c r="V88" s="314">
        <f t="shared" si="27"/>
        <v>9.6095663157894737</v>
      </c>
      <c r="W88" s="609">
        <f t="shared" si="35"/>
        <v>39091.219999999994</v>
      </c>
      <c r="X88" s="609">
        <f t="shared" si="36"/>
        <v>41676.659999999996</v>
      </c>
      <c r="Y88" s="609">
        <f t="shared" si="37"/>
        <v>45768.4</v>
      </c>
      <c r="Z88" s="609">
        <f t="shared" si="38"/>
        <v>44010.58</v>
      </c>
      <c r="AA88" s="609">
        <f t="shared" si="39"/>
        <v>53901.479999999996</v>
      </c>
      <c r="AB88" s="609">
        <f t="shared" si="40"/>
        <v>57725.79</v>
      </c>
      <c r="AC88" s="609">
        <f t="shared" si="41"/>
        <v>50182.8</v>
      </c>
      <c r="AD88" s="463"/>
      <c r="AE88" s="463"/>
      <c r="AF88" s="463"/>
      <c r="AG88" s="463"/>
      <c r="AH88" s="463"/>
      <c r="AI88" s="463"/>
      <c r="AJ88" s="440">
        <f t="shared" si="42"/>
        <v>52236.94</v>
      </c>
      <c r="AK88" s="440">
        <f t="shared" si="43"/>
        <v>55691.82</v>
      </c>
      <c r="AL88" s="440">
        <f t="shared" si="44"/>
        <v>55734.1</v>
      </c>
      <c r="AM88" s="440">
        <f t="shared" si="45"/>
        <v>52327.54</v>
      </c>
      <c r="AN88" s="440">
        <f t="shared" si="46"/>
        <v>57724.28</v>
      </c>
      <c r="AO88" s="440">
        <f t="shared" si="47"/>
        <v>57725.79</v>
      </c>
      <c r="AP88" s="479">
        <f t="shared" si="48"/>
        <v>0</v>
      </c>
      <c r="AQ88" s="479">
        <f t="shared" si="49"/>
        <v>-3454.8799999999974</v>
      </c>
      <c r="AR88" s="479">
        <f t="shared" si="50"/>
        <v>-3497.1599999999962</v>
      </c>
      <c r="AS88" s="479">
        <f t="shared" si="51"/>
        <v>-90.599999999998545</v>
      </c>
      <c r="AT88" s="479">
        <f t="shared" si="52"/>
        <v>-5487.3399999999965</v>
      </c>
      <c r="AU88" s="479">
        <f t="shared" si="53"/>
        <v>-5488.8499999999985</v>
      </c>
    </row>
    <row r="89" spans="1:47">
      <c r="A89" s="2" t="s">
        <v>116</v>
      </c>
      <c r="B89" s="3" t="s">
        <v>272</v>
      </c>
      <c r="C89" s="1006">
        <v>6470</v>
      </c>
      <c r="D89" s="961"/>
      <c r="E89" s="1014" t="s">
        <v>1066</v>
      </c>
      <c r="F89" s="1009">
        <v>11023</v>
      </c>
      <c r="G89" s="331">
        <v>11280</v>
      </c>
      <c r="H89" s="332">
        <v>9688</v>
      </c>
      <c r="I89" s="332">
        <v>8128</v>
      </c>
      <c r="J89" s="333">
        <v>8112</v>
      </c>
      <c r="K89" s="333">
        <v>11981</v>
      </c>
      <c r="L89" s="694">
        <v>9868</v>
      </c>
      <c r="M89" s="700">
        <v>9223</v>
      </c>
      <c r="N89" s="327" t="s">
        <v>1382</v>
      </c>
      <c r="O89" s="314">
        <f t="shared" si="28"/>
        <v>5.2425905593248379</v>
      </c>
      <c r="P89" s="314">
        <f t="shared" si="29"/>
        <v>5.4210874842945973</v>
      </c>
      <c r="Q89" s="314">
        <f t="shared" si="30"/>
        <v>4.5380631578947375</v>
      </c>
      <c r="R89" s="314">
        <f t="shared" si="31"/>
        <v>3.6961010526315792</v>
      </c>
      <c r="S89" s="314">
        <f t="shared" si="32"/>
        <v>3.1167157894736839</v>
      </c>
      <c r="T89" s="314">
        <f t="shared" si="33"/>
        <v>3.6825810526315794</v>
      </c>
      <c r="U89" s="314">
        <f t="shared" si="34"/>
        <v>3.7706147368421052</v>
      </c>
      <c r="V89" s="314">
        <f t="shared" si="27"/>
        <v>2.8348589473684216</v>
      </c>
      <c r="W89" s="609">
        <f t="shared" si="35"/>
        <v>12455.989999999998</v>
      </c>
      <c r="X89" s="609">
        <f t="shared" si="36"/>
        <v>12746.4</v>
      </c>
      <c r="Y89" s="609">
        <f t="shared" si="37"/>
        <v>12013.12</v>
      </c>
      <c r="Z89" s="609">
        <f t="shared" si="38"/>
        <v>10322.56</v>
      </c>
      <c r="AA89" s="609">
        <f t="shared" si="39"/>
        <v>11437.92</v>
      </c>
      <c r="AB89" s="609">
        <f t="shared" si="40"/>
        <v>18091.310000000001</v>
      </c>
      <c r="AC89" s="609">
        <f t="shared" si="41"/>
        <v>14999.36</v>
      </c>
      <c r="AD89" s="463"/>
      <c r="AE89" s="463"/>
      <c r="AF89" s="463"/>
      <c r="AG89" s="463"/>
      <c r="AH89" s="463"/>
      <c r="AI89" s="463"/>
      <c r="AJ89" s="440">
        <f t="shared" si="42"/>
        <v>16644.73</v>
      </c>
      <c r="AK89" s="440">
        <f t="shared" si="43"/>
        <v>17032.8</v>
      </c>
      <c r="AL89" s="440">
        <f t="shared" si="44"/>
        <v>14628.88</v>
      </c>
      <c r="AM89" s="440">
        <f t="shared" si="45"/>
        <v>12273.28</v>
      </c>
      <c r="AN89" s="440">
        <f t="shared" si="46"/>
        <v>12249.12</v>
      </c>
      <c r="AO89" s="440">
        <f t="shared" si="47"/>
        <v>18091.310000000001</v>
      </c>
      <c r="AP89" s="479">
        <f t="shared" si="48"/>
        <v>0</v>
      </c>
      <c r="AQ89" s="479">
        <f t="shared" si="49"/>
        <v>-388.06999999999971</v>
      </c>
      <c r="AR89" s="479">
        <f t="shared" si="50"/>
        <v>2015.8500000000004</v>
      </c>
      <c r="AS89" s="479">
        <f t="shared" si="51"/>
        <v>4371.4499999999989</v>
      </c>
      <c r="AT89" s="479">
        <f t="shared" si="52"/>
        <v>4395.6099999999988</v>
      </c>
      <c r="AU89" s="479">
        <f t="shared" si="53"/>
        <v>-1446.5800000000017</v>
      </c>
    </row>
    <row r="90" spans="1:47">
      <c r="A90" s="2" t="s">
        <v>180</v>
      </c>
      <c r="B90" s="3" t="s">
        <v>181</v>
      </c>
      <c r="C90" s="1006">
        <v>6300</v>
      </c>
      <c r="D90" s="961"/>
      <c r="E90" s="1014" t="s">
        <v>1066</v>
      </c>
      <c r="F90" s="1009">
        <v>9516</v>
      </c>
      <c r="G90" s="331">
        <v>11494</v>
      </c>
      <c r="H90" s="332">
        <v>10210</v>
      </c>
      <c r="I90" s="332">
        <v>13049</v>
      </c>
      <c r="J90" s="333">
        <v>7799</v>
      </c>
      <c r="K90" s="333">
        <v>6697</v>
      </c>
      <c r="L90" s="694">
        <v>6539</v>
      </c>
      <c r="M90" s="700">
        <v>5634</v>
      </c>
      <c r="N90" s="327" t="s">
        <v>1382</v>
      </c>
      <c r="O90" s="314">
        <f t="shared" si="28"/>
        <v>4.5258542830930928</v>
      </c>
      <c r="P90" s="314">
        <f t="shared" si="29"/>
        <v>5.5239343567803276</v>
      </c>
      <c r="Q90" s="314">
        <f t="shared" si="30"/>
        <v>4.7825789473684219</v>
      </c>
      <c r="R90" s="314">
        <f t="shared" si="31"/>
        <v>5.9338610526315794</v>
      </c>
      <c r="S90" s="314">
        <f t="shared" si="32"/>
        <v>2.9964578947368423</v>
      </c>
      <c r="T90" s="314">
        <f t="shared" si="33"/>
        <v>2.0584463157894741</v>
      </c>
      <c r="U90" s="314">
        <f t="shared" si="34"/>
        <v>2.4985863157894737</v>
      </c>
      <c r="V90" s="314">
        <f t="shared" si="27"/>
        <v>1.7317136842105265</v>
      </c>
      <c r="W90" s="609">
        <f t="shared" si="35"/>
        <v>10753.079999999998</v>
      </c>
      <c r="X90" s="609">
        <f t="shared" si="36"/>
        <v>12988.22</v>
      </c>
      <c r="Y90" s="609">
        <f t="shared" si="37"/>
        <v>12660.4</v>
      </c>
      <c r="Z90" s="609">
        <f t="shared" si="38"/>
        <v>16572.23</v>
      </c>
      <c r="AA90" s="609">
        <f t="shared" si="39"/>
        <v>10996.59</v>
      </c>
      <c r="AB90" s="609">
        <f t="shared" si="40"/>
        <v>10112.469999999999</v>
      </c>
      <c r="AC90" s="609">
        <f t="shared" si="41"/>
        <v>9939.2800000000007</v>
      </c>
      <c r="AD90" s="463"/>
      <c r="AE90" s="463"/>
      <c r="AF90" s="463"/>
      <c r="AG90" s="463"/>
      <c r="AH90" s="463"/>
      <c r="AI90" s="463"/>
      <c r="AJ90" s="440">
        <f t="shared" si="42"/>
        <v>14369.16</v>
      </c>
      <c r="AK90" s="440">
        <f t="shared" si="43"/>
        <v>17355.939999999999</v>
      </c>
      <c r="AL90" s="440">
        <f t="shared" si="44"/>
        <v>15417.1</v>
      </c>
      <c r="AM90" s="440">
        <f t="shared" si="45"/>
        <v>19703.990000000002</v>
      </c>
      <c r="AN90" s="440">
        <f t="shared" si="46"/>
        <v>11776.49</v>
      </c>
      <c r="AO90" s="440">
        <f t="shared" si="47"/>
        <v>10112.469999999999</v>
      </c>
      <c r="AP90" s="479">
        <f t="shared" si="48"/>
        <v>0</v>
      </c>
      <c r="AQ90" s="479">
        <f t="shared" si="49"/>
        <v>-2986.7799999999988</v>
      </c>
      <c r="AR90" s="479">
        <f t="shared" si="50"/>
        <v>-1047.9400000000005</v>
      </c>
      <c r="AS90" s="479">
        <f t="shared" si="51"/>
        <v>-5334.8300000000017</v>
      </c>
      <c r="AT90" s="479">
        <f t="shared" si="52"/>
        <v>2592.67</v>
      </c>
      <c r="AU90" s="479">
        <f t="shared" si="53"/>
        <v>4256.6900000000005</v>
      </c>
    </row>
    <row r="91" spans="1:47">
      <c r="A91" s="2" t="s">
        <v>218</v>
      </c>
      <c r="B91" s="3" t="s">
        <v>219</v>
      </c>
      <c r="C91" s="1006">
        <v>6400</v>
      </c>
      <c r="D91" s="961"/>
      <c r="E91" s="1014" t="s">
        <v>1066</v>
      </c>
      <c r="F91" s="1009">
        <v>144023</v>
      </c>
      <c r="G91" s="331">
        <v>128247</v>
      </c>
      <c r="H91" s="332">
        <v>122602</v>
      </c>
      <c r="I91" s="332">
        <v>126197</v>
      </c>
      <c r="J91" s="333">
        <v>168133.97</v>
      </c>
      <c r="K91" s="333">
        <v>169063</v>
      </c>
      <c r="L91" s="694">
        <v>169146</v>
      </c>
      <c r="M91" s="700">
        <v>164949</v>
      </c>
      <c r="N91" s="327" t="s">
        <v>1382</v>
      </c>
      <c r="O91" s="314">
        <f t="shared" si="28"/>
        <v>68.498015070819307</v>
      </c>
      <c r="P91" s="314">
        <f t="shared" si="29"/>
        <v>61.634592783539816</v>
      </c>
      <c r="Q91" s="314">
        <f t="shared" si="30"/>
        <v>57.429357894736839</v>
      </c>
      <c r="R91" s="314">
        <f t="shared" si="31"/>
        <v>57.386425263157896</v>
      </c>
      <c r="S91" s="314">
        <f t="shared" si="32"/>
        <v>64.598841105263162</v>
      </c>
      <c r="T91" s="314">
        <f t="shared" si="33"/>
        <v>51.964627368421063</v>
      </c>
      <c r="U91" s="314">
        <f t="shared" si="34"/>
        <v>64.631576842105261</v>
      </c>
      <c r="V91" s="314">
        <f t="shared" si="27"/>
        <v>50.700113684210528</v>
      </c>
      <c r="W91" s="609">
        <f t="shared" si="35"/>
        <v>162745.99</v>
      </c>
      <c r="X91" s="609">
        <f t="shared" si="36"/>
        <v>144919.10999999999</v>
      </c>
      <c r="Y91" s="609">
        <f t="shared" si="37"/>
        <v>152026.48000000001</v>
      </c>
      <c r="Z91" s="609">
        <f t="shared" si="38"/>
        <v>160270.19</v>
      </c>
      <c r="AA91" s="609">
        <f t="shared" si="39"/>
        <v>237068.8977</v>
      </c>
      <c r="AB91" s="609">
        <f t="shared" si="40"/>
        <v>255285.13</v>
      </c>
      <c r="AC91" s="609">
        <f t="shared" si="41"/>
        <v>257101.92</v>
      </c>
      <c r="AD91" s="463"/>
      <c r="AE91" s="463"/>
      <c r="AF91" s="463"/>
      <c r="AG91" s="463"/>
      <c r="AH91" s="463"/>
      <c r="AI91" s="463"/>
      <c r="AJ91" s="440">
        <f t="shared" si="42"/>
        <v>217474.73</v>
      </c>
      <c r="AK91" s="440">
        <f t="shared" si="43"/>
        <v>193652.97</v>
      </c>
      <c r="AL91" s="440">
        <f t="shared" si="44"/>
        <v>185129.02</v>
      </c>
      <c r="AM91" s="440">
        <f t="shared" si="45"/>
        <v>190557.47</v>
      </c>
      <c r="AN91" s="440">
        <f t="shared" si="46"/>
        <v>253882.2947</v>
      </c>
      <c r="AO91" s="440">
        <f t="shared" si="47"/>
        <v>255285.13</v>
      </c>
      <c r="AP91" s="479">
        <f t="shared" si="48"/>
        <v>0</v>
      </c>
      <c r="AQ91" s="479">
        <f t="shared" si="49"/>
        <v>23821.760000000009</v>
      </c>
      <c r="AR91" s="479">
        <f t="shared" si="50"/>
        <v>32345.710000000021</v>
      </c>
      <c r="AS91" s="479">
        <f t="shared" si="51"/>
        <v>26917.260000000009</v>
      </c>
      <c r="AT91" s="479">
        <f t="shared" si="52"/>
        <v>-36407.564699999988</v>
      </c>
      <c r="AU91" s="479">
        <f t="shared" si="53"/>
        <v>-37810.399999999994</v>
      </c>
    </row>
    <row r="92" spans="1:47">
      <c r="A92" s="2" t="s">
        <v>227</v>
      </c>
      <c r="B92" s="3" t="s">
        <v>74</v>
      </c>
      <c r="C92" s="1006">
        <v>6400</v>
      </c>
      <c r="D92" s="961"/>
      <c r="E92" s="1014" t="s">
        <v>1066</v>
      </c>
      <c r="F92" s="1009">
        <v>136466</v>
      </c>
      <c r="G92" s="331">
        <v>131167</v>
      </c>
      <c r="H92" s="332">
        <v>131175</v>
      </c>
      <c r="I92" s="332">
        <v>130407</v>
      </c>
      <c r="J92" s="333">
        <v>97872.7</v>
      </c>
      <c r="K92" s="333">
        <v>96057</v>
      </c>
      <c r="L92" s="694">
        <v>86918</v>
      </c>
      <c r="M92" s="700">
        <v>87685</v>
      </c>
      <c r="N92" s="327" t="s">
        <v>1382</v>
      </c>
      <c r="O92" s="314">
        <f t="shared" si="28"/>
        <v>64.903870386357923</v>
      </c>
      <c r="P92" s="314">
        <f t="shared" si="29"/>
        <v>63.037923940821749</v>
      </c>
      <c r="Q92" s="314">
        <f t="shared" si="30"/>
        <v>61.445131578947375</v>
      </c>
      <c r="R92" s="314">
        <f t="shared" si="31"/>
        <v>59.300867368421052</v>
      </c>
      <c r="S92" s="314">
        <f t="shared" si="32"/>
        <v>37.603721578947365</v>
      </c>
      <c r="T92" s="314">
        <f t="shared" si="33"/>
        <v>29.524888421052633</v>
      </c>
      <c r="U92" s="314">
        <f t="shared" si="34"/>
        <v>33.211825263157898</v>
      </c>
      <c r="V92" s="314">
        <f t="shared" si="27"/>
        <v>26.951600000000003</v>
      </c>
      <c r="W92" s="609">
        <f t="shared" si="35"/>
        <v>154206.57999999999</v>
      </c>
      <c r="X92" s="609">
        <f t="shared" si="36"/>
        <v>148218.71</v>
      </c>
      <c r="Y92" s="609">
        <f t="shared" si="37"/>
        <v>162657</v>
      </c>
      <c r="Z92" s="609">
        <f t="shared" si="38"/>
        <v>165616.89000000001</v>
      </c>
      <c r="AA92" s="609">
        <f t="shared" si="39"/>
        <v>138000.50699999998</v>
      </c>
      <c r="AB92" s="609">
        <f t="shared" si="40"/>
        <v>145046.07</v>
      </c>
      <c r="AC92" s="609">
        <f t="shared" si="41"/>
        <v>132115.36000000002</v>
      </c>
      <c r="AD92" s="463"/>
      <c r="AE92" s="463"/>
      <c r="AF92" s="463"/>
      <c r="AG92" s="463"/>
      <c r="AH92" s="463"/>
      <c r="AI92" s="463"/>
      <c r="AJ92" s="440">
        <f t="shared" si="42"/>
        <v>206063.66</v>
      </c>
      <c r="AK92" s="440">
        <f t="shared" si="43"/>
        <v>198062.17</v>
      </c>
      <c r="AL92" s="440">
        <f t="shared" si="44"/>
        <v>198074.25</v>
      </c>
      <c r="AM92" s="440">
        <f t="shared" si="45"/>
        <v>196914.57</v>
      </c>
      <c r="AN92" s="440">
        <f t="shared" si="46"/>
        <v>147787.777</v>
      </c>
      <c r="AO92" s="440">
        <f t="shared" si="47"/>
        <v>145046.07</v>
      </c>
      <c r="AP92" s="479">
        <f t="shared" si="48"/>
        <v>0</v>
      </c>
      <c r="AQ92" s="479">
        <f t="shared" si="49"/>
        <v>8001.4899999999907</v>
      </c>
      <c r="AR92" s="479">
        <f t="shared" si="50"/>
        <v>7989.4100000000035</v>
      </c>
      <c r="AS92" s="479">
        <f t="shared" si="51"/>
        <v>9149.0899999999965</v>
      </c>
      <c r="AT92" s="479">
        <f t="shared" si="52"/>
        <v>58275.883000000002</v>
      </c>
      <c r="AU92" s="479">
        <f t="shared" si="53"/>
        <v>61017.59</v>
      </c>
    </row>
    <row r="93" spans="1:47">
      <c r="A93" s="2" t="s">
        <v>93</v>
      </c>
      <c r="B93" s="3" t="s">
        <v>2046</v>
      </c>
      <c r="C93" s="1006">
        <v>6300</v>
      </c>
      <c r="D93" s="961"/>
      <c r="E93" s="1014" t="s">
        <v>1066</v>
      </c>
      <c r="F93" s="1009">
        <v>242699</v>
      </c>
      <c r="G93" s="331">
        <v>215819</v>
      </c>
      <c r="H93" s="332">
        <v>185377</v>
      </c>
      <c r="I93" s="332">
        <v>186268</v>
      </c>
      <c r="J93" s="333">
        <v>175784.2</v>
      </c>
      <c r="K93" s="333">
        <v>170727</v>
      </c>
      <c r="L93" s="694">
        <v>194088</v>
      </c>
      <c r="M93" s="700">
        <v>164570</v>
      </c>
      <c r="N93" s="327" t="s">
        <v>1382</v>
      </c>
      <c r="O93" s="314">
        <f t="shared" si="28"/>
        <v>115.42878401139244</v>
      </c>
      <c r="P93" s="314">
        <f t="shared" si="29"/>
        <v>103.72107090185953</v>
      </c>
      <c r="Q93" s="314">
        <f t="shared" si="30"/>
        <v>86.834489473684201</v>
      </c>
      <c r="R93" s="314">
        <f t="shared" si="31"/>
        <v>84.702922105263156</v>
      </c>
      <c r="S93" s="314">
        <f t="shared" si="32"/>
        <v>67.538139999999999</v>
      </c>
      <c r="T93" s="314">
        <f t="shared" si="33"/>
        <v>52.476088421052637</v>
      </c>
      <c r="U93" s="314">
        <f t="shared" si="34"/>
        <v>74.162046315789482</v>
      </c>
      <c r="V93" s="314">
        <f t="shared" si="27"/>
        <v>50.583621052631585</v>
      </c>
      <c r="W93" s="609">
        <f t="shared" si="35"/>
        <v>274249.87</v>
      </c>
      <c r="X93" s="609">
        <f t="shared" si="36"/>
        <v>243875.46999999997</v>
      </c>
      <c r="Y93" s="609">
        <f t="shared" si="37"/>
        <v>229867.48</v>
      </c>
      <c r="Z93" s="609">
        <f t="shared" si="38"/>
        <v>236560.36000000002</v>
      </c>
      <c r="AA93" s="609">
        <f t="shared" si="39"/>
        <v>247855.72200000001</v>
      </c>
      <c r="AB93" s="609">
        <f t="shared" si="40"/>
        <v>257797.77</v>
      </c>
      <c r="AC93" s="609">
        <f t="shared" si="41"/>
        <v>295013.76000000001</v>
      </c>
      <c r="AD93" s="463"/>
      <c r="AE93" s="463"/>
      <c r="AF93" s="463"/>
      <c r="AG93" s="463"/>
      <c r="AH93" s="463"/>
      <c r="AI93" s="463"/>
      <c r="AJ93" s="440">
        <f t="shared" si="42"/>
        <v>366475.49</v>
      </c>
      <c r="AK93" s="440">
        <f t="shared" si="43"/>
        <v>325886.69</v>
      </c>
      <c r="AL93" s="440">
        <f t="shared" si="44"/>
        <v>279919.27</v>
      </c>
      <c r="AM93" s="440">
        <f t="shared" si="45"/>
        <v>281264.68</v>
      </c>
      <c r="AN93" s="440">
        <f t="shared" si="46"/>
        <v>265434.14199999999</v>
      </c>
      <c r="AO93" s="440">
        <f t="shared" si="47"/>
        <v>257797.77</v>
      </c>
      <c r="AP93" s="479">
        <f t="shared" si="48"/>
        <v>0</v>
      </c>
      <c r="AQ93" s="479">
        <f t="shared" si="49"/>
        <v>40588.799999999988</v>
      </c>
      <c r="AR93" s="479">
        <f t="shared" si="50"/>
        <v>86556.219999999972</v>
      </c>
      <c r="AS93" s="479">
        <f t="shared" si="51"/>
        <v>85210.81</v>
      </c>
      <c r="AT93" s="479">
        <f t="shared" si="52"/>
        <v>101041.348</v>
      </c>
      <c r="AU93" s="479">
        <f t="shared" si="53"/>
        <v>108677.72</v>
      </c>
    </row>
    <row r="94" spans="1:47">
      <c r="A94" s="2" t="s">
        <v>93</v>
      </c>
      <c r="B94" s="3" t="s">
        <v>2047</v>
      </c>
      <c r="C94" s="1006"/>
      <c r="D94" s="961"/>
      <c r="E94" s="1014" t="s">
        <v>1066</v>
      </c>
      <c r="F94" s="1009">
        <v>20936</v>
      </c>
      <c r="G94" s="331">
        <v>19427</v>
      </c>
      <c r="H94" s="332">
        <v>19098</v>
      </c>
      <c r="I94" s="332">
        <v>20975</v>
      </c>
      <c r="J94" s="333">
        <v>22369</v>
      </c>
      <c r="K94" s="333">
        <v>24180</v>
      </c>
      <c r="L94" s="695">
        <v>23464</v>
      </c>
      <c r="M94" s="702">
        <v>20934</v>
      </c>
      <c r="N94" s="327" t="s">
        <v>1382</v>
      </c>
      <c r="O94" s="314">
        <f t="shared" si="28"/>
        <v>9.9572599065612639</v>
      </c>
      <c r="P94" s="314">
        <f t="shared" si="29"/>
        <v>9.3364775316836113</v>
      </c>
      <c r="Q94" s="314">
        <f t="shared" si="30"/>
        <v>8.9459052631578952</v>
      </c>
      <c r="R94" s="314">
        <f t="shared" si="31"/>
        <v>9.5381052631578953</v>
      </c>
      <c r="S94" s="314">
        <f t="shared" si="32"/>
        <v>8.5944052631578955</v>
      </c>
      <c r="T94" s="314">
        <f t="shared" si="33"/>
        <v>7.4321684210526326</v>
      </c>
      <c r="U94" s="314">
        <f t="shared" si="34"/>
        <v>8.9657178947368408</v>
      </c>
      <c r="V94" s="314">
        <f t="shared" si="27"/>
        <v>6.434450526315791</v>
      </c>
      <c r="W94" s="609">
        <f t="shared" si="35"/>
        <v>23657.679999999997</v>
      </c>
      <c r="X94" s="609">
        <f t="shared" si="36"/>
        <v>21952.51</v>
      </c>
      <c r="Y94" s="609">
        <f t="shared" si="37"/>
        <v>23681.52</v>
      </c>
      <c r="Z94" s="609">
        <f t="shared" si="38"/>
        <v>26638.25</v>
      </c>
      <c r="AA94" s="609">
        <f t="shared" si="39"/>
        <v>31540.289999999997</v>
      </c>
      <c r="AB94" s="609">
        <f t="shared" si="40"/>
        <v>36511.800000000003</v>
      </c>
      <c r="AC94" s="609">
        <f t="shared" si="41"/>
        <v>35665.279999999999</v>
      </c>
      <c r="AD94" s="463"/>
      <c r="AE94" s="463"/>
      <c r="AF94" s="463"/>
      <c r="AG94" s="463"/>
      <c r="AH94" s="463"/>
      <c r="AI94" s="463"/>
      <c r="AJ94" s="440">
        <f t="shared" si="42"/>
        <v>31613.360000000001</v>
      </c>
      <c r="AK94" s="440">
        <f t="shared" si="43"/>
        <v>29334.77</v>
      </c>
      <c r="AL94" s="440">
        <f t="shared" si="44"/>
        <v>28837.98</v>
      </c>
      <c r="AM94" s="440">
        <f t="shared" si="45"/>
        <v>31672.25</v>
      </c>
      <c r="AN94" s="440">
        <f t="shared" si="46"/>
        <v>33777.19</v>
      </c>
      <c r="AO94" s="440">
        <f t="shared" si="47"/>
        <v>36511.800000000003</v>
      </c>
      <c r="AP94" s="479">
        <f t="shared" si="48"/>
        <v>0</v>
      </c>
      <c r="AQ94" s="479">
        <f t="shared" si="49"/>
        <v>2278.59</v>
      </c>
      <c r="AR94" s="479">
        <f t="shared" si="50"/>
        <v>2775.380000000001</v>
      </c>
      <c r="AS94" s="479">
        <f t="shared" si="51"/>
        <v>-58.889999999999418</v>
      </c>
      <c r="AT94" s="479">
        <f t="shared" si="52"/>
        <v>-2163.8300000000017</v>
      </c>
      <c r="AU94" s="479">
        <f t="shared" si="53"/>
        <v>-4898.4400000000023</v>
      </c>
    </row>
    <row r="95" spans="1:47">
      <c r="A95" s="2" t="s">
        <v>132</v>
      </c>
      <c r="B95" s="3" t="s">
        <v>16</v>
      </c>
      <c r="C95" s="1006">
        <v>6400</v>
      </c>
      <c r="D95" s="961"/>
      <c r="E95" s="1014" t="s">
        <v>1066</v>
      </c>
      <c r="F95" s="1009">
        <v>23871</v>
      </c>
      <c r="G95" s="331">
        <v>39605</v>
      </c>
      <c r="H95" s="332">
        <v>52481</v>
      </c>
      <c r="I95" s="332">
        <v>48732</v>
      </c>
      <c r="J95" s="333">
        <v>47809</v>
      </c>
      <c r="K95" s="333">
        <v>45106</v>
      </c>
      <c r="L95" s="694">
        <v>48939</v>
      </c>
      <c r="M95" s="700">
        <v>34633</v>
      </c>
      <c r="N95" s="327" t="s">
        <v>1382</v>
      </c>
      <c r="O95" s="314">
        <f t="shared" si="28"/>
        <v>11.353159688074319</v>
      </c>
      <c r="P95" s="314">
        <f t="shared" si="29"/>
        <v>19.033880302791445</v>
      </c>
      <c r="Q95" s="314">
        <f t="shared" si="30"/>
        <v>24.583205263157897</v>
      </c>
      <c r="R95" s="314">
        <f t="shared" si="31"/>
        <v>22.160235789473685</v>
      </c>
      <c r="S95" s="314">
        <f t="shared" si="32"/>
        <v>18.368721052631578</v>
      </c>
      <c r="T95" s="314">
        <f t="shared" si="33"/>
        <v>13.864160000000002</v>
      </c>
      <c r="U95" s="314">
        <f t="shared" si="34"/>
        <v>18.69984947368421</v>
      </c>
      <c r="V95" s="314">
        <f t="shared" si="27"/>
        <v>10.645090526315791</v>
      </c>
      <c r="W95" s="609">
        <f t="shared" si="35"/>
        <v>26974.229999999996</v>
      </c>
      <c r="X95" s="609">
        <f t="shared" si="36"/>
        <v>44753.649999999994</v>
      </c>
      <c r="Y95" s="609">
        <f t="shared" si="37"/>
        <v>65076.44</v>
      </c>
      <c r="Z95" s="609">
        <f t="shared" si="38"/>
        <v>61889.64</v>
      </c>
      <c r="AA95" s="609">
        <f t="shared" si="39"/>
        <v>67410.69</v>
      </c>
      <c r="AB95" s="609">
        <f t="shared" si="40"/>
        <v>68110.06</v>
      </c>
      <c r="AC95" s="609">
        <f t="shared" si="41"/>
        <v>74387.28</v>
      </c>
      <c r="AD95" s="463"/>
      <c r="AE95" s="463"/>
      <c r="AF95" s="463"/>
      <c r="AG95" s="463"/>
      <c r="AH95" s="463"/>
      <c r="AI95" s="463"/>
      <c r="AJ95" s="440">
        <f t="shared" si="42"/>
        <v>36045.21</v>
      </c>
      <c r="AK95" s="440">
        <f t="shared" si="43"/>
        <v>59803.55</v>
      </c>
      <c r="AL95" s="440">
        <f t="shared" si="44"/>
        <v>79246.31</v>
      </c>
      <c r="AM95" s="440">
        <f t="shared" si="45"/>
        <v>73585.320000000007</v>
      </c>
      <c r="AN95" s="440">
        <f t="shared" si="46"/>
        <v>72191.59</v>
      </c>
      <c r="AO95" s="440">
        <f t="shared" si="47"/>
        <v>68110.06</v>
      </c>
      <c r="AP95" s="479">
        <f t="shared" si="48"/>
        <v>0</v>
      </c>
      <c r="AQ95" s="479">
        <f t="shared" si="49"/>
        <v>-23758.340000000004</v>
      </c>
      <c r="AR95" s="479">
        <f t="shared" si="50"/>
        <v>-43201.1</v>
      </c>
      <c r="AS95" s="479">
        <f t="shared" si="51"/>
        <v>-37540.110000000008</v>
      </c>
      <c r="AT95" s="479">
        <f t="shared" si="52"/>
        <v>-36146.379999999997</v>
      </c>
      <c r="AU95" s="479">
        <f t="shared" si="53"/>
        <v>-32064.85</v>
      </c>
    </row>
    <row r="96" spans="1:47">
      <c r="A96" s="2" t="s">
        <v>286</v>
      </c>
      <c r="B96" s="3" t="s">
        <v>12</v>
      </c>
      <c r="C96" s="1006">
        <v>6400</v>
      </c>
      <c r="D96" s="961"/>
      <c r="E96" s="1014" t="s">
        <v>1066</v>
      </c>
      <c r="F96" s="1009">
        <v>33361</v>
      </c>
      <c r="G96" s="331">
        <v>27605</v>
      </c>
      <c r="H96" s="332">
        <v>27694</v>
      </c>
      <c r="I96" s="332">
        <v>26502</v>
      </c>
      <c r="J96" s="333">
        <v>29038</v>
      </c>
      <c r="K96" s="333">
        <v>23746</v>
      </c>
      <c r="L96" s="695">
        <v>24790</v>
      </c>
      <c r="M96" s="702">
        <v>24327</v>
      </c>
      <c r="N96" s="327" t="s">
        <v>1382</v>
      </c>
      <c r="O96" s="314">
        <f t="shared" si="28"/>
        <v>15.866648249082457</v>
      </c>
      <c r="P96" s="314">
        <f t="shared" si="29"/>
        <v>13.266765957797194</v>
      </c>
      <c r="Q96" s="314">
        <f t="shared" si="30"/>
        <v>12.972452631578948</v>
      </c>
      <c r="R96" s="314">
        <f t="shared" si="31"/>
        <v>12.051435789473684</v>
      </c>
      <c r="S96" s="314">
        <f t="shared" si="32"/>
        <v>11.156705263157894</v>
      </c>
      <c r="T96" s="314">
        <f t="shared" si="33"/>
        <v>7.2987705263157903</v>
      </c>
      <c r="U96" s="314">
        <f t="shared" si="34"/>
        <v>9.4723894736842098</v>
      </c>
      <c r="V96" s="314">
        <f t="shared" si="27"/>
        <v>7.4773515789473688</v>
      </c>
      <c r="W96" s="609">
        <f t="shared" si="35"/>
        <v>37697.929999999993</v>
      </c>
      <c r="X96" s="609">
        <f t="shared" si="36"/>
        <v>31193.649999999998</v>
      </c>
      <c r="Y96" s="609">
        <f t="shared" si="37"/>
        <v>34340.559999999998</v>
      </c>
      <c r="Z96" s="609">
        <f t="shared" si="38"/>
        <v>33657.54</v>
      </c>
      <c r="AA96" s="609">
        <f t="shared" si="39"/>
        <v>40943.579999999994</v>
      </c>
      <c r="AB96" s="609">
        <f t="shared" si="40"/>
        <v>35856.46</v>
      </c>
      <c r="AC96" s="609">
        <f t="shared" si="41"/>
        <v>37680.800000000003</v>
      </c>
      <c r="AD96" s="463"/>
      <c r="AE96" s="463"/>
      <c r="AF96" s="463"/>
      <c r="AG96" s="463"/>
      <c r="AH96" s="463"/>
      <c r="AI96" s="463"/>
      <c r="AJ96" s="440">
        <f t="shared" si="42"/>
        <v>50375.11</v>
      </c>
      <c r="AK96" s="440">
        <f t="shared" si="43"/>
        <v>41683.550000000003</v>
      </c>
      <c r="AL96" s="440">
        <f t="shared" si="44"/>
        <v>41817.94</v>
      </c>
      <c r="AM96" s="440">
        <f t="shared" si="45"/>
        <v>40018.019999999997</v>
      </c>
      <c r="AN96" s="440">
        <f t="shared" si="46"/>
        <v>43847.38</v>
      </c>
      <c r="AO96" s="440">
        <f t="shared" si="47"/>
        <v>35856.46</v>
      </c>
      <c r="AP96" s="479">
        <f t="shared" si="48"/>
        <v>0</v>
      </c>
      <c r="AQ96" s="479">
        <f t="shared" si="49"/>
        <v>8691.5599999999977</v>
      </c>
      <c r="AR96" s="479">
        <f t="shared" si="50"/>
        <v>8557.1699999999983</v>
      </c>
      <c r="AS96" s="479">
        <f t="shared" si="51"/>
        <v>10357.090000000004</v>
      </c>
      <c r="AT96" s="479">
        <f t="shared" si="52"/>
        <v>6527.7300000000032</v>
      </c>
      <c r="AU96" s="479">
        <f t="shared" si="53"/>
        <v>14518.650000000001</v>
      </c>
    </row>
    <row r="97" spans="1:47">
      <c r="A97" s="2" t="s">
        <v>178</v>
      </c>
      <c r="B97" s="3" t="s">
        <v>13</v>
      </c>
      <c r="C97" s="1006">
        <v>6400</v>
      </c>
      <c r="D97" s="961"/>
      <c r="E97" s="1014" t="s">
        <v>1066</v>
      </c>
      <c r="F97" s="1009">
        <v>13781</v>
      </c>
      <c r="G97" s="331">
        <v>12526</v>
      </c>
      <c r="H97" s="332">
        <v>13781</v>
      </c>
      <c r="I97" s="332">
        <v>18171</v>
      </c>
      <c r="J97" s="333">
        <v>14287</v>
      </c>
      <c r="K97" s="333">
        <v>13540</v>
      </c>
      <c r="L97" s="694">
        <v>14194</v>
      </c>
      <c r="M97" s="700">
        <v>10138</v>
      </c>
      <c r="N97" s="327" t="s">
        <v>1382</v>
      </c>
      <c r="O97" s="314">
        <f t="shared" si="28"/>
        <v>6.5543083097210921</v>
      </c>
      <c r="P97" s="314">
        <f t="shared" si="29"/>
        <v>6.0199061904498326</v>
      </c>
      <c r="Q97" s="314">
        <f t="shared" si="30"/>
        <v>6.4553105263157899</v>
      </c>
      <c r="R97" s="314">
        <f t="shared" si="31"/>
        <v>8.2630231578947377</v>
      </c>
      <c r="S97" s="314">
        <f t="shared" si="32"/>
        <v>5.4892157894736844</v>
      </c>
      <c r="T97" s="314">
        <f t="shared" si="33"/>
        <v>4.1617684210526322</v>
      </c>
      <c r="U97" s="314">
        <f t="shared" si="34"/>
        <v>5.423602105263158</v>
      </c>
      <c r="V97" s="314">
        <f t="shared" si="27"/>
        <v>3.1161010526315795</v>
      </c>
      <c r="W97" s="609">
        <f t="shared" si="35"/>
        <v>15572.529999999999</v>
      </c>
      <c r="X97" s="609">
        <f t="shared" si="36"/>
        <v>14154.38</v>
      </c>
      <c r="Y97" s="609">
        <f t="shared" si="37"/>
        <v>17088.439999999999</v>
      </c>
      <c r="Z97" s="609">
        <f t="shared" si="38"/>
        <v>23077.170000000002</v>
      </c>
      <c r="AA97" s="609">
        <f t="shared" si="39"/>
        <v>20144.669999999998</v>
      </c>
      <c r="AB97" s="609">
        <f t="shared" si="40"/>
        <v>20445.400000000001</v>
      </c>
      <c r="AC97" s="609">
        <f t="shared" si="41"/>
        <v>21574.880000000001</v>
      </c>
      <c r="AD97" s="463"/>
      <c r="AE97" s="463"/>
      <c r="AF97" s="463"/>
      <c r="AG97" s="463"/>
      <c r="AH97" s="463"/>
      <c r="AI97" s="463"/>
      <c r="AJ97" s="440">
        <f t="shared" si="42"/>
        <v>20809.310000000001</v>
      </c>
      <c r="AK97" s="440">
        <f t="shared" si="43"/>
        <v>18914.259999999998</v>
      </c>
      <c r="AL97" s="440">
        <f t="shared" si="44"/>
        <v>20809.310000000001</v>
      </c>
      <c r="AM97" s="440">
        <f t="shared" si="45"/>
        <v>27438.21</v>
      </c>
      <c r="AN97" s="440">
        <f t="shared" si="46"/>
        <v>21573.37</v>
      </c>
      <c r="AO97" s="440">
        <f t="shared" si="47"/>
        <v>20445.400000000001</v>
      </c>
      <c r="AP97" s="479">
        <f t="shared" si="48"/>
        <v>0</v>
      </c>
      <c r="AQ97" s="479">
        <f t="shared" si="49"/>
        <v>1895.0500000000029</v>
      </c>
      <c r="AR97" s="479">
        <f t="shared" si="50"/>
        <v>0</v>
      </c>
      <c r="AS97" s="479">
        <f t="shared" si="51"/>
        <v>-6628.8999999999978</v>
      </c>
      <c r="AT97" s="479">
        <f t="shared" si="52"/>
        <v>-764.05999999999767</v>
      </c>
      <c r="AU97" s="479">
        <f t="shared" si="53"/>
        <v>363.90999999999985</v>
      </c>
    </row>
    <row r="98" spans="1:47">
      <c r="A98" s="2" t="s">
        <v>291</v>
      </c>
      <c r="B98" s="3" t="s">
        <v>128</v>
      </c>
      <c r="C98" s="1006">
        <v>6440</v>
      </c>
      <c r="D98" s="961"/>
      <c r="E98" s="1014" t="s">
        <v>1066</v>
      </c>
      <c r="F98" s="1009">
        <v>178</v>
      </c>
      <c r="G98" s="331">
        <v>178</v>
      </c>
      <c r="H98" s="332">
        <v>178</v>
      </c>
      <c r="I98" s="332">
        <v>102</v>
      </c>
      <c r="J98" s="333">
        <v>202</v>
      </c>
      <c r="K98" s="333">
        <v>214</v>
      </c>
      <c r="L98" s="695">
        <v>221</v>
      </c>
      <c r="M98" s="702">
        <v>256</v>
      </c>
      <c r="N98" s="327" t="s">
        <v>1382</v>
      </c>
      <c r="O98" s="314">
        <f t="shared" si="28"/>
        <v>8.4657635812376064E-2</v>
      </c>
      <c r="P98" s="314">
        <f t="shared" si="29"/>
        <v>8.5545529450748073E-2</v>
      </c>
      <c r="Q98" s="314">
        <f t="shared" si="30"/>
        <v>8.3378947368421052E-2</v>
      </c>
      <c r="R98" s="314">
        <f t="shared" si="31"/>
        <v>4.6383157894736848E-2</v>
      </c>
      <c r="S98" s="314">
        <f t="shared" si="32"/>
        <v>7.7610526315789477E-2</v>
      </c>
      <c r="T98" s="314">
        <f t="shared" si="33"/>
        <v>6.5776842105263161E-2</v>
      </c>
      <c r="U98" s="314">
        <f t="shared" si="34"/>
        <v>8.4445263157894732E-2</v>
      </c>
      <c r="V98" s="314">
        <f t="shared" si="27"/>
        <v>7.8686315789473688E-2</v>
      </c>
      <c r="W98" s="609">
        <f t="shared" si="35"/>
        <v>201.14</v>
      </c>
      <c r="X98" s="609">
        <f t="shared" si="36"/>
        <v>201.14</v>
      </c>
      <c r="Y98" s="609">
        <f t="shared" si="37"/>
        <v>220.72</v>
      </c>
      <c r="Z98" s="609">
        <f t="shared" si="38"/>
        <v>129.54</v>
      </c>
      <c r="AA98" s="609">
        <f t="shared" si="39"/>
        <v>284.82</v>
      </c>
      <c r="AB98" s="609">
        <f t="shared" si="40"/>
        <v>323.14</v>
      </c>
      <c r="AC98" s="609">
        <f t="shared" si="41"/>
        <v>335.92</v>
      </c>
      <c r="AD98" s="463"/>
      <c r="AE98" s="463"/>
      <c r="AF98" s="463"/>
      <c r="AG98" s="463"/>
      <c r="AH98" s="463"/>
      <c r="AI98" s="463"/>
      <c r="AJ98" s="440">
        <f t="shared" si="42"/>
        <v>268.78000000000003</v>
      </c>
      <c r="AK98" s="440">
        <f t="shared" si="43"/>
        <v>268.78000000000003</v>
      </c>
      <c r="AL98" s="440">
        <f t="shared" si="44"/>
        <v>268.78000000000003</v>
      </c>
      <c r="AM98" s="440">
        <f t="shared" si="45"/>
        <v>154.02000000000001</v>
      </c>
      <c r="AN98" s="440">
        <f t="shared" si="46"/>
        <v>305.02</v>
      </c>
      <c r="AO98" s="440">
        <f t="shared" si="47"/>
        <v>323.14</v>
      </c>
      <c r="AP98" s="479">
        <f t="shared" si="48"/>
        <v>0</v>
      </c>
      <c r="AQ98" s="479">
        <f t="shared" si="49"/>
        <v>0</v>
      </c>
      <c r="AR98" s="479">
        <f t="shared" si="50"/>
        <v>0</v>
      </c>
      <c r="AS98" s="479">
        <f t="shared" si="51"/>
        <v>114.76000000000002</v>
      </c>
      <c r="AT98" s="479">
        <f t="shared" si="52"/>
        <v>-36.239999999999952</v>
      </c>
      <c r="AU98" s="479">
        <f t="shared" si="53"/>
        <v>-54.359999999999957</v>
      </c>
    </row>
    <row r="99" spans="1:47" s="88" customFormat="1">
      <c r="A99" s="2" t="s">
        <v>374</v>
      </c>
      <c r="B99" s="3" t="s">
        <v>1325</v>
      </c>
      <c r="C99" s="1006">
        <v>6400</v>
      </c>
      <c r="D99" s="961"/>
      <c r="E99" s="1014" t="s">
        <v>1066</v>
      </c>
      <c r="F99" s="1009">
        <v>0</v>
      </c>
      <c r="G99" s="331">
        <v>4783</v>
      </c>
      <c r="H99" s="332">
        <v>6803</v>
      </c>
      <c r="I99" s="332">
        <v>6124</v>
      </c>
      <c r="J99" s="333">
        <v>6196</v>
      </c>
      <c r="K99" s="333">
        <v>5610</v>
      </c>
      <c r="L99" s="695">
        <v>5477</v>
      </c>
      <c r="M99" s="702">
        <v>7425</v>
      </c>
      <c r="N99" s="327" t="s">
        <v>1382</v>
      </c>
      <c r="O99" s="314">
        <f t="shared" si="28"/>
        <v>0</v>
      </c>
      <c r="P99" s="314">
        <f t="shared" si="29"/>
        <v>2.2986756593422921</v>
      </c>
      <c r="Q99" s="314">
        <f t="shared" si="30"/>
        <v>3.1866684210526315</v>
      </c>
      <c r="R99" s="314">
        <f t="shared" si="31"/>
        <v>2.7848084210526318</v>
      </c>
      <c r="S99" s="314">
        <f t="shared" si="32"/>
        <v>2.3805684210526317</v>
      </c>
      <c r="T99" s="314">
        <f t="shared" si="33"/>
        <v>1.7243368421052634</v>
      </c>
      <c r="U99" s="314">
        <f t="shared" si="34"/>
        <v>2.0927905263157895</v>
      </c>
      <c r="V99" s="314">
        <f t="shared" si="27"/>
        <v>2.2822105263157897</v>
      </c>
      <c r="W99" s="609">
        <f t="shared" si="35"/>
        <v>0</v>
      </c>
      <c r="X99" s="609">
        <f t="shared" si="36"/>
        <v>5404.7899999999991</v>
      </c>
      <c r="Y99" s="609">
        <f t="shared" si="37"/>
        <v>8435.7199999999993</v>
      </c>
      <c r="Z99" s="609">
        <f t="shared" si="38"/>
        <v>7777.4800000000005</v>
      </c>
      <c r="AA99" s="609">
        <f t="shared" si="39"/>
        <v>8736.3599999999988</v>
      </c>
      <c r="AB99" s="609">
        <f t="shared" si="40"/>
        <v>8471.1</v>
      </c>
      <c r="AC99" s="609">
        <f t="shared" si="41"/>
        <v>8325.0400000000009</v>
      </c>
      <c r="AD99" s="463"/>
      <c r="AE99" s="463"/>
      <c r="AF99" s="463"/>
      <c r="AG99" s="463"/>
      <c r="AH99" s="463"/>
      <c r="AI99" s="463"/>
      <c r="AJ99" s="440">
        <f t="shared" si="42"/>
        <v>0</v>
      </c>
      <c r="AK99" s="440">
        <f t="shared" si="43"/>
        <v>7222.33</v>
      </c>
      <c r="AL99" s="440">
        <f t="shared" si="44"/>
        <v>10272.530000000001</v>
      </c>
      <c r="AM99" s="440">
        <f t="shared" si="45"/>
        <v>9247.24</v>
      </c>
      <c r="AN99" s="440">
        <f t="shared" si="46"/>
        <v>9355.9600000000009</v>
      </c>
      <c r="AO99" s="440">
        <f t="shared" si="47"/>
        <v>8471.1</v>
      </c>
      <c r="AP99" s="479">
        <f t="shared" si="48"/>
        <v>0</v>
      </c>
      <c r="AQ99" s="479">
        <f t="shared" si="49"/>
        <v>-7222.33</v>
      </c>
      <c r="AR99" s="479">
        <f t="shared" si="50"/>
        <v>-10272.530000000001</v>
      </c>
      <c r="AS99" s="479">
        <f t="shared" si="51"/>
        <v>-9247.24</v>
      </c>
      <c r="AT99" s="479">
        <f t="shared" si="52"/>
        <v>-9355.9600000000009</v>
      </c>
      <c r="AU99" s="479">
        <f t="shared" si="53"/>
        <v>-8471.1</v>
      </c>
    </row>
    <row r="100" spans="1:47">
      <c r="A100" s="2" t="s">
        <v>237</v>
      </c>
      <c r="B100" s="3" t="s">
        <v>87</v>
      </c>
      <c r="C100" s="1006">
        <v>6470</v>
      </c>
      <c r="D100" s="961"/>
      <c r="E100" s="1014" t="s">
        <v>1066</v>
      </c>
      <c r="F100" s="1009">
        <v>166020</v>
      </c>
      <c r="G100" s="331">
        <v>149126</v>
      </c>
      <c r="H100" s="332">
        <v>145714</v>
      </c>
      <c r="I100" s="332">
        <v>143464</v>
      </c>
      <c r="J100" s="333">
        <v>109131</v>
      </c>
      <c r="K100" s="333">
        <v>103431</v>
      </c>
      <c r="L100" s="694">
        <v>105283</v>
      </c>
      <c r="M100" s="700">
        <v>100318</v>
      </c>
      <c r="N100" s="327" t="s">
        <v>1382</v>
      </c>
      <c r="O100" s="314">
        <f t="shared" si="28"/>
        <v>78.95989155938581</v>
      </c>
      <c r="P100" s="314">
        <f t="shared" si="29"/>
        <v>71.668891150967738</v>
      </c>
      <c r="Q100" s="314">
        <f t="shared" si="30"/>
        <v>68.255505263157886</v>
      </c>
      <c r="R100" s="314">
        <f t="shared" si="31"/>
        <v>65.238366315789477</v>
      </c>
      <c r="S100" s="314">
        <f t="shared" si="32"/>
        <v>41.929278947368424</v>
      </c>
      <c r="T100" s="314">
        <f t="shared" si="33"/>
        <v>31.791423157894741</v>
      </c>
      <c r="U100" s="314">
        <f t="shared" si="34"/>
        <v>40.229188421052633</v>
      </c>
      <c r="V100" s="314">
        <f t="shared" si="27"/>
        <v>30.834585263157901</v>
      </c>
      <c r="W100" s="609">
        <f t="shared" si="35"/>
        <v>187602.59999999998</v>
      </c>
      <c r="X100" s="609">
        <f t="shared" si="36"/>
        <v>168512.37999999998</v>
      </c>
      <c r="Y100" s="609">
        <f t="shared" si="37"/>
        <v>180685.36</v>
      </c>
      <c r="Z100" s="609">
        <f t="shared" si="38"/>
        <v>182199.28</v>
      </c>
      <c r="AA100" s="609">
        <f t="shared" si="39"/>
        <v>153874.71</v>
      </c>
      <c r="AB100" s="609">
        <f t="shared" si="40"/>
        <v>156180.81</v>
      </c>
      <c r="AC100" s="609">
        <f t="shared" si="41"/>
        <v>160030.16</v>
      </c>
      <c r="AD100" s="463"/>
      <c r="AE100" s="463"/>
      <c r="AF100" s="463"/>
      <c r="AG100" s="463"/>
      <c r="AH100" s="463"/>
      <c r="AI100" s="463"/>
      <c r="AJ100" s="440">
        <f t="shared" si="42"/>
        <v>250690.2</v>
      </c>
      <c r="AK100" s="440">
        <f t="shared" si="43"/>
        <v>225180.26</v>
      </c>
      <c r="AL100" s="440">
        <f t="shared" si="44"/>
        <v>220028.14</v>
      </c>
      <c r="AM100" s="440">
        <f t="shared" si="45"/>
        <v>216630.64</v>
      </c>
      <c r="AN100" s="440">
        <f t="shared" si="46"/>
        <v>164787.81</v>
      </c>
      <c r="AO100" s="440">
        <f t="shared" si="47"/>
        <v>156180.81</v>
      </c>
      <c r="AP100" s="479">
        <f t="shared" si="48"/>
        <v>0</v>
      </c>
      <c r="AQ100" s="479">
        <f t="shared" si="49"/>
        <v>25509.940000000002</v>
      </c>
      <c r="AR100" s="479">
        <f t="shared" si="50"/>
        <v>30662.059999999998</v>
      </c>
      <c r="AS100" s="479">
        <f t="shared" si="51"/>
        <v>34059.56</v>
      </c>
      <c r="AT100" s="479">
        <f t="shared" si="52"/>
        <v>85902.390000000014</v>
      </c>
      <c r="AU100" s="479">
        <f t="shared" si="53"/>
        <v>94509.390000000014</v>
      </c>
    </row>
    <row r="101" spans="1:47">
      <c r="A101" s="2" t="s">
        <v>203</v>
      </c>
      <c r="B101" s="3" t="s">
        <v>59</v>
      </c>
      <c r="C101" s="1006">
        <v>6430</v>
      </c>
      <c r="D101" s="961"/>
      <c r="E101" s="1014" t="s">
        <v>1066</v>
      </c>
      <c r="F101" s="1009">
        <v>3957</v>
      </c>
      <c r="G101" s="331">
        <v>4270</v>
      </c>
      <c r="H101" s="332">
        <v>2935</v>
      </c>
      <c r="I101" s="332">
        <v>2163</v>
      </c>
      <c r="J101" s="333">
        <v>2176</v>
      </c>
      <c r="K101" s="333">
        <v>2075</v>
      </c>
      <c r="L101" s="695">
        <v>2043</v>
      </c>
      <c r="M101" s="702">
        <v>2343</v>
      </c>
      <c r="N101" s="327" t="s">
        <v>1382</v>
      </c>
      <c r="O101" s="314">
        <f t="shared" si="28"/>
        <v>1.8819677803908543</v>
      </c>
      <c r="P101" s="314">
        <f t="shared" si="29"/>
        <v>2.0521315210937878</v>
      </c>
      <c r="Q101" s="314">
        <f t="shared" si="30"/>
        <v>1.3748157894736843</v>
      </c>
      <c r="R101" s="314">
        <f t="shared" si="31"/>
        <v>0.98359578947368431</v>
      </c>
      <c r="S101" s="314">
        <f t="shared" si="32"/>
        <v>0.83604210526315781</v>
      </c>
      <c r="T101" s="314">
        <f t="shared" si="33"/>
        <v>0.63778947368421057</v>
      </c>
      <c r="U101" s="314">
        <f t="shared" si="34"/>
        <v>0.78064105263157901</v>
      </c>
      <c r="V101" s="314">
        <f t="shared" si="27"/>
        <v>0.72016421052631585</v>
      </c>
      <c r="W101" s="609">
        <f t="shared" si="35"/>
        <v>4471.41</v>
      </c>
      <c r="X101" s="609">
        <f t="shared" si="36"/>
        <v>4825.0999999999995</v>
      </c>
      <c r="Y101" s="609">
        <f t="shared" si="37"/>
        <v>3639.4</v>
      </c>
      <c r="Z101" s="609">
        <f t="shared" si="38"/>
        <v>2747.01</v>
      </c>
      <c r="AA101" s="609">
        <f t="shared" si="39"/>
        <v>3068.16</v>
      </c>
      <c r="AB101" s="609">
        <f t="shared" si="40"/>
        <v>3133.25</v>
      </c>
      <c r="AC101" s="609">
        <f t="shared" si="41"/>
        <v>3105.36</v>
      </c>
      <c r="AD101" s="463"/>
      <c r="AE101" s="463"/>
      <c r="AF101" s="463"/>
      <c r="AG101" s="463"/>
      <c r="AH101" s="463"/>
      <c r="AI101" s="463"/>
      <c r="AJ101" s="440">
        <f t="shared" si="42"/>
        <v>5975.07</v>
      </c>
      <c r="AK101" s="440">
        <f t="shared" si="43"/>
        <v>6447.7</v>
      </c>
      <c r="AL101" s="440">
        <f t="shared" si="44"/>
        <v>4431.8500000000004</v>
      </c>
      <c r="AM101" s="440">
        <f t="shared" si="45"/>
        <v>3266.13</v>
      </c>
      <c r="AN101" s="440">
        <f t="shared" si="46"/>
        <v>3285.76</v>
      </c>
      <c r="AO101" s="440">
        <f t="shared" si="47"/>
        <v>3133.25</v>
      </c>
      <c r="AP101" s="479">
        <f t="shared" si="48"/>
        <v>0</v>
      </c>
      <c r="AQ101" s="479">
        <f t="shared" si="49"/>
        <v>-472.63000000000011</v>
      </c>
      <c r="AR101" s="479">
        <f t="shared" si="50"/>
        <v>1543.2199999999993</v>
      </c>
      <c r="AS101" s="479">
        <f t="shared" si="51"/>
        <v>2708.9399999999996</v>
      </c>
      <c r="AT101" s="479">
        <f t="shared" si="52"/>
        <v>2689.3099999999995</v>
      </c>
      <c r="AU101" s="479">
        <f t="shared" si="53"/>
        <v>2841.8199999999997</v>
      </c>
    </row>
    <row r="102" spans="1:47">
      <c r="A102" s="2" t="s">
        <v>206</v>
      </c>
      <c r="B102" s="3" t="s">
        <v>80</v>
      </c>
      <c r="C102" s="1006">
        <v>6430</v>
      </c>
      <c r="D102" s="961"/>
      <c r="E102" s="1014" t="s">
        <v>1066</v>
      </c>
      <c r="F102" s="1009">
        <v>54656</v>
      </c>
      <c r="G102" s="331">
        <v>41719</v>
      </c>
      <c r="H102" s="332">
        <v>37373</v>
      </c>
      <c r="I102" s="332">
        <v>46363</v>
      </c>
      <c r="J102" s="333">
        <v>49156.3</v>
      </c>
      <c r="K102" s="333">
        <v>48889</v>
      </c>
      <c r="L102" s="694">
        <v>51684</v>
      </c>
      <c r="M102" s="700">
        <v>47518</v>
      </c>
      <c r="N102" s="327" t="s">
        <v>1382</v>
      </c>
      <c r="O102" s="314">
        <f t="shared" si="28"/>
        <v>25.994650241355199</v>
      </c>
      <c r="P102" s="314">
        <f t="shared" si="29"/>
        <v>20.0498536132346</v>
      </c>
      <c r="Q102" s="314">
        <f t="shared" si="30"/>
        <v>17.5063</v>
      </c>
      <c r="R102" s="314">
        <f t="shared" si="31"/>
        <v>21.082964210526317</v>
      </c>
      <c r="S102" s="314">
        <f t="shared" si="32"/>
        <v>18.886367894736846</v>
      </c>
      <c r="T102" s="314">
        <f t="shared" si="33"/>
        <v>15.026934736842106</v>
      </c>
      <c r="U102" s="314">
        <f t="shared" si="34"/>
        <v>19.748728421052633</v>
      </c>
      <c r="V102" s="314">
        <f t="shared" si="27"/>
        <v>14.605532631578948</v>
      </c>
      <c r="W102" s="609">
        <f t="shared" si="35"/>
        <v>61761.279999999992</v>
      </c>
      <c r="X102" s="609">
        <f t="shared" si="36"/>
        <v>47142.469999999994</v>
      </c>
      <c r="Y102" s="609">
        <f t="shared" si="37"/>
        <v>46342.52</v>
      </c>
      <c r="Z102" s="609">
        <f t="shared" si="38"/>
        <v>58881.01</v>
      </c>
      <c r="AA102" s="609">
        <f t="shared" si="39"/>
        <v>69310.383000000002</v>
      </c>
      <c r="AB102" s="609">
        <f t="shared" si="40"/>
        <v>73822.39</v>
      </c>
      <c r="AC102" s="609">
        <f t="shared" si="41"/>
        <v>78559.680000000008</v>
      </c>
      <c r="AD102" s="463"/>
      <c r="AE102" s="463"/>
      <c r="AF102" s="463"/>
      <c r="AG102" s="463"/>
      <c r="AH102" s="463"/>
      <c r="AI102" s="463"/>
      <c r="AJ102" s="440">
        <f t="shared" si="42"/>
        <v>82530.559999999998</v>
      </c>
      <c r="AK102" s="440">
        <f t="shared" si="43"/>
        <v>62995.69</v>
      </c>
      <c r="AL102" s="440">
        <f t="shared" si="44"/>
        <v>56433.23</v>
      </c>
      <c r="AM102" s="440">
        <f t="shared" si="45"/>
        <v>70008.13</v>
      </c>
      <c r="AN102" s="440">
        <f t="shared" si="46"/>
        <v>74226.013000000006</v>
      </c>
      <c r="AO102" s="440">
        <f t="shared" si="47"/>
        <v>73822.39</v>
      </c>
      <c r="AP102" s="479">
        <f t="shared" si="48"/>
        <v>0</v>
      </c>
      <c r="AQ102" s="479">
        <f t="shared" si="49"/>
        <v>19534.869999999995</v>
      </c>
      <c r="AR102" s="479">
        <f t="shared" si="50"/>
        <v>26097.329999999994</v>
      </c>
      <c r="AS102" s="479">
        <f t="shared" si="51"/>
        <v>12522.429999999993</v>
      </c>
      <c r="AT102" s="479">
        <f t="shared" si="52"/>
        <v>8304.5469999999914</v>
      </c>
      <c r="AU102" s="479">
        <f t="shared" si="53"/>
        <v>8708.1699999999983</v>
      </c>
    </row>
    <row r="103" spans="1:47">
      <c r="A103" s="2" t="s">
        <v>220</v>
      </c>
      <c r="B103" s="3" t="s">
        <v>15</v>
      </c>
      <c r="C103" s="1006">
        <v>6400</v>
      </c>
      <c r="D103" s="961"/>
      <c r="E103" s="1014" t="s">
        <v>1066</v>
      </c>
      <c r="F103" s="1009">
        <v>93205</v>
      </c>
      <c r="G103" s="331">
        <v>102529</v>
      </c>
      <c r="H103" s="332">
        <v>94479</v>
      </c>
      <c r="I103" s="332">
        <v>112271</v>
      </c>
      <c r="J103" s="333">
        <v>136900</v>
      </c>
      <c r="K103" s="333">
        <v>136024</v>
      </c>
      <c r="L103" s="694">
        <v>137240</v>
      </c>
      <c r="M103" s="700">
        <v>139226</v>
      </c>
      <c r="N103" s="327" t="s">
        <v>1382</v>
      </c>
      <c r="O103" s="314">
        <f t="shared" si="28"/>
        <v>44.328735651081516</v>
      </c>
      <c r="P103" s="314">
        <f t="shared" si="29"/>
        <v>49.274705556492968</v>
      </c>
      <c r="Q103" s="314">
        <f t="shared" si="30"/>
        <v>44.25595263157895</v>
      </c>
      <c r="R103" s="314">
        <f t="shared" si="31"/>
        <v>51.053759999999997</v>
      </c>
      <c r="S103" s="314">
        <f t="shared" si="32"/>
        <v>52.598421052631579</v>
      </c>
      <c r="T103" s="314">
        <f t="shared" si="33"/>
        <v>41.809482105263164</v>
      </c>
      <c r="U103" s="314">
        <f t="shared" si="34"/>
        <v>52.440126315789477</v>
      </c>
      <c r="V103" s="314">
        <f t="shared" si="27"/>
        <v>42.793675789473689</v>
      </c>
      <c r="W103" s="609">
        <f t="shared" si="35"/>
        <v>105321.65</v>
      </c>
      <c r="X103" s="609">
        <f t="shared" si="36"/>
        <v>115857.76999999999</v>
      </c>
      <c r="Y103" s="609">
        <f t="shared" si="37"/>
        <v>117153.96</v>
      </c>
      <c r="Z103" s="609">
        <f t="shared" si="38"/>
        <v>142584.17000000001</v>
      </c>
      <c r="AA103" s="609">
        <f t="shared" si="39"/>
        <v>193029</v>
      </c>
      <c r="AB103" s="609">
        <f t="shared" si="40"/>
        <v>205396.24</v>
      </c>
      <c r="AC103" s="609">
        <f t="shared" si="41"/>
        <v>208604.79999999999</v>
      </c>
      <c r="AD103" s="463"/>
      <c r="AE103" s="463"/>
      <c r="AF103" s="463"/>
      <c r="AG103" s="463"/>
      <c r="AH103" s="463"/>
      <c r="AI103" s="463"/>
      <c r="AJ103" s="440">
        <f t="shared" si="42"/>
        <v>140739.54999999999</v>
      </c>
      <c r="AK103" s="440">
        <f t="shared" si="43"/>
        <v>154818.79</v>
      </c>
      <c r="AL103" s="440">
        <f t="shared" si="44"/>
        <v>142663.29</v>
      </c>
      <c r="AM103" s="440">
        <f t="shared" si="45"/>
        <v>169529.21</v>
      </c>
      <c r="AN103" s="440">
        <f t="shared" si="46"/>
        <v>206719</v>
      </c>
      <c r="AO103" s="440">
        <f t="shared" si="47"/>
        <v>205396.24</v>
      </c>
      <c r="AP103" s="479">
        <f t="shared" si="48"/>
        <v>0</v>
      </c>
      <c r="AQ103" s="479">
        <f t="shared" si="49"/>
        <v>-14079.24000000002</v>
      </c>
      <c r="AR103" s="479">
        <f t="shared" si="50"/>
        <v>-1923.7400000000198</v>
      </c>
      <c r="AS103" s="479">
        <f t="shared" si="51"/>
        <v>-28789.660000000003</v>
      </c>
      <c r="AT103" s="479">
        <f t="shared" si="52"/>
        <v>-65979.450000000012</v>
      </c>
      <c r="AU103" s="479">
        <f t="shared" si="53"/>
        <v>-64656.69</v>
      </c>
    </row>
    <row r="104" spans="1:47">
      <c r="A104" s="2" t="s">
        <v>105</v>
      </c>
      <c r="B104" s="3" t="s">
        <v>274</v>
      </c>
      <c r="C104" s="1006">
        <v>6430</v>
      </c>
      <c r="D104" s="961"/>
      <c r="E104" s="1014" t="s">
        <v>1066</v>
      </c>
      <c r="F104" s="1009">
        <v>6636</v>
      </c>
      <c r="G104" s="331">
        <v>18857</v>
      </c>
      <c r="H104" s="332">
        <v>17262</v>
      </c>
      <c r="I104" s="332">
        <v>17187</v>
      </c>
      <c r="J104" s="333">
        <v>16107</v>
      </c>
      <c r="K104" s="333">
        <v>15267</v>
      </c>
      <c r="L104" s="695">
        <v>14740</v>
      </c>
      <c r="M104" s="702">
        <v>15006</v>
      </c>
      <c r="N104" s="327" t="s">
        <v>1382</v>
      </c>
      <c r="O104" s="314">
        <f t="shared" si="28"/>
        <v>3.1561127598366716</v>
      </c>
      <c r="P104" s="314">
        <f t="shared" si="29"/>
        <v>9.0625396002963843</v>
      </c>
      <c r="Q104" s="314">
        <f t="shared" si="30"/>
        <v>8.0858842105263165</v>
      </c>
      <c r="R104" s="314">
        <f t="shared" si="31"/>
        <v>7.815562105263159</v>
      </c>
      <c r="S104" s="314">
        <f t="shared" si="32"/>
        <v>6.1884789473684219</v>
      </c>
      <c r="T104" s="314">
        <f t="shared" si="33"/>
        <v>4.6925936842105269</v>
      </c>
      <c r="U104" s="314">
        <f t="shared" si="34"/>
        <v>5.6322315789473683</v>
      </c>
      <c r="V104" s="314">
        <f t="shared" si="27"/>
        <v>4.6123705263157895</v>
      </c>
      <c r="W104" s="609">
        <f t="shared" si="35"/>
        <v>7498.6799999999994</v>
      </c>
      <c r="X104" s="609">
        <f t="shared" si="36"/>
        <v>21308.409999999996</v>
      </c>
      <c r="Y104" s="609">
        <f t="shared" si="37"/>
        <v>21404.880000000001</v>
      </c>
      <c r="Z104" s="609">
        <f t="shared" si="38"/>
        <v>21827.49</v>
      </c>
      <c r="AA104" s="609">
        <f t="shared" si="39"/>
        <v>22710.87</v>
      </c>
      <c r="AB104" s="609">
        <f t="shared" si="40"/>
        <v>23053.170000000002</v>
      </c>
      <c r="AC104" s="609">
        <f t="shared" si="41"/>
        <v>22404.799999999999</v>
      </c>
      <c r="AD104" s="463"/>
      <c r="AE104" s="463"/>
      <c r="AF104" s="463"/>
      <c r="AG104" s="463"/>
      <c r="AH104" s="463"/>
      <c r="AI104" s="463"/>
      <c r="AJ104" s="440">
        <f t="shared" si="42"/>
        <v>10020.36</v>
      </c>
      <c r="AK104" s="440">
        <f t="shared" si="43"/>
        <v>28474.07</v>
      </c>
      <c r="AL104" s="440">
        <f t="shared" si="44"/>
        <v>26065.62</v>
      </c>
      <c r="AM104" s="440">
        <f t="shared" si="45"/>
        <v>25952.37</v>
      </c>
      <c r="AN104" s="440">
        <f t="shared" si="46"/>
        <v>24321.57</v>
      </c>
      <c r="AO104" s="440">
        <f t="shared" si="47"/>
        <v>23053.170000000002</v>
      </c>
      <c r="AP104" s="479">
        <f t="shared" si="48"/>
        <v>0</v>
      </c>
      <c r="AQ104" s="479">
        <f t="shared" si="49"/>
        <v>-18453.71</v>
      </c>
      <c r="AR104" s="479">
        <f t="shared" si="50"/>
        <v>-16045.259999999998</v>
      </c>
      <c r="AS104" s="479">
        <f t="shared" si="51"/>
        <v>-15932.009999999998</v>
      </c>
      <c r="AT104" s="479">
        <f t="shared" si="52"/>
        <v>-14301.21</v>
      </c>
      <c r="AU104" s="479">
        <f t="shared" si="53"/>
        <v>-13032.810000000001</v>
      </c>
    </row>
    <row r="105" spans="1:47">
      <c r="A105" s="2" t="s">
        <v>287</v>
      </c>
      <c r="B105" s="3" t="s">
        <v>62</v>
      </c>
      <c r="C105" s="1006">
        <v>6310</v>
      </c>
      <c r="D105" s="961"/>
      <c r="E105" s="1014" t="s">
        <v>1066</v>
      </c>
      <c r="F105" s="1009">
        <v>26622</v>
      </c>
      <c r="G105" s="331">
        <v>32825</v>
      </c>
      <c r="H105" s="332">
        <v>27262</v>
      </c>
      <c r="I105" s="332">
        <v>24015</v>
      </c>
      <c r="J105" s="333">
        <v>21146</v>
      </c>
      <c r="K105" s="333">
        <v>20825</v>
      </c>
      <c r="L105" s="695">
        <v>19954</v>
      </c>
      <c r="M105" s="702">
        <v>18736</v>
      </c>
      <c r="N105" s="327" t="s">
        <v>1382</v>
      </c>
      <c r="O105" s="314">
        <f t="shared" si="28"/>
        <v>12.661548205601546</v>
      </c>
      <c r="P105" s="314">
        <f t="shared" si="29"/>
        <v>15.775460697869692</v>
      </c>
      <c r="Q105" s="314">
        <f t="shared" si="30"/>
        <v>12.770094736842106</v>
      </c>
      <c r="R105" s="314">
        <f t="shared" si="31"/>
        <v>10.920505263157894</v>
      </c>
      <c r="S105" s="314">
        <f t="shared" si="32"/>
        <v>8.1245157894736852</v>
      </c>
      <c r="T105" s="314">
        <f t="shared" si="33"/>
        <v>6.4009473684210532</v>
      </c>
      <c r="U105" s="314">
        <f t="shared" si="34"/>
        <v>7.6245284210526316</v>
      </c>
      <c r="V105" s="314">
        <f t="shared" si="27"/>
        <v>5.7588547368421059</v>
      </c>
      <c r="W105" s="609">
        <f t="shared" si="35"/>
        <v>30082.859999999997</v>
      </c>
      <c r="X105" s="609">
        <f t="shared" si="36"/>
        <v>37092.25</v>
      </c>
      <c r="Y105" s="609">
        <f t="shared" si="37"/>
        <v>33804.879999999997</v>
      </c>
      <c r="Z105" s="609">
        <f t="shared" si="38"/>
        <v>30499.05</v>
      </c>
      <c r="AA105" s="609">
        <f t="shared" si="39"/>
        <v>29815.859999999997</v>
      </c>
      <c r="AB105" s="609">
        <f t="shared" si="40"/>
        <v>31445.75</v>
      </c>
      <c r="AC105" s="609">
        <f t="shared" si="41"/>
        <v>30330.080000000002</v>
      </c>
      <c r="AD105" s="463"/>
      <c r="AE105" s="463"/>
      <c r="AF105" s="463"/>
      <c r="AG105" s="463"/>
      <c r="AH105" s="463"/>
      <c r="AI105" s="463"/>
      <c r="AJ105" s="440">
        <f t="shared" si="42"/>
        <v>40199.22</v>
      </c>
      <c r="AK105" s="440">
        <f t="shared" si="43"/>
        <v>49565.75</v>
      </c>
      <c r="AL105" s="440">
        <f t="shared" si="44"/>
        <v>41165.620000000003</v>
      </c>
      <c r="AM105" s="440">
        <f t="shared" si="45"/>
        <v>36262.65</v>
      </c>
      <c r="AN105" s="440">
        <f t="shared" si="46"/>
        <v>31930.46</v>
      </c>
      <c r="AO105" s="440">
        <f t="shared" si="47"/>
        <v>31445.75</v>
      </c>
      <c r="AP105" s="479">
        <f t="shared" si="48"/>
        <v>0</v>
      </c>
      <c r="AQ105" s="479">
        <f t="shared" si="49"/>
        <v>-9366.5299999999988</v>
      </c>
      <c r="AR105" s="479">
        <f t="shared" si="50"/>
        <v>-966.40000000000146</v>
      </c>
      <c r="AS105" s="479">
        <f t="shared" si="51"/>
        <v>3936.5699999999997</v>
      </c>
      <c r="AT105" s="479">
        <f t="shared" si="52"/>
        <v>8268.760000000002</v>
      </c>
      <c r="AU105" s="479">
        <f t="shared" si="53"/>
        <v>8753.4700000000012</v>
      </c>
    </row>
    <row r="106" spans="1:47">
      <c r="A106" s="2" t="s">
        <v>1326</v>
      </c>
      <c r="B106" s="3" t="s">
        <v>1327</v>
      </c>
      <c r="C106" s="1006">
        <v>6430</v>
      </c>
      <c r="D106" s="961"/>
      <c r="E106" s="1014" t="s">
        <v>1066</v>
      </c>
      <c r="F106" s="1009">
        <v>25090</v>
      </c>
      <c r="G106" s="331">
        <v>27516</v>
      </c>
      <c r="H106" s="332">
        <v>28244</v>
      </c>
      <c r="I106" s="332">
        <v>31304</v>
      </c>
      <c r="J106" s="333">
        <v>33805</v>
      </c>
      <c r="K106" s="333">
        <v>22581</v>
      </c>
      <c r="L106" s="694">
        <v>23604</v>
      </c>
      <c r="M106" s="700">
        <v>22603</v>
      </c>
      <c r="N106" s="327" t="s">
        <v>1382</v>
      </c>
      <c r="O106" s="314">
        <f t="shared" si="28"/>
        <v>11.932921811980423</v>
      </c>
      <c r="P106" s="314">
        <f t="shared" si="29"/>
        <v>13.22399319307182</v>
      </c>
      <c r="Q106" s="314">
        <f t="shared" si="30"/>
        <v>13.230084210526316</v>
      </c>
      <c r="R106" s="314">
        <f t="shared" si="31"/>
        <v>14.235082105263158</v>
      </c>
      <c r="S106" s="314">
        <f t="shared" si="32"/>
        <v>12.988236842105264</v>
      </c>
      <c r="T106" s="314">
        <f t="shared" si="33"/>
        <v>6.940686315789474</v>
      </c>
      <c r="U106" s="314">
        <f t="shared" si="34"/>
        <v>9.0192126315789487</v>
      </c>
      <c r="V106" s="314">
        <f t="shared" si="27"/>
        <v>6.9474484210526333</v>
      </c>
      <c r="W106" s="609">
        <f t="shared" si="35"/>
        <v>28351.699999999997</v>
      </c>
      <c r="X106" s="609">
        <f t="shared" si="36"/>
        <v>31093.079999999998</v>
      </c>
      <c r="Y106" s="609">
        <f t="shared" si="37"/>
        <v>35022.559999999998</v>
      </c>
      <c r="Z106" s="609">
        <f t="shared" si="38"/>
        <v>39756.080000000002</v>
      </c>
      <c r="AA106" s="609">
        <f t="shared" si="39"/>
        <v>47665.049999999996</v>
      </c>
      <c r="AB106" s="609">
        <f t="shared" si="40"/>
        <v>34097.31</v>
      </c>
      <c r="AC106" s="609">
        <f t="shared" si="41"/>
        <v>35878.080000000002</v>
      </c>
      <c r="AD106" s="463"/>
      <c r="AE106" s="463"/>
      <c r="AF106" s="463"/>
      <c r="AG106" s="463"/>
      <c r="AH106" s="463"/>
      <c r="AI106" s="463"/>
      <c r="AJ106" s="440">
        <f t="shared" si="42"/>
        <v>37885.9</v>
      </c>
      <c r="AK106" s="440">
        <f t="shared" si="43"/>
        <v>41549.160000000003</v>
      </c>
      <c r="AL106" s="440">
        <f t="shared" si="44"/>
        <v>42648.44</v>
      </c>
      <c r="AM106" s="440">
        <f t="shared" si="45"/>
        <v>47269.04</v>
      </c>
      <c r="AN106" s="440">
        <f t="shared" si="46"/>
        <v>51045.55</v>
      </c>
      <c r="AO106" s="440">
        <f t="shared" si="47"/>
        <v>34097.31</v>
      </c>
      <c r="AP106" s="479">
        <f t="shared" si="48"/>
        <v>0</v>
      </c>
      <c r="AQ106" s="479">
        <f t="shared" si="49"/>
        <v>-3663.260000000002</v>
      </c>
      <c r="AR106" s="479">
        <f t="shared" si="50"/>
        <v>-4762.5400000000009</v>
      </c>
      <c r="AS106" s="479">
        <f t="shared" si="51"/>
        <v>-9383.14</v>
      </c>
      <c r="AT106" s="479">
        <f t="shared" si="52"/>
        <v>-13159.650000000001</v>
      </c>
      <c r="AU106" s="479">
        <f t="shared" si="53"/>
        <v>3788.5900000000038</v>
      </c>
    </row>
    <row r="107" spans="1:47">
      <c r="A107" s="2" t="s">
        <v>196</v>
      </c>
      <c r="B107" s="3" t="s">
        <v>197</v>
      </c>
      <c r="C107" s="1006">
        <v>6310</v>
      </c>
      <c r="D107" s="961"/>
      <c r="E107" s="1014" t="s">
        <v>1066</v>
      </c>
      <c r="F107" s="1009">
        <v>11928</v>
      </c>
      <c r="G107" s="331">
        <v>15390</v>
      </c>
      <c r="H107" s="332">
        <v>13273</v>
      </c>
      <c r="I107" s="332">
        <v>14320</v>
      </c>
      <c r="J107" s="333">
        <v>14492</v>
      </c>
      <c r="K107" s="333">
        <v>12242</v>
      </c>
      <c r="L107" s="695">
        <v>12269</v>
      </c>
      <c r="M107" s="702">
        <v>10735</v>
      </c>
      <c r="N107" s="327" t="s">
        <v>1382</v>
      </c>
      <c r="O107" s="314">
        <f t="shared" si="28"/>
        <v>5.6730128088203458</v>
      </c>
      <c r="P107" s="314">
        <f t="shared" si="29"/>
        <v>7.396324147455128</v>
      </c>
      <c r="Q107" s="314">
        <f t="shared" si="30"/>
        <v>6.2173526315789474</v>
      </c>
      <c r="R107" s="314">
        <f t="shared" si="31"/>
        <v>6.5118315789473691</v>
      </c>
      <c r="S107" s="314">
        <f t="shared" si="32"/>
        <v>5.567978947368422</v>
      </c>
      <c r="T107" s="314">
        <f t="shared" si="33"/>
        <v>3.7628042105263164</v>
      </c>
      <c r="U107" s="314">
        <f t="shared" si="34"/>
        <v>4.6880494736842104</v>
      </c>
      <c r="V107" s="314">
        <f t="shared" si="27"/>
        <v>3.2996000000000003</v>
      </c>
      <c r="W107" s="609">
        <f t="shared" si="35"/>
        <v>13478.64</v>
      </c>
      <c r="X107" s="609">
        <f t="shared" si="36"/>
        <v>17390.699999999997</v>
      </c>
      <c r="Y107" s="609">
        <f t="shared" si="37"/>
        <v>16458.52</v>
      </c>
      <c r="Z107" s="609">
        <f t="shared" si="38"/>
        <v>18186.400000000001</v>
      </c>
      <c r="AA107" s="609">
        <f t="shared" si="39"/>
        <v>20433.719999999998</v>
      </c>
      <c r="AB107" s="609">
        <f t="shared" si="40"/>
        <v>18485.420000000002</v>
      </c>
      <c r="AC107" s="609">
        <f t="shared" si="41"/>
        <v>18648.88</v>
      </c>
      <c r="AD107" s="463"/>
      <c r="AE107" s="463"/>
      <c r="AF107" s="463"/>
      <c r="AG107" s="463"/>
      <c r="AH107" s="463"/>
      <c r="AI107" s="463"/>
      <c r="AJ107" s="440">
        <f t="shared" si="42"/>
        <v>18011.28</v>
      </c>
      <c r="AK107" s="440">
        <f t="shared" si="43"/>
        <v>23238.9</v>
      </c>
      <c r="AL107" s="440">
        <f t="shared" si="44"/>
        <v>20042.23</v>
      </c>
      <c r="AM107" s="440">
        <f t="shared" si="45"/>
        <v>21623.200000000001</v>
      </c>
      <c r="AN107" s="440">
        <f t="shared" si="46"/>
        <v>21882.920000000002</v>
      </c>
      <c r="AO107" s="440">
        <f t="shared" si="47"/>
        <v>18485.420000000002</v>
      </c>
      <c r="AP107" s="479">
        <f t="shared" si="48"/>
        <v>0</v>
      </c>
      <c r="AQ107" s="479">
        <f t="shared" si="49"/>
        <v>-5227.6200000000026</v>
      </c>
      <c r="AR107" s="479">
        <f t="shared" si="50"/>
        <v>-2030.9500000000007</v>
      </c>
      <c r="AS107" s="479">
        <f t="shared" si="51"/>
        <v>-3611.9200000000019</v>
      </c>
      <c r="AT107" s="479">
        <f t="shared" si="52"/>
        <v>-3871.6400000000031</v>
      </c>
      <c r="AU107" s="479">
        <f t="shared" si="53"/>
        <v>-474.14000000000306</v>
      </c>
    </row>
    <row r="108" spans="1:47">
      <c r="A108" s="2" t="s">
        <v>2078</v>
      </c>
      <c r="B108" s="3" t="s">
        <v>40</v>
      </c>
      <c r="C108" s="1006">
        <v>6400</v>
      </c>
      <c r="D108" s="961"/>
      <c r="E108" s="1014" t="s">
        <v>1066</v>
      </c>
      <c r="F108" s="1009">
        <v>2785</v>
      </c>
      <c r="G108" s="331">
        <v>5806</v>
      </c>
      <c r="H108" s="332">
        <v>6291</v>
      </c>
      <c r="I108" s="332">
        <v>7538</v>
      </c>
      <c r="J108" s="333">
        <v>6154</v>
      </c>
      <c r="K108" s="333">
        <v>5102</v>
      </c>
      <c r="L108" s="695">
        <v>6042</v>
      </c>
      <c r="M108" s="702">
        <v>187</v>
      </c>
      <c r="N108" s="327" t="s">
        <v>1382</v>
      </c>
      <c r="O108" s="314">
        <f t="shared" si="28"/>
        <v>1.3245590771767826</v>
      </c>
      <c r="P108" s="314">
        <f t="shared" si="29"/>
        <v>2.7903221572530521</v>
      </c>
      <c r="Q108" s="314">
        <f t="shared" si="30"/>
        <v>2.9468368421052635</v>
      </c>
      <c r="R108" s="314">
        <f t="shared" si="31"/>
        <v>3.4278063157894736</v>
      </c>
      <c r="S108" s="314">
        <f t="shared" si="32"/>
        <v>2.3644315789473684</v>
      </c>
      <c r="T108" s="314">
        <f t="shared" si="33"/>
        <v>1.5681936842105266</v>
      </c>
      <c r="U108" s="314">
        <f t="shared" si="34"/>
        <v>2.3086799999999998</v>
      </c>
      <c r="V108" s="314">
        <f t="shared" si="27"/>
        <v>5.7477894736842117E-2</v>
      </c>
      <c r="W108" s="609">
        <f t="shared" si="35"/>
        <v>3147.0499999999997</v>
      </c>
      <c r="X108" s="609">
        <f t="shared" si="36"/>
        <v>6560.78</v>
      </c>
      <c r="Y108" s="609">
        <f t="shared" si="37"/>
        <v>7800.84</v>
      </c>
      <c r="Z108" s="609">
        <f t="shared" si="38"/>
        <v>9573.26</v>
      </c>
      <c r="AA108" s="609">
        <f t="shared" si="39"/>
        <v>8677.14</v>
      </c>
      <c r="AB108" s="609">
        <f t="shared" si="40"/>
        <v>7704.02</v>
      </c>
      <c r="AC108" s="609">
        <f t="shared" si="41"/>
        <v>9183.84</v>
      </c>
      <c r="AD108" s="463"/>
      <c r="AE108" s="463"/>
      <c r="AF108" s="463"/>
      <c r="AG108" s="463"/>
      <c r="AH108" s="463"/>
      <c r="AI108" s="463"/>
      <c r="AJ108" s="440">
        <f t="shared" si="42"/>
        <v>4205.3500000000004</v>
      </c>
      <c r="AK108" s="440">
        <f t="shared" si="43"/>
        <v>8767.06</v>
      </c>
      <c r="AL108" s="440">
        <f t="shared" si="44"/>
        <v>9499.41</v>
      </c>
      <c r="AM108" s="440">
        <f t="shared" si="45"/>
        <v>11382.38</v>
      </c>
      <c r="AN108" s="440">
        <f t="shared" si="46"/>
        <v>9292.5400000000009</v>
      </c>
      <c r="AO108" s="440">
        <f t="shared" si="47"/>
        <v>7704.02</v>
      </c>
      <c r="AP108" s="479">
        <f t="shared" si="48"/>
        <v>0</v>
      </c>
      <c r="AQ108" s="479">
        <f t="shared" si="49"/>
        <v>-4561.7099999999991</v>
      </c>
      <c r="AR108" s="479">
        <f t="shared" si="50"/>
        <v>-5294.0599999999995</v>
      </c>
      <c r="AS108" s="479">
        <f t="shared" si="51"/>
        <v>-7177.0299999999988</v>
      </c>
      <c r="AT108" s="479">
        <f t="shared" si="52"/>
        <v>-5087.1900000000005</v>
      </c>
      <c r="AU108" s="479">
        <f t="shared" si="53"/>
        <v>-3498.67</v>
      </c>
    </row>
    <row r="109" spans="1:47">
      <c r="A109" s="2" t="s">
        <v>2078</v>
      </c>
      <c r="B109" s="3" t="s">
        <v>40</v>
      </c>
      <c r="C109" s="1006"/>
      <c r="D109" s="961"/>
      <c r="E109" s="1014" t="s">
        <v>1066</v>
      </c>
      <c r="F109" s="1009">
        <v>6758</v>
      </c>
      <c r="G109" s="331">
        <v>17872</v>
      </c>
      <c r="H109" s="332">
        <v>16769</v>
      </c>
      <c r="I109" s="332">
        <v>13366</v>
      </c>
      <c r="J109" s="333">
        <v>14414</v>
      </c>
      <c r="K109" s="333">
        <v>16845</v>
      </c>
      <c r="L109" s="695">
        <v>19409</v>
      </c>
      <c r="M109" s="702">
        <v>733</v>
      </c>
      <c r="N109" s="327" t="s">
        <v>1382</v>
      </c>
      <c r="O109" s="314">
        <f t="shared" si="28"/>
        <v>3.214136532696839</v>
      </c>
      <c r="P109" s="314">
        <f t="shared" si="29"/>
        <v>8.5891556311447719</v>
      </c>
      <c r="Q109" s="314">
        <f t="shared" si="30"/>
        <v>7.8549526315789473</v>
      </c>
      <c r="R109" s="314">
        <f t="shared" si="31"/>
        <v>6.0780126315789476</v>
      </c>
      <c r="S109" s="314">
        <f t="shared" si="32"/>
        <v>5.5380105263157899</v>
      </c>
      <c r="T109" s="314">
        <f t="shared" si="33"/>
        <v>5.1776210526315793</v>
      </c>
      <c r="U109" s="314">
        <f t="shared" si="34"/>
        <v>7.4162810526315797</v>
      </c>
      <c r="V109" s="314">
        <f t="shared" si="27"/>
        <v>0.22530105263157899</v>
      </c>
      <c r="W109" s="609">
        <f t="shared" si="35"/>
        <v>7636.5399999999991</v>
      </c>
      <c r="X109" s="609">
        <f t="shared" si="36"/>
        <v>20195.359999999997</v>
      </c>
      <c r="Y109" s="609">
        <f t="shared" si="37"/>
        <v>20793.560000000001</v>
      </c>
      <c r="Z109" s="609">
        <f t="shared" si="38"/>
        <v>16974.82</v>
      </c>
      <c r="AA109" s="609">
        <f t="shared" si="39"/>
        <v>20323.739999999998</v>
      </c>
      <c r="AB109" s="609">
        <f t="shared" si="40"/>
        <v>25435.95</v>
      </c>
      <c r="AC109" s="609">
        <f t="shared" si="41"/>
        <v>29501.68</v>
      </c>
      <c r="AD109" s="463"/>
      <c r="AE109" s="463"/>
      <c r="AF109" s="463"/>
      <c r="AG109" s="463"/>
      <c r="AH109" s="463"/>
      <c r="AI109" s="463"/>
      <c r="AJ109" s="440">
        <f t="shared" si="42"/>
        <v>10204.58</v>
      </c>
      <c r="AK109" s="440">
        <f t="shared" si="43"/>
        <v>26986.720000000001</v>
      </c>
      <c r="AL109" s="440">
        <f t="shared" si="44"/>
        <v>25321.19</v>
      </c>
      <c r="AM109" s="440">
        <f t="shared" si="45"/>
        <v>20182.66</v>
      </c>
      <c r="AN109" s="440">
        <f t="shared" si="46"/>
        <v>21765.14</v>
      </c>
      <c r="AO109" s="440">
        <f t="shared" si="47"/>
        <v>25435.95</v>
      </c>
      <c r="AP109" s="479">
        <f t="shared" si="48"/>
        <v>0</v>
      </c>
      <c r="AQ109" s="479">
        <f t="shared" si="49"/>
        <v>-16782.14</v>
      </c>
      <c r="AR109" s="479">
        <f t="shared" si="50"/>
        <v>-15116.609999999999</v>
      </c>
      <c r="AS109" s="479">
        <f t="shared" si="51"/>
        <v>-9978.08</v>
      </c>
      <c r="AT109" s="479">
        <f t="shared" si="52"/>
        <v>-11560.56</v>
      </c>
      <c r="AU109" s="479">
        <f t="shared" si="53"/>
        <v>-15231.37</v>
      </c>
    </row>
    <row r="110" spans="1:47">
      <c r="A110" s="2" t="s">
        <v>150</v>
      </c>
      <c r="B110" s="3" t="s">
        <v>151</v>
      </c>
      <c r="C110" s="1006">
        <v>6470</v>
      </c>
      <c r="D110" s="961"/>
      <c r="E110" s="1014" t="s">
        <v>1066</v>
      </c>
      <c r="F110" s="1009">
        <v>19282</v>
      </c>
      <c r="G110" s="331">
        <v>9538</v>
      </c>
      <c r="H110" s="332">
        <v>11793</v>
      </c>
      <c r="I110" s="332">
        <v>12005</v>
      </c>
      <c r="J110" s="333">
        <v>13303</v>
      </c>
      <c r="K110" s="333">
        <v>15215</v>
      </c>
      <c r="L110" s="695">
        <v>13555</v>
      </c>
      <c r="M110" s="702">
        <v>15893</v>
      </c>
      <c r="N110" s="327" t="s">
        <v>1382</v>
      </c>
      <c r="O110" s="314">
        <f t="shared" si="28"/>
        <v>9.1706097400799731</v>
      </c>
      <c r="P110" s="314">
        <f t="shared" si="29"/>
        <v>4.5838947185462651</v>
      </c>
      <c r="Q110" s="314">
        <f t="shared" si="30"/>
        <v>5.5240894736842101</v>
      </c>
      <c r="R110" s="314">
        <f t="shared" si="31"/>
        <v>5.4591157894736844</v>
      </c>
      <c r="S110" s="314">
        <f t="shared" si="32"/>
        <v>5.1111526315789471</v>
      </c>
      <c r="T110" s="314">
        <f t="shared" si="33"/>
        <v>4.6766105263157893</v>
      </c>
      <c r="U110" s="314">
        <f t="shared" si="34"/>
        <v>5.1794368421052628</v>
      </c>
      <c r="V110" s="314">
        <f t="shared" si="27"/>
        <v>4.8850063157894743</v>
      </c>
      <c r="W110" s="609">
        <f t="shared" si="35"/>
        <v>21788.659999999996</v>
      </c>
      <c r="X110" s="609">
        <f t="shared" si="36"/>
        <v>10777.939999999999</v>
      </c>
      <c r="Y110" s="609">
        <f t="shared" si="37"/>
        <v>14623.32</v>
      </c>
      <c r="Z110" s="609">
        <f t="shared" si="38"/>
        <v>15246.35</v>
      </c>
      <c r="AA110" s="609">
        <f t="shared" si="39"/>
        <v>18757.23</v>
      </c>
      <c r="AB110" s="609">
        <f t="shared" si="40"/>
        <v>22974.65</v>
      </c>
      <c r="AC110" s="609">
        <f t="shared" si="41"/>
        <v>20603.599999999999</v>
      </c>
      <c r="AD110" s="463"/>
      <c r="AE110" s="463"/>
      <c r="AF110" s="463"/>
      <c r="AG110" s="463"/>
      <c r="AH110" s="463"/>
      <c r="AI110" s="463"/>
      <c r="AJ110" s="440">
        <f t="shared" si="42"/>
        <v>29115.82</v>
      </c>
      <c r="AK110" s="440">
        <f t="shared" si="43"/>
        <v>14402.38</v>
      </c>
      <c r="AL110" s="440">
        <f t="shared" si="44"/>
        <v>17807.43</v>
      </c>
      <c r="AM110" s="440">
        <f t="shared" si="45"/>
        <v>18127.55</v>
      </c>
      <c r="AN110" s="440">
        <f t="shared" si="46"/>
        <v>20087.53</v>
      </c>
      <c r="AO110" s="440">
        <f t="shared" si="47"/>
        <v>22974.65</v>
      </c>
      <c r="AP110" s="479">
        <f t="shared" si="48"/>
        <v>0</v>
      </c>
      <c r="AQ110" s="479">
        <f t="shared" si="49"/>
        <v>14713.44</v>
      </c>
      <c r="AR110" s="479">
        <f t="shared" si="50"/>
        <v>11308.39</v>
      </c>
      <c r="AS110" s="479">
        <f t="shared" si="51"/>
        <v>10988.27</v>
      </c>
      <c r="AT110" s="479">
        <f t="shared" si="52"/>
        <v>9028.2900000000009</v>
      </c>
      <c r="AU110" s="479">
        <f t="shared" si="53"/>
        <v>6141.1699999999983</v>
      </c>
    </row>
    <row r="111" spans="1:47">
      <c r="A111" s="2" t="s">
        <v>1328</v>
      </c>
      <c r="B111" s="3" t="s">
        <v>1329</v>
      </c>
      <c r="C111" s="1006" t="s">
        <v>347</v>
      </c>
      <c r="D111" s="961"/>
      <c r="E111" s="1014" t="s">
        <v>1066</v>
      </c>
      <c r="F111" s="1009"/>
      <c r="G111" s="331"/>
      <c r="H111" s="332"/>
      <c r="I111" s="332">
        <v>85471</v>
      </c>
      <c r="J111" s="333">
        <v>87756</v>
      </c>
      <c r="K111" s="333">
        <v>88804</v>
      </c>
      <c r="L111" s="695">
        <v>88804</v>
      </c>
      <c r="M111" s="702">
        <v>78083</v>
      </c>
      <c r="N111" s="327" t="s">
        <v>1382</v>
      </c>
      <c r="O111" s="314">
        <f t="shared" si="28"/>
        <v>0</v>
      </c>
      <c r="P111" s="314">
        <f t="shared" si="29"/>
        <v>0</v>
      </c>
      <c r="Q111" s="314">
        <f t="shared" si="30"/>
        <v>0</v>
      </c>
      <c r="R111" s="314">
        <f t="shared" si="31"/>
        <v>38.866812631578952</v>
      </c>
      <c r="S111" s="314">
        <f t="shared" si="32"/>
        <v>33.716778947368418</v>
      </c>
      <c r="T111" s="314">
        <f t="shared" si="33"/>
        <v>27.295545263157898</v>
      </c>
      <c r="U111" s="314">
        <f t="shared" si="34"/>
        <v>33.932475789473685</v>
      </c>
      <c r="V111" s="314">
        <f t="shared" si="27"/>
        <v>24.000248421052635</v>
      </c>
      <c r="W111" s="609">
        <f t="shared" si="35"/>
        <v>0</v>
      </c>
      <c r="X111" s="609">
        <f t="shared" si="36"/>
        <v>0</v>
      </c>
      <c r="Y111" s="609">
        <f t="shared" si="37"/>
        <v>0</v>
      </c>
      <c r="Z111" s="609">
        <f t="shared" si="38"/>
        <v>108548.17</v>
      </c>
      <c r="AA111" s="609">
        <f t="shared" si="39"/>
        <v>123735.95999999999</v>
      </c>
      <c r="AB111" s="609">
        <f t="shared" si="40"/>
        <v>134094.04</v>
      </c>
      <c r="AC111" s="609">
        <f t="shared" si="41"/>
        <v>134982.07999999999</v>
      </c>
      <c r="AD111" s="463"/>
      <c r="AE111" s="463"/>
      <c r="AF111" s="463"/>
      <c r="AG111" s="463"/>
      <c r="AH111" s="463"/>
      <c r="AI111" s="463"/>
      <c r="AJ111" s="440">
        <f t="shared" si="42"/>
        <v>0</v>
      </c>
      <c r="AK111" s="440">
        <f t="shared" si="43"/>
        <v>0</v>
      </c>
      <c r="AL111" s="440">
        <f t="shared" si="44"/>
        <v>0</v>
      </c>
      <c r="AM111" s="440">
        <f t="shared" si="45"/>
        <v>129061.21</v>
      </c>
      <c r="AN111" s="440">
        <f t="shared" si="46"/>
        <v>132511.56</v>
      </c>
      <c r="AO111" s="440">
        <f t="shared" si="47"/>
        <v>134094.04</v>
      </c>
      <c r="AP111" s="479">
        <f t="shared" si="48"/>
        <v>0</v>
      </c>
      <c r="AQ111" s="479">
        <f t="shared" si="49"/>
        <v>0</v>
      </c>
      <c r="AR111" s="479">
        <f t="shared" si="50"/>
        <v>0</v>
      </c>
      <c r="AS111" s="479">
        <f t="shared" si="51"/>
        <v>-129061.21</v>
      </c>
      <c r="AT111" s="479">
        <f t="shared" si="52"/>
        <v>-132511.56</v>
      </c>
      <c r="AU111" s="479">
        <f t="shared" si="53"/>
        <v>-134094.04</v>
      </c>
    </row>
    <row r="112" spans="1:47">
      <c r="A112" s="2" t="s">
        <v>302</v>
      </c>
      <c r="B112" s="3" t="s">
        <v>303</v>
      </c>
      <c r="C112" s="1006">
        <v>6430</v>
      </c>
      <c r="D112" s="961"/>
      <c r="E112" s="1014" t="s">
        <v>1066</v>
      </c>
      <c r="F112" s="1009">
        <v>5990</v>
      </c>
      <c r="G112" s="331">
        <v>5819</v>
      </c>
      <c r="H112" s="332">
        <v>6201</v>
      </c>
      <c r="I112" s="332">
        <v>6115</v>
      </c>
      <c r="J112" s="333">
        <v>6300</v>
      </c>
      <c r="K112" s="333">
        <v>6028</v>
      </c>
      <c r="L112" s="694">
        <v>5888</v>
      </c>
      <c r="M112" s="700">
        <v>6481</v>
      </c>
      <c r="N112" s="327" t="s">
        <v>1382</v>
      </c>
      <c r="O112" s="314">
        <f t="shared" si="28"/>
        <v>2.8488721264951264</v>
      </c>
      <c r="P112" s="314">
        <f t="shared" si="29"/>
        <v>2.7965698644601291</v>
      </c>
      <c r="Q112" s="314">
        <f t="shared" si="30"/>
        <v>2.9046789473684211</v>
      </c>
      <c r="R112" s="314">
        <f t="shared" si="31"/>
        <v>2.7807157894736845</v>
      </c>
      <c r="S112" s="314">
        <f t="shared" si="32"/>
        <v>2.4205263157894739</v>
      </c>
      <c r="T112" s="314">
        <f t="shared" si="33"/>
        <v>1.8528168421052633</v>
      </c>
      <c r="U112" s="314">
        <f t="shared" si="34"/>
        <v>2.2498357894736842</v>
      </c>
      <c r="V112" s="314">
        <f t="shared" si="27"/>
        <v>1.9920547368421055</v>
      </c>
      <c r="W112" s="609">
        <f t="shared" si="35"/>
        <v>6768.6999999999989</v>
      </c>
      <c r="X112" s="609">
        <f t="shared" si="36"/>
        <v>6575.4699999999993</v>
      </c>
      <c r="Y112" s="609">
        <f t="shared" si="37"/>
        <v>7689.24</v>
      </c>
      <c r="Z112" s="609">
        <f t="shared" si="38"/>
        <v>7766.05</v>
      </c>
      <c r="AA112" s="609">
        <f t="shared" si="39"/>
        <v>8883</v>
      </c>
      <c r="AB112" s="609">
        <f t="shared" si="40"/>
        <v>9102.2800000000007</v>
      </c>
      <c r="AC112" s="609">
        <f t="shared" si="41"/>
        <v>8949.76</v>
      </c>
      <c r="AD112" s="463"/>
      <c r="AE112" s="463"/>
      <c r="AF112" s="463"/>
      <c r="AG112" s="463"/>
      <c r="AH112" s="463"/>
      <c r="AI112" s="463"/>
      <c r="AJ112" s="440">
        <f t="shared" si="42"/>
        <v>9044.9</v>
      </c>
      <c r="AK112" s="440">
        <f t="shared" si="43"/>
        <v>8786.69</v>
      </c>
      <c r="AL112" s="440">
        <f t="shared" si="44"/>
        <v>9363.51</v>
      </c>
      <c r="AM112" s="440">
        <f t="shared" si="45"/>
        <v>9233.65</v>
      </c>
      <c r="AN112" s="440">
        <f t="shared" si="46"/>
        <v>9513</v>
      </c>
      <c r="AO112" s="440">
        <f t="shared" si="47"/>
        <v>9102.2800000000007</v>
      </c>
      <c r="AP112" s="479">
        <f t="shared" si="48"/>
        <v>0</v>
      </c>
      <c r="AQ112" s="479">
        <f t="shared" si="49"/>
        <v>258.20999999999913</v>
      </c>
      <c r="AR112" s="479">
        <f t="shared" si="50"/>
        <v>-318.61000000000058</v>
      </c>
      <c r="AS112" s="479">
        <f t="shared" si="51"/>
        <v>-188.75</v>
      </c>
      <c r="AT112" s="479">
        <f t="shared" si="52"/>
        <v>-468.10000000000036</v>
      </c>
      <c r="AU112" s="479">
        <f t="shared" si="53"/>
        <v>-57.380000000001019</v>
      </c>
    </row>
    <row r="113" spans="1:47">
      <c r="A113" s="2" t="s">
        <v>122</v>
      </c>
      <c r="B113" s="3" t="s">
        <v>195</v>
      </c>
      <c r="C113" s="1006">
        <v>6430</v>
      </c>
      <c r="D113" s="961"/>
      <c r="E113" s="1014" t="s">
        <v>1066</v>
      </c>
      <c r="F113" s="1009">
        <v>591</v>
      </c>
      <c r="G113" s="331">
        <v>2064</v>
      </c>
      <c r="H113" s="332">
        <v>3106</v>
      </c>
      <c r="I113" s="332">
        <v>5036</v>
      </c>
      <c r="J113" s="333">
        <v>6530</v>
      </c>
      <c r="K113" s="333">
        <v>7054</v>
      </c>
      <c r="L113" s="695">
        <v>16172</v>
      </c>
      <c r="M113" s="700">
        <v>15877</v>
      </c>
      <c r="N113" s="327" t="s">
        <v>1382</v>
      </c>
      <c r="O113" s="314">
        <f t="shared" si="28"/>
        <v>0.28108237508491146</v>
      </c>
      <c r="P113" s="314">
        <f t="shared" si="29"/>
        <v>0.99194366733901129</v>
      </c>
      <c r="Q113" s="314">
        <f t="shared" si="30"/>
        <v>1.4549157894736842</v>
      </c>
      <c r="R113" s="314">
        <f t="shared" si="31"/>
        <v>2.2900547368421051</v>
      </c>
      <c r="S113" s="314">
        <f t="shared" si="32"/>
        <v>2.5088947368421053</v>
      </c>
      <c r="T113" s="314">
        <f t="shared" si="33"/>
        <v>2.1681768421052632</v>
      </c>
      <c r="U113" s="314">
        <f t="shared" si="34"/>
        <v>6.1794063157894739</v>
      </c>
      <c r="V113" s="314">
        <f t="shared" si="27"/>
        <v>4.8800884210526316</v>
      </c>
      <c r="W113" s="609">
        <f t="shared" si="35"/>
        <v>667.82999999999993</v>
      </c>
      <c r="X113" s="609">
        <f t="shared" si="36"/>
        <v>2332.3199999999997</v>
      </c>
      <c r="Y113" s="609">
        <f t="shared" si="37"/>
        <v>3851.44</v>
      </c>
      <c r="Z113" s="609">
        <f t="shared" si="38"/>
        <v>6395.72</v>
      </c>
      <c r="AA113" s="609">
        <f t="shared" si="39"/>
        <v>9207.2999999999993</v>
      </c>
      <c r="AB113" s="609">
        <f t="shared" si="40"/>
        <v>10651.54</v>
      </c>
      <c r="AC113" s="609">
        <f t="shared" si="41"/>
        <v>24581.439999999999</v>
      </c>
      <c r="AD113" s="463"/>
      <c r="AE113" s="463"/>
      <c r="AF113" s="463"/>
      <c r="AG113" s="463"/>
      <c r="AH113" s="463"/>
      <c r="AI113" s="463"/>
      <c r="AJ113" s="440">
        <f t="shared" si="42"/>
        <v>892.41</v>
      </c>
      <c r="AK113" s="440">
        <f t="shared" si="43"/>
        <v>3116.64</v>
      </c>
      <c r="AL113" s="440">
        <f t="shared" si="44"/>
        <v>4690.0600000000004</v>
      </c>
      <c r="AM113" s="440">
        <f t="shared" si="45"/>
        <v>7604.36</v>
      </c>
      <c r="AN113" s="440">
        <f t="shared" si="46"/>
        <v>9860.2999999999993</v>
      </c>
      <c r="AO113" s="440">
        <f t="shared" si="47"/>
        <v>10651.54</v>
      </c>
      <c r="AP113" s="479">
        <f t="shared" si="48"/>
        <v>0</v>
      </c>
      <c r="AQ113" s="479">
        <f t="shared" si="49"/>
        <v>-2224.23</v>
      </c>
      <c r="AR113" s="479">
        <f t="shared" si="50"/>
        <v>-3797.6500000000005</v>
      </c>
      <c r="AS113" s="479">
        <f t="shared" si="51"/>
        <v>-6711.95</v>
      </c>
      <c r="AT113" s="479">
        <f t="shared" si="52"/>
        <v>-8967.89</v>
      </c>
      <c r="AU113" s="479">
        <f t="shared" si="53"/>
        <v>-9759.130000000001</v>
      </c>
    </row>
    <row r="114" spans="1:47">
      <c r="A114" s="2" t="s">
        <v>1086</v>
      </c>
      <c r="B114" s="3" t="s">
        <v>2048</v>
      </c>
      <c r="C114" s="1006">
        <v>6400</v>
      </c>
      <c r="D114" s="961"/>
      <c r="E114" s="1014" t="s">
        <v>1066</v>
      </c>
      <c r="F114" s="1009">
        <v>6438</v>
      </c>
      <c r="G114" s="331">
        <v>6245</v>
      </c>
      <c r="H114" s="332">
        <v>6438</v>
      </c>
      <c r="I114" s="332">
        <v>6046</v>
      </c>
      <c r="J114" s="333">
        <v>6752</v>
      </c>
      <c r="K114" s="333">
        <v>6442</v>
      </c>
      <c r="L114" s="694">
        <v>16278</v>
      </c>
      <c r="M114" s="700">
        <v>7858</v>
      </c>
      <c r="N114" s="327" t="s">
        <v>1382</v>
      </c>
      <c r="O114" s="314">
        <f t="shared" si="28"/>
        <v>3.0619430301127921</v>
      </c>
      <c r="P114" s="314">
        <f t="shared" si="29"/>
        <v>3.0013024237074251</v>
      </c>
      <c r="Q114" s="314">
        <f t="shared" si="30"/>
        <v>3.015694736842105</v>
      </c>
      <c r="R114" s="314">
        <f t="shared" si="31"/>
        <v>2.7493389473684213</v>
      </c>
      <c r="S114" s="314">
        <f t="shared" si="32"/>
        <v>2.5941894736842106</v>
      </c>
      <c r="T114" s="314">
        <f t="shared" si="33"/>
        <v>1.9800673684210528</v>
      </c>
      <c r="U114" s="314">
        <f t="shared" si="34"/>
        <v>6.2199094736842104</v>
      </c>
      <c r="V114" s="314">
        <f t="shared" si="27"/>
        <v>2.4153010526315795</v>
      </c>
      <c r="W114" s="609">
        <f t="shared" si="35"/>
        <v>7274.94</v>
      </c>
      <c r="X114" s="609">
        <f t="shared" si="36"/>
        <v>7056.8499999999995</v>
      </c>
      <c r="Y114" s="609">
        <f t="shared" si="37"/>
        <v>7983.12</v>
      </c>
      <c r="Z114" s="609">
        <f t="shared" si="38"/>
        <v>7678.42</v>
      </c>
      <c r="AA114" s="609">
        <f t="shared" si="39"/>
        <v>9520.32</v>
      </c>
      <c r="AB114" s="609">
        <f t="shared" si="40"/>
        <v>9727.42</v>
      </c>
      <c r="AC114" s="609">
        <f t="shared" si="41"/>
        <v>24742.560000000001</v>
      </c>
      <c r="AD114" s="463"/>
      <c r="AE114" s="463"/>
      <c r="AF114" s="463"/>
      <c r="AG114" s="463"/>
      <c r="AH114" s="463"/>
      <c r="AI114" s="463"/>
      <c r="AJ114" s="440">
        <f t="shared" si="42"/>
        <v>9721.3799999999992</v>
      </c>
      <c r="AK114" s="440">
        <f t="shared" si="43"/>
        <v>9429.9500000000007</v>
      </c>
      <c r="AL114" s="440">
        <f t="shared" si="44"/>
        <v>9721.3799999999992</v>
      </c>
      <c r="AM114" s="440">
        <f t="shared" si="45"/>
        <v>9129.4600000000009</v>
      </c>
      <c r="AN114" s="440">
        <f t="shared" si="46"/>
        <v>10195.52</v>
      </c>
      <c r="AO114" s="440">
        <f t="shared" si="47"/>
        <v>9727.42</v>
      </c>
      <c r="AP114" s="479">
        <f t="shared" si="48"/>
        <v>0</v>
      </c>
      <c r="AQ114" s="479">
        <f t="shared" si="49"/>
        <v>291.42999999999847</v>
      </c>
      <c r="AR114" s="479">
        <f t="shared" si="50"/>
        <v>0</v>
      </c>
      <c r="AS114" s="479">
        <f t="shared" si="51"/>
        <v>591.91999999999825</v>
      </c>
      <c r="AT114" s="479">
        <f t="shared" si="52"/>
        <v>-474.14000000000124</v>
      </c>
      <c r="AU114" s="479">
        <f t="shared" si="53"/>
        <v>-6.0400000000008731</v>
      </c>
    </row>
    <row r="115" spans="1:47">
      <c r="A115" s="2" t="s">
        <v>1087</v>
      </c>
      <c r="B115" s="3" t="s">
        <v>2049</v>
      </c>
      <c r="C115" s="1006">
        <v>6400</v>
      </c>
      <c r="D115" s="961"/>
      <c r="E115" s="1014" t="s">
        <v>1066</v>
      </c>
      <c r="F115" s="1009">
        <v>7306</v>
      </c>
      <c r="G115" s="331">
        <v>9103</v>
      </c>
      <c r="H115" s="332">
        <v>7306</v>
      </c>
      <c r="I115" s="332">
        <v>6934</v>
      </c>
      <c r="J115" s="333">
        <v>7555</v>
      </c>
      <c r="K115" s="333">
        <v>8528</v>
      </c>
      <c r="L115" s="695">
        <v>9168</v>
      </c>
      <c r="M115" s="702">
        <v>7968</v>
      </c>
      <c r="N115" s="327" t="s">
        <v>1382</v>
      </c>
      <c r="O115" s="314">
        <f t="shared" si="28"/>
        <v>3.4747679058720196</v>
      </c>
      <c r="P115" s="314">
        <f t="shared" si="29"/>
        <v>4.3748368235402229</v>
      </c>
      <c r="Q115" s="314">
        <f t="shared" si="30"/>
        <v>3.4222842105263158</v>
      </c>
      <c r="R115" s="314">
        <f t="shared" si="31"/>
        <v>3.1531452631578949</v>
      </c>
      <c r="S115" s="314">
        <f t="shared" si="32"/>
        <v>2.9027105263157895</v>
      </c>
      <c r="T115" s="314">
        <f t="shared" si="33"/>
        <v>2.6212378947368422</v>
      </c>
      <c r="U115" s="314">
        <f t="shared" si="34"/>
        <v>3.5031410526315789</v>
      </c>
      <c r="V115" s="314">
        <f t="shared" si="27"/>
        <v>2.4491115789473685</v>
      </c>
      <c r="W115" s="609">
        <f t="shared" si="35"/>
        <v>8255.7799999999988</v>
      </c>
      <c r="X115" s="609">
        <f t="shared" si="36"/>
        <v>10286.39</v>
      </c>
      <c r="Y115" s="609">
        <f t="shared" si="37"/>
        <v>9059.44</v>
      </c>
      <c r="Z115" s="609">
        <f t="shared" si="38"/>
        <v>8806.18</v>
      </c>
      <c r="AA115" s="609">
        <f t="shared" si="39"/>
        <v>10652.55</v>
      </c>
      <c r="AB115" s="609">
        <f t="shared" si="40"/>
        <v>12877.28</v>
      </c>
      <c r="AC115" s="609">
        <f t="shared" si="41"/>
        <v>13935.36</v>
      </c>
      <c r="AD115" s="463"/>
      <c r="AE115" s="463"/>
      <c r="AF115" s="463"/>
      <c r="AG115" s="463"/>
      <c r="AH115" s="463"/>
      <c r="AI115" s="463"/>
      <c r="AJ115" s="440">
        <f t="shared" si="42"/>
        <v>11032.06</v>
      </c>
      <c r="AK115" s="440">
        <f t="shared" si="43"/>
        <v>13745.53</v>
      </c>
      <c r="AL115" s="440">
        <f t="shared" si="44"/>
        <v>11032.06</v>
      </c>
      <c r="AM115" s="440">
        <f t="shared" si="45"/>
        <v>10470.34</v>
      </c>
      <c r="AN115" s="440">
        <f t="shared" si="46"/>
        <v>11408.05</v>
      </c>
      <c r="AO115" s="440">
        <f t="shared" si="47"/>
        <v>12877.28</v>
      </c>
      <c r="AP115" s="479">
        <f t="shared" si="48"/>
        <v>0</v>
      </c>
      <c r="AQ115" s="479">
        <f t="shared" si="49"/>
        <v>-2713.4700000000012</v>
      </c>
      <c r="AR115" s="479">
        <f t="shared" si="50"/>
        <v>0</v>
      </c>
      <c r="AS115" s="479">
        <f t="shared" si="51"/>
        <v>561.71999999999935</v>
      </c>
      <c r="AT115" s="479">
        <f t="shared" si="52"/>
        <v>-375.98999999999978</v>
      </c>
      <c r="AU115" s="479">
        <f t="shared" si="53"/>
        <v>-1845.2200000000012</v>
      </c>
    </row>
    <row r="116" spans="1:47">
      <c r="A116" s="2" t="s">
        <v>143</v>
      </c>
      <c r="B116" s="3" t="s">
        <v>79</v>
      </c>
      <c r="C116" s="1006">
        <v>6400</v>
      </c>
      <c r="D116" s="961"/>
      <c r="E116" s="1014" t="s">
        <v>1066</v>
      </c>
      <c r="F116" s="1009">
        <v>295791</v>
      </c>
      <c r="G116" s="331">
        <v>239937</v>
      </c>
      <c r="H116" s="332">
        <v>196604</v>
      </c>
      <c r="I116" s="332">
        <v>161098</v>
      </c>
      <c r="J116" s="333">
        <v>163831.4</v>
      </c>
      <c r="K116" s="333">
        <v>166593</v>
      </c>
      <c r="L116" s="694">
        <v>168715</v>
      </c>
      <c r="M116" s="700">
        <v>177565</v>
      </c>
      <c r="N116" s="327" t="s">
        <v>1382</v>
      </c>
      <c r="O116" s="314">
        <f t="shared" si="28"/>
        <v>140.67958850886814</v>
      </c>
      <c r="P116" s="314">
        <f t="shared" si="29"/>
        <v>115.31200954957382</v>
      </c>
      <c r="Q116" s="314">
        <f t="shared" si="30"/>
        <v>92.093452631578955</v>
      </c>
      <c r="R116" s="314">
        <f t="shared" si="31"/>
        <v>73.257195789473684</v>
      </c>
      <c r="S116" s="314">
        <f t="shared" si="32"/>
        <v>62.945748421052627</v>
      </c>
      <c r="T116" s="314">
        <f t="shared" si="33"/>
        <v>51.205427368421063</v>
      </c>
      <c r="U116" s="314">
        <f t="shared" si="34"/>
        <v>64.466889473684219</v>
      </c>
      <c r="V116" s="314">
        <f t="shared" si="27"/>
        <v>54.57787368421053</v>
      </c>
      <c r="W116" s="609">
        <f t="shared" si="35"/>
        <v>334243.82999999996</v>
      </c>
      <c r="X116" s="609">
        <f t="shared" si="36"/>
        <v>271128.81</v>
      </c>
      <c r="Y116" s="609">
        <f t="shared" si="37"/>
        <v>243788.96</v>
      </c>
      <c r="Z116" s="609">
        <f t="shared" si="38"/>
        <v>204594.46</v>
      </c>
      <c r="AA116" s="609">
        <f t="shared" si="39"/>
        <v>231002.27399999998</v>
      </c>
      <c r="AB116" s="609">
        <f t="shared" si="40"/>
        <v>251555.43</v>
      </c>
      <c r="AC116" s="609">
        <f t="shared" si="41"/>
        <v>256446.80000000002</v>
      </c>
      <c r="AD116" s="463"/>
      <c r="AE116" s="463"/>
      <c r="AF116" s="463"/>
      <c r="AG116" s="463"/>
      <c r="AH116" s="463"/>
      <c r="AI116" s="463"/>
      <c r="AJ116" s="440">
        <f t="shared" si="42"/>
        <v>446644.41</v>
      </c>
      <c r="AK116" s="440">
        <f t="shared" si="43"/>
        <v>362304.87</v>
      </c>
      <c r="AL116" s="440">
        <f t="shared" si="44"/>
        <v>296872.03999999998</v>
      </c>
      <c r="AM116" s="440">
        <f t="shared" si="45"/>
        <v>243257.98</v>
      </c>
      <c r="AN116" s="440">
        <f t="shared" si="46"/>
        <v>247385.41399999999</v>
      </c>
      <c r="AO116" s="440">
        <f t="shared" si="47"/>
        <v>251555.43</v>
      </c>
      <c r="AP116" s="479">
        <f t="shared" si="48"/>
        <v>0</v>
      </c>
      <c r="AQ116" s="479">
        <f t="shared" si="49"/>
        <v>84339.539999999979</v>
      </c>
      <c r="AR116" s="479">
        <f t="shared" si="50"/>
        <v>149772.37</v>
      </c>
      <c r="AS116" s="479">
        <f t="shared" si="51"/>
        <v>203386.42999999996</v>
      </c>
      <c r="AT116" s="479">
        <f t="shared" si="52"/>
        <v>199258.99599999998</v>
      </c>
      <c r="AU116" s="479">
        <f t="shared" si="53"/>
        <v>195088.97999999998</v>
      </c>
    </row>
    <row r="117" spans="1:47">
      <c r="A117" s="2" t="s">
        <v>278</v>
      </c>
      <c r="B117" s="3" t="s">
        <v>279</v>
      </c>
      <c r="C117" s="1006">
        <v>6400</v>
      </c>
      <c r="D117" s="961"/>
      <c r="E117" s="1014" t="s">
        <v>1066</v>
      </c>
      <c r="F117" s="1009">
        <v>19508</v>
      </c>
      <c r="G117" s="331">
        <v>24111</v>
      </c>
      <c r="H117" s="332">
        <v>21511</v>
      </c>
      <c r="I117" s="332">
        <v>22077</v>
      </c>
      <c r="J117" s="333">
        <v>22425</v>
      </c>
      <c r="K117" s="333">
        <v>20217</v>
      </c>
      <c r="L117" s="695">
        <v>21051</v>
      </c>
      <c r="M117" s="702">
        <v>19187</v>
      </c>
      <c r="N117" s="327" t="s">
        <v>1382</v>
      </c>
      <c r="O117" s="314">
        <f t="shared" si="28"/>
        <v>9.2780964012799565</v>
      </c>
      <c r="P117" s="314">
        <f t="shared" si="29"/>
        <v>11.587574497679702</v>
      </c>
      <c r="Q117" s="314">
        <f t="shared" si="30"/>
        <v>10.076205263157895</v>
      </c>
      <c r="R117" s="314">
        <f t="shared" si="31"/>
        <v>10.039225263157896</v>
      </c>
      <c r="S117" s="314">
        <f t="shared" si="32"/>
        <v>8.6159210526315793</v>
      </c>
      <c r="T117" s="314">
        <f t="shared" si="33"/>
        <v>6.2140673684210537</v>
      </c>
      <c r="U117" s="314">
        <f t="shared" si="34"/>
        <v>8.0436978947368427</v>
      </c>
      <c r="V117" s="314">
        <f t="shared" si="27"/>
        <v>5.8974778947368431</v>
      </c>
      <c r="W117" s="609">
        <f t="shared" si="35"/>
        <v>22044.039999999997</v>
      </c>
      <c r="X117" s="609">
        <f t="shared" si="36"/>
        <v>27245.429999999997</v>
      </c>
      <c r="Y117" s="609">
        <f t="shared" si="37"/>
        <v>26673.64</v>
      </c>
      <c r="Z117" s="609">
        <f t="shared" si="38"/>
        <v>28037.79</v>
      </c>
      <c r="AA117" s="609">
        <f t="shared" si="39"/>
        <v>31619.25</v>
      </c>
      <c r="AB117" s="609">
        <f t="shared" si="40"/>
        <v>30527.670000000002</v>
      </c>
      <c r="AC117" s="609">
        <f t="shared" si="41"/>
        <v>31997.52</v>
      </c>
      <c r="AD117" s="463"/>
      <c r="AE117" s="463"/>
      <c r="AF117" s="463"/>
      <c r="AG117" s="463"/>
      <c r="AH117" s="463"/>
      <c r="AI117" s="463"/>
      <c r="AJ117" s="440">
        <f t="shared" si="42"/>
        <v>29457.08</v>
      </c>
      <c r="AK117" s="440">
        <f t="shared" si="43"/>
        <v>36407.61</v>
      </c>
      <c r="AL117" s="440">
        <f t="shared" si="44"/>
        <v>32481.61</v>
      </c>
      <c r="AM117" s="440">
        <f t="shared" si="45"/>
        <v>33336.269999999997</v>
      </c>
      <c r="AN117" s="440">
        <f t="shared" si="46"/>
        <v>33861.75</v>
      </c>
      <c r="AO117" s="440">
        <f t="shared" si="47"/>
        <v>30527.670000000002</v>
      </c>
      <c r="AP117" s="479">
        <f t="shared" si="48"/>
        <v>0</v>
      </c>
      <c r="AQ117" s="479">
        <f t="shared" si="49"/>
        <v>-6950.5299999999988</v>
      </c>
      <c r="AR117" s="479">
        <f t="shared" si="50"/>
        <v>-3024.5299999999988</v>
      </c>
      <c r="AS117" s="479">
        <f t="shared" si="51"/>
        <v>-3879.1899999999951</v>
      </c>
      <c r="AT117" s="479">
        <f t="shared" si="52"/>
        <v>-4404.6699999999983</v>
      </c>
      <c r="AU117" s="479">
        <f t="shared" si="53"/>
        <v>-1070.5900000000001</v>
      </c>
    </row>
    <row r="118" spans="1:47">
      <c r="A118" s="2" t="s">
        <v>1330</v>
      </c>
      <c r="B118" s="3" t="s">
        <v>57</v>
      </c>
      <c r="C118" s="1006">
        <v>6300</v>
      </c>
      <c r="D118" s="961"/>
      <c r="E118" s="1014" t="s">
        <v>1066</v>
      </c>
      <c r="F118" s="1009">
        <v>16651</v>
      </c>
      <c r="G118" s="331">
        <v>17818</v>
      </c>
      <c r="H118" s="332">
        <v>17649</v>
      </c>
      <c r="I118" s="332">
        <v>26641</v>
      </c>
      <c r="J118" s="333">
        <v>20454</v>
      </c>
      <c r="K118" s="333">
        <v>22265</v>
      </c>
      <c r="L118" s="694">
        <v>26380</v>
      </c>
      <c r="M118" s="700">
        <v>17601</v>
      </c>
      <c r="N118" s="327" t="s">
        <v>1382</v>
      </c>
      <c r="O118" s="314">
        <f t="shared" si="28"/>
        <v>7.9192937860217629</v>
      </c>
      <c r="P118" s="314">
        <f t="shared" si="29"/>
        <v>8.5632036165922969</v>
      </c>
      <c r="Q118" s="314">
        <f t="shared" si="30"/>
        <v>8.2671631578947373</v>
      </c>
      <c r="R118" s="314">
        <f t="shared" si="31"/>
        <v>12.114644210526315</v>
      </c>
      <c r="S118" s="314">
        <f t="shared" si="32"/>
        <v>7.8586421052631579</v>
      </c>
      <c r="T118" s="314">
        <f t="shared" si="33"/>
        <v>6.8435578947368434</v>
      </c>
      <c r="U118" s="314">
        <f t="shared" si="34"/>
        <v>10.079936842105264</v>
      </c>
      <c r="V118" s="314">
        <f t="shared" si="27"/>
        <v>5.4099915789473689</v>
      </c>
      <c r="W118" s="609">
        <f t="shared" si="35"/>
        <v>18815.629999999997</v>
      </c>
      <c r="X118" s="609">
        <f t="shared" si="36"/>
        <v>20134.339999999997</v>
      </c>
      <c r="Y118" s="609">
        <f t="shared" si="37"/>
        <v>21884.76</v>
      </c>
      <c r="Z118" s="609">
        <f t="shared" si="38"/>
        <v>33834.07</v>
      </c>
      <c r="AA118" s="609">
        <f t="shared" si="39"/>
        <v>28840.14</v>
      </c>
      <c r="AB118" s="609">
        <f t="shared" si="40"/>
        <v>33620.15</v>
      </c>
      <c r="AC118" s="609">
        <f t="shared" si="41"/>
        <v>40097.599999999999</v>
      </c>
      <c r="AD118" s="463"/>
      <c r="AE118" s="463"/>
      <c r="AF118" s="463"/>
      <c r="AG118" s="463"/>
      <c r="AH118" s="463"/>
      <c r="AI118" s="463"/>
      <c r="AJ118" s="440">
        <f t="shared" si="42"/>
        <v>25143.01</v>
      </c>
      <c r="AK118" s="440">
        <f t="shared" si="43"/>
        <v>26905.18</v>
      </c>
      <c r="AL118" s="440">
        <f t="shared" si="44"/>
        <v>26649.99</v>
      </c>
      <c r="AM118" s="440">
        <f t="shared" si="45"/>
        <v>40227.910000000003</v>
      </c>
      <c r="AN118" s="440">
        <f t="shared" si="46"/>
        <v>30885.54</v>
      </c>
      <c r="AO118" s="440">
        <f t="shared" si="47"/>
        <v>33620.15</v>
      </c>
      <c r="AP118" s="479">
        <f t="shared" si="48"/>
        <v>0</v>
      </c>
      <c r="AQ118" s="479">
        <f t="shared" si="49"/>
        <v>-1762.1700000000019</v>
      </c>
      <c r="AR118" s="479">
        <f t="shared" si="50"/>
        <v>-1506.9800000000032</v>
      </c>
      <c r="AS118" s="479">
        <f t="shared" si="51"/>
        <v>-15084.900000000005</v>
      </c>
      <c r="AT118" s="479">
        <f t="shared" si="52"/>
        <v>-5742.5300000000025</v>
      </c>
      <c r="AU118" s="479">
        <f t="shared" si="53"/>
        <v>-8477.1400000000031</v>
      </c>
    </row>
    <row r="119" spans="1:47">
      <c r="A119" s="2" t="s">
        <v>173</v>
      </c>
      <c r="B119" s="3" t="s">
        <v>174</v>
      </c>
      <c r="C119" s="1006">
        <v>6310</v>
      </c>
      <c r="D119" s="961"/>
      <c r="E119" s="1014" t="s">
        <v>1066</v>
      </c>
      <c r="F119" s="1009">
        <v>11066</v>
      </c>
      <c r="G119" s="331">
        <v>9951</v>
      </c>
      <c r="H119" s="332">
        <v>10645</v>
      </c>
      <c r="I119" s="332">
        <v>8757</v>
      </c>
      <c r="J119" s="333">
        <v>12029</v>
      </c>
      <c r="K119" s="333">
        <v>11857</v>
      </c>
      <c r="L119" s="694">
        <v>11657</v>
      </c>
      <c r="M119" s="700">
        <v>10934</v>
      </c>
      <c r="N119" s="327" t="s">
        <v>1382</v>
      </c>
      <c r="O119" s="314">
        <f t="shared" si="28"/>
        <v>5.2630415612345702</v>
      </c>
      <c r="P119" s="314">
        <f t="shared" si="29"/>
        <v>4.7823795705864827</v>
      </c>
      <c r="Q119" s="314">
        <f t="shared" si="30"/>
        <v>4.9863421052631578</v>
      </c>
      <c r="R119" s="314">
        <f t="shared" si="31"/>
        <v>3.9821305263157898</v>
      </c>
      <c r="S119" s="314">
        <f t="shared" si="32"/>
        <v>4.6216684210526315</v>
      </c>
      <c r="T119" s="314">
        <f t="shared" si="33"/>
        <v>3.6444673684210529</v>
      </c>
      <c r="U119" s="314">
        <f t="shared" si="34"/>
        <v>4.4542010526315794</v>
      </c>
      <c r="V119" s="314">
        <f t="shared" si="27"/>
        <v>3.360766315789474</v>
      </c>
      <c r="W119" s="609">
        <f t="shared" si="35"/>
        <v>12504.579999999998</v>
      </c>
      <c r="X119" s="609">
        <f t="shared" si="36"/>
        <v>11244.63</v>
      </c>
      <c r="Y119" s="609">
        <f t="shared" si="37"/>
        <v>13199.8</v>
      </c>
      <c r="Z119" s="609">
        <f t="shared" si="38"/>
        <v>11121.39</v>
      </c>
      <c r="AA119" s="609">
        <f t="shared" si="39"/>
        <v>16960.89</v>
      </c>
      <c r="AB119" s="609">
        <f t="shared" si="40"/>
        <v>17904.07</v>
      </c>
      <c r="AC119" s="609">
        <f t="shared" si="41"/>
        <v>17718.64</v>
      </c>
      <c r="AD119" s="463"/>
      <c r="AE119" s="463"/>
      <c r="AF119" s="463"/>
      <c r="AG119" s="463"/>
      <c r="AH119" s="463"/>
      <c r="AI119" s="463"/>
      <c r="AJ119" s="440">
        <f t="shared" si="42"/>
        <v>16709.66</v>
      </c>
      <c r="AK119" s="440">
        <f t="shared" si="43"/>
        <v>15026.01</v>
      </c>
      <c r="AL119" s="440">
        <f t="shared" si="44"/>
        <v>16073.95</v>
      </c>
      <c r="AM119" s="440">
        <f t="shared" si="45"/>
        <v>13223.07</v>
      </c>
      <c r="AN119" s="440">
        <f t="shared" si="46"/>
        <v>18163.79</v>
      </c>
      <c r="AO119" s="440">
        <f t="shared" si="47"/>
        <v>17904.07</v>
      </c>
      <c r="AP119" s="479">
        <f t="shared" si="48"/>
        <v>0</v>
      </c>
      <c r="AQ119" s="479">
        <f t="shared" si="49"/>
        <v>1683.6499999999996</v>
      </c>
      <c r="AR119" s="479">
        <f t="shared" si="50"/>
        <v>635.70999999999913</v>
      </c>
      <c r="AS119" s="479">
        <f t="shared" si="51"/>
        <v>3486.59</v>
      </c>
      <c r="AT119" s="479">
        <f t="shared" si="52"/>
        <v>-1454.130000000001</v>
      </c>
      <c r="AU119" s="479">
        <f t="shared" si="53"/>
        <v>-1194.4099999999999</v>
      </c>
    </row>
    <row r="120" spans="1:47" s="88" customFormat="1">
      <c r="A120" s="2" t="s">
        <v>229</v>
      </c>
      <c r="B120" s="3" t="s">
        <v>2050</v>
      </c>
      <c r="C120" s="1006">
        <v>6310</v>
      </c>
      <c r="D120" s="961"/>
      <c r="E120" s="1014" t="s">
        <v>1066</v>
      </c>
      <c r="F120" s="1009">
        <v>262269</v>
      </c>
      <c r="G120" s="331">
        <v>197446</v>
      </c>
      <c r="H120" s="332">
        <v>186766</v>
      </c>
      <c r="I120" s="332">
        <v>203355</v>
      </c>
      <c r="J120" s="333">
        <v>193692.6</v>
      </c>
      <c r="K120" s="333">
        <v>160466</v>
      </c>
      <c r="L120" s="694">
        <v>144875</v>
      </c>
      <c r="M120" s="700">
        <v>149450</v>
      </c>
      <c r="N120" s="327" t="s">
        <v>1382</v>
      </c>
      <c r="O120" s="314">
        <f t="shared" si="28"/>
        <v>124.73636790379805</v>
      </c>
      <c r="P120" s="314">
        <f t="shared" si="29"/>
        <v>94.891138246811252</v>
      </c>
      <c r="Q120" s="314">
        <f t="shared" si="30"/>
        <v>87.485126315789472</v>
      </c>
      <c r="R120" s="314">
        <f t="shared" si="31"/>
        <v>92.47301052631579</v>
      </c>
      <c r="S120" s="314">
        <f t="shared" si="32"/>
        <v>74.418735789473686</v>
      </c>
      <c r="T120" s="314">
        <f t="shared" si="33"/>
        <v>49.322181052631585</v>
      </c>
      <c r="U120" s="314">
        <f t="shared" si="34"/>
        <v>55.357500000000002</v>
      </c>
      <c r="V120" s="314">
        <f t="shared" si="27"/>
        <v>45.93621052631579</v>
      </c>
      <c r="W120" s="609">
        <f t="shared" si="35"/>
        <v>296363.96999999997</v>
      </c>
      <c r="X120" s="609">
        <f t="shared" si="36"/>
        <v>223113.97999999998</v>
      </c>
      <c r="Y120" s="609">
        <f t="shared" si="37"/>
        <v>231589.84</v>
      </c>
      <c r="Z120" s="609">
        <f t="shared" si="38"/>
        <v>258260.85</v>
      </c>
      <c r="AA120" s="609">
        <f t="shared" si="39"/>
        <v>273106.56599999999</v>
      </c>
      <c r="AB120" s="609">
        <f t="shared" si="40"/>
        <v>242303.66</v>
      </c>
      <c r="AC120" s="609">
        <f t="shared" si="41"/>
        <v>220210</v>
      </c>
      <c r="AD120" s="463"/>
      <c r="AE120" s="463"/>
      <c r="AF120" s="463"/>
      <c r="AG120" s="463"/>
      <c r="AH120" s="463"/>
      <c r="AI120" s="463"/>
      <c r="AJ120" s="440">
        <f t="shared" si="42"/>
        <v>396026.19</v>
      </c>
      <c r="AK120" s="440">
        <f t="shared" si="43"/>
        <v>298143.46000000002</v>
      </c>
      <c r="AL120" s="440">
        <f t="shared" si="44"/>
        <v>282016.65999999997</v>
      </c>
      <c r="AM120" s="440">
        <f t="shared" si="45"/>
        <v>307066.05</v>
      </c>
      <c r="AN120" s="440">
        <f t="shared" si="46"/>
        <v>292475.826</v>
      </c>
      <c r="AO120" s="440">
        <f t="shared" si="47"/>
        <v>242303.66</v>
      </c>
      <c r="AP120" s="479">
        <f t="shared" si="48"/>
        <v>0</v>
      </c>
      <c r="AQ120" s="479">
        <f t="shared" si="49"/>
        <v>97882.729999999981</v>
      </c>
      <c r="AR120" s="479">
        <f t="shared" si="50"/>
        <v>114009.53000000003</v>
      </c>
      <c r="AS120" s="479">
        <f t="shared" si="51"/>
        <v>88960.140000000014</v>
      </c>
      <c r="AT120" s="479">
        <f t="shared" si="52"/>
        <v>103550.364</v>
      </c>
      <c r="AU120" s="479">
        <f t="shared" si="53"/>
        <v>153722.53</v>
      </c>
    </row>
    <row r="121" spans="1:47" s="88" customFormat="1">
      <c r="A121" s="2" t="s">
        <v>1104</v>
      </c>
      <c r="B121" s="312" t="s">
        <v>21</v>
      </c>
      <c r="C121" s="1006"/>
      <c r="D121" s="1016"/>
      <c r="E121" s="1014" t="s">
        <v>1066</v>
      </c>
      <c r="F121" s="1009">
        <v>11528</v>
      </c>
      <c r="G121" s="331">
        <v>11675</v>
      </c>
      <c r="H121" s="332">
        <v>10356</v>
      </c>
      <c r="I121" s="332">
        <v>10834</v>
      </c>
      <c r="J121" s="333">
        <v>9631</v>
      </c>
      <c r="K121" s="333">
        <v>10722</v>
      </c>
      <c r="L121" s="694">
        <v>10781</v>
      </c>
      <c r="M121" s="700">
        <v>12276</v>
      </c>
      <c r="N121" s="327" t="s">
        <v>1382</v>
      </c>
      <c r="O121" s="314">
        <f t="shared" si="28"/>
        <v>5.482770930590287</v>
      </c>
      <c r="P121" s="314">
        <f t="shared" si="29"/>
        <v>5.6109216648173241</v>
      </c>
      <c r="Q121" s="314">
        <f t="shared" si="30"/>
        <v>4.8509684210526318</v>
      </c>
      <c r="R121" s="314">
        <f t="shared" si="31"/>
        <v>4.9266189473684214</v>
      </c>
      <c r="S121" s="314">
        <f t="shared" si="32"/>
        <v>3.7003315789473685</v>
      </c>
      <c r="T121" s="314">
        <f t="shared" si="33"/>
        <v>3.2956042105263164</v>
      </c>
      <c r="U121" s="314">
        <f t="shared" si="34"/>
        <v>4.1194768421052634</v>
      </c>
      <c r="V121" s="314">
        <f t="shared" si="27"/>
        <v>3.7732547368421057</v>
      </c>
      <c r="W121" s="609">
        <f t="shared" si="35"/>
        <v>13026.64</v>
      </c>
      <c r="X121" s="609">
        <f t="shared" si="36"/>
        <v>13192.749999999998</v>
      </c>
      <c r="Y121" s="609">
        <f t="shared" si="37"/>
        <v>12841.44</v>
      </c>
      <c r="Z121" s="609">
        <f t="shared" si="38"/>
        <v>13759.18</v>
      </c>
      <c r="AA121" s="609">
        <f t="shared" si="39"/>
        <v>13579.71</v>
      </c>
      <c r="AB121" s="609">
        <f t="shared" si="40"/>
        <v>16190.22</v>
      </c>
      <c r="AC121" s="609">
        <f t="shared" si="41"/>
        <v>16387.12</v>
      </c>
      <c r="AD121" s="463"/>
      <c r="AE121" s="463"/>
      <c r="AF121" s="463"/>
      <c r="AG121" s="463"/>
      <c r="AH121" s="463"/>
      <c r="AI121" s="463"/>
      <c r="AJ121" s="440">
        <f t="shared" si="42"/>
        <v>17407.28</v>
      </c>
      <c r="AK121" s="440">
        <f t="shared" si="43"/>
        <v>17629.25</v>
      </c>
      <c r="AL121" s="440">
        <f t="shared" si="44"/>
        <v>15637.56</v>
      </c>
      <c r="AM121" s="440">
        <f t="shared" si="45"/>
        <v>16359.34</v>
      </c>
      <c r="AN121" s="440">
        <f t="shared" si="46"/>
        <v>14542.81</v>
      </c>
      <c r="AO121" s="440">
        <f t="shared" si="47"/>
        <v>16190.22</v>
      </c>
      <c r="AP121" s="479">
        <f t="shared" si="48"/>
        <v>0</v>
      </c>
      <c r="AQ121" s="479">
        <f t="shared" si="49"/>
        <v>-221.97000000000116</v>
      </c>
      <c r="AR121" s="479">
        <f t="shared" si="50"/>
        <v>1769.7199999999993</v>
      </c>
      <c r="AS121" s="479">
        <f t="shared" si="51"/>
        <v>1047.9399999999987</v>
      </c>
      <c r="AT121" s="479">
        <f t="shared" si="52"/>
        <v>2864.4699999999993</v>
      </c>
      <c r="AU121" s="479">
        <f t="shared" si="53"/>
        <v>1217.0599999999995</v>
      </c>
    </row>
    <row r="122" spans="1:47">
      <c r="A122" s="2" t="s">
        <v>295</v>
      </c>
      <c r="B122" s="3" t="s">
        <v>296</v>
      </c>
      <c r="C122" s="1006">
        <v>6310</v>
      </c>
      <c r="D122" s="961"/>
      <c r="E122" s="1014" t="s">
        <v>1066</v>
      </c>
      <c r="F122" s="1009">
        <v>42550</v>
      </c>
      <c r="G122" s="331">
        <v>36022</v>
      </c>
      <c r="H122" s="332">
        <v>34249</v>
      </c>
      <c r="I122" s="332">
        <v>44506</v>
      </c>
      <c r="J122" s="333">
        <v>69396</v>
      </c>
      <c r="K122" s="333">
        <v>77556</v>
      </c>
      <c r="L122" s="694">
        <v>54061</v>
      </c>
      <c r="M122" s="700">
        <v>13480</v>
      </c>
      <c r="N122" s="327" t="s">
        <v>1382</v>
      </c>
      <c r="O122" s="314">
        <f t="shared" si="28"/>
        <v>20.23697979672248</v>
      </c>
      <c r="P122" s="314">
        <f t="shared" si="29"/>
        <v>17.311916077948577</v>
      </c>
      <c r="Q122" s="314">
        <f t="shared" si="30"/>
        <v>16.042952631578949</v>
      </c>
      <c r="R122" s="314">
        <f t="shared" si="31"/>
        <v>20.238517894736841</v>
      </c>
      <c r="S122" s="314">
        <f t="shared" si="32"/>
        <v>26.662673684210528</v>
      </c>
      <c r="T122" s="314">
        <f t="shared" si="33"/>
        <v>23.838265263157897</v>
      </c>
      <c r="U122" s="314">
        <f t="shared" si="34"/>
        <v>20.656992631578948</v>
      </c>
      <c r="V122" s="314">
        <f t="shared" si="27"/>
        <v>4.1433263157894737</v>
      </c>
      <c r="W122" s="609">
        <f t="shared" si="35"/>
        <v>48081.499999999993</v>
      </c>
      <c r="X122" s="609">
        <f t="shared" si="36"/>
        <v>40704.859999999993</v>
      </c>
      <c r="Y122" s="609">
        <f t="shared" si="37"/>
        <v>42468.76</v>
      </c>
      <c r="Z122" s="609">
        <f t="shared" si="38"/>
        <v>56522.62</v>
      </c>
      <c r="AA122" s="609">
        <f t="shared" si="39"/>
        <v>97848.36</v>
      </c>
      <c r="AB122" s="609">
        <f t="shared" si="40"/>
        <v>117109.56</v>
      </c>
      <c r="AC122" s="609">
        <f t="shared" si="41"/>
        <v>82172.72</v>
      </c>
      <c r="AD122" s="463"/>
      <c r="AE122" s="463"/>
      <c r="AF122" s="463"/>
      <c r="AG122" s="463"/>
      <c r="AH122" s="463"/>
      <c r="AI122" s="463"/>
      <c r="AJ122" s="440">
        <f t="shared" si="42"/>
        <v>64250.5</v>
      </c>
      <c r="AK122" s="440">
        <f t="shared" si="43"/>
        <v>54393.22</v>
      </c>
      <c r="AL122" s="440">
        <f t="shared" si="44"/>
        <v>51715.99</v>
      </c>
      <c r="AM122" s="440">
        <f t="shared" si="45"/>
        <v>67204.06</v>
      </c>
      <c r="AN122" s="440">
        <f t="shared" si="46"/>
        <v>104787.96</v>
      </c>
      <c r="AO122" s="440">
        <f t="shared" si="47"/>
        <v>117109.56</v>
      </c>
      <c r="AP122" s="479">
        <f t="shared" si="48"/>
        <v>0</v>
      </c>
      <c r="AQ122" s="479">
        <f t="shared" si="49"/>
        <v>9857.2799999999988</v>
      </c>
      <c r="AR122" s="479">
        <f t="shared" si="50"/>
        <v>12534.510000000002</v>
      </c>
      <c r="AS122" s="479">
        <f t="shared" si="51"/>
        <v>-2953.5599999999977</v>
      </c>
      <c r="AT122" s="479">
        <f t="shared" si="52"/>
        <v>-40537.460000000006</v>
      </c>
      <c r="AU122" s="479">
        <f t="shared" si="53"/>
        <v>-52859.06</v>
      </c>
    </row>
    <row r="123" spans="1:47">
      <c r="A123" s="2" t="s">
        <v>256</v>
      </c>
      <c r="B123" s="3" t="s">
        <v>257</v>
      </c>
      <c r="C123" s="1006">
        <v>6310</v>
      </c>
      <c r="D123" s="961"/>
      <c r="E123" s="1014" t="s">
        <v>1066</v>
      </c>
      <c r="F123" s="1009">
        <v>21917</v>
      </c>
      <c r="G123" s="331">
        <v>17340</v>
      </c>
      <c r="H123" s="332">
        <v>14009</v>
      </c>
      <c r="I123" s="332">
        <v>18731</v>
      </c>
      <c r="J123" s="333">
        <v>17438</v>
      </c>
      <c r="K123" s="333">
        <v>19993</v>
      </c>
      <c r="L123" s="695">
        <v>20631</v>
      </c>
      <c r="M123" s="702">
        <v>20251</v>
      </c>
      <c r="N123" s="327" t="s">
        <v>1382</v>
      </c>
      <c r="O123" s="314">
        <f t="shared" si="28"/>
        <v>10.423828112920484</v>
      </c>
      <c r="P123" s="314">
        <f t="shared" si="29"/>
        <v>8.3334802285166933</v>
      </c>
      <c r="Q123" s="314">
        <f t="shared" si="30"/>
        <v>6.5621105263157897</v>
      </c>
      <c r="R123" s="314">
        <f t="shared" si="31"/>
        <v>8.5176757894736852</v>
      </c>
      <c r="S123" s="314">
        <f t="shared" si="32"/>
        <v>6.699863157894737</v>
      </c>
      <c r="T123" s="314">
        <f t="shared" si="33"/>
        <v>6.1452168421052642</v>
      </c>
      <c r="U123" s="314">
        <f t="shared" si="34"/>
        <v>7.8832136842105269</v>
      </c>
      <c r="V123" s="314">
        <f t="shared" si="27"/>
        <v>6.2245178947368434</v>
      </c>
      <c r="W123" s="609">
        <f t="shared" si="35"/>
        <v>24766.21</v>
      </c>
      <c r="X123" s="609">
        <f t="shared" si="36"/>
        <v>19594.199999999997</v>
      </c>
      <c r="Y123" s="609">
        <f t="shared" si="37"/>
        <v>17371.16</v>
      </c>
      <c r="Z123" s="609">
        <f t="shared" si="38"/>
        <v>23788.37</v>
      </c>
      <c r="AA123" s="609">
        <f t="shared" si="39"/>
        <v>24587.579999999998</v>
      </c>
      <c r="AB123" s="609">
        <f t="shared" si="40"/>
        <v>30189.43</v>
      </c>
      <c r="AC123" s="609">
        <f t="shared" si="41"/>
        <v>31359.119999999999</v>
      </c>
      <c r="AD123" s="463"/>
      <c r="AE123" s="463"/>
      <c r="AF123" s="463"/>
      <c r="AG123" s="463"/>
      <c r="AH123" s="463"/>
      <c r="AI123" s="463"/>
      <c r="AJ123" s="440">
        <f t="shared" si="42"/>
        <v>33094.67</v>
      </c>
      <c r="AK123" s="440">
        <f t="shared" si="43"/>
        <v>26183.4</v>
      </c>
      <c r="AL123" s="440">
        <f t="shared" si="44"/>
        <v>21153.59</v>
      </c>
      <c r="AM123" s="440">
        <f t="shared" si="45"/>
        <v>28283.81</v>
      </c>
      <c r="AN123" s="440">
        <f t="shared" si="46"/>
        <v>26331.38</v>
      </c>
      <c r="AO123" s="440">
        <f t="shared" si="47"/>
        <v>30189.43</v>
      </c>
      <c r="AP123" s="479">
        <f t="shared" si="48"/>
        <v>0</v>
      </c>
      <c r="AQ123" s="479">
        <f t="shared" si="49"/>
        <v>6911.2699999999968</v>
      </c>
      <c r="AR123" s="479">
        <f t="shared" si="50"/>
        <v>11941.079999999998</v>
      </c>
      <c r="AS123" s="479">
        <f t="shared" si="51"/>
        <v>4810.8599999999969</v>
      </c>
      <c r="AT123" s="479">
        <f t="shared" si="52"/>
        <v>6763.2899999999972</v>
      </c>
      <c r="AU123" s="479">
        <f t="shared" si="53"/>
        <v>2905.239999999998</v>
      </c>
    </row>
    <row r="124" spans="1:47">
      <c r="A124" s="2" t="s">
        <v>309</v>
      </c>
      <c r="B124" s="3" t="s">
        <v>310</v>
      </c>
      <c r="C124" s="1006">
        <v>6430</v>
      </c>
      <c r="D124" s="961"/>
      <c r="E124" s="1014" t="s">
        <v>1066</v>
      </c>
      <c r="F124" s="1009">
        <v>10652</v>
      </c>
      <c r="G124" s="331">
        <v>10652</v>
      </c>
      <c r="H124" s="332">
        <v>10652</v>
      </c>
      <c r="I124" s="332">
        <v>13741</v>
      </c>
      <c r="J124" s="333">
        <v>13761</v>
      </c>
      <c r="K124" s="333">
        <v>18737</v>
      </c>
      <c r="L124" s="694">
        <v>13326</v>
      </c>
      <c r="M124" s="700">
        <v>13320</v>
      </c>
      <c r="N124" s="327" t="s">
        <v>1382</v>
      </c>
      <c r="O124" s="314">
        <f t="shared" si="28"/>
        <v>5.0661412172664591</v>
      </c>
      <c r="P124" s="314">
        <f t="shared" si="29"/>
        <v>5.1192751669065641</v>
      </c>
      <c r="Q124" s="314">
        <f t="shared" si="30"/>
        <v>4.9896210526315796</v>
      </c>
      <c r="R124" s="314">
        <f t="shared" si="31"/>
        <v>6.2485389473684219</v>
      </c>
      <c r="S124" s="314">
        <f t="shared" si="32"/>
        <v>5.2871210526315791</v>
      </c>
      <c r="T124" s="314">
        <f t="shared" si="33"/>
        <v>5.759162105263159</v>
      </c>
      <c r="U124" s="314">
        <f t="shared" si="34"/>
        <v>5.0919347368421048</v>
      </c>
      <c r="V124" s="314">
        <f t="shared" si="27"/>
        <v>4.0941473684210532</v>
      </c>
      <c r="W124" s="609">
        <f t="shared" si="35"/>
        <v>12036.759999999998</v>
      </c>
      <c r="X124" s="609">
        <f t="shared" si="36"/>
        <v>12036.759999999998</v>
      </c>
      <c r="Y124" s="609">
        <f t="shared" si="37"/>
        <v>13208.48</v>
      </c>
      <c r="Z124" s="609">
        <f t="shared" si="38"/>
        <v>17451.07</v>
      </c>
      <c r="AA124" s="609">
        <f t="shared" si="39"/>
        <v>19403.009999999998</v>
      </c>
      <c r="AB124" s="609">
        <f t="shared" si="40"/>
        <v>28292.87</v>
      </c>
      <c r="AC124" s="609">
        <f t="shared" si="41"/>
        <v>20255.52</v>
      </c>
      <c r="AD124" s="463"/>
      <c r="AE124" s="463"/>
      <c r="AF124" s="463"/>
      <c r="AG124" s="463"/>
      <c r="AH124" s="463"/>
      <c r="AI124" s="463"/>
      <c r="AJ124" s="440">
        <f t="shared" si="42"/>
        <v>16084.52</v>
      </c>
      <c r="AK124" s="440">
        <f t="shared" si="43"/>
        <v>16084.52</v>
      </c>
      <c r="AL124" s="440">
        <f t="shared" si="44"/>
        <v>16084.52</v>
      </c>
      <c r="AM124" s="440">
        <f t="shared" si="45"/>
        <v>20748.91</v>
      </c>
      <c r="AN124" s="440">
        <f t="shared" si="46"/>
        <v>20779.11</v>
      </c>
      <c r="AO124" s="440">
        <f t="shared" si="47"/>
        <v>28292.87</v>
      </c>
      <c r="AP124" s="479">
        <f t="shared" si="48"/>
        <v>0</v>
      </c>
      <c r="AQ124" s="479">
        <f t="shared" si="49"/>
        <v>0</v>
      </c>
      <c r="AR124" s="479">
        <f t="shared" si="50"/>
        <v>0</v>
      </c>
      <c r="AS124" s="479">
        <f t="shared" si="51"/>
        <v>-4664.3899999999994</v>
      </c>
      <c r="AT124" s="479">
        <f t="shared" si="52"/>
        <v>-4694.59</v>
      </c>
      <c r="AU124" s="479">
        <f t="shared" si="53"/>
        <v>-12208.349999999999</v>
      </c>
    </row>
    <row r="125" spans="1:47">
      <c r="A125" s="2" t="s">
        <v>209</v>
      </c>
      <c r="B125" s="3" t="s">
        <v>54</v>
      </c>
      <c r="C125" s="1006">
        <v>6440</v>
      </c>
      <c r="D125" s="961"/>
      <c r="E125" s="1014" t="s">
        <v>1066</v>
      </c>
      <c r="F125" s="1009">
        <v>277</v>
      </c>
      <c r="G125" s="331">
        <v>297</v>
      </c>
      <c r="H125" s="332">
        <v>341</v>
      </c>
      <c r="I125" s="332">
        <v>388</v>
      </c>
      <c r="J125" s="333">
        <v>363</v>
      </c>
      <c r="K125" s="333">
        <v>416</v>
      </c>
      <c r="L125" s="695">
        <v>568</v>
      </c>
      <c r="M125" s="702">
        <v>409</v>
      </c>
      <c r="N125" s="327" t="s">
        <v>1382</v>
      </c>
      <c r="O125" s="314">
        <f t="shared" si="28"/>
        <v>0.13174250067431556</v>
      </c>
      <c r="P125" s="314">
        <f t="shared" si="29"/>
        <v>0.14273608003860774</v>
      </c>
      <c r="Q125" s="314">
        <f t="shared" si="30"/>
        <v>0.15973157894736842</v>
      </c>
      <c r="R125" s="314">
        <f t="shared" si="31"/>
        <v>0.1764378947368421</v>
      </c>
      <c r="S125" s="314">
        <f t="shared" si="32"/>
        <v>0.13946842105263157</v>
      </c>
      <c r="T125" s="314">
        <f t="shared" si="33"/>
        <v>0.12786526315789476</v>
      </c>
      <c r="U125" s="314">
        <f t="shared" si="34"/>
        <v>0.21703578947368421</v>
      </c>
      <c r="V125" s="314">
        <f t="shared" si="27"/>
        <v>0.12571368421052634</v>
      </c>
      <c r="W125" s="609">
        <f t="shared" si="35"/>
        <v>313.01</v>
      </c>
      <c r="X125" s="609">
        <f t="shared" si="36"/>
        <v>335.60999999999996</v>
      </c>
      <c r="Y125" s="609">
        <f t="shared" si="37"/>
        <v>422.84</v>
      </c>
      <c r="Z125" s="609">
        <f t="shared" si="38"/>
        <v>492.76</v>
      </c>
      <c r="AA125" s="609">
        <f t="shared" si="39"/>
        <v>511.83</v>
      </c>
      <c r="AB125" s="609">
        <f t="shared" si="40"/>
        <v>628.16</v>
      </c>
      <c r="AC125" s="609">
        <f t="shared" si="41"/>
        <v>863.36</v>
      </c>
      <c r="AD125" s="463"/>
      <c r="AE125" s="463"/>
      <c r="AF125" s="463"/>
      <c r="AG125" s="463"/>
      <c r="AH125" s="463"/>
      <c r="AI125" s="463"/>
      <c r="AJ125" s="440">
        <f t="shared" si="42"/>
        <v>418.27</v>
      </c>
      <c r="AK125" s="440">
        <f t="shared" si="43"/>
        <v>448.47</v>
      </c>
      <c r="AL125" s="440">
        <f t="shared" si="44"/>
        <v>514.91</v>
      </c>
      <c r="AM125" s="440">
        <f t="shared" si="45"/>
        <v>585.88</v>
      </c>
      <c r="AN125" s="440">
        <f t="shared" si="46"/>
        <v>548.13</v>
      </c>
      <c r="AO125" s="440">
        <f t="shared" si="47"/>
        <v>628.16</v>
      </c>
      <c r="AP125" s="479">
        <f t="shared" si="48"/>
        <v>0</v>
      </c>
      <c r="AQ125" s="479">
        <f t="shared" si="49"/>
        <v>-30.200000000000045</v>
      </c>
      <c r="AR125" s="479">
        <f t="shared" si="50"/>
        <v>-96.639999999999986</v>
      </c>
      <c r="AS125" s="479">
        <f t="shared" si="51"/>
        <v>-167.61</v>
      </c>
      <c r="AT125" s="479">
        <f t="shared" si="52"/>
        <v>-129.86000000000001</v>
      </c>
      <c r="AU125" s="479">
        <f t="shared" si="53"/>
        <v>-209.89</v>
      </c>
    </row>
    <row r="126" spans="1:47">
      <c r="A126" s="2" t="s">
        <v>325</v>
      </c>
      <c r="B126" s="3" t="s">
        <v>9</v>
      </c>
      <c r="C126" s="1006">
        <v>6400</v>
      </c>
      <c r="D126" s="961"/>
      <c r="E126" s="1014" t="s">
        <v>1066</v>
      </c>
      <c r="F126" s="1009">
        <v>50595</v>
      </c>
      <c r="G126" s="331">
        <v>59713</v>
      </c>
      <c r="H126" s="332">
        <v>41322</v>
      </c>
      <c r="I126" s="332">
        <v>32728</v>
      </c>
      <c r="J126" s="333">
        <v>32821</v>
      </c>
      <c r="K126" s="333">
        <v>31086</v>
      </c>
      <c r="L126" s="694">
        <v>27808</v>
      </c>
      <c r="M126" s="700">
        <v>30399</v>
      </c>
      <c r="N126" s="327" t="s">
        <v>1382</v>
      </c>
      <c r="O126" s="314">
        <f t="shared" si="28"/>
        <v>24.063219572624529</v>
      </c>
      <c r="P126" s="314">
        <f t="shared" si="29"/>
        <v>28.697641573553479</v>
      </c>
      <c r="Q126" s="314">
        <f t="shared" si="30"/>
        <v>19.356094736842106</v>
      </c>
      <c r="R126" s="314">
        <f t="shared" si="31"/>
        <v>14.882627368421053</v>
      </c>
      <c r="S126" s="314">
        <f t="shared" si="32"/>
        <v>12.610173684210526</v>
      </c>
      <c r="T126" s="314">
        <f t="shared" si="33"/>
        <v>9.5548547368421062</v>
      </c>
      <c r="U126" s="314">
        <f t="shared" si="34"/>
        <v>10.625583157894736</v>
      </c>
      <c r="V126" s="314">
        <f t="shared" si="27"/>
        <v>9.3436926315789481</v>
      </c>
      <c r="W126" s="609">
        <f t="shared" si="35"/>
        <v>57172.349999999991</v>
      </c>
      <c r="X126" s="609">
        <f t="shared" si="36"/>
        <v>67475.689999999988</v>
      </c>
      <c r="Y126" s="609">
        <f t="shared" si="37"/>
        <v>51239.28</v>
      </c>
      <c r="Z126" s="609">
        <f t="shared" si="38"/>
        <v>41564.559999999998</v>
      </c>
      <c r="AA126" s="609">
        <f t="shared" si="39"/>
        <v>46277.61</v>
      </c>
      <c r="AB126" s="609">
        <f t="shared" si="40"/>
        <v>46939.86</v>
      </c>
      <c r="AC126" s="609">
        <f t="shared" si="41"/>
        <v>42268.160000000003</v>
      </c>
      <c r="AD126" s="463"/>
      <c r="AE126" s="463"/>
      <c r="AF126" s="463"/>
      <c r="AG126" s="463"/>
      <c r="AH126" s="463"/>
      <c r="AI126" s="463"/>
      <c r="AJ126" s="440">
        <f t="shared" si="42"/>
        <v>76398.45</v>
      </c>
      <c r="AK126" s="440">
        <f t="shared" si="43"/>
        <v>90166.63</v>
      </c>
      <c r="AL126" s="440">
        <f t="shared" si="44"/>
        <v>62396.22</v>
      </c>
      <c r="AM126" s="440">
        <f t="shared" si="45"/>
        <v>49419.28</v>
      </c>
      <c r="AN126" s="440">
        <f t="shared" si="46"/>
        <v>49559.71</v>
      </c>
      <c r="AO126" s="440">
        <f t="shared" si="47"/>
        <v>46939.86</v>
      </c>
      <c r="AP126" s="479">
        <f t="shared" si="48"/>
        <v>0</v>
      </c>
      <c r="AQ126" s="479">
        <f t="shared" si="49"/>
        <v>-13768.180000000008</v>
      </c>
      <c r="AR126" s="479">
        <f t="shared" si="50"/>
        <v>14002.229999999996</v>
      </c>
      <c r="AS126" s="479">
        <f t="shared" si="51"/>
        <v>26979.17</v>
      </c>
      <c r="AT126" s="479">
        <f t="shared" si="52"/>
        <v>26838.739999999998</v>
      </c>
      <c r="AU126" s="479">
        <f t="shared" si="53"/>
        <v>29458.589999999997</v>
      </c>
    </row>
    <row r="127" spans="1:47">
      <c r="A127" s="934" t="s">
        <v>2186</v>
      </c>
      <c r="B127" s="3" t="s">
        <v>30</v>
      </c>
      <c r="C127" s="1006">
        <v>6400</v>
      </c>
      <c r="D127" s="961"/>
      <c r="E127" s="1014" t="s">
        <v>1066</v>
      </c>
      <c r="F127" s="1009">
        <v>8594</v>
      </c>
      <c r="G127" s="331">
        <v>7742</v>
      </c>
      <c r="H127" s="332">
        <v>6899</v>
      </c>
      <c r="I127" s="332">
        <v>7858</v>
      </c>
      <c r="J127" s="333">
        <v>5867</v>
      </c>
      <c r="K127" s="333">
        <v>6215</v>
      </c>
      <c r="L127" s="695">
        <v>6902</v>
      </c>
      <c r="M127" s="981">
        <v>2341</v>
      </c>
      <c r="N127" s="327" t="s">
        <v>1382</v>
      </c>
      <c r="O127" s="314">
        <f>F127*$O$3/1000000</f>
        <v>4.0873467537728079</v>
      </c>
      <c r="P127" s="314">
        <f>G127*$P$3/1000000</f>
        <v>3.7207499382454579</v>
      </c>
      <c r="Q127" s="314">
        <f>H127*$Q$3/1000000</f>
        <v>3.2316368421052633</v>
      </c>
      <c r="R127" s="314">
        <f>I127*$R$3/1000000</f>
        <v>3.5733221052631583</v>
      </c>
      <c r="S127" s="314">
        <f>J127*$S$3/1000000</f>
        <v>2.254163157894737</v>
      </c>
      <c r="T127" s="314">
        <f>K127*$T$3/1000000</f>
        <v>1.9102947368421055</v>
      </c>
      <c r="U127" s="314">
        <f>L127*$U$3/1000000</f>
        <v>2.6372905263157898</v>
      </c>
      <c r="V127" s="314">
        <f t="shared" si="27"/>
        <v>0.71954947368421052</v>
      </c>
      <c r="W127" s="609">
        <f>$W$3*F127</f>
        <v>9711.2199999999993</v>
      </c>
      <c r="X127" s="609">
        <f>$X$3*G127</f>
        <v>8748.4599999999991</v>
      </c>
      <c r="Y127" s="609">
        <f>$Y$3*H127</f>
        <v>8554.76</v>
      </c>
      <c r="Z127" s="609">
        <f>$Z$3*I127</f>
        <v>9979.66</v>
      </c>
      <c r="AA127" s="609">
        <f>$AA$3*J127</f>
        <v>8272.4699999999993</v>
      </c>
      <c r="AB127" s="609">
        <f>$AB$3*K127</f>
        <v>9384.65</v>
      </c>
      <c r="AC127" s="609">
        <f>$AC$3*L127</f>
        <v>10491.04</v>
      </c>
      <c r="AD127" s="463"/>
      <c r="AE127" s="463"/>
      <c r="AF127" s="463"/>
      <c r="AG127" s="463"/>
      <c r="AH127" s="463"/>
      <c r="AI127" s="463"/>
      <c r="AJ127" s="440">
        <f>$AJ$3*F127</f>
        <v>12976.94</v>
      </c>
      <c r="AK127" s="440">
        <f>$AK$3*G127</f>
        <v>11690.42</v>
      </c>
      <c r="AL127" s="440">
        <f>$AL$3*H127</f>
        <v>10417.49</v>
      </c>
      <c r="AM127" s="440">
        <f>$AM$3*I127</f>
        <v>11865.58</v>
      </c>
      <c r="AN127" s="440">
        <f>$AN$3*J127</f>
        <v>8859.17</v>
      </c>
      <c r="AO127" s="440">
        <f>$AO$3*K127</f>
        <v>9384.65</v>
      </c>
      <c r="AP127" s="479">
        <f>AJ127-AJ127</f>
        <v>0</v>
      </c>
      <c r="AQ127" s="479">
        <f>AJ127-AK127</f>
        <v>1286.5200000000004</v>
      </c>
      <c r="AR127" s="479">
        <f>AJ127-AL127</f>
        <v>2559.4500000000007</v>
      </c>
      <c r="AS127" s="479">
        <f>AJ127-AM127</f>
        <v>1111.3600000000006</v>
      </c>
      <c r="AT127" s="479">
        <f>AJ127-AN127</f>
        <v>4117.7700000000004</v>
      </c>
      <c r="AU127" s="479">
        <f>AJ127-AO127</f>
        <v>3592.2900000000009</v>
      </c>
    </row>
    <row r="128" spans="1:47">
      <c r="A128" s="2" t="s">
        <v>1331</v>
      </c>
      <c r="B128" s="3" t="s">
        <v>159</v>
      </c>
      <c r="C128" s="1006">
        <v>6430</v>
      </c>
      <c r="D128" s="961"/>
      <c r="E128" s="1014" t="s">
        <v>1066</v>
      </c>
      <c r="F128" s="1009">
        <v>0</v>
      </c>
      <c r="G128" s="331">
        <v>0</v>
      </c>
      <c r="H128" s="332">
        <v>0</v>
      </c>
      <c r="I128" s="332">
        <v>10387</v>
      </c>
      <c r="J128" s="333">
        <v>20073</v>
      </c>
      <c r="K128" s="333">
        <v>19372</v>
      </c>
      <c r="L128" s="694">
        <v>47943</v>
      </c>
      <c r="M128" s="700">
        <v>44532</v>
      </c>
      <c r="N128" s="327" t="s">
        <v>1382</v>
      </c>
      <c r="O128" s="314">
        <f t="shared" si="28"/>
        <v>0</v>
      </c>
      <c r="P128" s="314">
        <f t="shared" si="29"/>
        <v>0</v>
      </c>
      <c r="Q128" s="314">
        <f t="shared" si="30"/>
        <v>0</v>
      </c>
      <c r="R128" s="314">
        <f t="shared" si="31"/>
        <v>4.7233515789473692</v>
      </c>
      <c r="S128" s="314">
        <f t="shared" si="32"/>
        <v>7.7122578947368421</v>
      </c>
      <c r="T128" s="314">
        <f t="shared" si="33"/>
        <v>5.9543410526315794</v>
      </c>
      <c r="U128" s="314">
        <f t="shared" si="34"/>
        <v>18.319272631578947</v>
      </c>
      <c r="V128" s="314">
        <f t="shared" si="27"/>
        <v>13.687730526315791</v>
      </c>
      <c r="W128" s="609">
        <f t="shared" si="35"/>
        <v>0</v>
      </c>
      <c r="X128" s="609">
        <f t="shared" si="36"/>
        <v>0</v>
      </c>
      <c r="Y128" s="609">
        <f t="shared" si="37"/>
        <v>0</v>
      </c>
      <c r="Z128" s="609">
        <f t="shared" si="38"/>
        <v>13191.49</v>
      </c>
      <c r="AA128" s="609">
        <f t="shared" si="39"/>
        <v>28302.929999999997</v>
      </c>
      <c r="AB128" s="609">
        <f t="shared" si="40"/>
        <v>29251.72</v>
      </c>
      <c r="AC128" s="609">
        <f t="shared" si="41"/>
        <v>72873.36</v>
      </c>
      <c r="AD128" s="463"/>
      <c r="AE128" s="463"/>
      <c r="AF128" s="463"/>
      <c r="AG128" s="463"/>
      <c r="AH128" s="463"/>
      <c r="AI128" s="463"/>
      <c r="AJ128" s="440">
        <f t="shared" si="42"/>
        <v>0</v>
      </c>
      <c r="AK128" s="440">
        <f t="shared" si="43"/>
        <v>0</v>
      </c>
      <c r="AL128" s="440">
        <f t="shared" si="44"/>
        <v>0</v>
      </c>
      <c r="AM128" s="440">
        <f t="shared" si="45"/>
        <v>15684.37</v>
      </c>
      <c r="AN128" s="440">
        <f t="shared" si="46"/>
        <v>30310.23</v>
      </c>
      <c r="AO128" s="440">
        <f t="shared" si="47"/>
        <v>29251.72</v>
      </c>
      <c r="AP128" s="479">
        <f t="shared" si="48"/>
        <v>0</v>
      </c>
      <c r="AQ128" s="479">
        <f t="shared" si="49"/>
        <v>0</v>
      </c>
      <c r="AR128" s="479">
        <f t="shared" si="50"/>
        <v>0</v>
      </c>
      <c r="AS128" s="479">
        <f t="shared" si="51"/>
        <v>-15684.37</v>
      </c>
      <c r="AT128" s="479">
        <f t="shared" si="52"/>
        <v>-30310.23</v>
      </c>
      <c r="AU128" s="479">
        <f t="shared" si="53"/>
        <v>-29251.72</v>
      </c>
    </row>
    <row r="129" spans="1:47">
      <c r="A129" s="2" t="s">
        <v>1332</v>
      </c>
      <c r="B129" s="3" t="s">
        <v>223</v>
      </c>
      <c r="C129" s="1006">
        <v>6430</v>
      </c>
      <c r="D129" s="961"/>
      <c r="E129" s="1014" t="s">
        <v>1066</v>
      </c>
      <c r="F129" s="1009">
        <v>0</v>
      </c>
      <c r="G129" s="331">
        <v>2287</v>
      </c>
      <c r="H129" s="332">
        <v>15622</v>
      </c>
      <c r="I129" s="332">
        <v>24835</v>
      </c>
      <c r="J129" s="333">
        <v>21698</v>
      </c>
      <c r="K129" s="333">
        <v>26913</v>
      </c>
      <c r="L129" s="694">
        <v>28777</v>
      </c>
      <c r="M129" s="700">
        <v>24985</v>
      </c>
      <c r="N129" s="327" t="s">
        <v>1382</v>
      </c>
      <c r="O129" s="314">
        <f t="shared" si="28"/>
        <v>0</v>
      </c>
      <c r="P129" s="314">
        <f t="shared" si="29"/>
        <v>1.0991158755834878</v>
      </c>
      <c r="Q129" s="314">
        <f t="shared" si="30"/>
        <v>7.3176736842105266</v>
      </c>
      <c r="R129" s="314">
        <f t="shared" si="31"/>
        <v>11.29338947368421</v>
      </c>
      <c r="S129" s="314">
        <f t="shared" si="32"/>
        <v>8.3366000000000007</v>
      </c>
      <c r="T129" s="314">
        <f t="shared" si="33"/>
        <v>8.2722063157894752</v>
      </c>
      <c r="U129" s="314">
        <f t="shared" si="34"/>
        <v>10.995843157894736</v>
      </c>
      <c r="V129" s="314">
        <f t="shared" si="27"/>
        <v>7.6796000000000006</v>
      </c>
      <c r="W129" s="609">
        <f t="shared" si="35"/>
        <v>0</v>
      </c>
      <c r="X129" s="609">
        <f t="shared" si="36"/>
        <v>2584.31</v>
      </c>
      <c r="Y129" s="609">
        <f t="shared" si="37"/>
        <v>19371.28</v>
      </c>
      <c r="Z129" s="609">
        <f t="shared" si="38"/>
        <v>31540.45</v>
      </c>
      <c r="AA129" s="609">
        <f t="shared" si="39"/>
        <v>30594.179999999997</v>
      </c>
      <c r="AB129" s="609">
        <f t="shared" si="40"/>
        <v>40638.629999999997</v>
      </c>
      <c r="AC129" s="609">
        <f t="shared" si="41"/>
        <v>43741.04</v>
      </c>
      <c r="AD129" s="463"/>
      <c r="AE129" s="463"/>
      <c r="AF129" s="463"/>
      <c r="AG129" s="463"/>
      <c r="AH129" s="463"/>
      <c r="AI129" s="463"/>
      <c r="AJ129" s="440">
        <f t="shared" si="42"/>
        <v>0</v>
      </c>
      <c r="AK129" s="440">
        <f t="shared" si="43"/>
        <v>3453.37</v>
      </c>
      <c r="AL129" s="440">
        <f t="shared" si="44"/>
        <v>23589.22</v>
      </c>
      <c r="AM129" s="440">
        <f t="shared" si="45"/>
        <v>37500.85</v>
      </c>
      <c r="AN129" s="440">
        <f t="shared" si="46"/>
        <v>32763.98</v>
      </c>
      <c r="AO129" s="440">
        <f t="shared" si="47"/>
        <v>40638.629999999997</v>
      </c>
      <c r="AP129" s="479">
        <f t="shared" si="48"/>
        <v>0</v>
      </c>
      <c r="AQ129" s="479">
        <f t="shared" si="49"/>
        <v>-3453.37</v>
      </c>
      <c r="AR129" s="479">
        <f t="shared" si="50"/>
        <v>-23589.22</v>
      </c>
      <c r="AS129" s="479">
        <f t="shared" si="51"/>
        <v>-37500.85</v>
      </c>
      <c r="AT129" s="479">
        <f t="shared" si="52"/>
        <v>-32763.98</v>
      </c>
      <c r="AU129" s="479">
        <f t="shared" si="53"/>
        <v>-40638.629999999997</v>
      </c>
    </row>
    <row r="130" spans="1:47">
      <c r="A130" s="2" t="s">
        <v>288</v>
      </c>
      <c r="B130" s="3" t="s">
        <v>46</v>
      </c>
      <c r="C130" s="1006">
        <v>6400</v>
      </c>
      <c r="D130" s="961"/>
      <c r="E130" s="1014" t="s">
        <v>1066</v>
      </c>
      <c r="F130" s="1009">
        <v>4789</v>
      </c>
      <c r="G130" s="331">
        <v>4070</v>
      </c>
      <c r="H130" s="332">
        <v>3109</v>
      </c>
      <c r="I130" s="332">
        <v>2744</v>
      </c>
      <c r="J130" s="333">
        <v>1468</v>
      </c>
      <c r="K130" s="333">
        <v>1360</v>
      </c>
      <c r="L130" s="695">
        <v>1450</v>
      </c>
      <c r="M130" s="702">
        <v>1362</v>
      </c>
      <c r="N130" s="327" t="s">
        <v>1382</v>
      </c>
      <c r="O130" s="314">
        <f t="shared" si="28"/>
        <v>2.2776708871093758</v>
      </c>
      <c r="P130" s="314">
        <f t="shared" si="29"/>
        <v>1.9560129486772171</v>
      </c>
      <c r="Q130" s="314">
        <f t="shared" si="30"/>
        <v>1.4563210526315788</v>
      </c>
      <c r="R130" s="314">
        <f t="shared" si="31"/>
        <v>1.2477978947368422</v>
      </c>
      <c r="S130" s="314">
        <f t="shared" si="32"/>
        <v>0.56402105263157898</v>
      </c>
      <c r="T130" s="314">
        <f t="shared" si="33"/>
        <v>0.41802105263157902</v>
      </c>
      <c r="U130" s="314">
        <f t="shared" si="34"/>
        <v>0.55405263157894746</v>
      </c>
      <c r="V130" s="314">
        <f t="shared" si="27"/>
        <v>0.41863578947368429</v>
      </c>
      <c r="W130" s="609">
        <f t="shared" si="35"/>
        <v>5411.57</v>
      </c>
      <c r="X130" s="609">
        <f t="shared" si="36"/>
        <v>4599.0999999999995</v>
      </c>
      <c r="Y130" s="609">
        <f t="shared" si="37"/>
        <v>3855.16</v>
      </c>
      <c r="Z130" s="609">
        <f t="shared" si="38"/>
        <v>3484.88</v>
      </c>
      <c r="AA130" s="609">
        <f t="shared" si="39"/>
        <v>2069.88</v>
      </c>
      <c r="AB130" s="609">
        <f t="shared" si="40"/>
        <v>2053.6</v>
      </c>
      <c r="AC130" s="609">
        <f t="shared" si="41"/>
        <v>2204</v>
      </c>
      <c r="AD130" s="463"/>
      <c r="AE130" s="463"/>
      <c r="AF130" s="463"/>
      <c r="AG130" s="463"/>
      <c r="AH130" s="463"/>
      <c r="AI130" s="463"/>
      <c r="AJ130" s="440">
        <f t="shared" si="42"/>
        <v>7231.39</v>
      </c>
      <c r="AK130" s="440">
        <f t="shared" si="43"/>
        <v>6145.7</v>
      </c>
      <c r="AL130" s="440">
        <f t="shared" si="44"/>
        <v>4694.59</v>
      </c>
      <c r="AM130" s="440">
        <f t="shared" si="45"/>
        <v>4143.4399999999996</v>
      </c>
      <c r="AN130" s="440">
        <f t="shared" si="46"/>
        <v>2216.6799999999998</v>
      </c>
      <c r="AO130" s="440">
        <f t="shared" si="47"/>
        <v>2053.6</v>
      </c>
      <c r="AP130" s="479">
        <f t="shared" si="48"/>
        <v>0</v>
      </c>
      <c r="AQ130" s="479">
        <f t="shared" si="49"/>
        <v>1085.6900000000005</v>
      </c>
      <c r="AR130" s="479">
        <f t="shared" si="50"/>
        <v>2536.8000000000002</v>
      </c>
      <c r="AS130" s="479">
        <f t="shared" si="51"/>
        <v>3087.9500000000007</v>
      </c>
      <c r="AT130" s="479">
        <f t="shared" si="52"/>
        <v>5014.7100000000009</v>
      </c>
      <c r="AU130" s="479">
        <f t="shared" si="53"/>
        <v>5177.7900000000009</v>
      </c>
    </row>
    <row r="131" spans="1:47">
      <c r="A131" s="2" t="s">
        <v>1333</v>
      </c>
      <c r="B131" s="3" t="s">
        <v>1334</v>
      </c>
      <c r="C131" s="1006"/>
      <c r="D131" s="961"/>
      <c r="E131" s="1014" t="s">
        <v>1066</v>
      </c>
      <c r="F131" s="1009">
        <v>20695</v>
      </c>
      <c r="G131" s="331">
        <v>23316</v>
      </c>
      <c r="H131" s="332">
        <v>22617</v>
      </c>
      <c r="I131" s="332">
        <v>16300</v>
      </c>
      <c r="J131" s="333">
        <v>14391</v>
      </c>
      <c r="K131" s="333">
        <v>16300</v>
      </c>
      <c r="L131" s="695">
        <v>16300</v>
      </c>
      <c r="M131" s="702">
        <v>10747</v>
      </c>
      <c r="N131" s="327" t="s">
        <v>1382</v>
      </c>
      <c r="O131" s="314">
        <f t="shared" si="28"/>
        <v>9.8426391749276529</v>
      </c>
      <c r="P131" s="314">
        <f t="shared" si="29"/>
        <v>11.20550317232383</v>
      </c>
      <c r="Q131" s="314">
        <f t="shared" si="30"/>
        <v>10.594278947368421</v>
      </c>
      <c r="R131" s="314">
        <f t="shared" si="31"/>
        <v>7.41221052631579</v>
      </c>
      <c r="S131" s="314">
        <f t="shared" si="32"/>
        <v>5.5291736842105266</v>
      </c>
      <c r="T131" s="314">
        <f t="shared" si="33"/>
        <v>5.0101052631578957</v>
      </c>
      <c r="U131" s="314">
        <f t="shared" si="34"/>
        <v>6.2283157894736849</v>
      </c>
      <c r="V131" s="314">
        <f t="shared" si="27"/>
        <v>3.3032884210526321</v>
      </c>
      <c r="W131" s="609">
        <f t="shared" si="35"/>
        <v>23385.35</v>
      </c>
      <c r="X131" s="609">
        <f t="shared" si="36"/>
        <v>26347.079999999998</v>
      </c>
      <c r="Y131" s="609">
        <f t="shared" si="37"/>
        <v>28045.079999999998</v>
      </c>
      <c r="Z131" s="609">
        <f t="shared" si="38"/>
        <v>20701</v>
      </c>
      <c r="AA131" s="609">
        <f t="shared" si="39"/>
        <v>20291.309999999998</v>
      </c>
      <c r="AB131" s="609">
        <f t="shared" si="40"/>
        <v>24613</v>
      </c>
      <c r="AC131" s="609">
        <f t="shared" si="41"/>
        <v>24776</v>
      </c>
      <c r="AD131" s="463"/>
      <c r="AE131" s="463"/>
      <c r="AF131" s="463"/>
      <c r="AG131" s="463"/>
      <c r="AH131" s="463"/>
      <c r="AI131" s="463"/>
      <c r="AJ131" s="440">
        <f t="shared" si="42"/>
        <v>31249.45</v>
      </c>
      <c r="AK131" s="440">
        <f t="shared" si="43"/>
        <v>35207.160000000003</v>
      </c>
      <c r="AL131" s="440">
        <f t="shared" si="44"/>
        <v>34151.67</v>
      </c>
      <c r="AM131" s="440">
        <f t="shared" si="45"/>
        <v>24613</v>
      </c>
      <c r="AN131" s="440">
        <f t="shared" si="46"/>
        <v>21730.41</v>
      </c>
      <c r="AO131" s="440">
        <f t="shared" si="47"/>
        <v>24613</v>
      </c>
      <c r="AP131" s="479">
        <f t="shared" si="48"/>
        <v>0</v>
      </c>
      <c r="AQ131" s="479">
        <f t="shared" si="49"/>
        <v>-3957.7100000000028</v>
      </c>
      <c r="AR131" s="479">
        <f t="shared" si="50"/>
        <v>-2902.2199999999975</v>
      </c>
      <c r="AS131" s="479">
        <f t="shared" si="51"/>
        <v>6636.4500000000007</v>
      </c>
      <c r="AT131" s="479">
        <f t="shared" si="52"/>
        <v>9519.0400000000009</v>
      </c>
      <c r="AU131" s="479">
        <f t="shared" si="53"/>
        <v>6636.4500000000007</v>
      </c>
    </row>
    <row r="132" spans="1:47" s="88" customFormat="1">
      <c r="A132" s="2" t="s">
        <v>1335</v>
      </c>
      <c r="B132" s="3" t="s">
        <v>171</v>
      </c>
      <c r="C132" s="1006">
        <v>6440</v>
      </c>
      <c r="D132" s="961"/>
      <c r="E132" s="1014" t="s">
        <v>1066</v>
      </c>
      <c r="F132" s="1009">
        <v>0</v>
      </c>
      <c r="G132" s="331">
        <v>0</v>
      </c>
      <c r="H132" s="332">
        <v>0</v>
      </c>
      <c r="I132" s="332">
        <v>0</v>
      </c>
      <c r="J132" s="333">
        <v>6503</v>
      </c>
      <c r="K132" s="333">
        <v>6316</v>
      </c>
      <c r="L132" s="694">
        <v>6316</v>
      </c>
      <c r="M132" s="700">
        <v>7801</v>
      </c>
      <c r="N132" s="327" t="s">
        <v>1382</v>
      </c>
      <c r="O132" s="314">
        <f t="shared" si="28"/>
        <v>0</v>
      </c>
      <c r="P132" s="314">
        <f t="shared" si="29"/>
        <v>0</v>
      </c>
      <c r="Q132" s="314">
        <f t="shared" si="30"/>
        <v>0</v>
      </c>
      <c r="R132" s="314">
        <f t="shared" si="31"/>
        <v>0</v>
      </c>
      <c r="S132" s="314">
        <f t="shared" si="32"/>
        <v>2.4985210526315789</v>
      </c>
      <c r="T132" s="314">
        <f t="shared" si="33"/>
        <v>1.9413389473684213</v>
      </c>
      <c r="U132" s="314">
        <f t="shared" si="34"/>
        <v>2.4133768421052633</v>
      </c>
      <c r="V132" s="314">
        <f t="shared" si="27"/>
        <v>2.3977810526315793</v>
      </c>
      <c r="W132" s="609">
        <f t="shared" si="35"/>
        <v>0</v>
      </c>
      <c r="X132" s="609">
        <f t="shared" si="36"/>
        <v>0</v>
      </c>
      <c r="Y132" s="609">
        <f t="shared" si="37"/>
        <v>0</v>
      </c>
      <c r="Z132" s="609">
        <f t="shared" si="38"/>
        <v>0</v>
      </c>
      <c r="AA132" s="609">
        <f t="shared" si="39"/>
        <v>9169.23</v>
      </c>
      <c r="AB132" s="609">
        <f t="shared" si="40"/>
        <v>9537.16</v>
      </c>
      <c r="AC132" s="609">
        <f t="shared" si="41"/>
        <v>9600.32</v>
      </c>
      <c r="AD132" s="463"/>
      <c r="AE132" s="463"/>
      <c r="AF132" s="463"/>
      <c r="AG132" s="463"/>
      <c r="AH132" s="463"/>
      <c r="AI132" s="463"/>
      <c r="AJ132" s="440">
        <f t="shared" si="42"/>
        <v>0</v>
      </c>
      <c r="AK132" s="440">
        <f t="shared" si="43"/>
        <v>0</v>
      </c>
      <c r="AL132" s="440">
        <f t="shared" si="44"/>
        <v>0</v>
      </c>
      <c r="AM132" s="440">
        <f t="shared" si="45"/>
        <v>0</v>
      </c>
      <c r="AN132" s="440">
        <f t="shared" si="46"/>
        <v>9819.5300000000007</v>
      </c>
      <c r="AO132" s="440">
        <f t="shared" si="47"/>
        <v>9537.16</v>
      </c>
      <c r="AP132" s="479">
        <f t="shared" si="48"/>
        <v>0</v>
      </c>
      <c r="AQ132" s="479">
        <f t="shared" si="49"/>
        <v>0</v>
      </c>
      <c r="AR132" s="479">
        <f t="shared" si="50"/>
        <v>0</v>
      </c>
      <c r="AS132" s="479">
        <f t="shared" si="51"/>
        <v>0</v>
      </c>
      <c r="AT132" s="479">
        <f t="shared" si="52"/>
        <v>-9819.5300000000007</v>
      </c>
      <c r="AU132" s="479">
        <f t="shared" si="53"/>
        <v>-9537.16</v>
      </c>
    </row>
    <row r="133" spans="1:47">
      <c r="A133" s="2" t="s">
        <v>96</v>
      </c>
      <c r="B133" s="3" t="s">
        <v>17</v>
      </c>
      <c r="C133" s="1006">
        <v>6400</v>
      </c>
      <c r="D133" s="961"/>
      <c r="E133" s="1014" t="s">
        <v>1066</v>
      </c>
      <c r="F133" s="1009">
        <v>16934</v>
      </c>
      <c r="G133" s="331">
        <v>14607</v>
      </c>
      <c r="H133" s="332">
        <v>12646</v>
      </c>
      <c r="I133" s="332">
        <v>14986</v>
      </c>
      <c r="J133" s="333">
        <v>15534</v>
      </c>
      <c r="K133" s="333">
        <v>13473</v>
      </c>
      <c r="L133" s="695">
        <v>15026</v>
      </c>
      <c r="M133" s="702">
        <v>14094</v>
      </c>
      <c r="N133" s="327" t="s">
        <v>1382</v>
      </c>
      <c r="O133" s="314">
        <f t="shared" si="28"/>
        <v>8.0538899148695275</v>
      </c>
      <c r="P133" s="314">
        <f t="shared" si="29"/>
        <v>7.0200199364442524</v>
      </c>
      <c r="Q133" s="314">
        <f t="shared" si="30"/>
        <v>5.9236526315789471</v>
      </c>
      <c r="R133" s="314">
        <f t="shared" si="31"/>
        <v>6.8146863157894746</v>
      </c>
      <c r="S133" s="314">
        <f t="shared" si="32"/>
        <v>5.9683263157894739</v>
      </c>
      <c r="T133" s="314">
        <f t="shared" si="33"/>
        <v>4.1411747368421059</v>
      </c>
      <c r="U133" s="314">
        <f t="shared" si="34"/>
        <v>5.7415136842105268</v>
      </c>
      <c r="V133" s="314">
        <f t="shared" si="27"/>
        <v>4.3320505263157898</v>
      </c>
      <c r="W133" s="609">
        <f t="shared" si="35"/>
        <v>19135.419999999998</v>
      </c>
      <c r="X133" s="609">
        <f t="shared" si="36"/>
        <v>16505.91</v>
      </c>
      <c r="Y133" s="609">
        <f t="shared" si="37"/>
        <v>15681.039999999999</v>
      </c>
      <c r="Z133" s="609">
        <f t="shared" si="38"/>
        <v>19032.22</v>
      </c>
      <c r="AA133" s="609">
        <f t="shared" si="39"/>
        <v>21902.94</v>
      </c>
      <c r="AB133" s="609">
        <f t="shared" si="40"/>
        <v>20344.23</v>
      </c>
      <c r="AC133" s="609">
        <f t="shared" si="41"/>
        <v>22839.52</v>
      </c>
      <c r="AD133" s="463"/>
      <c r="AE133" s="463"/>
      <c r="AF133" s="463"/>
      <c r="AG133" s="463"/>
      <c r="AH133" s="463"/>
      <c r="AI133" s="463"/>
      <c r="AJ133" s="440">
        <f t="shared" si="42"/>
        <v>25570.34</v>
      </c>
      <c r="AK133" s="440">
        <f t="shared" si="43"/>
        <v>22056.57</v>
      </c>
      <c r="AL133" s="440">
        <f t="shared" si="44"/>
        <v>19095.46</v>
      </c>
      <c r="AM133" s="440">
        <f t="shared" si="45"/>
        <v>22628.86</v>
      </c>
      <c r="AN133" s="440">
        <f t="shared" si="46"/>
        <v>23456.34</v>
      </c>
      <c r="AO133" s="440">
        <f t="shared" si="47"/>
        <v>20344.23</v>
      </c>
      <c r="AP133" s="479">
        <f t="shared" si="48"/>
        <v>0</v>
      </c>
      <c r="AQ133" s="479">
        <f t="shared" si="49"/>
        <v>3513.7700000000004</v>
      </c>
      <c r="AR133" s="479">
        <f t="shared" si="50"/>
        <v>6474.880000000001</v>
      </c>
      <c r="AS133" s="479">
        <f t="shared" si="51"/>
        <v>2941.4799999999996</v>
      </c>
      <c r="AT133" s="479">
        <f t="shared" si="52"/>
        <v>2114</v>
      </c>
      <c r="AU133" s="479">
        <f t="shared" si="53"/>
        <v>5226.1100000000006</v>
      </c>
    </row>
    <row r="134" spans="1:47">
      <c r="A134" s="2" t="s">
        <v>137</v>
      </c>
      <c r="B134" s="3" t="s">
        <v>138</v>
      </c>
      <c r="C134" s="1006">
        <v>6430</v>
      </c>
      <c r="D134" s="961"/>
      <c r="E134" s="1014" t="s">
        <v>1066</v>
      </c>
      <c r="F134" s="1009">
        <v>337543</v>
      </c>
      <c r="G134" s="331">
        <v>314990</v>
      </c>
      <c r="H134" s="332">
        <v>298186</v>
      </c>
      <c r="I134" s="332">
        <v>301995</v>
      </c>
      <c r="J134" s="333">
        <v>318525</v>
      </c>
      <c r="K134" s="333">
        <v>360404</v>
      </c>
      <c r="L134" s="694">
        <v>401797</v>
      </c>
      <c r="M134" s="700">
        <v>349891</v>
      </c>
      <c r="N134" s="327" t="s">
        <v>1382</v>
      </c>
      <c r="O134" s="314">
        <f t="shared" ref="O134:O198" si="54">F134*$O$3/1000000</f>
        <v>160.53703575852163</v>
      </c>
      <c r="P134" s="314">
        <f t="shared" ref="P134:P198" si="55">G134*$P$3/1000000</f>
        <v>151.38194562747827</v>
      </c>
      <c r="Q134" s="314">
        <f t="shared" ref="Q134:Q198" si="56">H134*$Q$3/1000000</f>
        <v>139.67660000000001</v>
      </c>
      <c r="R134" s="314">
        <f t="shared" ref="R134:R198" si="57">I134*$R$3/1000000</f>
        <v>137.32825263157895</v>
      </c>
      <c r="S134" s="314">
        <f t="shared" ref="S134:S198" si="58">J134*$S$3/1000000</f>
        <v>122.38065789473684</v>
      </c>
      <c r="T134" s="314">
        <f t="shared" ref="T134:T198" si="59">K134*$T$3/1000000</f>
        <v>110.77680842105265</v>
      </c>
      <c r="U134" s="314">
        <f t="shared" ref="U134:U198" si="60">L134*$U$3/1000000</f>
        <v>153.52874842105263</v>
      </c>
      <c r="V134" s="314">
        <f t="shared" ref="V134:V199" si="61">M134*$V$3/1000000</f>
        <v>107.54544421052633</v>
      </c>
      <c r="W134" s="609">
        <f t="shared" ref="W134:W198" si="62">$W$3*F134</f>
        <v>381423.58999999997</v>
      </c>
      <c r="X134" s="609">
        <f t="shared" ref="X134:X198" si="63">$X$3*G134</f>
        <v>355938.69999999995</v>
      </c>
      <c r="Y134" s="609">
        <f t="shared" ref="Y134:Y198" si="64">$Y$3*H134</f>
        <v>369750.64</v>
      </c>
      <c r="Z134" s="609">
        <f t="shared" ref="Z134:Z198" si="65">$Z$3*I134</f>
        <v>383533.65</v>
      </c>
      <c r="AA134" s="609">
        <f t="shared" ref="AA134:AA198" si="66">$AA$3*J134</f>
        <v>449120.25</v>
      </c>
      <c r="AB134" s="609">
        <f t="shared" ref="AB134:AB198" si="67">$AB$3*K134</f>
        <v>544210.04</v>
      </c>
      <c r="AC134" s="609">
        <f t="shared" ref="AC134:AC198" si="68">$AC$3*L134</f>
        <v>610731.44000000006</v>
      </c>
      <c r="AD134" s="463"/>
      <c r="AE134" s="463"/>
      <c r="AF134" s="463"/>
      <c r="AG134" s="463"/>
      <c r="AH134" s="463"/>
      <c r="AI134" s="463"/>
      <c r="AJ134" s="440">
        <f t="shared" ref="AJ134:AJ179" si="69">$AJ$3*F134</f>
        <v>509689.93</v>
      </c>
      <c r="AK134" s="440">
        <f t="shared" ref="AK134:AK179" si="70">$AK$3*G134</f>
        <v>475634.9</v>
      </c>
      <c r="AL134" s="440">
        <f t="shared" ref="AL134:AL179" si="71">$AL$3*H134</f>
        <v>450260.86</v>
      </c>
      <c r="AM134" s="440">
        <f t="shared" ref="AM134:AM179" si="72">$AM$3*I134</f>
        <v>456012.45</v>
      </c>
      <c r="AN134" s="440">
        <f t="shared" ref="AN134:AN179" si="73">$AN$3*J134</f>
        <v>480972.75</v>
      </c>
      <c r="AO134" s="440">
        <f t="shared" ref="AO134:AO179" si="74">$AO$3*K134</f>
        <v>544210.04</v>
      </c>
      <c r="AP134" s="479">
        <f t="shared" ref="AP134:AP199" si="75">AJ134-AJ134</f>
        <v>0</v>
      </c>
      <c r="AQ134" s="479">
        <f t="shared" ref="AQ134:AQ199" si="76">AJ134-AK134</f>
        <v>34055.02999999997</v>
      </c>
      <c r="AR134" s="479">
        <f t="shared" ref="AR134:AR199" si="77">AJ134-AL134</f>
        <v>59429.070000000007</v>
      </c>
      <c r="AS134" s="479">
        <f t="shared" ref="AS134:AS199" si="78">AJ134-AM134</f>
        <v>53677.479999999981</v>
      </c>
      <c r="AT134" s="479">
        <f t="shared" ref="AT134:AT199" si="79">AJ134-AN134</f>
        <v>28717.179999999993</v>
      </c>
      <c r="AU134" s="479">
        <f t="shared" ref="AU134:AU199" si="80">AJ134-AO134</f>
        <v>-34520.110000000044</v>
      </c>
    </row>
    <row r="135" spans="1:47">
      <c r="A135" s="2" t="s">
        <v>238</v>
      </c>
      <c r="B135" s="3" t="s">
        <v>1</v>
      </c>
      <c r="C135" s="1006">
        <v>6430</v>
      </c>
      <c r="D135" s="961"/>
      <c r="E135" s="1014" t="s">
        <v>1066</v>
      </c>
      <c r="F135" s="1009">
        <v>189783</v>
      </c>
      <c r="G135" s="331">
        <v>182555</v>
      </c>
      <c r="H135" s="332">
        <v>166266</v>
      </c>
      <c r="I135" s="332">
        <v>151151</v>
      </c>
      <c r="J135" s="333">
        <v>163483</v>
      </c>
      <c r="K135" s="333">
        <v>138196</v>
      </c>
      <c r="L135" s="694">
        <v>147431</v>
      </c>
      <c r="M135" s="700">
        <v>147631</v>
      </c>
      <c r="N135" s="327" t="s">
        <v>1382</v>
      </c>
      <c r="O135" s="314">
        <f t="shared" si="54"/>
        <v>90.261685940337998</v>
      </c>
      <c r="P135" s="314">
        <f t="shared" si="55"/>
        <v>87.734629937535459</v>
      </c>
      <c r="Q135" s="314">
        <f t="shared" si="56"/>
        <v>77.882494736842105</v>
      </c>
      <c r="R135" s="314">
        <f t="shared" si="57"/>
        <v>68.733928421052639</v>
      </c>
      <c r="S135" s="314">
        <f t="shared" si="58"/>
        <v>62.811889473684211</v>
      </c>
      <c r="T135" s="314">
        <f t="shared" si="59"/>
        <v>42.477086315789478</v>
      </c>
      <c r="U135" s="314">
        <f t="shared" si="60"/>
        <v>56.334161052631579</v>
      </c>
      <c r="V135" s="314">
        <f t="shared" si="61"/>
        <v>45.377107368421058</v>
      </c>
      <c r="W135" s="609">
        <f t="shared" si="62"/>
        <v>214454.78999999998</v>
      </c>
      <c r="X135" s="609">
        <f t="shared" si="63"/>
        <v>206287.15</v>
      </c>
      <c r="Y135" s="609">
        <f t="shared" si="64"/>
        <v>206169.84</v>
      </c>
      <c r="Z135" s="609">
        <f t="shared" si="65"/>
        <v>191961.77</v>
      </c>
      <c r="AA135" s="609">
        <f t="shared" si="66"/>
        <v>230511.03</v>
      </c>
      <c r="AB135" s="609">
        <f t="shared" si="67"/>
        <v>208675.96</v>
      </c>
      <c r="AC135" s="609">
        <f t="shared" si="68"/>
        <v>224095.12</v>
      </c>
      <c r="AD135" s="463"/>
      <c r="AE135" s="463"/>
      <c r="AF135" s="463"/>
      <c r="AG135" s="463"/>
      <c r="AH135" s="463"/>
      <c r="AI135" s="463"/>
      <c r="AJ135" s="440">
        <f t="shared" si="69"/>
        <v>286572.33</v>
      </c>
      <c r="AK135" s="440">
        <f t="shared" si="70"/>
        <v>275658.05</v>
      </c>
      <c r="AL135" s="440">
        <f t="shared" si="71"/>
        <v>251061.66</v>
      </c>
      <c r="AM135" s="440">
        <f t="shared" si="72"/>
        <v>228238.01</v>
      </c>
      <c r="AN135" s="440">
        <f t="shared" si="73"/>
        <v>246859.33</v>
      </c>
      <c r="AO135" s="440">
        <f t="shared" si="74"/>
        <v>208675.96</v>
      </c>
      <c r="AP135" s="479">
        <f t="shared" si="75"/>
        <v>0</v>
      </c>
      <c r="AQ135" s="479">
        <f t="shared" si="76"/>
        <v>10914.280000000028</v>
      </c>
      <c r="AR135" s="479">
        <f t="shared" si="77"/>
        <v>35510.670000000013</v>
      </c>
      <c r="AS135" s="479">
        <f t="shared" si="78"/>
        <v>58334.320000000007</v>
      </c>
      <c r="AT135" s="479">
        <f t="shared" si="79"/>
        <v>39713.000000000029</v>
      </c>
      <c r="AU135" s="479">
        <f t="shared" si="80"/>
        <v>77896.370000000024</v>
      </c>
    </row>
    <row r="136" spans="1:47">
      <c r="A136" s="2" t="s">
        <v>247</v>
      </c>
      <c r="B136" s="3" t="s">
        <v>248</v>
      </c>
      <c r="C136" s="1006">
        <v>6430</v>
      </c>
      <c r="D136" s="961"/>
      <c r="E136" s="1014" t="s">
        <v>1066</v>
      </c>
      <c r="F136" s="1009">
        <v>11779</v>
      </c>
      <c r="G136" s="331">
        <v>19292</v>
      </c>
      <c r="H136" s="332">
        <v>17548</v>
      </c>
      <c r="I136" s="332">
        <v>13255</v>
      </c>
      <c r="J136" s="333">
        <v>13236</v>
      </c>
      <c r="K136" s="333">
        <v>13050</v>
      </c>
      <c r="L136" s="695">
        <v>14273</v>
      </c>
      <c r="M136" s="702">
        <v>17197</v>
      </c>
      <c r="N136" s="327" t="s">
        <v>1382</v>
      </c>
      <c r="O136" s="314">
        <f t="shared" si="54"/>
        <v>5.6021477091796488</v>
      </c>
      <c r="P136" s="314">
        <f t="shared" si="55"/>
        <v>9.2715974953024265</v>
      </c>
      <c r="Q136" s="314">
        <f t="shared" si="56"/>
        <v>8.2198526315789469</v>
      </c>
      <c r="R136" s="314">
        <f t="shared" si="57"/>
        <v>6.0275368421052642</v>
      </c>
      <c r="S136" s="314">
        <f t="shared" si="58"/>
        <v>5.0854105263157896</v>
      </c>
      <c r="T136" s="314">
        <f t="shared" si="59"/>
        <v>4.0111578947368427</v>
      </c>
      <c r="U136" s="314">
        <f t="shared" si="60"/>
        <v>5.4537884210526322</v>
      </c>
      <c r="V136" s="314">
        <f t="shared" si="61"/>
        <v>5.2858147368421058</v>
      </c>
      <c r="W136" s="609">
        <f t="shared" si="62"/>
        <v>13310.269999999999</v>
      </c>
      <c r="X136" s="609">
        <f t="shared" si="63"/>
        <v>21799.96</v>
      </c>
      <c r="Y136" s="609">
        <f t="shared" si="64"/>
        <v>21759.52</v>
      </c>
      <c r="Z136" s="609">
        <f t="shared" si="65"/>
        <v>16833.849999999999</v>
      </c>
      <c r="AA136" s="609">
        <f t="shared" si="66"/>
        <v>18662.759999999998</v>
      </c>
      <c r="AB136" s="609">
        <f t="shared" si="67"/>
        <v>19705.5</v>
      </c>
      <c r="AC136" s="609">
        <f t="shared" si="68"/>
        <v>21694.959999999999</v>
      </c>
      <c r="AD136" s="463"/>
      <c r="AE136" s="463"/>
      <c r="AF136" s="463"/>
      <c r="AG136" s="463"/>
      <c r="AH136" s="463"/>
      <c r="AI136" s="463"/>
      <c r="AJ136" s="440">
        <f t="shared" si="69"/>
        <v>17786.29</v>
      </c>
      <c r="AK136" s="440">
        <f t="shared" si="70"/>
        <v>29130.920000000002</v>
      </c>
      <c r="AL136" s="440">
        <f t="shared" si="71"/>
        <v>26497.48</v>
      </c>
      <c r="AM136" s="440">
        <f t="shared" si="72"/>
        <v>20015.05</v>
      </c>
      <c r="AN136" s="440">
        <f t="shared" si="73"/>
        <v>19986.36</v>
      </c>
      <c r="AO136" s="440">
        <f t="shared" si="74"/>
        <v>19705.5</v>
      </c>
      <c r="AP136" s="479">
        <f t="shared" si="75"/>
        <v>0</v>
      </c>
      <c r="AQ136" s="479">
        <f t="shared" si="76"/>
        <v>-11344.630000000001</v>
      </c>
      <c r="AR136" s="479">
        <f t="shared" si="77"/>
        <v>-8711.1899999999987</v>
      </c>
      <c r="AS136" s="479">
        <f t="shared" si="78"/>
        <v>-2228.7599999999984</v>
      </c>
      <c r="AT136" s="479">
        <f t="shared" si="79"/>
        <v>-2200.0699999999997</v>
      </c>
      <c r="AU136" s="479">
        <f t="shared" si="80"/>
        <v>-1919.2099999999991</v>
      </c>
    </row>
    <row r="137" spans="1:47">
      <c r="A137" s="2" t="s">
        <v>249</v>
      </c>
      <c r="B137" s="3" t="s">
        <v>250</v>
      </c>
      <c r="C137" s="1006">
        <v>6430</v>
      </c>
      <c r="D137" s="961"/>
      <c r="E137" s="1014" t="s">
        <v>1066</v>
      </c>
      <c r="F137" s="1009">
        <v>7854</v>
      </c>
      <c r="G137" s="331">
        <v>9608</v>
      </c>
      <c r="H137" s="332">
        <v>7532</v>
      </c>
      <c r="I137" s="332">
        <v>10764</v>
      </c>
      <c r="J137" s="333">
        <v>8358</v>
      </c>
      <c r="K137" s="333">
        <v>10994</v>
      </c>
      <c r="L137" s="694">
        <v>11000</v>
      </c>
      <c r="M137" s="700">
        <v>2769</v>
      </c>
      <c r="N137" s="327" t="s">
        <v>1382</v>
      </c>
      <c r="O137" s="314">
        <f t="shared" si="54"/>
        <v>3.7353992790471997</v>
      </c>
      <c r="P137" s="314">
        <f t="shared" si="55"/>
        <v>4.6175362188920639</v>
      </c>
      <c r="Q137" s="314">
        <f t="shared" si="56"/>
        <v>3.5281473684210525</v>
      </c>
      <c r="R137" s="314">
        <f t="shared" si="57"/>
        <v>4.8947873684210528</v>
      </c>
      <c r="S137" s="314">
        <f t="shared" si="58"/>
        <v>3.2112315789473684</v>
      </c>
      <c r="T137" s="314">
        <f t="shared" si="59"/>
        <v>3.3792084210526321</v>
      </c>
      <c r="U137" s="314">
        <f t="shared" si="60"/>
        <v>4.203157894736842</v>
      </c>
      <c r="V137" s="314">
        <f t="shared" si="61"/>
        <v>0.85110315789473701</v>
      </c>
      <c r="W137" s="609">
        <f t="shared" si="62"/>
        <v>8875.0199999999986</v>
      </c>
      <c r="X137" s="609">
        <f t="shared" si="63"/>
        <v>10857.039999999999</v>
      </c>
      <c r="Y137" s="609">
        <f t="shared" si="64"/>
        <v>9339.68</v>
      </c>
      <c r="Z137" s="609">
        <f t="shared" si="65"/>
        <v>13670.28</v>
      </c>
      <c r="AA137" s="609">
        <f t="shared" si="66"/>
        <v>11784.779999999999</v>
      </c>
      <c r="AB137" s="609">
        <f t="shared" si="67"/>
        <v>16600.939999999999</v>
      </c>
      <c r="AC137" s="609">
        <f t="shared" si="68"/>
        <v>16720</v>
      </c>
      <c r="AD137" s="463"/>
      <c r="AE137" s="463"/>
      <c r="AF137" s="463"/>
      <c r="AG137" s="463"/>
      <c r="AH137" s="463"/>
      <c r="AI137" s="463"/>
      <c r="AJ137" s="440">
        <f t="shared" si="69"/>
        <v>11859.54</v>
      </c>
      <c r="AK137" s="440">
        <f t="shared" si="70"/>
        <v>14508.08</v>
      </c>
      <c r="AL137" s="440">
        <f t="shared" si="71"/>
        <v>11373.32</v>
      </c>
      <c r="AM137" s="440">
        <f t="shared" si="72"/>
        <v>16253.64</v>
      </c>
      <c r="AN137" s="440">
        <f t="shared" si="73"/>
        <v>12620.58</v>
      </c>
      <c r="AO137" s="440">
        <f t="shared" si="74"/>
        <v>16600.939999999999</v>
      </c>
      <c r="AP137" s="479">
        <f t="shared" si="75"/>
        <v>0</v>
      </c>
      <c r="AQ137" s="479">
        <f t="shared" si="76"/>
        <v>-2648.5399999999991</v>
      </c>
      <c r="AR137" s="479">
        <f t="shared" si="77"/>
        <v>486.22000000000116</v>
      </c>
      <c r="AS137" s="479">
        <f t="shared" si="78"/>
        <v>-4394.0999999999985</v>
      </c>
      <c r="AT137" s="479">
        <f t="shared" si="79"/>
        <v>-761.03999999999905</v>
      </c>
      <c r="AU137" s="479">
        <f t="shared" si="80"/>
        <v>-4741.3999999999978</v>
      </c>
    </row>
    <row r="138" spans="1:47">
      <c r="A138" s="2" t="s">
        <v>2108</v>
      </c>
      <c r="B138" s="3" t="s">
        <v>190</v>
      </c>
      <c r="C138" s="1006">
        <v>6430</v>
      </c>
      <c r="D138" s="961"/>
      <c r="E138" s="1014" t="s">
        <v>1066</v>
      </c>
      <c r="F138" s="1009">
        <v>7690</v>
      </c>
      <c r="G138" s="331">
        <v>8784</v>
      </c>
      <c r="H138" s="332">
        <v>9803</v>
      </c>
      <c r="I138" s="332">
        <v>12159</v>
      </c>
      <c r="J138" s="333">
        <v>9141</v>
      </c>
      <c r="K138" s="333">
        <v>7628</v>
      </c>
      <c r="L138" s="694">
        <v>8092</v>
      </c>
      <c r="M138" s="700">
        <v>6568</v>
      </c>
      <c r="N138" s="327" t="s">
        <v>1382</v>
      </c>
      <c r="O138" s="314">
        <f t="shared" si="54"/>
        <v>3.6574001089728756</v>
      </c>
      <c r="P138" s="314">
        <f t="shared" si="55"/>
        <v>4.2215277005357921</v>
      </c>
      <c r="Q138" s="314">
        <f t="shared" si="56"/>
        <v>4.591931578947368</v>
      </c>
      <c r="R138" s="314">
        <f t="shared" si="57"/>
        <v>5.5291452631578952</v>
      </c>
      <c r="S138" s="314">
        <f t="shared" si="58"/>
        <v>3.5120684210526316</v>
      </c>
      <c r="T138" s="314">
        <f t="shared" si="59"/>
        <v>2.3446063157894743</v>
      </c>
      <c r="U138" s="314">
        <f t="shared" si="60"/>
        <v>3.091995789473684</v>
      </c>
      <c r="V138" s="314">
        <f t="shared" si="61"/>
        <v>2.0187957894736845</v>
      </c>
      <c r="W138" s="609">
        <f t="shared" si="62"/>
        <v>8689.6999999999989</v>
      </c>
      <c r="X138" s="609">
        <f t="shared" si="63"/>
        <v>9925.9199999999983</v>
      </c>
      <c r="Y138" s="609">
        <f t="shared" si="64"/>
        <v>12155.72</v>
      </c>
      <c r="Z138" s="609">
        <f t="shared" si="65"/>
        <v>15441.93</v>
      </c>
      <c r="AA138" s="609">
        <f t="shared" si="66"/>
        <v>12888.81</v>
      </c>
      <c r="AB138" s="609">
        <f t="shared" si="67"/>
        <v>11518.28</v>
      </c>
      <c r="AC138" s="609">
        <f t="shared" si="68"/>
        <v>12299.84</v>
      </c>
      <c r="AD138" s="463"/>
      <c r="AE138" s="463"/>
      <c r="AF138" s="463"/>
      <c r="AG138" s="463"/>
      <c r="AH138" s="463"/>
      <c r="AI138" s="463"/>
      <c r="AJ138" s="440">
        <f t="shared" si="69"/>
        <v>11611.9</v>
      </c>
      <c r="AK138" s="440">
        <f t="shared" si="70"/>
        <v>13263.84</v>
      </c>
      <c r="AL138" s="440">
        <f t="shared" si="71"/>
        <v>14802.53</v>
      </c>
      <c r="AM138" s="440">
        <f t="shared" si="72"/>
        <v>18360.09</v>
      </c>
      <c r="AN138" s="440">
        <f t="shared" si="73"/>
        <v>13802.91</v>
      </c>
      <c r="AO138" s="440">
        <f t="shared" si="74"/>
        <v>11518.28</v>
      </c>
      <c r="AP138" s="479">
        <f t="shared" si="75"/>
        <v>0</v>
      </c>
      <c r="AQ138" s="479">
        <f t="shared" si="76"/>
        <v>-1651.9400000000005</v>
      </c>
      <c r="AR138" s="479">
        <f t="shared" si="77"/>
        <v>-3190.630000000001</v>
      </c>
      <c r="AS138" s="479">
        <f t="shared" si="78"/>
        <v>-6748.1900000000005</v>
      </c>
      <c r="AT138" s="479">
        <f t="shared" si="79"/>
        <v>-2191.0100000000002</v>
      </c>
      <c r="AU138" s="479">
        <f t="shared" si="80"/>
        <v>93.619999999998981</v>
      </c>
    </row>
    <row r="139" spans="1:47">
      <c r="A139" s="2" t="s">
        <v>262</v>
      </c>
      <c r="B139" s="3" t="s">
        <v>3</v>
      </c>
      <c r="C139" s="1006">
        <v>6400</v>
      </c>
      <c r="D139" s="961"/>
      <c r="E139" s="1014" t="s">
        <v>1066</v>
      </c>
      <c r="F139" s="1009">
        <v>13992</v>
      </c>
      <c r="G139" s="331">
        <v>13311</v>
      </c>
      <c r="H139" s="332">
        <v>10897</v>
      </c>
      <c r="I139" s="332">
        <v>10236</v>
      </c>
      <c r="J139" s="333">
        <v>10781</v>
      </c>
      <c r="K139" s="333">
        <v>8928</v>
      </c>
      <c r="L139" s="695">
        <v>9129</v>
      </c>
      <c r="M139" s="702">
        <v>9174</v>
      </c>
      <c r="N139" s="327" t="s">
        <v>1382</v>
      </c>
      <c r="O139" s="314">
        <f t="shared" si="54"/>
        <v>6.654660900487448</v>
      </c>
      <c r="P139" s="314">
        <f t="shared" si="55"/>
        <v>6.3971715871848733</v>
      </c>
      <c r="Q139" s="314">
        <f t="shared" si="56"/>
        <v>5.1043842105263151</v>
      </c>
      <c r="R139" s="314">
        <f t="shared" si="57"/>
        <v>4.6546863157894744</v>
      </c>
      <c r="S139" s="314">
        <f t="shared" si="58"/>
        <v>4.1421736842105261</v>
      </c>
      <c r="T139" s="314">
        <f t="shared" si="59"/>
        <v>2.7441852631578953</v>
      </c>
      <c r="U139" s="314">
        <f t="shared" si="60"/>
        <v>3.488238947368421</v>
      </c>
      <c r="V139" s="314">
        <f t="shared" si="61"/>
        <v>2.8197978947368423</v>
      </c>
      <c r="W139" s="609">
        <f t="shared" si="62"/>
        <v>15810.96</v>
      </c>
      <c r="X139" s="609">
        <f t="shared" si="63"/>
        <v>15041.429999999998</v>
      </c>
      <c r="Y139" s="609">
        <f t="shared" si="64"/>
        <v>13512.28</v>
      </c>
      <c r="Z139" s="609">
        <f t="shared" si="65"/>
        <v>12999.72</v>
      </c>
      <c r="AA139" s="609">
        <f t="shared" si="66"/>
        <v>15201.21</v>
      </c>
      <c r="AB139" s="609">
        <f t="shared" si="67"/>
        <v>13481.28</v>
      </c>
      <c r="AC139" s="609">
        <f t="shared" si="68"/>
        <v>13876.08</v>
      </c>
      <c r="AD139" s="463"/>
      <c r="AE139" s="463"/>
      <c r="AF139" s="463"/>
      <c r="AG139" s="463"/>
      <c r="AH139" s="463"/>
      <c r="AI139" s="463"/>
      <c r="AJ139" s="440">
        <f t="shared" si="69"/>
        <v>21127.920000000002</v>
      </c>
      <c r="AK139" s="440">
        <f t="shared" si="70"/>
        <v>20099.61</v>
      </c>
      <c r="AL139" s="440">
        <f t="shared" si="71"/>
        <v>16454.47</v>
      </c>
      <c r="AM139" s="440">
        <f t="shared" si="72"/>
        <v>15456.36</v>
      </c>
      <c r="AN139" s="440">
        <f t="shared" si="73"/>
        <v>16279.31</v>
      </c>
      <c r="AO139" s="440">
        <f t="shared" si="74"/>
        <v>13481.28</v>
      </c>
      <c r="AP139" s="479">
        <f t="shared" si="75"/>
        <v>0</v>
      </c>
      <c r="AQ139" s="479">
        <f t="shared" si="76"/>
        <v>1028.3100000000013</v>
      </c>
      <c r="AR139" s="479">
        <f t="shared" si="77"/>
        <v>4673.4500000000007</v>
      </c>
      <c r="AS139" s="479">
        <f t="shared" si="78"/>
        <v>5671.5600000000013</v>
      </c>
      <c r="AT139" s="479">
        <f t="shared" si="79"/>
        <v>4848.6100000000024</v>
      </c>
      <c r="AU139" s="479">
        <f t="shared" si="80"/>
        <v>7646.6400000000012</v>
      </c>
    </row>
    <row r="140" spans="1:47">
      <c r="A140" s="2" t="s">
        <v>254</v>
      </c>
      <c r="B140" s="3" t="s">
        <v>34</v>
      </c>
      <c r="C140" s="1006">
        <v>6440</v>
      </c>
      <c r="D140" s="961"/>
      <c r="E140" s="1014" t="s">
        <v>1066</v>
      </c>
      <c r="F140" s="1009">
        <v>7446</v>
      </c>
      <c r="G140" s="331">
        <v>6929</v>
      </c>
      <c r="H140" s="332">
        <v>5423</v>
      </c>
      <c r="I140" s="332">
        <v>5892</v>
      </c>
      <c r="J140" s="333">
        <v>5276</v>
      </c>
      <c r="K140" s="333">
        <v>5405</v>
      </c>
      <c r="L140" s="695">
        <v>5722</v>
      </c>
      <c r="M140" s="702">
        <v>5341</v>
      </c>
      <c r="N140" s="327" t="s">
        <v>1382</v>
      </c>
      <c r="O140" s="314">
        <f t="shared" si="54"/>
        <v>3.54135256325254</v>
      </c>
      <c r="P140" s="314">
        <f t="shared" si="55"/>
        <v>3.3300279413720975</v>
      </c>
      <c r="Q140" s="314">
        <f t="shared" si="56"/>
        <v>2.5402473684210527</v>
      </c>
      <c r="R140" s="314">
        <f t="shared" si="57"/>
        <v>2.6793094736842109</v>
      </c>
      <c r="S140" s="314">
        <f t="shared" si="58"/>
        <v>2.0270947368421055</v>
      </c>
      <c r="T140" s="314">
        <f t="shared" si="59"/>
        <v>1.661326315789474</v>
      </c>
      <c r="U140" s="314">
        <f t="shared" si="60"/>
        <v>2.1864063157894735</v>
      </c>
      <c r="V140" s="314">
        <f t="shared" si="61"/>
        <v>1.6416547368421055</v>
      </c>
      <c r="W140" s="609">
        <f t="shared" si="62"/>
        <v>8413.98</v>
      </c>
      <c r="X140" s="609">
        <f t="shared" si="63"/>
        <v>7829.7699999999995</v>
      </c>
      <c r="Y140" s="609">
        <f t="shared" si="64"/>
        <v>6724.5199999999995</v>
      </c>
      <c r="Z140" s="609">
        <f t="shared" si="65"/>
        <v>7482.84</v>
      </c>
      <c r="AA140" s="609">
        <f t="shared" si="66"/>
        <v>7439.16</v>
      </c>
      <c r="AB140" s="609">
        <f t="shared" si="67"/>
        <v>8161.55</v>
      </c>
      <c r="AC140" s="609">
        <f t="shared" si="68"/>
        <v>8697.44</v>
      </c>
      <c r="AD140" s="463"/>
      <c r="AE140" s="463"/>
      <c r="AF140" s="463"/>
      <c r="AG140" s="463"/>
      <c r="AH140" s="463"/>
      <c r="AI140" s="463"/>
      <c r="AJ140" s="440">
        <f t="shared" si="69"/>
        <v>11243.460000000001</v>
      </c>
      <c r="AK140" s="440">
        <f t="shared" si="70"/>
        <v>10462.790000000001</v>
      </c>
      <c r="AL140" s="440">
        <f t="shared" si="71"/>
        <v>8188.7300000000005</v>
      </c>
      <c r="AM140" s="440">
        <f t="shared" si="72"/>
        <v>8896.92</v>
      </c>
      <c r="AN140" s="440">
        <f t="shared" si="73"/>
        <v>7966.76</v>
      </c>
      <c r="AO140" s="440">
        <f t="shared" si="74"/>
        <v>8161.55</v>
      </c>
      <c r="AP140" s="479">
        <f t="shared" si="75"/>
        <v>0</v>
      </c>
      <c r="AQ140" s="479">
        <f t="shared" si="76"/>
        <v>780.67000000000007</v>
      </c>
      <c r="AR140" s="479">
        <f t="shared" si="77"/>
        <v>3054.7300000000005</v>
      </c>
      <c r="AS140" s="479">
        <f t="shared" si="78"/>
        <v>2346.5400000000009</v>
      </c>
      <c r="AT140" s="479">
        <f t="shared" si="79"/>
        <v>3276.7000000000007</v>
      </c>
      <c r="AU140" s="479">
        <f t="shared" si="80"/>
        <v>3081.9100000000008</v>
      </c>
    </row>
    <row r="141" spans="1:47">
      <c r="A141" s="2" t="s">
        <v>1336</v>
      </c>
      <c r="B141" s="3" t="s">
        <v>20</v>
      </c>
      <c r="C141" s="1006">
        <v>6300</v>
      </c>
      <c r="D141" s="961"/>
      <c r="E141" s="1014" t="s">
        <v>1066</v>
      </c>
      <c r="F141" s="1009">
        <v>7941</v>
      </c>
      <c r="G141" s="331">
        <v>8176</v>
      </c>
      <c r="H141" s="332">
        <v>5972</v>
      </c>
      <c r="I141" s="332">
        <v>5403</v>
      </c>
      <c r="J141" s="333">
        <v>19380</v>
      </c>
      <c r="K141" s="333">
        <v>20044</v>
      </c>
      <c r="L141" s="694">
        <v>16929</v>
      </c>
      <c r="M141" s="700">
        <v>18628</v>
      </c>
      <c r="N141" s="327" t="s">
        <v>1382</v>
      </c>
      <c r="O141" s="314">
        <f t="shared" si="54"/>
        <v>3.7767768875622374</v>
      </c>
      <c r="P141" s="314">
        <f t="shared" si="55"/>
        <v>3.9293272403894171</v>
      </c>
      <c r="Q141" s="314">
        <f t="shared" si="56"/>
        <v>2.7974105263157898</v>
      </c>
      <c r="R141" s="314">
        <f t="shared" si="57"/>
        <v>2.4569431578947372</v>
      </c>
      <c r="S141" s="314">
        <f t="shared" si="58"/>
        <v>7.4459999999999997</v>
      </c>
      <c r="T141" s="314">
        <f t="shared" si="59"/>
        <v>6.1608926315789487</v>
      </c>
      <c r="U141" s="314">
        <f t="shared" si="60"/>
        <v>6.4686599999999999</v>
      </c>
      <c r="V141" s="314">
        <f t="shared" si="61"/>
        <v>5.7256589473684212</v>
      </c>
      <c r="W141" s="609">
        <f t="shared" si="62"/>
        <v>8973.33</v>
      </c>
      <c r="X141" s="609">
        <f t="shared" si="63"/>
        <v>9238.8799999999992</v>
      </c>
      <c r="Y141" s="609">
        <f t="shared" si="64"/>
        <v>7405.28</v>
      </c>
      <c r="Z141" s="609">
        <f t="shared" si="65"/>
        <v>6861.81</v>
      </c>
      <c r="AA141" s="609">
        <f t="shared" si="66"/>
        <v>27325.8</v>
      </c>
      <c r="AB141" s="609">
        <f t="shared" si="67"/>
        <v>30266.44</v>
      </c>
      <c r="AC141" s="609">
        <f t="shared" si="68"/>
        <v>25732.080000000002</v>
      </c>
      <c r="AD141" s="463"/>
      <c r="AE141" s="463"/>
      <c r="AF141" s="463"/>
      <c r="AG141" s="463"/>
      <c r="AH141" s="463"/>
      <c r="AI141" s="463"/>
      <c r="AJ141" s="440">
        <f t="shared" si="69"/>
        <v>11990.91</v>
      </c>
      <c r="AK141" s="440">
        <f t="shared" si="70"/>
        <v>12345.76</v>
      </c>
      <c r="AL141" s="440">
        <f t="shared" si="71"/>
        <v>9017.7199999999993</v>
      </c>
      <c r="AM141" s="440">
        <f t="shared" si="72"/>
        <v>8158.53</v>
      </c>
      <c r="AN141" s="440">
        <f t="shared" si="73"/>
        <v>29263.8</v>
      </c>
      <c r="AO141" s="440">
        <f t="shared" si="74"/>
        <v>30266.44</v>
      </c>
      <c r="AP141" s="479">
        <f t="shared" si="75"/>
        <v>0</v>
      </c>
      <c r="AQ141" s="479">
        <f t="shared" si="76"/>
        <v>-354.85000000000036</v>
      </c>
      <c r="AR141" s="479">
        <f t="shared" si="77"/>
        <v>2973.1900000000005</v>
      </c>
      <c r="AS141" s="479">
        <f t="shared" si="78"/>
        <v>3832.38</v>
      </c>
      <c r="AT141" s="479">
        <f t="shared" si="79"/>
        <v>-17272.89</v>
      </c>
      <c r="AU141" s="479">
        <f t="shared" si="80"/>
        <v>-18275.53</v>
      </c>
    </row>
    <row r="142" spans="1:47">
      <c r="A142" s="2" t="s">
        <v>163</v>
      </c>
      <c r="B142" s="3" t="s">
        <v>2055</v>
      </c>
      <c r="C142" s="1006">
        <v>6320</v>
      </c>
      <c r="D142" s="961"/>
      <c r="E142" s="1014" t="s">
        <v>1066</v>
      </c>
      <c r="F142" s="1009">
        <v>95221</v>
      </c>
      <c r="G142" s="331">
        <v>109791</v>
      </c>
      <c r="H142" s="332">
        <v>94046</v>
      </c>
      <c r="I142" s="332">
        <v>99835</v>
      </c>
      <c r="J142" s="333">
        <v>91837</v>
      </c>
      <c r="K142" s="333">
        <v>93604</v>
      </c>
      <c r="L142" s="694">
        <v>90300</v>
      </c>
      <c r="M142" s="700">
        <v>87200</v>
      </c>
      <c r="N142" s="327" t="s">
        <v>1382</v>
      </c>
      <c r="O142" s="314">
        <f t="shared" si="54"/>
        <v>45.287554717361012</v>
      </c>
      <c r="P142" s="314">
        <f t="shared" si="55"/>
        <v>52.764770920938659</v>
      </c>
      <c r="Q142" s="314">
        <f t="shared" si="56"/>
        <v>44.053126315789477</v>
      </c>
      <c r="R142" s="314">
        <f t="shared" si="57"/>
        <v>45.398652631578955</v>
      </c>
      <c r="S142" s="314">
        <f t="shared" si="58"/>
        <v>35.284742105263156</v>
      </c>
      <c r="T142" s="314">
        <f t="shared" si="59"/>
        <v>28.77091368421053</v>
      </c>
      <c r="U142" s="314">
        <f t="shared" si="60"/>
        <v>34.504105263157896</v>
      </c>
      <c r="V142" s="314">
        <f t="shared" si="61"/>
        <v>26.802526315789475</v>
      </c>
      <c r="W142" s="609">
        <f t="shared" si="62"/>
        <v>107599.73</v>
      </c>
      <c r="X142" s="609">
        <f t="shared" si="63"/>
        <v>124063.82999999999</v>
      </c>
      <c r="Y142" s="609">
        <f t="shared" si="64"/>
        <v>116617.04</v>
      </c>
      <c r="Z142" s="609">
        <f t="shared" si="65"/>
        <v>126790.45</v>
      </c>
      <c r="AA142" s="609">
        <f t="shared" si="66"/>
        <v>129490.17</v>
      </c>
      <c r="AB142" s="609">
        <f t="shared" si="67"/>
        <v>141342.04</v>
      </c>
      <c r="AC142" s="609">
        <f t="shared" si="68"/>
        <v>137256</v>
      </c>
      <c r="AD142" s="463"/>
      <c r="AE142" s="463"/>
      <c r="AF142" s="463"/>
      <c r="AG142" s="463"/>
      <c r="AH142" s="463"/>
      <c r="AI142" s="463"/>
      <c r="AJ142" s="440">
        <f t="shared" si="69"/>
        <v>143783.71</v>
      </c>
      <c r="AK142" s="440">
        <f t="shared" si="70"/>
        <v>165784.41</v>
      </c>
      <c r="AL142" s="440">
        <f t="shared" si="71"/>
        <v>142009.46</v>
      </c>
      <c r="AM142" s="440">
        <f t="shared" si="72"/>
        <v>150750.85</v>
      </c>
      <c r="AN142" s="440">
        <f t="shared" si="73"/>
        <v>138673.87</v>
      </c>
      <c r="AO142" s="440">
        <f t="shared" si="74"/>
        <v>141342.04</v>
      </c>
      <c r="AP142" s="479">
        <f t="shared" si="75"/>
        <v>0</v>
      </c>
      <c r="AQ142" s="479">
        <f t="shared" si="76"/>
        <v>-22000.700000000012</v>
      </c>
      <c r="AR142" s="479">
        <f t="shared" si="77"/>
        <v>1774.25</v>
      </c>
      <c r="AS142" s="479">
        <f t="shared" si="78"/>
        <v>-6967.140000000014</v>
      </c>
      <c r="AT142" s="479">
        <f t="shared" si="79"/>
        <v>5109.8399999999965</v>
      </c>
      <c r="AU142" s="479">
        <f t="shared" si="80"/>
        <v>2441.6699999999837</v>
      </c>
    </row>
    <row r="143" spans="1:47">
      <c r="A143" s="8" t="s">
        <v>1337</v>
      </c>
      <c r="B143" s="3" t="s">
        <v>10</v>
      </c>
      <c r="C143" s="1006">
        <v>6400</v>
      </c>
      <c r="D143" s="961"/>
      <c r="E143" s="1014" t="s">
        <v>1066</v>
      </c>
      <c r="F143" s="1009">
        <v>7058</v>
      </c>
      <c r="G143" s="331">
        <v>6965</v>
      </c>
      <c r="H143" s="332">
        <v>8204</v>
      </c>
      <c r="I143" s="332">
        <v>9049</v>
      </c>
      <c r="J143" s="333">
        <v>10051</v>
      </c>
      <c r="K143" s="333">
        <v>8095</v>
      </c>
      <c r="L143" s="694">
        <v>7692</v>
      </c>
      <c r="M143" s="700">
        <v>6678</v>
      </c>
      <c r="N143" s="327" t="s">
        <v>1382</v>
      </c>
      <c r="O143" s="314">
        <f t="shared" si="54"/>
        <v>3.3568179413693833</v>
      </c>
      <c r="P143" s="314">
        <f t="shared" si="55"/>
        <v>3.3473292844070803</v>
      </c>
      <c r="Q143" s="314">
        <f t="shared" si="56"/>
        <v>3.8429263157894735</v>
      </c>
      <c r="R143" s="314">
        <f t="shared" si="57"/>
        <v>4.1149136842105261</v>
      </c>
      <c r="S143" s="314">
        <f t="shared" si="58"/>
        <v>3.8616999999999999</v>
      </c>
      <c r="T143" s="314">
        <f t="shared" si="59"/>
        <v>2.4881473684210529</v>
      </c>
      <c r="U143" s="314">
        <f t="shared" si="60"/>
        <v>2.9391536842105261</v>
      </c>
      <c r="V143" s="314">
        <f t="shared" si="61"/>
        <v>2.0526063157894741</v>
      </c>
      <c r="W143" s="609">
        <f t="shared" si="62"/>
        <v>7975.5399999999991</v>
      </c>
      <c r="X143" s="609">
        <f t="shared" si="63"/>
        <v>7870.4499999999989</v>
      </c>
      <c r="Y143" s="609">
        <f t="shared" si="64"/>
        <v>10172.959999999999</v>
      </c>
      <c r="Z143" s="609">
        <f t="shared" si="65"/>
        <v>11492.23</v>
      </c>
      <c r="AA143" s="609">
        <f t="shared" si="66"/>
        <v>14171.91</v>
      </c>
      <c r="AB143" s="609">
        <f t="shared" si="67"/>
        <v>12223.45</v>
      </c>
      <c r="AC143" s="609">
        <f t="shared" si="68"/>
        <v>11691.84</v>
      </c>
      <c r="AD143" s="463"/>
      <c r="AE143" s="463"/>
      <c r="AF143" s="463"/>
      <c r="AG143" s="463"/>
      <c r="AH143" s="463"/>
      <c r="AI143" s="463"/>
      <c r="AJ143" s="440">
        <f t="shared" si="69"/>
        <v>10657.58</v>
      </c>
      <c r="AK143" s="440">
        <f t="shared" si="70"/>
        <v>10517.15</v>
      </c>
      <c r="AL143" s="440">
        <f t="shared" si="71"/>
        <v>12388.04</v>
      </c>
      <c r="AM143" s="440">
        <f t="shared" si="72"/>
        <v>13663.99</v>
      </c>
      <c r="AN143" s="440">
        <f t="shared" si="73"/>
        <v>15177.01</v>
      </c>
      <c r="AO143" s="440">
        <f t="shared" si="74"/>
        <v>12223.45</v>
      </c>
      <c r="AP143" s="479">
        <f t="shared" si="75"/>
        <v>0</v>
      </c>
      <c r="AQ143" s="479">
        <f t="shared" si="76"/>
        <v>140.43000000000029</v>
      </c>
      <c r="AR143" s="479">
        <f t="shared" si="77"/>
        <v>-1730.4600000000009</v>
      </c>
      <c r="AS143" s="479">
        <f t="shared" si="78"/>
        <v>-3006.41</v>
      </c>
      <c r="AT143" s="479">
        <f t="shared" si="79"/>
        <v>-4519.43</v>
      </c>
      <c r="AU143" s="479">
        <f t="shared" si="80"/>
        <v>-1565.8700000000008</v>
      </c>
    </row>
    <row r="144" spans="1:47">
      <c r="A144" s="2" t="s">
        <v>213</v>
      </c>
      <c r="B144" s="3" t="s">
        <v>2101</v>
      </c>
      <c r="C144" s="1006">
        <v>6400</v>
      </c>
      <c r="D144" s="961"/>
      <c r="E144" s="1014" t="s">
        <v>1066</v>
      </c>
      <c r="F144" s="1009">
        <v>2393</v>
      </c>
      <c r="G144" s="331">
        <v>3872</v>
      </c>
      <c r="H144" s="332">
        <v>4501</v>
      </c>
      <c r="I144" s="332">
        <v>10743</v>
      </c>
      <c r="J144" s="333">
        <v>2080</v>
      </c>
      <c r="K144" s="333">
        <v>1942</v>
      </c>
      <c r="L144" s="694">
        <v>2239</v>
      </c>
      <c r="M144" s="700">
        <v>2939</v>
      </c>
      <c r="N144" s="327" t="s">
        <v>1382</v>
      </c>
      <c r="O144" s="314">
        <f t="shared" si="54"/>
        <v>1.1381220365113254</v>
      </c>
      <c r="P144" s="314">
        <f t="shared" si="55"/>
        <v>1.8608555619848119</v>
      </c>
      <c r="Q144" s="314">
        <f t="shared" si="56"/>
        <v>2.108363157894737</v>
      </c>
      <c r="R144" s="314">
        <f t="shared" si="57"/>
        <v>4.885237894736842</v>
      </c>
      <c r="S144" s="314">
        <f t="shared" si="58"/>
        <v>0.79915789473684218</v>
      </c>
      <c r="T144" s="314">
        <f t="shared" si="59"/>
        <v>0.59690947368421055</v>
      </c>
      <c r="U144" s="314">
        <f t="shared" si="60"/>
        <v>0.85553368421052634</v>
      </c>
      <c r="V144" s="314">
        <f t="shared" si="61"/>
        <v>0.90335578947368422</v>
      </c>
      <c r="W144" s="609">
        <f t="shared" si="62"/>
        <v>2704.0899999999997</v>
      </c>
      <c r="X144" s="609">
        <f t="shared" si="63"/>
        <v>4375.3599999999997</v>
      </c>
      <c r="Y144" s="609">
        <f t="shared" si="64"/>
        <v>5581.24</v>
      </c>
      <c r="Z144" s="609">
        <f t="shared" si="65"/>
        <v>13643.61</v>
      </c>
      <c r="AA144" s="609">
        <f t="shared" si="66"/>
        <v>2932.7999999999997</v>
      </c>
      <c r="AB144" s="609">
        <f t="shared" si="67"/>
        <v>2932.42</v>
      </c>
      <c r="AC144" s="609">
        <f t="shared" si="68"/>
        <v>3403.28</v>
      </c>
      <c r="AD144" s="463"/>
      <c r="AE144" s="463"/>
      <c r="AF144" s="463"/>
      <c r="AG144" s="463"/>
      <c r="AH144" s="463"/>
      <c r="AI144" s="463"/>
      <c r="AJ144" s="440">
        <f t="shared" si="69"/>
        <v>3613.43</v>
      </c>
      <c r="AK144" s="440">
        <f t="shared" si="70"/>
        <v>5846.72</v>
      </c>
      <c r="AL144" s="440">
        <f t="shared" si="71"/>
        <v>6796.51</v>
      </c>
      <c r="AM144" s="440">
        <f t="shared" si="72"/>
        <v>16221.93</v>
      </c>
      <c r="AN144" s="440">
        <f t="shared" si="73"/>
        <v>3140.8</v>
      </c>
      <c r="AO144" s="440">
        <f t="shared" si="74"/>
        <v>2932.42</v>
      </c>
      <c r="AP144" s="479">
        <f t="shared" si="75"/>
        <v>0</v>
      </c>
      <c r="AQ144" s="479">
        <f t="shared" si="76"/>
        <v>-2233.2900000000004</v>
      </c>
      <c r="AR144" s="479">
        <f t="shared" si="77"/>
        <v>-3183.0800000000004</v>
      </c>
      <c r="AS144" s="479">
        <f t="shared" si="78"/>
        <v>-12608.5</v>
      </c>
      <c r="AT144" s="479">
        <f t="shared" si="79"/>
        <v>472.62999999999965</v>
      </c>
      <c r="AU144" s="479">
        <f t="shared" si="80"/>
        <v>681.00999999999976</v>
      </c>
    </row>
    <row r="145" spans="1:47">
      <c r="A145" s="2" t="s">
        <v>1338</v>
      </c>
      <c r="B145" s="3" t="s">
        <v>11</v>
      </c>
      <c r="C145" s="1006">
        <v>6400</v>
      </c>
      <c r="D145" s="961"/>
      <c r="E145" s="1014" t="s">
        <v>1066</v>
      </c>
      <c r="F145" s="1009">
        <v>5903</v>
      </c>
      <c r="G145" s="331">
        <v>5903</v>
      </c>
      <c r="H145" s="332">
        <v>5903</v>
      </c>
      <c r="I145" s="332">
        <v>5903</v>
      </c>
      <c r="J145" s="333">
        <v>4238</v>
      </c>
      <c r="K145" s="333">
        <v>4844</v>
      </c>
      <c r="L145" s="695">
        <v>6570</v>
      </c>
      <c r="M145" s="702">
        <v>6402</v>
      </c>
      <c r="N145" s="327" t="s">
        <v>1382</v>
      </c>
      <c r="O145" s="314">
        <f t="shared" si="54"/>
        <v>2.8074945179800888</v>
      </c>
      <c r="P145" s="314">
        <f t="shared" si="55"/>
        <v>2.8369396648750893</v>
      </c>
      <c r="Q145" s="314">
        <f t="shared" si="56"/>
        <v>2.7650894736842107</v>
      </c>
      <c r="R145" s="314">
        <f t="shared" si="57"/>
        <v>2.6843115789473684</v>
      </c>
      <c r="S145" s="314">
        <f t="shared" si="58"/>
        <v>1.6282842105263158</v>
      </c>
      <c r="T145" s="314">
        <f t="shared" si="59"/>
        <v>1.4888926315789477</v>
      </c>
      <c r="U145" s="314">
        <f t="shared" si="60"/>
        <v>2.5104315789473683</v>
      </c>
      <c r="V145" s="314">
        <f t="shared" si="61"/>
        <v>1.9677726315789477</v>
      </c>
      <c r="W145" s="609">
        <f t="shared" si="62"/>
        <v>6670.3899999999994</v>
      </c>
      <c r="X145" s="609">
        <f t="shared" si="63"/>
        <v>6670.3899999999994</v>
      </c>
      <c r="Y145" s="609">
        <f t="shared" si="64"/>
        <v>7319.72</v>
      </c>
      <c r="Z145" s="609">
        <f t="shared" si="65"/>
        <v>7496.81</v>
      </c>
      <c r="AA145" s="609">
        <f t="shared" si="66"/>
        <v>5975.58</v>
      </c>
      <c r="AB145" s="609">
        <f t="shared" si="67"/>
        <v>7314.44</v>
      </c>
      <c r="AC145" s="609">
        <f t="shared" si="68"/>
        <v>9986.4</v>
      </c>
      <c r="AD145" s="463"/>
      <c r="AE145" s="463"/>
      <c r="AF145" s="463"/>
      <c r="AG145" s="463"/>
      <c r="AH145" s="463"/>
      <c r="AI145" s="463"/>
      <c r="AJ145" s="440">
        <f t="shared" si="69"/>
        <v>8913.5300000000007</v>
      </c>
      <c r="AK145" s="440">
        <f t="shared" si="70"/>
        <v>8913.5300000000007</v>
      </c>
      <c r="AL145" s="440">
        <f t="shared" si="71"/>
        <v>8913.5300000000007</v>
      </c>
      <c r="AM145" s="440">
        <f t="shared" si="72"/>
        <v>8913.5300000000007</v>
      </c>
      <c r="AN145" s="440">
        <f t="shared" si="73"/>
        <v>6399.38</v>
      </c>
      <c r="AO145" s="440">
        <f t="shared" si="74"/>
        <v>7314.44</v>
      </c>
      <c r="AP145" s="479">
        <f t="shared" si="75"/>
        <v>0</v>
      </c>
      <c r="AQ145" s="479">
        <f t="shared" si="76"/>
        <v>0</v>
      </c>
      <c r="AR145" s="479">
        <f t="shared" si="77"/>
        <v>0</v>
      </c>
      <c r="AS145" s="479">
        <f t="shared" si="78"/>
        <v>0</v>
      </c>
      <c r="AT145" s="479">
        <f t="shared" si="79"/>
        <v>2514.1500000000005</v>
      </c>
      <c r="AU145" s="479">
        <f t="shared" si="80"/>
        <v>1599.0900000000011</v>
      </c>
    </row>
    <row r="146" spans="1:47">
      <c r="A146" s="2" t="s">
        <v>1339</v>
      </c>
      <c r="B146" s="3" t="s">
        <v>1073</v>
      </c>
      <c r="C146" s="1006">
        <v>6400</v>
      </c>
      <c r="D146" s="961"/>
      <c r="E146" s="1014" t="s">
        <v>1066</v>
      </c>
      <c r="F146" s="1009">
        <v>14000</v>
      </c>
      <c r="G146" s="331">
        <v>13766</v>
      </c>
      <c r="H146" s="332">
        <v>13728</v>
      </c>
      <c r="I146" s="332">
        <v>12952</v>
      </c>
      <c r="J146" s="333">
        <v>10855</v>
      </c>
      <c r="K146" s="333">
        <v>11312</v>
      </c>
      <c r="L146" s="695">
        <v>13130</v>
      </c>
      <c r="M146" s="702">
        <v>11833</v>
      </c>
      <c r="N146" s="327" t="s">
        <v>1382</v>
      </c>
      <c r="O146" s="314">
        <f t="shared" si="54"/>
        <v>6.6584657380520484</v>
      </c>
      <c r="P146" s="314">
        <f t="shared" si="55"/>
        <v>6.6158413394325724</v>
      </c>
      <c r="Q146" s="314">
        <f t="shared" si="56"/>
        <v>6.4304842105263154</v>
      </c>
      <c r="R146" s="314">
        <f t="shared" si="57"/>
        <v>5.8897515789473687</v>
      </c>
      <c r="S146" s="314">
        <f t="shared" si="58"/>
        <v>4.1706052631578947</v>
      </c>
      <c r="T146" s="314">
        <f t="shared" si="59"/>
        <v>3.4769515789473688</v>
      </c>
      <c r="U146" s="314">
        <f t="shared" si="60"/>
        <v>5.0170421052631582</v>
      </c>
      <c r="V146" s="314">
        <f t="shared" si="61"/>
        <v>3.6370905263157902</v>
      </c>
      <c r="W146" s="609">
        <f t="shared" si="62"/>
        <v>15819.999999999998</v>
      </c>
      <c r="X146" s="609">
        <f t="shared" si="63"/>
        <v>15555.579999999998</v>
      </c>
      <c r="Y146" s="609">
        <f t="shared" si="64"/>
        <v>17022.72</v>
      </c>
      <c r="Z146" s="609">
        <f t="shared" si="65"/>
        <v>16449.04</v>
      </c>
      <c r="AA146" s="609">
        <f t="shared" si="66"/>
        <v>15305.55</v>
      </c>
      <c r="AB146" s="609">
        <f t="shared" si="67"/>
        <v>17081.12</v>
      </c>
      <c r="AC146" s="609">
        <f t="shared" si="68"/>
        <v>19957.599999999999</v>
      </c>
      <c r="AD146" s="463"/>
      <c r="AE146" s="463"/>
      <c r="AF146" s="463"/>
      <c r="AG146" s="463"/>
      <c r="AH146" s="463"/>
      <c r="AI146" s="463"/>
      <c r="AJ146" s="440">
        <f t="shared" si="69"/>
        <v>21140</v>
      </c>
      <c r="AK146" s="440">
        <f t="shared" si="70"/>
        <v>20786.66</v>
      </c>
      <c r="AL146" s="440">
        <f t="shared" si="71"/>
        <v>20729.28</v>
      </c>
      <c r="AM146" s="440">
        <f t="shared" si="72"/>
        <v>19557.52</v>
      </c>
      <c r="AN146" s="440">
        <f t="shared" si="73"/>
        <v>16391.05</v>
      </c>
      <c r="AO146" s="440">
        <f t="shared" si="74"/>
        <v>17081.12</v>
      </c>
      <c r="AP146" s="479">
        <f t="shared" si="75"/>
        <v>0</v>
      </c>
      <c r="AQ146" s="479">
        <f t="shared" si="76"/>
        <v>353.34000000000015</v>
      </c>
      <c r="AR146" s="479">
        <f t="shared" si="77"/>
        <v>410.72000000000116</v>
      </c>
      <c r="AS146" s="479">
        <f t="shared" si="78"/>
        <v>1582.4799999999996</v>
      </c>
      <c r="AT146" s="479">
        <f t="shared" si="79"/>
        <v>4748.9500000000007</v>
      </c>
      <c r="AU146" s="479">
        <f t="shared" si="80"/>
        <v>4058.880000000001</v>
      </c>
    </row>
    <row r="147" spans="1:47">
      <c r="A147" s="2" t="s">
        <v>179</v>
      </c>
      <c r="B147" s="3" t="s">
        <v>37</v>
      </c>
      <c r="C147" s="1006">
        <v>6430</v>
      </c>
      <c r="D147" s="961"/>
      <c r="E147" s="1014" t="s">
        <v>1066</v>
      </c>
      <c r="F147" s="1009">
        <v>36457</v>
      </c>
      <c r="G147" s="331">
        <v>29914</v>
      </c>
      <c r="H147" s="332">
        <v>26932</v>
      </c>
      <c r="I147" s="332">
        <v>31054</v>
      </c>
      <c r="J147" s="333">
        <v>26270</v>
      </c>
      <c r="K147" s="333">
        <v>22516</v>
      </c>
      <c r="L147" s="695">
        <v>22724</v>
      </c>
      <c r="M147" s="702">
        <v>19789</v>
      </c>
      <c r="N147" s="327" t="s">
        <v>1382</v>
      </c>
      <c r="O147" s="314">
        <f t="shared" si="54"/>
        <v>17.339120386583112</v>
      </c>
      <c r="P147" s="314">
        <f t="shared" si="55"/>
        <v>14.376454876346504</v>
      </c>
      <c r="Q147" s="314">
        <f t="shared" si="56"/>
        <v>12.615515789473685</v>
      </c>
      <c r="R147" s="314">
        <f t="shared" si="57"/>
        <v>14.121397894736843</v>
      </c>
      <c r="S147" s="314">
        <f t="shared" si="58"/>
        <v>10.09321052631579</v>
      </c>
      <c r="T147" s="314">
        <f t="shared" si="59"/>
        <v>6.9207073684210538</v>
      </c>
      <c r="U147" s="314">
        <f t="shared" si="60"/>
        <v>8.6829599999999996</v>
      </c>
      <c r="V147" s="314">
        <f t="shared" si="61"/>
        <v>6.082513684210527</v>
      </c>
      <c r="W147" s="609">
        <f t="shared" si="62"/>
        <v>41196.409999999996</v>
      </c>
      <c r="X147" s="609">
        <f t="shared" si="63"/>
        <v>33802.82</v>
      </c>
      <c r="Y147" s="609">
        <f t="shared" si="64"/>
        <v>33395.68</v>
      </c>
      <c r="Z147" s="609">
        <f t="shared" si="65"/>
        <v>39438.58</v>
      </c>
      <c r="AA147" s="609">
        <f t="shared" si="66"/>
        <v>37040.699999999997</v>
      </c>
      <c r="AB147" s="609">
        <f t="shared" si="67"/>
        <v>33999.160000000003</v>
      </c>
      <c r="AC147" s="609">
        <f t="shared" si="68"/>
        <v>34540.480000000003</v>
      </c>
      <c r="AD147" s="463"/>
      <c r="AE147" s="463"/>
      <c r="AF147" s="463"/>
      <c r="AG147" s="463"/>
      <c r="AH147" s="463"/>
      <c r="AI147" s="463"/>
      <c r="AJ147" s="440">
        <f t="shared" si="69"/>
        <v>55050.07</v>
      </c>
      <c r="AK147" s="440">
        <f t="shared" si="70"/>
        <v>45170.14</v>
      </c>
      <c r="AL147" s="440">
        <f t="shared" si="71"/>
        <v>40667.32</v>
      </c>
      <c r="AM147" s="440">
        <f t="shared" si="72"/>
        <v>46891.54</v>
      </c>
      <c r="AN147" s="440">
        <f t="shared" si="73"/>
        <v>39667.699999999997</v>
      </c>
      <c r="AO147" s="440">
        <f t="shared" si="74"/>
        <v>33999.160000000003</v>
      </c>
      <c r="AP147" s="479">
        <f t="shared" si="75"/>
        <v>0</v>
      </c>
      <c r="AQ147" s="479">
        <f t="shared" si="76"/>
        <v>9879.93</v>
      </c>
      <c r="AR147" s="479">
        <f t="shared" si="77"/>
        <v>14382.75</v>
      </c>
      <c r="AS147" s="479">
        <f t="shared" si="78"/>
        <v>8158.5299999999988</v>
      </c>
      <c r="AT147" s="479">
        <f t="shared" si="79"/>
        <v>15382.370000000003</v>
      </c>
      <c r="AU147" s="479">
        <f t="shared" si="80"/>
        <v>21050.909999999996</v>
      </c>
    </row>
    <row r="148" spans="1:47">
      <c r="A148" s="2" t="s">
        <v>1103</v>
      </c>
      <c r="B148" s="3" t="s">
        <v>125</v>
      </c>
      <c r="C148" s="1006" t="s">
        <v>347</v>
      </c>
      <c r="D148" s="961"/>
      <c r="E148" s="1014" t="s">
        <v>1066</v>
      </c>
      <c r="F148" s="1009">
        <v>12210</v>
      </c>
      <c r="G148" s="331">
        <v>13179</v>
      </c>
      <c r="H148" s="332">
        <v>11344</v>
      </c>
      <c r="I148" s="332">
        <v>11292</v>
      </c>
      <c r="J148" s="333">
        <v>11229</v>
      </c>
      <c r="K148" s="333">
        <v>9441</v>
      </c>
      <c r="L148" s="695">
        <v>8582</v>
      </c>
      <c r="M148" s="702">
        <v>9120</v>
      </c>
      <c r="N148" s="327" t="s">
        <v>1382</v>
      </c>
      <c r="O148" s="314">
        <f t="shared" si="54"/>
        <v>5.807133332972537</v>
      </c>
      <c r="P148" s="314">
        <f t="shared" si="55"/>
        <v>6.3337333293899372</v>
      </c>
      <c r="Q148" s="314">
        <f t="shared" si="56"/>
        <v>5.3137684210526324</v>
      </c>
      <c r="R148" s="314">
        <f t="shared" si="57"/>
        <v>5.134888421052632</v>
      </c>
      <c r="S148" s="314">
        <f t="shared" si="58"/>
        <v>4.3143000000000002</v>
      </c>
      <c r="T148" s="314">
        <f t="shared" si="59"/>
        <v>2.9018652631578954</v>
      </c>
      <c r="U148" s="314">
        <f t="shared" si="60"/>
        <v>3.2792273684210524</v>
      </c>
      <c r="V148" s="314">
        <f t="shared" si="61"/>
        <v>2.8032000000000004</v>
      </c>
      <c r="W148" s="609">
        <f t="shared" si="62"/>
        <v>13797.3</v>
      </c>
      <c r="X148" s="609">
        <f t="shared" si="63"/>
        <v>14892.269999999999</v>
      </c>
      <c r="Y148" s="609">
        <f t="shared" si="64"/>
        <v>14066.56</v>
      </c>
      <c r="Z148" s="609">
        <f t="shared" si="65"/>
        <v>14340.84</v>
      </c>
      <c r="AA148" s="609">
        <f t="shared" si="66"/>
        <v>15832.89</v>
      </c>
      <c r="AB148" s="609">
        <f t="shared" si="67"/>
        <v>14255.91</v>
      </c>
      <c r="AC148" s="609">
        <f t="shared" si="68"/>
        <v>13044.64</v>
      </c>
      <c r="AD148" s="463"/>
      <c r="AE148" s="463"/>
      <c r="AF148" s="463"/>
      <c r="AG148" s="463"/>
      <c r="AH148" s="463"/>
      <c r="AI148" s="463"/>
      <c r="AJ148" s="440">
        <f t="shared" si="69"/>
        <v>18437.099999999999</v>
      </c>
      <c r="AK148" s="440">
        <f t="shared" si="70"/>
        <v>19900.29</v>
      </c>
      <c r="AL148" s="440">
        <f t="shared" si="71"/>
        <v>17129.439999999999</v>
      </c>
      <c r="AM148" s="440">
        <f t="shared" si="72"/>
        <v>17050.920000000002</v>
      </c>
      <c r="AN148" s="440">
        <f t="shared" si="73"/>
        <v>16955.79</v>
      </c>
      <c r="AO148" s="440">
        <f t="shared" si="74"/>
        <v>14255.91</v>
      </c>
      <c r="AP148" s="479">
        <f t="shared" si="75"/>
        <v>0</v>
      </c>
      <c r="AQ148" s="479">
        <f t="shared" si="76"/>
        <v>-1463.1900000000023</v>
      </c>
      <c r="AR148" s="479">
        <f t="shared" si="77"/>
        <v>1307.6599999999999</v>
      </c>
      <c r="AS148" s="479">
        <f t="shared" si="78"/>
        <v>1386.1799999999967</v>
      </c>
      <c r="AT148" s="479">
        <f t="shared" si="79"/>
        <v>1481.3099999999977</v>
      </c>
      <c r="AU148" s="479">
        <f t="shared" si="80"/>
        <v>4181.1899999999987</v>
      </c>
    </row>
    <row r="149" spans="1:47">
      <c r="A149" s="2" t="s">
        <v>1341</v>
      </c>
      <c r="B149" s="3" t="s">
        <v>318</v>
      </c>
      <c r="C149" s="1006">
        <v>6400</v>
      </c>
      <c r="D149" s="961"/>
      <c r="E149" s="1014" t="s">
        <v>1066</v>
      </c>
      <c r="F149" s="1009">
        <v>73721</v>
      </c>
      <c r="G149" s="331">
        <v>67054</v>
      </c>
      <c r="H149" s="332">
        <v>93123</v>
      </c>
      <c r="I149" s="332">
        <v>90286</v>
      </c>
      <c r="J149" s="333">
        <v>86254.399999999994</v>
      </c>
      <c r="K149" s="333">
        <v>80344</v>
      </c>
      <c r="L149" s="694">
        <v>82896</v>
      </c>
      <c r="M149" s="700">
        <v>80642</v>
      </c>
      <c r="N149" s="327" t="s">
        <v>1382</v>
      </c>
      <c r="O149" s="314">
        <f t="shared" si="54"/>
        <v>35.062053762495367</v>
      </c>
      <c r="P149" s="314">
        <f t="shared" si="55"/>
        <v>32.225673774103711</v>
      </c>
      <c r="Q149" s="314">
        <f t="shared" si="56"/>
        <v>43.620773684210526</v>
      </c>
      <c r="R149" s="314">
        <f t="shared" si="57"/>
        <v>41.056370526315796</v>
      </c>
      <c r="S149" s="314">
        <f t="shared" si="58"/>
        <v>33.139848421052633</v>
      </c>
      <c r="T149" s="314">
        <f t="shared" si="59"/>
        <v>24.695208421052634</v>
      </c>
      <c r="U149" s="314">
        <f t="shared" si="60"/>
        <v>31.67499789473684</v>
      </c>
      <c r="V149" s="314">
        <f t="shared" si="61"/>
        <v>24.786804210526316</v>
      </c>
      <c r="W149" s="609">
        <f t="shared" si="62"/>
        <v>83304.73</v>
      </c>
      <c r="X149" s="609">
        <f t="shared" si="63"/>
        <v>75771.01999999999</v>
      </c>
      <c r="Y149" s="609">
        <f t="shared" si="64"/>
        <v>115472.52</v>
      </c>
      <c r="Z149" s="609">
        <f t="shared" si="65"/>
        <v>114663.22</v>
      </c>
      <c r="AA149" s="609">
        <f t="shared" si="66"/>
        <v>121618.70399999998</v>
      </c>
      <c r="AB149" s="609">
        <f t="shared" si="67"/>
        <v>121319.44</v>
      </c>
      <c r="AC149" s="609">
        <f t="shared" si="68"/>
        <v>126001.92</v>
      </c>
      <c r="AD149" s="463"/>
      <c r="AE149" s="463"/>
      <c r="AF149" s="463"/>
      <c r="AG149" s="463"/>
      <c r="AH149" s="463"/>
      <c r="AI149" s="463"/>
      <c r="AJ149" s="440">
        <f t="shared" si="69"/>
        <v>111318.71</v>
      </c>
      <c r="AK149" s="440">
        <f t="shared" si="70"/>
        <v>101251.54</v>
      </c>
      <c r="AL149" s="440">
        <f t="shared" si="71"/>
        <v>140615.73000000001</v>
      </c>
      <c r="AM149" s="440">
        <f t="shared" si="72"/>
        <v>136331.86000000002</v>
      </c>
      <c r="AN149" s="440">
        <f t="shared" si="73"/>
        <v>130244.14399999999</v>
      </c>
      <c r="AO149" s="440">
        <f t="shared" si="74"/>
        <v>121319.44</v>
      </c>
      <c r="AP149" s="479">
        <f t="shared" si="75"/>
        <v>0</v>
      </c>
      <c r="AQ149" s="479">
        <f t="shared" si="76"/>
        <v>10067.170000000013</v>
      </c>
      <c r="AR149" s="479">
        <f t="shared" si="77"/>
        <v>-29297.020000000004</v>
      </c>
      <c r="AS149" s="479">
        <f t="shared" si="78"/>
        <v>-25013.150000000009</v>
      </c>
      <c r="AT149" s="479">
        <f t="shared" si="79"/>
        <v>-18925.433999999979</v>
      </c>
      <c r="AU149" s="479">
        <f t="shared" si="80"/>
        <v>-10000.729999999996</v>
      </c>
    </row>
    <row r="150" spans="1:47">
      <c r="A150" s="2" t="s">
        <v>97</v>
      </c>
      <c r="B150" s="3" t="s">
        <v>260</v>
      </c>
      <c r="C150" s="1006">
        <v>6400</v>
      </c>
      <c r="D150" s="961"/>
      <c r="E150" s="1014" t="s">
        <v>1066</v>
      </c>
      <c r="F150" s="1009">
        <v>29868</v>
      </c>
      <c r="G150" s="331">
        <v>28708</v>
      </c>
      <c r="H150" s="332">
        <v>17597</v>
      </c>
      <c r="I150" s="332">
        <v>19748</v>
      </c>
      <c r="J150" s="333">
        <v>18320</v>
      </c>
      <c r="K150" s="333">
        <v>21388</v>
      </c>
      <c r="L150" s="695">
        <v>24282</v>
      </c>
      <c r="M150" s="702">
        <v>26624</v>
      </c>
      <c r="N150" s="327" t="s">
        <v>1382</v>
      </c>
      <c r="O150" s="314">
        <f t="shared" si="54"/>
        <v>14.205361047438473</v>
      </c>
      <c r="P150" s="314">
        <f t="shared" si="55"/>
        <v>13.79685988467458</v>
      </c>
      <c r="Q150" s="314">
        <f t="shared" si="56"/>
        <v>8.2428052631578943</v>
      </c>
      <c r="R150" s="314">
        <f t="shared" si="57"/>
        <v>8.9801431578947373</v>
      </c>
      <c r="S150" s="314">
        <f t="shared" si="58"/>
        <v>7.038736842105263</v>
      </c>
      <c r="T150" s="314">
        <f t="shared" si="59"/>
        <v>6.5739957894736856</v>
      </c>
      <c r="U150" s="314">
        <f t="shared" si="60"/>
        <v>9.2782800000000005</v>
      </c>
      <c r="V150" s="314">
        <f t="shared" si="61"/>
        <v>8.1833768421052646</v>
      </c>
      <c r="W150" s="609">
        <f t="shared" si="62"/>
        <v>33750.839999999997</v>
      </c>
      <c r="X150" s="609">
        <f t="shared" si="63"/>
        <v>32440.039999999997</v>
      </c>
      <c r="Y150" s="609">
        <f t="shared" si="64"/>
        <v>21820.28</v>
      </c>
      <c r="Z150" s="609">
        <f t="shared" si="65"/>
        <v>25079.96</v>
      </c>
      <c r="AA150" s="609">
        <f t="shared" si="66"/>
        <v>25831.199999999997</v>
      </c>
      <c r="AB150" s="609">
        <f t="shared" si="67"/>
        <v>32295.88</v>
      </c>
      <c r="AC150" s="609">
        <f t="shared" si="68"/>
        <v>36908.639999999999</v>
      </c>
      <c r="AD150" s="463"/>
      <c r="AE150" s="463"/>
      <c r="AF150" s="463"/>
      <c r="AG150" s="463"/>
      <c r="AH150" s="463"/>
      <c r="AI150" s="463"/>
      <c r="AJ150" s="440">
        <f t="shared" si="69"/>
        <v>45100.68</v>
      </c>
      <c r="AK150" s="440">
        <f t="shared" si="70"/>
        <v>43349.08</v>
      </c>
      <c r="AL150" s="440">
        <f t="shared" si="71"/>
        <v>26571.47</v>
      </c>
      <c r="AM150" s="440">
        <f t="shared" si="72"/>
        <v>29819.48</v>
      </c>
      <c r="AN150" s="440">
        <f t="shared" si="73"/>
        <v>27663.200000000001</v>
      </c>
      <c r="AO150" s="440">
        <f t="shared" si="74"/>
        <v>32295.88</v>
      </c>
      <c r="AP150" s="479">
        <f t="shared" si="75"/>
        <v>0</v>
      </c>
      <c r="AQ150" s="479">
        <f t="shared" si="76"/>
        <v>1751.5999999999985</v>
      </c>
      <c r="AR150" s="479">
        <f t="shared" si="77"/>
        <v>18529.21</v>
      </c>
      <c r="AS150" s="479">
        <f t="shared" si="78"/>
        <v>15281.2</v>
      </c>
      <c r="AT150" s="479">
        <f t="shared" si="79"/>
        <v>17437.48</v>
      </c>
      <c r="AU150" s="479">
        <f t="shared" si="80"/>
        <v>12804.8</v>
      </c>
    </row>
    <row r="151" spans="1:47">
      <c r="A151" s="2" t="s">
        <v>112</v>
      </c>
      <c r="B151" s="3" t="s">
        <v>27</v>
      </c>
      <c r="C151" s="1006">
        <v>6400</v>
      </c>
      <c r="D151" s="961"/>
      <c r="E151" s="1014" t="s">
        <v>1066</v>
      </c>
      <c r="F151" s="1009">
        <v>13687</v>
      </c>
      <c r="G151" s="331">
        <v>11401</v>
      </c>
      <c r="H151" s="332">
        <v>11013</v>
      </c>
      <c r="I151" s="332">
        <v>11479</v>
      </c>
      <c r="J151" s="333">
        <v>10825</v>
      </c>
      <c r="K151" s="333">
        <v>11380</v>
      </c>
      <c r="L151" s="695">
        <v>12167</v>
      </c>
      <c r="M151" s="702">
        <v>13128</v>
      </c>
      <c r="N151" s="327" t="s">
        <v>1382</v>
      </c>
      <c r="O151" s="314">
        <f t="shared" si="54"/>
        <v>6.5096014683370287</v>
      </c>
      <c r="P151" s="314">
        <f t="shared" si="55"/>
        <v>5.4792392206066225</v>
      </c>
      <c r="Q151" s="314">
        <f t="shared" si="56"/>
        <v>5.158721052631579</v>
      </c>
      <c r="R151" s="314">
        <f t="shared" si="57"/>
        <v>5.2199242105263162</v>
      </c>
      <c r="S151" s="314">
        <f t="shared" si="58"/>
        <v>4.1590789473684211</v>
      </c>
      <c r="T151" s="314">
        <f t="shared" si="59"/>
        <v>3.4978526315789478</v>
      </c>
      <c r="U151" s="314">
        <f t="shared" si="60"/>
        <v>4.6490747368421053</v>
      </c>
      <c r="V151" s="314">
        <f t="shared" si="61"/>
        <v>4.0351326315789482</v>
      </c>
      <c r="W151" s="609">
        <f t="shared" si="62"/>
        <v>15466.309999999998</v>
      </c>
      <c r="X151" s="609">
        <f t="shared" si="63"/>
        <v>12883.13</v>
      </c>
      <c r="Y151" s="609">
        <f t="shared" si="64"/>
        <v>13656.12</v>
      </c>
      <c r="Z151" s="609">
        <f t="shared" si="65"/>
        <v>14578.33</v>
      </c>
      <c r="AA151" s="609">
        <f t="shared" si="66"/>
        <v>15263.25</v>
      </c>
      <c r="AB151" s="609">
        <f t="shared" si="67"/>
        <v>17183.8</v>
      </c>
      <c r="AC151" s="609">
        <f t="shared" si="68"/>
        <v>18493.84</v>
      </c>
      <c r="AD151" s="463"/>
      <c r="AE151" s="463"/>
      <c r="AF151" s="463"/>
      <c r="AG151" s="463"/>
      <c r="AH151" s="463"/>
      <c r="AI151" s="463"/>
      <c r="AJ151" s="440">
        <f t="shared" si="69"/>
        <v>20667.37</v>
      </c>
      <c r="AK151" s="440">
        <f t="shared" si="70"/>
        <v>17215.509999999998</v>
      </c>
      <c r="AL151" s="440">
        <f t="shared" si="71"/>
        <v>16629.63</v>
      </c>
      <c r="AM151" s="440">
        <f t="shared" si="72"/>
        <v>17333.29</v>
      </c>
      <c r="AN151" s="440">
        <f t="shared" si="73"/>
        <v>16345.75</v>
      </c>
      <c r="AO151" s="440">
        <f t="shared" si="74"/>
        <v>17183.8</v>
      </c>
      <c r="AP151" s="479">
        <f t="shared" si="75"/>
        <v>0</v>
      </c>
      <c r="AQ151" s="479">
        <f t="shared" si="76"/>
        <v>3451.8600000000006</v>
      </c>
      <c r="AR151" s="479">
        <f t="shared" si="77"/>
        <v>4037.739999999998</v>
      </c>
      <c r="AS151" s="479">
        <f t="shared" si="78"/>
        <v>3334.0799999999981</v>
      </c>
      <c r="AT151" s="479">
        <f t="shared" si="79"/>
        <v>4321.619999999999</v>
      </c>
      <c r="AU151" s="479">
        <f t="shared" si="80"/>
        <v>3483.5699999999997</v>
      </c>
    </row>
    <row r="152" spans="1:47">
      <c r="A152" s="2" t="s">
        <v>1342</v>
      </c>
      <c r="B152" s="3" t="s">
        <v>216</v>
      </c>
      <c r="C152" s="1006">
        <v>6430</v>
      </c>
      <c r="D152" s="961"/>
      <c r="E152" s="1014" t="s">
        <v>1066</v>
      </c>
      <c r="F152" s="1009">
        <v>28375</v>
      </c>
      <c r="G152" s="331">
        <v>34874</v>
      </c>
      <c r="H152" s="332">
        <v>32397</v>
      </c>
      <c r="I152" s="332">
        <v>37791</v>
      </c>
      <c r="J152" s="333">
        <v>32357</v>
      </c>
      <c r="K152" s="333">
        <v>34630</v>
      </c>
      <c r="L152" s="694">
        <v>33996</v>
      </c>
      <c r="M152" s="700">
        <v>28070</v>
      </c>
      <c r="N152" s="327" t="s">
        <v>1382</v>
      </c>
      <c r="O152" s="314">
        <f t="shared" si="54"/>
        <v>13.495283236944777</v>
      </c>
      <c r="P152" s="314">
        <f t="shared" si="55"/>
        <v>16.760195472277459</v>
      </c>
      <c r="Q152" s="314">
        <f t="shared" si="56"/>
        <v>15.175436842105263</v>
      </c>
      <c r="R152" s="314">
        <f t="shared" si="57"/>
        <v>17.18496</v>
      </c>
      <c r="S152" s="314">
        <f t="shared" si="58"/>
        <v>12.431900000000001</v>
      </c>
      <c r="T152" s="314">
        <f t="shared" si="59"/>
        <v>10.644168421052633</v>
      </c>
      <c r="U152" s="314">
        <f t="shared" si="60"/>
        <v>12.990050526315789</v>
      </c>
      <c r="V152" s="314">
        <f t="shared" si="61"/>
        <v>8.6278315789473687</v>
      </c>
      <c r="W152" s="609">
        <f t="shared" si="62"/>
        <v>32063.749999999996</v>
      </c>
      <c r="X152" s="609">
        <f t="shared" si="63"/>
        <v>39407.619999999995</v>
      </c>
      <c r="Y152" s="609">
        <f t="shared" si="64"/>
        <v>40172.28</v>
      </c>
      <c r="Z152" s="609">
        <f t="shared" si="65"/>
        <v>47994.57</v>
      </c>
      <c r="AA152" s="609">
        <f t="shared" si="66"/>
        <v>45623.369999999995</v>
      </c>
      <c r="AB152" s="609">
        <f t="shared" si="67"/>
        <v>52291.3</v>
      </c>
      <c r="AC152" s="609">
        <f t="shared" si="68"/>
        <v>51673.919999999998</v>
      </c>
      <c r="AD152" s="463"/>
      <c r="AE152" s="463"/>
      <c r="AF152" s="463"/>
      <c r="AG152" s="463"/>
      <c r="AH152" s="463"/>
      <c r="AI152" s="463"/>
      <c r="AJ152" s="440">
        <f t="shared" si="69"/>
        <v>42846.25</v>
      </c>
      <c r="AK152" s="440">
        <f t="shared" si="70"/>
        <v>52659.74</v>
      </c>
      <c r="AL152" s="440">
        <f t="shared" si="71"/>
        <v>48919.47</v>
      </c>
      <c r="AM152" s="440">
        <f t="shared" si="72"/>
        <v>57064.41</v>
      </c>
      <c r="AN152" s="440">
        <f t="shared" si="73"/>
        <v>48859.07</v>
      </c>
      <c r="AO152" s="440">
        <f t="shared" si="74"/>
        <v>52291.3</v>
      </c>
      <c r="AP152" s="479">
        <f t="shared" si="75"/>
        <v>0</v>
      </c>
      <c r="AQ152" s="479">
        <f t="shared" si="76"/>
        <v>-9813.489999999998</v>
      </c>
      <c r="AR152" s="479">
        <f t="shared" si="77"/>
        <v>-6073.2200000000012</v>
      </c>
      <c r="AS152" s="479">
        <f t="shared" si="78"/>
        <v>-14218.160000000003</v>
      </c>
      <c r="AT152" s="479">
        <f t="shared" si="79"/>
        <v>-6012.82</v>
      </c>
      <c r="AU152" s="479">
        <f t="shared" si="80"/>
        <v>-9445.0500000000029</v>
      </c>
    </row>
    <row r="153" spans="1:47">
      <c r="A153" s="2" t="s">
        <v>1067</v>
      </c>
      <c r="B153" s="3" t="s">
        <v>241</v>
      </c>
      <c r="C153" s="1006">
        <v>6430</v>
      </c>
      <c r="D153" s="961"/>
      <c r="E153" s="1014" t="s">
        <v>1066</v>
      </c>
      <c r="F153" s="1009">
        <v>210181</v>
      </c>
      <c r="G153" s="331">
        <v>200271</v>
      </c>
      <c r="H153" s="332">
        <v>183674</v>
      </c>
      <c r="I153" s="332">
        <v>184828</v>
      </c>
      <c r="J153" s="333">
        <v>177376.8</v>
      </c>
      <c r="K153" s="333">
        <v>179165</v>
      </c>
      <c r="L153" s="694">
        <v>182029</v>
      </c>
      <c r="M153" s="700">
        <v>175354</v>
      </c>
      <c r="N153" s="327" t="s">
        <v>1382</v>
      </c>
      <c r="O153" s="314">
        <f t="shared" si="54"/>
        <v>99.963070520679835</v>
      </c>
      <c r="P153" s="314">
        <f t="shared" si="55"/>
        <v>96.248813082195312</v>
      </c>
      <c r="Q153" s="314">
        <f t="shared" si="56"/>
        <v>86.036768421052628</v>
      </c>
      <c r="R153" s="314">
        <f t="shared" si="57"/>
        <v>84.04810105263158</v>
      </c>
      <c r="S153" s="314">
        <f t="shared" si="58"/>
        <v>68.150033684210527</v>
      </c>
      <c r="T153" s="314">
        <f t="shared" si="59"/>
        <v>55.069663157894745</v>
      </c>
      <c r="U153" s="314">
        <f t="shared" si="60"/>
        <v>69.554238947368432</v>
      </c>
      <c r="V153" s="314">
        <f t="shared" si="61"/>
        <v>53.898282105263164</v>
      </c>
      <c r="W153" s="609">
        <f t="shared" si="62"/>
        <v>237504.52999999997</v>
      </c>
      <c r="X153" s="609">
        <f t="shared" si="63"/>
        <v>226306.22999999998</v>
      </c>
      <c r="Y153" s="609">
        <f t="shared" si="64"/>
        <v>227755.76</v>
      </c>
      <c r="Z153" s="609">
        <f t="shared" si="65"/>
        <v>234731.56</v>
      </c>
      <c r="AA153" s="609">
        <f t="shared" si="66"/>
        <v>250101.28799999997</v>
      </c>
      <c r="AB153" s="609">
        <f t="shared" si="67"/>
        <v>270539.15000000002</v>
      </c>
      <c r="AC153" s="609">
        <f t="shared" si="68"/>
        <v>276684.08</v>
      </c>
      <c r="AD153" s="463"/>
      <c r="AE153" s="463"/>
      <c r="AF153" s="463"/>
      <c r="AG153" s="463"/>
      <c r="AH153" s="463"/>
      <c r="AI153" s="463"/>
      <c r="AJ153" s="440">
        <f t="shared" si="69"/>
        <v>317373.31</v>
      </c>
      <c r="AK153" s="440">
        <f t="shared" si="70"/>
        <v>302409.21000000002</v>
      </c>
      <c r="AL153" s="440">
        <f t="shared" si="71"/>
        <v>277347.74</v>
      </c>
      <c r="AM153" s="440">
        <f t="shared" si="72"/>
        <v>279090.28000000003</v>
      </c>
      <c r="AN153" s="440">
        <f t="shared" si="73"/>
        <v>267838.96799999999</v>
      </c>
      <c r="AO153" s="440">
        <f t="shared" si="74"/>
        <v>270539.15000000002</v>
      </c>
      <c r="AP153" s="479">
        <f t="shared" si="75"/>
        <v>0</v>
      </c>
      <c r="AQ153" s="479">
        <f t="shared" si="76"/>
        <v>14964.099999999977</v>
      </c>
      <c r="AR153" s="479">
        <f t="shared" si="77"/>
        <v>40025.570000000007</v>
      </c>
      <c r="AS153" s="479">
        <f t="shared" si="78"/>
        <v>38283.02999999997</v>
      </c>
      <c r="AT153" s="479">
        <f t="shared" si="79"/>
        <v>49534.342000000004</v>
      </c>
      <c r="AU153" s="479">
        <f t="shared" si="80"/>
        <v>46834.159999999974</v>
      </c>
    </row>
    <row r="154" spans="1:47">
      <c r="A154" s="2" t="s">
        <v>1069</v>
      </c>
      <c r="B154" s="3" t="s">
        <v>241</v>
      </c>
      <c r="C154" s="1006">
        <v>6430</v>
      </c>
      <c r="D154" s="961"/>
      <c r="E154" s="1014" t="s">
        <v>1066</v>
      </c>
      <c r="F154" s="1009">
        <v>8675</v>
      </c>
      <c r="G154" s="331">
        <v>7938</v>
      </c>
      <c r="H154" s="332">
        <v>7794</v>
      </c>
      <c r="I154" s="332">
        <v>5927</v>
      </c>
      <c r="J154" s="333">
        <v>7796</v>
      </c>
      <c r="K154" s="333">
        <v>5949</v>
      </c>
      <c r="L154" s="695">
        <v>5414</v>
      </c>
      <c r="M154" s="702">
        <v>5883</v>
      </c>
      <c r="N154" s="327" t="s">
        <v>1382</v>
      </c>
      <c r="O154" s="314">
        <f t="shared" si="54"/>
        <v>4.1258707341143941</v>
      </c>
      <c r="P154" s="314">
        <f t="shared" si="55"/>
        <v>3.8149461392136974</v>
      </c>
      <c r="Q154" s="314">
        <f t="shared" si="56"/>
        <v>3.6508736842105263</v>
      </c>
      <c r="R154" s="314">
        <f t="shared" si="57"/>
        <v>2.6952252631578948</v>
      </c>
      <c r="S154" s="314">
        <f t="shared" si="58"/>
        <v>2.9953052631578947</v>
      </c>
      <c r="T154" s="314">
        <f t="shared" si="59"/>
        <v>1.8285347368421054</v>
      </c>
      <c r="U154" s="314">
        <f t="shared" si="60"/>
        <v>2.0687178947368419</v>
      </c>
      <c r="V154" s="314">
        <f t="shared" si="61"/>
        <v>1.8082484210526319</v>
      </c>
      <c r="W154" s="609">
        <f t="shared" si="62"/>
        <v>9802.7499999999982</v>
      </c>
      <c r="X154" s="609">
        <f t="shared" si="63"/>
        <v>8969.9399999999987</v>
      </c>
      <c r="Y154" s="609">
        <f t="shared" si="64"/>
        <v>9664.56</v>
      </c>
      <c r="Z154" s="609">
        <f t="shared" si="65"/>
        <v>7527.29</v>
      </c>
      <c r="AA154" s="609">
        <f t="shared" si="66"/>
        <v>10992.359999999999</v>
      </c>
      <c r="AB154" s="609">
        <f t="shared" si="67"/>
        <v>8982.99</v>
      </c>
      <c r="AC154" s="609">
        <f t="shared" si="68"/>
        <v>8229.2800000000007</v>
      </c>
      <c r="AD154" s="463"/>
      <c r="AE154" s="463"/>
      <c r="AF154" s="463"/>
      <c r="AG154" s="463"/>
      <c r="AH154" s="463"/>
      <c r="AI154" s="463"/>
      <c r="AJ154" s="440">
        <f t="shared" si="69"/>
        <v>13099.25</v>
      </c>
      <c r="AK154" s="440">
        <f t="shared" si="70"/>
        <v>11986.38</v>
      </c>
      <c r="AL154" s="440">
        <f t="shared" si="71"/>
        <v>11768.94</v>
      </c>
      <c r="AM154" s="440">
        <f t="shared" si="72"/>
        <v>8949.77</v>
      </c>
      <c r="AN154" s="440">
        <f t="shared" si="73"/>
        <v>11771.960000000001</v>
      </c>
      <c r="AO154" s="440">
        <f t="shared" si="74"/>
        <v>8982.99</v>
      </c>
      <c r="AP154" s="479">
        <f t="shared" si="75"/>
        <v>0</v>
      </c>
      <c r="AQ154" s="479">
        <f t="shared" si="76"/>
        <v>1112.8700000000008</v>
      </c>
      <c r="AR154" s="479">
        <f t="shared" si="77"/>
        <v>1330.3099999999995</v>
      </c>
      <c r="AS154" s="479">
        <f t="shared" si="78"/>
        <v>4149.4799999999996</v>
      </c>
      <c r="AT154" s="479">
        <f t="shared" si="79"/>
        <v>1327.2899999999991</v>
      </c>
      <c r="AU154" s="479">
        <f t="shared" si="80"/>
        <v>4116.26</v>
      </c>
    </row>
    <row r="155" spans="1:47">
      <c r="A155" s="2" t="s">
        <v>1068</v>
      </c>
      <c r="B155" s="3" t="s">
        <v>241</v>
      </c>
      <c r="C155" s="1006">
        <v>6430</v>
      </c>
      <c r="D155" s="961"/>
      <c r="E155" s="1014" t="s">
        <v>1066</v>
      </c>
      <c r="F155" s="1009">
        <v>6254</v>
      </c>
      <c r="G155" s="331">
        <v>4832</v>
      </c>
      <c r="H155" s="332">
        <v>6427</v>
      </c>
      <c r="I155" s="332">
        <v>5584</v>
      </c>
      <c r="J155" s="333">
        <v>5638</v>
      </c>
      <c r="K155" s="333">
        <v>6363</v>
      </c>
      <c r="L155" s="695">
        <v>6411</v>
      </c>
      <c r="M155" s="702">
        <v>7507</v>
      </c>
      <c r="N155" s="327" t="s">
        <v>1382</v>
      </c>
      <c r="O155" s="314">
        <f t="shared" si="54"/>
        <v>2.974431766126965</v>
      </c>
      <c r="P155" s="314">
        <f t="shared" si="55"/>
        <v>2.322224709584352</v>
      </c>
      <c r="Q155" s="314">
        <f t="shared" si="56"/>
        <v>3.0105421052631578</v>
      </c>
      <c r="R155" s="314">
        <f t="shared" si="57"/>
        <v>2.5392505263157896</v>
      </c>
      <c r="S155" s="314">
        <f t="shared" si="58"/>
        <v>2.166178947368421</v>
      </c>
      <c r="T155" s="314">
        <f t="shared" si="59"/>
        <v>1.9557852631578951</v>
      </c>
      <c r="U155" s="314">
        <f t="shared" si="60"/>
        <v>2.4496768421052635</v>
      </c>
      <c r="V155" s="314">
        <f t="shared" si="61"/>
        <v>2.3074147368421056</v>
      </c>
      <c r="W155" s="609">
        <f t="shared" si="62"/>
        <v>7067.0199999999995</v>
      </c>
      <c r="X155" s="609">
        <f t="shared" si="63"/>
        <v>5460.16</v>
      </c>
      <c r="Y155" s="609">
        <f t="shared" si="64"/>
        <v>7969.48</v>
      </c>
      <c r="Z155" s="609">
        <f t="shared" si="65"/>
        <v>7091.68</v>
      </c>
      <c r="AA155" s="609">
        <f t="shared" si="66"/>
        <v>7949.58</v>
      </c>
      <c r="AB155" s="609">
        <f t="shared" si="67"/>
        <v>9608.1299999999992</v>
      </c>
      <c r="AC155" s="609">
        <f t="shared" si="68"/>
        <v>9744.7199999999993</v>
      </c>
      <c r="AD155" s="463"/>
      <c r="AE155" s="463"/>
      <c r="AF155" s="463"/>
      <c r="AG155" s="463"/>
      <c r="AH155" s="463"/>
      <c r="AI155" s="463"/>
      <c r="AJ155" s="440">
        <f t="shared" si="69"/>
        <v>9443.5400000000009</v>
      </c>
      <c r="AK155" s="440">
        <f t="shared" si="70"/>
        <v>7296.32</v>
      </c>
      <c r="AL155" s="440">
        <f t="shared" si="71"/>
        <v>9704.77</v>
      </c>
      <c r="AM155" s="440">
        <f t="shared" si="72"/>
        <v>8431.84</v>
      </c>
      <c r="AN155" s="440">
        <f t="shared" si="73"/>
        <v>8513.3799999999992</v>
      </c>
      <c r="AO155" s="440">
        <f t="shared" si="74"/>
        <v>9608.1299999999992</v>
      </c>
      <c r="AP155" s="479">
        <f t="shared" si="75"/>
        <v>0</v>
      </c>
      <c r="AQ155" s="479">
        <f t="shared" si="76"/>
        <v>2147.2200000000012</v>
      </c>
      <c r="AR155" s="479">
        <f t="shared" si="77"/>
        <v>-261.22999999999956</v>
      </c>
      <c r="AS155" s="479">
        <f t="shared" si="78"/>
        <v>1011.7000000000007</v>
      </c>
      <c r="AT155" s="479">
        <f t="shared" si="79"/>
        <v>930.16000000000167</v>
      </c>
      <c r="AU155" s="479">
        <f t="shared" si="80"/>
        <v>-164.58999999999833</v>
      </c>
    </row>
    <row r="156" spans="1:47" s="732" customFormat="1">
      <c r="A156" s="726" t="s">
        <v>311</v>
      </c>
      <c r="B156" s="727" t="s">
        <v>48</v>
      </c>
      <c r="C156" s="1008">
        <v>6430</v>
      </c>
      <c r="D156" s="848"/>
      <c r="E156" s="1017" t="s">
        <v>1066</v>
      </c>
      <c r="F156" s="1011">
        <v>5209</v>
      </c>
      <c r="G156" s="729">
        <v>1603</v>
      </c>
      <c r="H156" s="730">
        <v>3328</v>
      </c>
      <c r="I156" s="730">
        <v>3306</v>
      </c>
      <c r="J156" s="333">
        <v>2869</v>
      </c>
      <c r="K156" s="333">
        <v>2911</v>
      </c>
      <c r="L156" s="695">
        <v>3186</v>
      </c>
      <c r="M156" s="702">
        <v>3527</v>
      </c>
      <c r="N156" s="731" t="s">
        <v>1382</v>
      </c>
      <c r="O156" s="732">
        <f t="shared" si="54"/>
        <v>2.4774248592509376</v>
      </c>
      <c r="P156" s="732">
        <f t="shared" si="55"/>
        <v>0.77039035791881549</v>
      </c>
      <c r="Q156" s="732">
        <f t="shared" si="56"/>
        <v>1.5589052631578948</v>
      </c>
      <c r="R156" s="732">
        <f t="shared" si="57"/>
        <v>1.50336</v>
      </c>
      <c r="S156" s="732">
        <f t="shared" si="58"/>
        <v>1.1023000000000001</v>
      </c>
      <c r="T156" s="732">
        <f t="shared" si="59"/>
        <v>0.89474947368421065</v>
      </c>
      <c r="U156" s="732">
        <f t="shared" si="60"/>
        <v>1.2173873684210526</v>
      </c>
      <c r="V156" s="314">
        <f t="shared" si="61"/>
        <v>1.0840884210526316</v>
      </c>
      <c r="W156" s="728">
        <f t="shared" si="62"/>
        <v>5886.1699999999992</v>
      </c>
      <c r="X156" s="728">
        <f t="shared" si="63"/>
        <v>1811.3899999999999</v>
      </c>
      <c r="Y156" s="728">
        <f t="shared" si="64"/>
        <v>4126.72</v>
      </c>
      <c r="Z156" s="728">
        <f t="shared" si="65"/>
        <v>4198.62</v>
      </c>
      <c r="AA156" s="728">
        <f t="shared" si="66"/>
        <v>4045.29</v>
      </c>
      <c r="AB156" s="728">
        <f t="shared" si="67"/>
        <v>4395.6099999999997</v>
      </c>
      <c r="AC156" s="728">
        <f t="shared" si="68"/>
        <v>4842.72</v>
      </c>
      <c r="AD156" s="733"/>
      <c r="AE156" s="733"/>
      <c r="AF156" s="733"/>
      <c r="AG156" s="733"/>
      <c r="AH156" s="733"/>
      <c r="AI156" s="733"/>
      <c r="AJ156" s="732">
        <f t="shared" si="69"/>
        <v>7865.59</v>
      </c>
      <c r="AK156" s="732">
        <f t="shared" si="70"/>
        <v>2420.5300000000002</v>
      </c>
      <c r="AL156" s="732">
        <f t="shared" si="71"/>
        <v>5025.28</v>
      </c>
      <c r="AM156" s="732">
        <f t="shared" si="72"/>
        <v>4992.0600000000004</v>
      </c>
      <c r="AN156" s="732">
        <f t="shared" si="73"/>
        <v>4332.1899999999996</v>
      </c>
      <c r="AO156" s="732">
        <f t="shared" si="74"/>
        <v>4395.6099999999997</v>
      </c>
      <c r="AP156" s="732">
        <f t="shared" si="75"/>
        <v>0</v>
      </c>
      <c r="AQ156" s="732">
        <f t="shared" si="76"/>
        <v>5445.0599999999995</v>
      </c>
      <c r="AR156" s="732">
        <f t="shared" si="77"/>
        <v>2840.3100000000004</v>
      </c>
      <c r="AS156" s="732">
        <f t="shared" si="78"/>
        <v>2873.5299999999997</v>
      </c>
      <c r="AT156" s="732">
        <f t="shared" si="79"/>
        <v>3533.4000000000005</v>
      </c>
      <c r="AU156" s="732">
        <f t="shared" si="80"/>
        <v>3469.9800000000005</v>
      </c>
    </row>
    <row r="157" spans="1:47">
      <c r="A157" s="2" t="s">
        <v>275</v>
      </c>
      <c r="B157" s="3" t="s">
        <v>276</v>
      </c>
      <c r="C157" s="1006">
        <v>6400</v>
      </c>
      <c r="D157" s="961"/>
      <c r="E157" s="1014" t="s">
        <v>1066</v>
      </c>
      <c r="F157" s="1009">
        <v>24966</v>
      </c>
      <c r="G157" s="331">
        <v>20687</v>
      </c>
      <c r="H157" s="332">
        <v>21740</v>
      </c>
      <c r="I157" s="332">
        <v>15664</v>
      </c>
      <c r="J157" s="333">
        <v>12458</v>
      </c>
      <c r="K157" s="333">
        <v>13536</v>
      </c>
      <c r="L157" s="694">
        <v>12355</v>
      </c>
      <c r="M157" s="700">
        <v>20746</v>
      </c>
      <c r="N157" s="327" t="s">
        <v>1382</v>
      </c>
      <c r="O157" s="314">
        <f t="shared" si="54"/>
        <v>11.873946829729105</v>
      </c>
      <c r="P157" s="314">
        <f t="shared" si="55"/>
        <v>9.9420245379080061</v>
      </c>
      <c r="Q157" s="314">
        <f t="shared" si="56"/>
        <v>10.183473684210526</v>
      </c>
      <c r="R157" s="314">
        <f t="shared" si="57"/>
        <v>7.1229978947368426</v>
      </c>
      <c r="S157" s="314">
        <f t="shared" si="58"/>
        <v>4.7864947368421049</v>
      </c>
      <c r="T157" s="314">
        <f t="shared" si="59"/>
        <v>4.1605389473684218</v>
      </c>
      <c r="U157" s="314">
        <f t="shared" si="60"/>
        <v>4.72091052631579</v>
      </c>
      <c r="V157" s="314">
        <f t="shared" si="61"/>
        <v>6.3766652631578955</v>
      </c>
      <c r="W157" s="609">
        <f t="shared" si="62"/>
        <v>28211.579999999998</v>
      </c>
      <c r="X157" s="609">
        <f t="shared" si="63"/>
        <v>23376.309999999998</v>
      </c>
      <c r="Y157" s="609">
        <f t="shared" si="64"/>
        <v>26957.599999999999</v>
      </c>
      <c r="Z157" s="609">
        <f t="shared" si="65"/>
        <v>19893.28</v>
      </c>
      <c r="AA157" s="609">
        <f t="shared" si="66"/>
        <v>17565.78</v>
      </c>
      <c r="AB157" s="609">
        <f t="shared" si="67"/>
        <v>20439.36</v>
      </c>
      <c r="AC157" s="609">
        <f t="shared" si="68"/>
        <v>18779.599999999999</v>
      </c>
      <c r="AD157" s="463"/>
      <c r="AE157" s="463"/>
      <c r="AF157" s="463"/>
      <c r="AG157" s="463"/>
      <c r="AH157" s="463"/>
      <c r="AI157" s="463"/>
      <c r="AJ157" s="440">
        <f t="shared" si="69"/>
        <v>37698.660000000003</v>
      </c>
      <c r="AK157" s="440">
        <f t="shared" si="70"/>
        <v>31237.37</v>
      </c>
      <c r="AL157" s="440">
        <f t="shared" si="71"/>
        <v>32827.4</v>
      </c>
      <c r="AM157" s="440">
        <f t="shared" si="72"/>
        <v>23652.639999999999</v>
      </c>
      <c r="AN157" s="440">
        <f t="shared" si="73"/>
        <v>18811.580000000002</v>
      </c>
      <c r="AO157" s="440">
        <f t="shared" si="74"/>
        <v>20439.36</v>
      </c>
      <c r="AP157" s="479">
        <f t="shared" si="75"/>
        <v>0</v>
      </c>
      <c r="AQ157" s="479">
        <f t="shared" si="76"/>
        <v>6461.2900000000045</v>
      </c>
      <c r="AR157" s="479">
        <f t="shared" si="77"/>
        <v>4871.260000000002</v>
      </c>
      <c r="AS157" s="479">
        <f t="shared" si="78"/>
        <v>14046.020000000004</v>
      </c>
      <c r="AT157" s="479">
        <f t="shared" si="79"/>
        <v>18887.080000000002</v>
      </c>
      <c r="AU157" s="479">
        <f t="shared" si="80"/>
        <v>17259.300000000003</v>
      </c>
    </row>
    <row r="158" spans="1:47" s="877" customFormat="1">
      <c r="A158" s="899" t="s">
        <v>2167</v>
      </c>
      <c r="B158" s="900"/>
      <c r="C158" s="1007"/>
      <c r="D158" s="986" t="s">
        <v>2192</v>
      </c>
      <c r="E158" s="669" t="s">
        <v>1066</v>
      </c>
      <c r="F158" s="1010"/>
      <c r="G158" s="901"/>
      <c r="H158" s="902"/>
      <c r="I158" s="902"/>
      <c r="J158" s="898"/>
      <c r="K158" s="898"/>
      <c r="L158" s="903"/>
      <c r="M158" s="904">
        <v>-834</v>
      </c>
      <c r="N158" s="879"/>
      <c r="O158" s="878"/>
      <c r="P158" s="878"/>
      <c r="Q158" s="878"/>
      <c r="R158" s="878"/>
      <c r="S158" s="878"/>
      <c r="T158" s="878"/>
      <c r="U158" s="878"/>
      <c r="V158" s="878"/>
      <c r="W158" s="883"/>
      <c r="X158" s="883"/>
      <c r="Y158" s="883"/>
      <c r="Z158" s="883"/>
      <c r="AA158" s="883"/>
      <c r="AB158" s="883"/>
      <c r="AC158" s="883"/>
      <c r="AD158" s="881"/>
      <c r="AE158" s="881"/>
      <c r="AF158" s="881"/>
      <c r="AG158" s="881"/>
      <c r="AH158" s="881"/>
      <c r="AI158" s="881"/>
      <c r="AJ158" s="880"/>
      <c r="AK158" s="880"/>
      <c r="AL158" s="880"/>
      <c r="AM158" s="880"/>
      <c r="AN158" s="880"/>
      <c r="AO158" s="880"/>
      <c r="AP158" s="882"/>
      <c r="AQ158" s="882"/>
      <c r="AR158" s="882"/>
      <c r="AS158" s="882"/>
      <c r="AT158" s="882"/>
      <c r="AU158" s="882"/>
    </row>
    <row r="159" spans="1:47">
      <c r="A159" s="2" t="s">
        <v>240</v>
      </c>
      <c r="B159" s="3" t="s">
        <v>85</v>
      </c>
      <c r="C159" s="1006">
        <v>6400</v>
      </c>
      <c r="D159" s="961"/>
      <c r="E159" s="1014" t="s">
        <v>1066</v>
      </c>
      <c r="F159" s="1009">
        <v>271810</v>
      </c>
      <c r="G159" s="331">
        <v>269232</v>
      </c>
      <c r="H159" s="332">
        <v>264600</v>
      </c>
      <c r="I159" s="332">
        <v>271904</v>
      </c>
      <c r="J159" s="333">
        <v>260254.6</v>
      </c>
      <c r="K159" s="333">
        <v>255958</v>
      </c>
      <c r="L159" s="694">
        <v>292062</v>
      </c>
      <c r="M159" s="700">
        <v>268380</v>
      </c>
      <c r="N159" s="327" t="s">
        <v>1382</v>
      </c>
      <c r="O159" s="314">
        <f t="shared" si="54"/>
        <v>129.27411230428052</v>
      </c>
      <c r="P159" s="314">
        <f t="shared" si="55"/>
        <v>129.39097744429102</v>
      </c>
      <c r="Q159" s="314">
        <f t="shared" si="56"/>
        <v>123.9442105263158</v>
      </c>
      <c r="R159" s="314">
        <f t="shared" si="57"/>
        <v>123.64476631578948</v>
      </c>
      <c r="S159" s="314">
        <f t="shared" si="58"/>
        <v>99.992556842105273</v>
      </c>
      <c r="T159" s="314">
        <f t="shared" si="59"/>
        <v>78.673406315789492</v>
      </c>
      <c r="U159" s="314">
        <f t="shared" si="60"/>
        <v>111.59842736842104</v>
      </c>
      <c r="V159" s="314">
        <f t="shared" si="61"/>
        <v>82.491536842105276</v>
      </c>
      <c r="W159" s="609">
        <f t="shared" si="62"/>
        <v>307145.3</v>
      </c>
      <c r="X159" s="609">
        <f t="shared" si="63"/>
        <v>304232.15999999997</v>
      </c>
      <c r="Y159" s="609">
        <f t="shared" si="64"/>
        <v>328104</v>
      </c>
      <c r="Z159" s="609">
        <f t="shared" si="65"/>
        <v>345318.08</v>
      </c>
      <c r="AA159" s="609">
        <f t="shared" si="66"/>
        <v>366958.98599999998</v>
      </c>
      <c r="AB159" s="609">
        <f t="shared" si="67"/>
        <v>386496.58</v>
      </c>
      <c r="AC159" s="609">
        <f t="shared" si="68"/>
        <v>443934.24</v>
      </c>
      <c r="AD159" s="463"/>
      <c r="AE159" s="463"/>
      <c r="AF159" s="463"/>
      <c r="AG159" s="463"/>
      <c r="AH159" s="463"/>
      <c r="AI159" s="463"/>
      <c r="AJ159" s="440">
        <f t="shared" si="69"/>
        <v>410433.1</v>
      </c>
      <c r="AK159" s="440">
        <f t="shared" si="70"/>
        <v>406540.32</v>
      </c>
      <c r="AL159" s="440">
        <f t="shared" si="71"/>
        <v>399546</v>
      </c>
      <c r="AM159" s="440">
        <f t="shared" si="72"/>
        <v>410575.04</v>
      </c>
      <c r="AN159" s="440">
        <f t="shared" si="73"/>
        <v>392984.446</v>
      </c>
      <c r="AO159" s="440">
        <f t="shared" si="74"/>
        <v>386496.58</v>
      </c>
      <c r="AP159" s="479">
        <f t="shared" si="75"/>
        <v>0</v>
      </c>
      <c r="AQ159" s="479">
        <f t="shared" si="76"/>
        <v>3892.7799999999697</v>
      </c>
      <c r="AR159" s="479">
        <f t="shared" si="77"/>
        <v>10887.099999999977</v>
      </c>
      <c r="AS159" s="479">
        <f t="shared" si="78"/>
        <v>-141.94000000000233</v>
      </c>
      <c r="AT159" s="479">
        <f t="shared" si="79"/>
        <v>17448.65399999998</v>
      </c>
      <c r="AU159" s="479">
        <f t="shared" si="80"/>
        <v>23936.51999999996</v>
      </c>
    </row>
    <row r="160" spans="1:47">
      <c r="A160" s="2" t="s">
        <v>103</v>
      </c>
      <c r="B160" s="3" t="s">
        <v>232</v>
      </c>
      <c r="C160" s="1006">
        <v>6430</v>
      </c>
      <c r="D160" s="961"/>
      <c r="E160" s="1014" t="s">
        <v>1066</v>
      </c>
      <c r="F160" s="1009">
        <v>156105</v>
      </c>
      <c r="G160" s="331">
        <v>148786</v>
      </c>
      <c r="H160" s="332">
        <v>151694</v>
      </c>
      <c r="I160" s="332">
        <v>148964</v>
      </c>
      <c r="J160" s="333">
        <v>131259.29999999999</v>
      </c>
      <c r="K160" s="333">
        <v>138180</v>
      </c>
      <c r="L160" s="694">
        <v>121928</v>
      </c>
      <c r="M160" s="700">
        <v>132223</v>
      </c>
      <c r="N160" s="327" t="s">
        <v>1382</v>
      </c>
      <c r="O160" s="314">
        <f t="shared" si="54"/>
        <v>74.244271002758225</v>
      </c>
      <c r="P160" s="314">
        <f t="shared" si="55"/>
        <v>71.505489577859564</v>
      </c>
      <c r="Q160" s="314">
        <f t="shared" si="56"/>
        <v>71.056663157894747</v>
      </c>
      <c r="R160" s="314">
        <f t="shared" si="57"/>
        <v>67.739418947368435</v>
      </c>
      <c r="S160" s="314">
        <f t="shared" si="58"/>
        <v>50.431204736842105</v>
      </c>
      <c r="T160" s="314">
        <f t="shared" si="59"/>
        <v>42.472168421052636</v>
      </c>
      <c r="U160" s="314">
        <f t="shared" si="60"/>
        <v>46.589330526315791</v>
      </c>
      <c r="V160" s="314">
        <f t="shared" si="61"/>
        <v>40.64117473684211</v>
      </c>
      <c r="W160" s="609">
        <f t="shared" si="62"/>
        <v>176398.65</v>
      </c>
      <c r="X160" s="609">
        <f t="shared" si="63"/>
        <v>168128.18</v>
      </c>
      <c r="Y160" s="609">
        <f t="shared" si="64"/>
        <v>188100.56</v>
      </c>
      <c r="Z160" s="609">
        <f t="shared" si="65"/>
        <v>189184.28</v>
      </c>
      <c r="AA160" s="609">
        <f t="shared" si="66"/>
        <v>185075.61299999998</v>
      </c>
      <c r="AB160" s="609">
        <f t="shared" si="67"/>
        <v>208651.8</v>
      </c>
      <c r="AC160" s="609">
        <f t="shared" si="68"/>
        <v>185330.56</v>
      </c>
      <c r="AD160" s="463"/>
      <c r="AE160" s="463"/>
      <c r="AF160" s="463"/>
      <c r="AG160" s="463"/>
      <c r="AH160" s="463"/>
      <c r="AI160" s="463"/>
      <c r="AJ160" s="440">
        <f t="shared" si="69"/>
        <v>235718.55</v>
      </c>
      <c r="AK160" s="440">
        <f t="shared" si="70"/>
        <v>224666.86000000002</v>
      </c>
      <c r="AL160" s="440">
        <f t="shared" si="71"/>
        <v>229057.94</v>
      </c>
      <c r="AM160" s="440">
        <f t="shared" si="72"/>
        <v>224935.64</v>
      </c>
      <c r="AN160" s="440">
        <f t="shared" si="73"/>
        <v>198201.54299999998</v>
      </c>
      <c r="AO160" s="440">
        <f t="shared" si="74"/>
        <v>208651.8</v>
      </c>
      <c r="AP160" s="479">
        <f t="shared" si="75"/>
        <v>0</v>
      </c>
      <c r="AQ160" s="479">
        <f t="shared" si="76"/>
        <v>11051.689999999973</v>
      </c>
      <c r="AR160" s="479">
        <f t="shared" si="77"/>
        <v>6660.609999999986</v>
      </c>
      <c r="AS160" s="479">
        <f t="shared" si="78"/>
        <v>10782.909999999974</v>
      </c>
      <c r="AT160" s="479">
        <f t="shared" si="79"/>
        <v>37517.007000000012</v>
      </c>
      <c r="AU160" s="479">
        <f t="shared" si="80"/>
        <v>27066.75</v>
      </c>
    </row>
    <row r="161" spans="1:47">
      <c r="A161" s="2" t="s">
        <v>217</v>
      </c>
      <c r="B161" s="3" t="s">
        <v>69</v>
      </c>
      <c r="C161" s="1006">
        <v>6400</v>
      </c>
      <c r="D161" s="961"/>
      <c r="E161" s="1014" t="s">
        <v>1066</v>
      </c>
      <c r="F161" s="1009">
        <v>9205</v>
      </c>
      <c r="G161" s="331">
        <v>7347</v>
      </c>
      <c r="H161" s="332">
        <v>6868</v>
      </c>
      <c r="I161" s="332">
        <v>11698</v>
      </c>
      <c r="J161" s="333">
        <v>20699</v>
      </c>
      <c r="K161" s="333">
        <v>20955</v>
      </c>
      <c r="L161" s="694">
        <v>20527</v>
      </c>
      <c r="M161" s="700">
        <v>12290</v>
      </c>
      <c r="N161" s="327" t="s">
        <v>1382</v>
      </c>
      <c r="O161" s="314">
        <f t="shared" si="54"/>
        <v>4.3779412227692225</v>
      </c>
      <c r="P161" s="314">
        <f t="shared" si="55"/>
        <v>3.5309157577227306</v>
      </c>
      <c r="Q161" s="314">
        <f t="shared" si="56"/>
        <v>3.2171157894736844</v>
      </c>
      <c r="R161" s="314">
        <f t="shared" si="57"/>
        <v>5.3195115789473686</v>
      </c>
      <c r="S161" s="314">
        <f t="shared" si="58"/>
        <v>7.952773684210527</v>
      </c>
      <c r="T161" s="314">
        <f t="shared" si="59"/>
        <v>6.4409052631578954</v>
      </c>
      <c r="U161" s="314">
        <f t="shared" si="60"/>
        <v>7.8434747368421052</v>
      </c>
      <c r="V161" s="314">
        <f t="shared" si="61"/>
        <v>3.7775578947368427</v>
      </c>
      <c r="W161" s="609">
        <f t="shared" si="62"/>
        <v>10401.65</v>
      </c>
      <c r="X161" s="609">
        <f t="shared" si="63"/>
        <v>8302.1099999999988</v>
      </c>
      <c r="Y161" s="609">
        <f t="shared" si="64"/>
        <v>8516.32</v>
      </c>
      <c r="Z161" s="609">
        <f t="shared" si="65"/>
        <v>14856.460000000001</v>
      </c>
      <c r="AA161" s="609">
        <f t="shared" si="66"/>
        <v>29185.59</v>
      </c>
      <c r="AB161" s="609">
        <f t="shared" si="67"/>
        <v>31642.05</v>
      </c>
      <c r="AC161" s="609">
        <f t="shared" si="68"/>
        <v>31201.040000000001</v>
      </c>
      <c r="AD161" s="463"/>
      <c r="AE161" s="463"/>
      <c r="AF161" s="463"/>
      <c r="AG161" s="463"/>
      <c r="AH161" s="463"/>
      <c r="AI161" s="463"/>
      <c r="AJ161" s="440">
        <f t="shared" si="69"/>
        <v>13899.55</v>
      </c>
      <c r="AK161" s="440">
        <f t="shared" si="70"/>
        <v>11093.97</v>
      </c>
      <c r="AL161" s="440">
        <f t="shared" si="71"/>
        <v>10370.68</v>
      </c>
      <c r="AM161" s="440">
        <f t="shared" si="72"/>
        <v>17663.98</v>
      </c>
      <c r="AN161" s="440">
        <f t="shared" si="73"/>
        <v>31255.49</v>
      </c>
      <c r="AO161" s="440">
        <f t="shared" si="74"/>
        <v>31642.05</v>
      </c>
      <c r="AP161" s="479">
        <f t="shared" si="75"/>
        <v>0</v>
      </c>
      <c r="AQ161" s="479">
        <f t="shared" si="76"/>
        <v>2805.58</v>
      </c>
      <c r="AR161" s="479">
        <f t="shared" si="77"/>
        <v>3528.869999999999</v>
      </c>
      <c r="AS161" s="479">
        <f t="shared" si="78"/>
        <v>-3764.4300000000003</v>
      </c>
      <c r="AT161" s="479">
        <f t="shared" si="79"/>
        <v>-17355.940000000002</v>
      </c>
      <c r="AU161" s="479">
        <f t="shared" si="80"/>
        <v>-17742.5</v>
      </c>
    </row>
    <row r="162" spans="1:47">
      <c r="A162" s="2" t="s">
        <v>375</v>
      </c>
      <c r="B162" s="3" t="s">
        <v>361</v>
      </c>
      <c r="C162" s="1006" t="s">
        <v>350</v>
      </c>
      <c r="D162" s="961"/>
      <c r="E162" s="1014" t="s">
        <v>1066</v>
      </c>
      <c r="F162" s="1009">
        <v>58017</v>
      </c>
      <c r="G162" s="331">
        <v>40849</v>
      </c>
      <c r="H162" s="332">
        <v>36188</v>
      </c>
      <c r="I162" s="332">
        <v>29562</v>
      </c>
      <c r="J162" s="333">
        <v>24279</v>
      </c>
      <c r="K162" s="333">
        <v>20866</v>
      </c>
      <c r="L162" s="694">
        <v>25501</v>
      </c>
      <c r="M162" s="700">
        <v>58588</v>
      </c>
      <c r="N162" s="327" t="s">
        <v>1382</v>
      </c>
      <c r="O162" s="314">
        <f t="shared" si="54"/>
        <v>27.593157623183266</v>
      </c>
      <c r="P162" s="314">
        <f t="shared" si="55"/>
        <v>19.631737823222515</v>
      </c>
      <c r="Q162" s="314">
        <f t="shared" si="56"/>
        <v>16.951221052631578</v>
      </c>
      <c r="R162" s="314">
        <f t="shared" si="57"/>
        <v>13.44293052631579</v>
      </c>
      <c r="S162" s="314">
        <f t="shared" si="58"/>
        <v>9.328247368421053</v>
      </c>
      <c r="T162" s="314">
        <f t="shared" si="59"/>
        <v>6.4135494736842116</v>
      </c>
      <c r="U162" s="314">
        <f t="shared" si="60"/>
        <v>9.7440663157894747</v>
      </c>
      <c r="V162" s="314">
        <f t="shared" si="61"/>
        <v>18.008101052631584</v>
      </c>
      <c r="W162" s="609">
        <f t="shared" si="62"/>
        <v>65559.209999999992</v>
      </c>
      <c r="X162" s="609">
        <f t="shared" si="63"/>
        <v>46159.369999999995</v>
      </c>
      <c r="Y162" s="609">
        <f t="shared" si="64"/>
        <v>44873.120000000003</v>
      </c>
      <c r="Z162" s="609">
        <f t="shared" si="65"/>
        <v>37543.74</v>
      </c>
      <c r="AA162" s="609">
        <f t="shared" si="66"/>
        <v>34233.39</v>
      </c>
      <c r="AB162" s="609">
        <f t="shared" si="67"/>
        <v>31507.66</v>
      </c>
      <c r="AC162" s="609">
        <f t="shared" si="68"/>
        <v>38761.520000000004</v>
      </c>
      <c r="AD162" s="463"/>
      <c r="AE162" s="463"/>
      <c r="AF162" s="463"/>
      <c r="AG162" s="463"/>
      <c r="AH162" s="463"/>
      <c r="AI162" s="463"/>
      <c r="AJ162" s="440">
        <f t="shared" si="69"/>
        <v>87605.67</v>
      </c>
      <c r="AK162" s="440">
        <f t="shared" si="70"/>
        <v>61681.99</v>
      </c>
      <c r="AL162" s="440">
        <f t="shared" si="71"/>
        <v>54643.88</v>
      </c>
      <c r="AM162" s="440">
        <f t="shared" si="72"/>
        <v>44638.62</v>
      </c>
      <c r="AN162" s="440">
        <f t="shared" si="73"/>
        <v>36661.29</v>
      </c>
      <c r="AO162" s="440">
        <f t="shared" si="74"/>
        <v>31507.66</v>
      </c>
      <c r="AP162" s="479">
        <f t="shared" si="75"/>
        <v>0</v>
      </c>
      <c r="AQ162" s="479">
        <f t="shared" si="76"/>
        <v>25923.68</v>
      </c>
      <c r="AR162" s="479">
        <f t="shared" si="77"/>
        <v>32961.79</v>
      </c>
      <c r="AS162" s="479">
        <f t="shared" si="78"/>
        <v>42967.049999999996</v>
      </c>
      <c r="AT162" s="479">
        <f t="shared" si="79"/>
        <v>50944.38</v>
      </c>
      <c r="AU162" s="479">
        <f t="shared" si="80"/>
        <v>56098.009999999995</v>
      </c>
    </row>
    <row r="163" spans="1:47">
      <c r="A163" s="2" t="s">
        <v>2090</v>
      </c>
      <c r="B163" s="3" t="s">
        <v>2089</v>
      </c>
      <c r="C163" s="1006">
        <v>6430</v>
      </c>
      <c r="D163" s="961"/>
      <c r="E163" s="1014" t="s">
        <v>1066</v>
      </c>
      <c r="F163" s="1009">
        <v>37838</v>
      </c>
      <c r="G163" s="331">
        <v>40522</v>
      </c>
      <c r="H163" s="332">
        <v>37958</v>
      </c>
      <c r="I163" s="332">
        <v>30270</v>
      </c>
      <c r="J163" s="333">
        <v>24477</v>
      </c>
      <c r="K163" s="333">
        <v>27344</v>
      </c>
      <c r="L163" s="694">
        <v>28625</v>
      </c>
      <c r="M163" s="700">
        <v>26928</v>
      </c>
      <c r="N163" s="327" t="s">
        <v>1382</v>
      </c>
      <c r="O163" s="314">
        <f t="shared" si="54"/>
        <v>17.99593047117239</v>
      </c>
      <c r="P163" s="314">
        <f t="shared" si="55"/>
        <v>19.474583957321425</v>
      </c>
      <c r="Q163" s="314">
        <f t="shared" si="56"/>
        <v>17.780326315789473</v>
      </c>
      <c r="R163" s="314">
        <f t="shared" si="57"/>
        <v>13.764884210526315</v>
      </c>
      <c r="S163" s="314">
        <f t="shared" si="58"/>
        <v>9.4043210526315786</v>
      </c>
      <c r="T163" s="314">
        <f t="shared" si="59"/>
        <v>8.4046821052631593</v>
      </c>
      <c r="U163" s="314">
        <f t="shared" si="60"/>
        <v>10.937763157894736</v>
      </c>
      <c r="V163" s="314">
        <f t="shared" si="61"/>
        <v>8.2768168421052639</v>
      </c>
      <c r="W163" s="609">
        <f t="shared" si="62"/>
        <v>42756.939999999995</v>
      </c>
      <c r="X163" s="609">
        <f t="shared" si="63"/>
        <v>45789.859999999993</v>
      </c>
      <c r="Y163" s="609">
        <f t="shared" si="64"/>
        <v>47067.92</v>
      </c>
      <c r="Z163" s="609">
        <f t="shared" si="65"/>
        <v>38442.9</v>
      </c>
      <c r="AA163" s="609">
        <f t="shared" si="66"/>
        <v>34512.57</v>
      </c>
      <c r="AB163" s="609">
        <f t="shared" si="67"/>
        <v>41289.440000000002</v>
      </c>
      <c r="AC163" s="609">
        <f t="shared" si="68"/>
        <v>43510</v>
      </c>
      <c r="AD163" s="463"/>
      <c r="AE163" s="463"/>
      <c r="AF163" s="463"/>
      <c r="AG163" s="463"/>
      <c r="AH163" s="463"/>
      <c r="AI163" s="463"/>
      <c r="AJ163" s="440">
        <f t="shared" si="69"/>
        <v>57135.38</v>
      </c>
      <c r="AK163" s="440">
        <f t="shared" si="70"/>
        <v>61188.22</v>
      </c>
      <c r="AL163" s="440">
        <f t="shared" si="71"/>
        <v>57316.58</v>
      </c>
      <c r="AM163" s="440">
        <f t="shared" si="72"/>
        <v>45707.7</v>
      </c>
      <c r="AN163" s="440">
        <f t="shared" si="73"/>
        <v>36960.269999999997</v>
      </c>
      <c r="AO163" s="440">
        <f t="shared" si="74"/>
        <v>41289.440000000002</v>
      </c>
      <c r="AP163" s="479">
        <f t="shared" si="75"/>
        <v>0</v>
      </c>
      <c r="AQ163" s="479">
        <f t="shared" si="76"/>
        <v>-4052.8400000000038</v>
      </c>
      <c r="AR163" s="479">
        <f t="shared" si="77"/>
        <v>-181.20000000000437</v>
      </c>
      <c r="AS163" s="479">
        <f t="shared" si="78"/>
        <v>11427.68</v>
      </c>
      <c r="AT163" s="479">
        <f t="shared" si="79"/>
        <v>20175.11</v>
      </c>
      <c r="AU163" s="479">
        <f t="shared" si="80"/>
        <v>15845.939999999995</v>
      </c>
    </row>
    <row r="164" spans="1:47">
      <c r="A164" s="2" t="s">
        <v>239</v>
      </c>
      <c r="B164" s="3" t="s">
        <v>66</v>
      </c>
      <c r="C164" s="1006">
        <v>6400</v>
      </c>
      <c r="D164" s="961"/>
      <c r="E164" s="1014" t="s">
        <v>1066</v>
      </c>
      <c r="F164" s="1009">
        <v>26936</v>
      </c>
      <c r="G164" s="331">
        <v>49526</v>
      </c>
      <c r="H164" s="332">
        <v>47500</v>
      </c>
      <c r="I164" s="332">
        <v>29480</v>
      </c>
      <c r="J164" s="333">
        <v>26202</v>
      </c>
      <c r="K164" s="333">
        <v>26376</v>
      </c>
      <c r="L164" s="694">
        <v>26623</v>
      </c>
      <c r="M164" s="700">
        <v>27601</v>
      </c>
      <c r="N164" s="327" t="s">
        <v>1382</v>
      </c>
      <c r="O164" s="314">
        <f t="shared" si="54"/>
        <v>12.810888080012143</v>
      </c>
      <c r="P164" s="314">
        <f t="shared" si="55"/>
        <v>23.801842087515443</v>
      </c>
      <c r="Q164" s="314">
        <f t="shared" si="56"/>
        <v>22.25</v>
      </c>
      <c r="R164" s="314">
        <f t="shared" si="57"/>
        <v>13.405642105263158</v>
      </c>
      <c r="S164" s="314">
        <f t="shared" si="58"/>
        <v>10.067084210526316</v>
      </c>
      <c r="T164" s="314">
        <f t="shared" si="59"/>
        <v>8.1071494736842116</v>
      </c>
      <c r="U164" s="314">
        <f t="shared" si="60"/>
        <v>10.172788421052632</v>
      </c>
      <c r="V164" s="314">
        <f t="shared" si="61"/>
        <v>8.4836757894736845</v>
      </c>
      <c r="W164" s="609">
        <f t="shared" si="62"/>
        <v>30437.679999999997</v>
      </c>
      <c r="X164" s="609">
        <f t="shared" si="63"/>
        <v>55964.38</v>
      </c>
      <c r="Y164" s="609">
        <f t="shared" si="64"/>
        <v>58900</v>
      </c>
      <c r="Z164" s="609">
        <f t="shared" si="65"/>
        <v>37439.599999999999</v>
      </c>
      <c r="AA164" s="609">
        <f t="shared" si="66"/>
        <v>36944.82</v>
      </c>
      <c r="AB164" s="609">
        <f t="shared" si="67"/>
        <v>39827.760000000002</v>
      </c>
      <c r="AC164" s="609">
        <f t="shared" si="68"/>
        <v>40466.959999999999</v>
      </c>
      <c r="AD164" s="463"/>
      <c r="AE164" s="463"/>
      <c r="AF164" s="463"/>
      <c r="AG164" s="463"/>
      <c r="AH164" s="463"/>
      <c r="AI164" s="463"/>
      <c r="AJ164" s="440">
        <f t="shared" si="69"/>
        <v>40673.360000000001</v>
      </c>
      <c r="AK164" s="440">
        <f t="shared" si="70"/>
        <v>74784.259999999995</v>
      </c>
      <c r="AL164" s="440">
        <f t="shared" si="71"/>
        <v>71725</v>
      </c>
      <c r="AM164" s="440">
        <f t="shared" si="72"/>
        <v>44514.8</v>
      </c>
      <c r="AN164" s="440">
        <f t="shared" si="73"/>
        <v>39565.019999999997</v>
      </c>
      <c r="AO164" s="440">
        <f t="shared" si="74"/>
        <v>39827.760000000002</v>
      </c>
      <c r="AP164" s="479">
        <f t="shared" si="75"/>
        <v>0</v>
      </c>
      <c r="AQ164" s="479">
        <f t="shared" si="76"/>
        <v>-34110.899999999994</v>
      </c>
      <c r="AR164" s="479">
        <f t="shared" si="77"/>
        <v>-31051.64</v>
      </c>
      <c r="AS164" s="479">
        <f t="shared" si="78"/>
        <v>-3841.4400000000023</v>
      </c>
      <c r="AT164" s="479">
        <f t="shared" si="79"/>
        <v>1108.3400000000038</v>
      </c>
      <c r="AU164" s="479">
        <f t="shared" si="80"/>
        <v>845.59999999999854</v>
      </c>
    </row>
    <row r="165" spans="1:47">
      <c r="A165" s="2" t="s">
        <v>2076</v>
      </c>
      <c r="B165" s="3" t="s">
        <v>89</v>
      </c>
      <c r="C165" s="1006">
        <v>6320</v>
      </c>
      <c r="D165" s="961"/>
      <c r="E165" s="1014" t="s">
        <v>1066</v>
      </c>
      <c r="F165" s="1009">
        <v>135547</v>
      </c>
      <c r="G165" s="331">
        <v>123203</v>
      </c>
      <c r="H165" s="332">
        <v>91159</v>
      </c>
      <c r="I165" s="332">
        <v>109899</v>
      </c>
      <c r="J165" s="333">
        <v>95727</v>
      </c>
      <c r="K165" s="333">
        <v>68151</v>
      </c>
      <c r="L165" s="694">
        <v>62673</v>
      </c>
      <c r="M165" s="700">
        <v>115312</v>
      </c>
      <c r="N165" s="327" t="s">
        <v>1382</v>
      </c>
      <c r="O165" s="314">
        <f t="shared" si="54"/>
        <v>64.46678967112436</v>
      </c>
      <c r="P165" s="314">
        <f t="shared" si="55"/>
        <v>59.210482387193899</v>
      </c>
      <c r="Q165" s="314">
        <f t="shared" si="56"/>
        <v>42.700794736842106</v>
      </c>
      <c r="R165" s="314">
        <f t="shared" si="57"/>
        <v>49.975124210526317</v>
      </c>
      <c r="S165" s="314">
        <f t="shared" si="58"/>
        <v>36.77932105263158</v>
      </c>
      <c r="T165" s="314">
        <f t="shared" si="59"/>
        <v>20.947465263157898</v>
      </c>
      <c r="U165" s="314">
        <f t="shared" si="60"/>
        <v>23.947683157894737</v>
      </c>
      <c r="V165" s="314">
        <f t="shared" si="61"/>
        <v>35.443267368421054</v>
      </c>
      <c r="W165" s="609">
        <f t="shared" si="62"/>
        <v>153168.10999999999</v>
      </c>
      <c r="X165" s="609">
        <f t="shared" si="63"/>
        <v>139219.38999999998</v>
      </c>
      <c r="Y165" s="609">
        <f t="shared" si="64"/>
        <v>113037.16</v>
      </c>
      <c r="Z165" s="609">
        <f t="shared" si="65"/>
        <v>139571.73000000001</v>
      </c>
      <c r="AA165" s="609">
        <f t="shared" si="66"/>
        <v>134975.06999999998</v>
      </c>
      <c r="AB165" s="609">
        <f t="shared" si="67"/>
        <v>102908.01</v>
      </c>
      <c r="AC165" s="609">
        <f t="shared" si="68"/>
        <v>95262.96</v>
      </c>
      <c r="AD165" s="463"/>
      <c r="AE165" s="463"/>
      <c r="AF165" s="463"/>
      <c r="AG165" s="463"/>
      <c r="AH165" s="463"/>
      <c r="AI165" s="463"/>
      <c r="AJ165" s="440">
        <f t="shared" si="69"/>
        <v>204675.97</v>
      </c>
      <c r="AK165" s="440">
        <f t="shared" si="70"/>
        <v>186036.53</v>
      </c>
      <c r="AL165" s="440">
        <f t="shared" si="71"/>
        <v>137650.09</v>
      </c>
      <c r="AM165" s="440">
        <f t="shared" si="72"/>
        <v>165947.49</v>
      </c>
      <c r="AN165" s="440">
        <f t="shared" si="73"/>
        <v>144547.76999999999</v>
      </c>
      <c r="AO165" s="440">
        <f t="shared" si="74"/>
        <v>102908.01</v>
      </c>
      <c r="AP165" s="479">
        <f t="shared" si="75"/>
        <v>0</v>
      </c>
      <c r="AQ165" s="479">
        <f t="shared" si="76"/>
        <v>18639.440000000002</v>
      </c>
      <c r="AR165" s="479">
        <f t="shared" si="77"/>
        <v>67025.88</v>
      </c>
      <c r="AS165" s="479">
        <f t="shared" si="78"/>
        <v>38728.48000000001</v>
      </c>
      <c r="AT165" s="479">
        <f t="shared" si="79"/>
        <v>60128.200000000012</v>
      </c>
      <c r="AU165" s="479">
        <f t="shared" si="80"/>
        <v>101767.96</v>
      </c>
    </row>
    <row r="166" spans="1:47" s="948" customFormat="1">
      <c r="A166" s="934" t="s">
        <v>2172</v>
      </c>
      <c r="B166" s="935" t="s">
        <v>2171</v>
      </c>
      <c r="C166" s="1006" t="s">
        <v>355</v>
      </c>
      <c r="D166" s="961"/>
      <c r="E166" s="1014" t="s">
        <v>1066</v>
      </c>
      <c r="F166" s="1009">
        <v>45443</v>
      </c>
      <c r="G166" s="965">
        <v>41938</v>
      </c>
      <c r="H166" s="966">
        <v>41172</v>
      </c>
      <c r="I166" s="966">
        <v>42188</v>
      </c>
      <c r="J166" s="967">
        <v>40968</v>
      </c>
      <c r="K166" s="967">
        <v>16167</v>
      </c>
      <c r="L166" s="980">
        <v>8442</v>
      </c>
      <c r="M166" s="981">
        <v>13091</v>
      </c>
      <c r="N166" s="964"/>
      <c r="O166" s="963">
        <f t="shared" si="54"/>
        <v>21.612904181021378</v>
      </c>
      <c r="P166" s="963">
        <f t="shared" si="55"/>
        <v>20.155103450030744</v>
      </c>
      <c r="Q166" s="963">
        <f t="shared" si="56"/>
        <v>19.28583157894737</v>
      </c>
      <c r="R166" s="963">
        <f t="shared" si="57"/>
        <v>19.184437894736842</v>
      </c>
      <c r="S166" s="963">
        <f t="shared" si="58"/>
        <v>15.740336842105263</v>
      </c>
      <c r="T166" s="963">
        <f t="shared" si="59"/>
        <v>4.9692252631578961</v>
      </c>
      <c r="U166" s="963">
        <f t="shared" si="60"/>
        <v>3.2257326315789476</v>
      </c>
      <c r="V166" s="963">
        <f t="shared" si="61"/>
        <v>4.0237600000000002</v>
      </c>
      <c r="W166" s="977">
        <f t="shared" si="62"/>
        <v>51350.59</v>
      </c>
      <c r="X166" s="977">
        <f t="shared" si="63"/>
        <v>47389.939999999995</v>
      </c>
      <c r="Y166" s="977">
        <f t="shared" si="64"/>
        <v>51053.279999999999</v>
      </c>
      <c r="Z166" s="977">
        <f t="shared" si="65"/>
        <v>53578.76</v>
      </c>
      <c r="AA166" s="977">
        <f t="shared" si="66"/>
        <v>57764.88</v>
      </c>
      <c r="AB166" s="977">
        <f t="shared" si="67"/>
        <v>24412.170000000002</v>
      </c>
      <c r="AC166" s="977">
        <f t="shared" si="68"/>
        <v>12831.84</v>
      </c>
      <c r="AD166" s="974"/>
      <c r="AE166" s="974"/>
      <c r="AF166" s="974"/>
      <c r="AG166" s="974"/>
      <c r="AH166" s="974"/>
      <c r="AI166" s="974"/>
      <c r="AJ166" s="969">
        <f t="shared" si="69"/>
        <v>68618.930000000008</v>
      </c>
      <c r="AK166" s="969">
        <f t="shared" si="70"/>
        <v>63326.38</v>
      </c>
      <c r="AL166" s="969">
        <f t="shared" si="71"/>
        <v>62169.72</v>
      </c>
      <c r="AM166" s="969">
        <f t="shared" si="72"/>
        <v>63703.88</v>
      </c>
      <c r="AN166" s="969">
        <f t="shared" si="73"/>
        <v>61861.68</v>
      </c>
      <c r="AO166" s="969">
        <f t="shared" si="74"/>
        <v>24412.170000000002</v>
      </c>
      <c r="AP166" s="975">
        <f t="shared" si="75"/>
        <v>0</v>
      </c>
      <c r="AQ166" s="975">
        <f t="shared" si="76"/>
        <v>5292.5500000000102</v>
      </c>
      <c r="AR166" s="975">
        <f t="shared" si="77"/>
        <v>6449.2100000000064</v>
      </c>
      <c r="AS166" s="975">
        <f t="shared" si="78"/>
        <v>4915.0500000000102</v>
      </c>
      <c r="AT166" s="975">
        <f t="shared" si="79"/>
        <v>6757.2500000000073</v>
      </c>
      <c r="AU166" s="975">
        <f t="shared" si="80"/>
        <v>44206.760000000009</v>
      </c>
    </row>
    <row r="167" spans="1:47">
      <c r="A167" s="2" t="s">
        <v>205</v>
      </c>
      <c r="B167" s="3" t="s">
        <v>5</v>
      </c>
      <c r="C167" s="1006">
        <v>6400</v>
      </c>
      <c r="D167" s="961"/>
      <c r="E167" s="1014" t="s">
        <v>1066</v>
      </c>
      <c r="F167" s="1009">
        <v>41314</v>
      </c>
      <c r="G167" s="331">
        <v>67690</v>
      </c>
      <c r="H167" s="332">
        <v>64964</v>
      </c>
      <c r="I167" s="332">
        <v>53278</v>
      </c>
      <c r="J167" s="333">
        <v>42865</v>
      </c>
      <c r="K167" s="333">
        <v>45075</v>
      </c>
      <c r="L167" s="694">
        <v>41979</v>
      </c>
      <c r="M167" s="700">
        <v>44520</v>
      </c>
      <c r="N167" s="327" t="s">
        <v>1382</v>
      </c>
      <c r="O167" s="314">
        <f t="shared" si="54"/>
        <v>19.6491323929916</v>
      </c>
      <c r="P167" s="314">
        <f t="shared" si="55"/>
        <v>32.531330834388406</v>
      </c>
      <c r="Q167" s="314">
        <f t="shared" si="56"/>
        <v>30.430505263157897</v>
      </c>
      <c r="R167" s="314">
        <f t="shared" si="57"/>
        <v>24.227469473684209</v>
      </c>
      <c r="S167" s="314">
        <f t="shared" si="58"/>
        <v>16.469184210526315</v>
      </c>
      <c r="T167" s="314">
        <f t="shared" si="59"/>
        <v>13.854631578947371</v>
      </c>
      <c r="U167" s="314">
        <f t="shared" si="60"/>
        <v>16.040396842105263</v>
      </c>
      <c r="V167" s="314">
        <f t="shared" si="61"/>
        <v>13.68404210526316</v>
      </c>
      <c r="W167" s="609">
        <f t="shared" si="62"/>
        <v>46684.819999999992</v>
      </c>
      <c r="X167" s="609">
        <f t="shared" si="63"/>
        <v>76489.7</v>
      </c>
      <c r="Y167" s="609">
        <f t="shared" si="64"/>
        <v>80555.360000000001</v>
      </c>
      <c r="Z167" s="609">
        <f t="shared" si="65"/>
        <v>67663.06</v>
      </c>
      <c r="AA167" s="609">
        <f t="shared" si="66"/>
        <v>60439.649999999994</v>
      </c>
      <c r="AB167" s="609">
        <f t="shared" si="67"/>
        <v>68063.25</v>
      </c>
      <c r="AC167" s="609">
        <f t="shared" si="68"/>
        <v>63808.08</v>
      </c>
      <c r="AD167" s="463"/>
      <c r="AE167" s="463"/>
      <c r="AF167" s="463"/>
      <c r="AG167" s="463"/>
      <c r="AH167" s="463"/>
      <c r="AI167" s="463"/>
      <c r="AJ167" s="440">
        <f t="shared" si="69"/>
        <v>62384.14</v>
      </c>
      <c r="AK167" s="440">
        <f t="shared" si="70"/>
        <v>102211.9</v>
      </c>
      <c r="AL167" s="440">
        <f t="shared" si="71"/>
        <v>98095.64</v>
      </c>
      <c r="AM167" s="440">
        <f t="shared" si="72"/>
        <v>80449.78</v>
      </c>
      <c r="AN167" s="440">
        <f t="shared" si="73"/>
        <v>64726.15</v>
      </c>
      <c r="AO167" s="440">
        <f t="shared" si="74"/>
        <v>68063.25</v>
      </c>
      <c r="AP167" s="479">
        <f t="shared" si="75"/>
        <v>0</v>
      </c>
      <c r="AQ167" s="479">
        <f t="shared" si="76"/>
        <v>-39827.759999999995</v>
      </c>
      <c r="AR167" s="479">
        <f t="shared" si="77"/>
        <v>-35711.5</v>
      </c>
      <c r="AS167" s="479">
        <f t="shared" si="78"/>
        <v>-18065.64</v>
      </c>
      <c r="AT167" s="479">
        <f t="shared" si="79"/>
        <v>-2342.010000000002</v>
      </c>
      <c r="AU167" s="479">
        <f t="shared" si="80"/>
        <v>-5679.1100000000006</v>
      </c>
    </row>
    <row r="168" spans="1:47">
      <c r="A168" s="2" t="s">
        <v>1084</v>
      </c>
      <c r="B168" s="3" t="s">
        <v>285</v>
      </c>
      <c r="C168" s="1006">
        <v>6400</v>
      </c>
      <c r="D168" s="961"/>
      <c r="E168" s="1014" t="s">
        <v>1066</v>
      </c>
      <c r="F168" s="1009">
        <v>111427</v>
      </c>
      <c r="G168" s="331">
        <v>120172</v>
      </c>
      <c r="H168" s="332">
        <v>114825</v>
      </c>
      <c r="I168" s="332">
        <v>117595</v>
      </c>
      <c r="J168" s="333">
        <v>101220</v>
      </c>
      <c r="K168" s="333">
        <v>93914</v>
      </c>
      <c r="L168" s="694">
        <v>127669</v>
      </c>
      <c r="M168" s="700">
        <v>120958</v>
      </c>
      <c r="N168" s="327" t="s">
        <v>1382</v>
      </c>
      <c r="O168" s="314">
        <f t="shared" si="54"/>
        <v>52.995204413851837</v>
      </c>
      <c r="P168" s="314">
        <f t="shared" si="55"/>
        <v>57.753805422220765</v>
      </c>
      <c r="Q168" s="314">
        <f t="shared" si="56"/>
        <v>53.786447368421058</v>
      </c>
      <c r="R168" s="314">
        <f t="shared" si="57"/>
        <v>53.474778947368421</v>
      </c>
      <c r="S168" s="314">
        <f t="shared" si="58"/>
        <v>38.889789473684218</v>
      </c>
      <c r="T168" s="314">
        <f t="shared" si="59"/>
        <v>28.866197894736846</v>
      </c>
      <c r="U168" s="314">
        <f t="shared" si="60"/>
        <v>48.782996842105263</v>
      </c>
      <c r="V168" s="314">
        <f t="shared" si="61"/>
        <v>37.178669473684216</v>
      </c>
      <c r="W168" s="609">
        <f t="shared" si="62"/>
        <v>125912.51</v>
      </c>
      <c r="X168" s="609">
        <f t="shared" si="63"/>
        <v>135794.35999999999</v>
      </c>
      <c r="Y168" s="609">
        <f t="shared" si="64"/>
        <v>142383</v>
      </c>
      <c r="Z168" s="609">
        <f t="shared" si="65"/>
        <v>149345.65</v>
      </c>
      <c r="AA168" s="609">
        <f t="shared" si="66"/>
        <v>142720.19999999998</v>
      </c>
      <c r="AB168" s="609">
        <f t="shared" si="67"/>
        <v>141810.14000000001</v>
      </c>
      <c r="AC168" s="609">
        <f t="shared" si="68"/>
        <v>194056.88</v>
      </c>
      <c r="AD168" s="463"/>
      <c r="AE168" s="463"/>
      <c r="AF168" s="463"/>
      <c r="AG168" s="463"/>
      <c r="AH168" s="463"/>
      <c r="AI168" s="463"/>
      <c r="AJ168" s="440">
        <f t="shared" si="69"/>
        <v>168254.77</v>
      </c>
      <c r="AK168" s="440">
        <f t="shared" si="70"/>
        <v>181459.72</v>
      </c>
      <c r="AL168" s="440">
        <f t="shared" si="71"/>
        <v>173385.75</v>
      </c>
      <c r="AM168" s="440">
        <f t="shared" si="72"/>
        <v>177568.45</v>
      </c>
      <c r="AN168" s="440">
        <f t="shared" si="73"/>
        <v>152842.20000000001</v>
      </c>
      <c r="AO168" s="440">
        <f t="shared" si="74"/>
        <v>141810.14000000001</v>
      </c>
      <c r="AP168" s="479">
        <f t="shared" si="75"/>
        <v>0</v>
      </c>
      <c r="AQ168" s="479">
        <f t="shared" si="76"/>
        <v>-13204.950000000012</v>
      </c>
      <c r="AR168" s="479">
        <f t="shared" si="77"/>
        <v>-5130.9800000000105</v>
      </c>
      <c r="AS168" s="479">
        <f t="shared" si="78"/>
        <v>-9313.6800000000221</v>
      </c>
      <c r="AT168" s="479">
        <f t="shared" si="79"/>
        <v>15412.569999999978</v>
      </c>
      <c r="AU168" s="479">
        <f t="shared" si="80"/>
        <v>26444.629999999976</v>
      </c>
    </row>
    <row r="169" spans="1:47">
      <c r="A169" s="2" t="s">
        <v>186</v>
      </c>
      <c r="B169" s="3" t="s">
        <v>14</v>
      </c>
      <c r="C169" s="1006">
        <v>6400</v>
      </c>
      <c r="D169" s="961"/>
      <c r="E169" s="1014" t="s">
        <v>1066</v>
      </c>
      <c r="F169" s="1009">
        <v>3303</v>
      </c>
      <c r="G169" s="331">
        <v>3311</v>
      </c>
      <c r="H169" s="332">
        <v>3081</v>
      </c>
      <c r="I169" s="332">
        <v>3279</v>
      </c>
      <c r="J169" s="333">
        <v>2490</v>
      </c>
      <c r="K169" s="333">
        <v>2235</v>
      </c>
      <c r="L169" s="694">
        <v>1884</v>
      </c>
      <c r="M169" s="700">
        <v>1672</v>
      </c>
      <c r="N169" s="327" t="s">
        <v>1382</v>
      </c>
      <c r="O169" s="314">
        <f t="shared" si="54"/>
        <v>1.5709223094847085</v>
      </c>
      <c r="P169" s="314">
        <f t="shared" si="55"/>
        <v>1.5912429663563306</v>
      </c>
      <c r="Q169" s="314">
        <f t="shared" si="56"/>
        <v>1.4432052631578949</v>
      </c>
      <c r="R169" s="314">
        <f t="shared" si="57"/>
        <v>1.491082105263158</v>
      </c>
      <c r="S169" s="314">
        <f t="shared" si="58"/>
        <v>0.9566842105263158</v>
      </c>
      <c r="T169" s="314">
        <f t="shared" si="59"/>
        <v>0.68696842105263167</v>
      </c>
      <c r="U169" s="314">
        <f t="shared" si="60"/>
        <v>0.71988631578947371</v>
      </c>
      <c r="V169" s="314">
        <f t="shared" si="61"/>
        <v>0.51392000000000004</v>
      </c>
      <c r="W169" s="609">
        <f t="shared" si="62"/>
        <v>3732.39</v>
      </c>
      <c r="X169" s="609">
        <f t="shared" si="63"/>
        <v>3741.43</v>
      </c>
      <c r="Y169" s="609">
        <f t="shared" si="64"/>
        <v>3820.44</v>
      </c>
      <c r="Z169" s="609">
        <f t="shared" si="65"/>
        <v>4164.33</v>
      </c>
      <c r="AA169" s="609">
        <f t="shared" si="66"/>
        <v>3510.8999999999996</v>
      </c>
      <c r="AB169" s="609">
        <f t="shared" si="67"/>
        <v>3374.85</v>
      </c>
      <c r="AC169" s="609">
        <f t="shared" si="68"/>
        <v>2863.68</v>
      </c>
      <c r="AD169" s="463"/>
      <c r="AE169" s="463"/>
      <c r="AF169" s="463"/>
      <c r="AG169" s="463"/>
      <c r="AH169" s="463"/>
      <c r="AI169" s="463"/>
      <c r="AJ169" s="440">
        <f t="shared" si="69"/>
        <v>4987.53</v>
      </c>
      <c r="AK169" s="440">
        <f t="shared" si="70"/>
        <v>4999.6099999999997</v>
      </c>
      <c r="AL169" s="440">
        <f t="shared" si="71"/>
        <v>4652.3100000000004</v>
      </c>
      <c r="AM169" s="440">
        <f t="shared" si="72"/>
        <v>4951.29</v>
      </c>
      <c r="AN169" s="440">
        <f t="shared" si="73"/>
        <v>3759.9</v>
      </c>
      <c r="AO169" s="440">
        <f t="shared" si="74"/>
        <v>3374.85</v>
      </c>
      <c r="AP169" s="479">
        <f t="shared" si="75"/>
        <v>0</v>
      </c>
      <c r="AQ169" s="479">
        <f t="shared" si="76"/>
        <v>-12.079999999999927</v>
      </c>
      <c r="AR169" s="479">
        <f t="shared" si="77"/>
        <v>335.21999999999935</v>
      </c>
      <c r="AS169" s="479">
        <f t="shared" si="78"/>
        <v>36.239999999999782</v>
      </c>
      <c r="AT169" s="479">
        <f t="shared" si="79"/>
        <v>1227.6299999999997</v>
      </c>
      <c r="AU169" s="479">
        <f t="shared" si="80"/>
        <v>1612.6799999999998</v>
      </c>
    </row>
    <row r="170" spans="1:47">
      <c r="A170" s="2" t="s">
        <v>202</v>
      </c>
      <c r="B170" s="3" t="s">
        <v>123</v>
      </c>
      <c r="C170" s="1006">
        <v>6440</v>
      </c>
      <c r="D170" s="961"/>
      <c r="E170" s="1014" t="s">
        <v>1066</v>
      </c>
      <c r="F170" s="1009">
        <v>22827</v>
      </c>
      <c r="G170" s="331">
        <v>28831</v>
      </c>
      <c r="H170" s="332">
        <v>30147</v>
      </c>
      <c r="I170" s="332">
        <v>23623</v>
      </c>
      <c r="J170" s="333">
        <v>2375</v>
      </c>
      <c r="K170" s="333">
        <v>1744</v>
      </c>
      <c r="L170" s="694">
        <v>1795</v>
      </c>
      <c r="M170" s="700">
        <v>4212</v>
      </c>
      <c r="N170" s="327" t="s">
        <v>1382</v>
      </c>
      <c r="O170" s="314">
        <f t="shared" si="54"/>
        <v>10.856628385893867</v>
      </c>
      <c r="P170" s="314">
        <f t="shared" si="55"/>
        <v>13.855972806710772</v>
      </c>
      <c r="Q170" s="314">
        <f t="shared" si="56"/>
        <v>14.12148947368421</v>
      </c>
      <c r="R170" s="314">
        <f t="shared" si="57"/>
        <v>10.742248421052633</v>
      </c>
      <c r="S170" s="314">
        <f t="shared" si="58"/>
        <v>0.91249999999999998</v>
      </c>
      <c r="T170" s="314">
        <f t="shared" si="59"/>
        <v>0.53605052631578953</v>
      </c>
      <c r="U170" s="314">
        <f t="shared" si="60"/>
        <v>0.68587894736842103</v>
      </c>
      <c r="V170" s="314">
        <f t="shared" si="61"/>
        <v>1.2946357894736842</v>
      </c>
      <c r="W170" s="609">
        <f t="shared" si="62"/>
        <v>25794.51</v>
      </c>
      <c r="X170" s="609">
        <f t="shared" si="63"/>
        <v>32579.029999999995</v>
      </c>
      <c r="Y170" s="609">
        <f t="shared" si="64"/>
        <v>37382.28</v>
      </c>
      <c r="Z170" s="609">
        <f t="shared" si="65"/>
        <v>30001.21</v>
      </c>
      <c r="AA170" s="609">
        <f t="shared" si="66"/>
        <v>3348.75</v>
      </c>
      <c r="AB170" s="609">
        <f t="shared" si="67"/>
        <v>2633.44</v>
      </c>
      <c r="AC170" s="609">
        <f t="shared" si="68"/>
        <v>2728.4</v>
      </c>
      <c r="AD170" s="463"/>
      <c r="AE170" s="463"/>
      <c r="AF170" s="463"/>
      <c r="AG170" s="463"/>
      <c r="AH170" s="463"/>
      <c r="AI170" s="463"/>
      <c r="AJ170" s="440">
        <f t="shared" si="69"/>
        <v>34468.769999999997</v>
      </c>
      <c r="AK170" s="440">
        <f t="shared" si="70"/>
        <v>43534.81</v>
      </c>
      <c r="AL170" s="440">
        <f t="shared" si="71"/>
        <v>45521.97</v>
      </c>
      <c r="AM170" s="440">
        <f t="shared" si="72"/>
        <v>35670.730000000003</v>
      </c>
      <c r="AN170" s="440">
        <f t="shared" si="73"/>
        <v>3586.25</v>
      </c>
      <c r="AO170" s="440">
        <f t="shared" si="74"/>
        <v>2633.44</v>
      </c>
      <c r="AP170" s="479">
        <f t="shared" si="75"/>
        <v>0</v>
      </c>
      <c r="AQ170" s="479">
        <f t="shared" si="76"/>
        <v>-9066.0400000000009</v>
      </c>
      <c r="AR170" s="479">
        <f t="shared" si="77"/>
        <v>-11053.200000000004</v>
      </c>
      <c r="AS170" s="479">
        <f t="shared" si="78"/>
        <v>-1201.9600000000064</v>
      </c>
      <c r="AT170" s="479">
        <f t="shared" si="79"/>
        <v>30882.519999999997</v>
      </c>
      <c r="AU170" s="479">
        <f t="shared" si="80"/>
        <v>31835.329999999998</v>
      </c>
    </row>
    <row r="171" spans="1:47">
      <c r="A171" s="2" t="s">
        <v>297</v>
      </c>
      <c r="B171" s="3" t="s">
        <v>298</v>
      </c>
      <c r="C171" s="1006">
        <v>6430</v>
      </c>
      <c r="D171" s="961"/>
      <c r="E171" s="1014" t="s">
        <v>1066</v>
      </c>
      <c r="F171" s="1009">
        <v>11528</v>
      </c>
      <c r="G171" s="331">
        <v>15236</v>
      </c>
      <c r="H171" s="332">
        <v>14183</v>
      </c>
      <c r="I171" s="332">
        <v>16699</v>
      </c>
      <c r="J171" s="333">
        <v>16038</v>
      </c>
      <c r="K171" s="333">
        <v>19448</v>
      </c>
      <c r="L171" s="694">
        <v>20677</v>
      </c>
      <c r="M171" s="700">
        <v>15894</v>
      </c>
      <c r="N171" s="327" t="s">
        <v>1382</v>
      </c>
      <c r="O171" s="314">
        <f t="shared" si="54"/>
        <v>5.482770930590287</v>
      </c>
      <c r="P171" s="314">
        <f t="shared" si="55"/>
        <v>7.3223128466943681</v>
      </c>
      <c r="Q171" s="314">
        <f t="shared" si="56"/>
        <v>6.6436157894736843</v>
      </c>
      <c r="R171" s="314">
        <f t="shared" si="57"/>
        <v>7.5936505263157894</v>
      </c>
      <c r="S171" s="314">
        <f t="shared" si="58"/>
        <v>6.1619684210526318</v>
      </c>
      <c r="T171" s="314">
        <f t="shared" si="59"/>
        <v>5.9777010526315797</v>
      </c>
      <c r="U171" s="314">
        <f t="shared" si="60"/>
        <v>7.9007905263157898</v>
      </c>
      <c r="V171" s="314">
        <f t="shared" si="61"/>
        <v>4.8853136842105265</v>
      </c>
      <c r="W171" s="609">
        <f t="shared" si="62"/>
        <v>13026.64</v>
      </c>
      <c r="X171" s="609">
        <f t="shared" si="63"/>
        <v>17216.679999999997</v>
      </c>
      <c r="Y171" s="609">
        <f t="shared" si="64"/>
        <v>17586.919999999998</v>
      </c>
      <c r="Z171" s="609">
        <f t="shared" si="65"/>
        <v>21207.73</v>
      </c>
      <c r="AA171" s="609">
        <f t="shared" si="66"/>
        <v>22613.579999999998</v>
      </c>
      <c r="AB171" s="609">
        <f t="shared" si="67"/>
        <v>29366.48</v>
      </c>
      <c r="AC171" s="609">
        <f t="shared" si="68"/>
        <v>31429.040000000001</v>
      </c>
      <c r="AD171" s="463"/>
      <c r="AE171" s="463"/>
      <c r="AF171" s="463"/>
      <c r="AG171" s="463"/>
      <c r="AH171" s="463"/>
      <c r="AI171" s="463"/>
      <c r="AJ171" s="440">
        <f t="shared" si="69"/>
        <v>17407.28</v>
      </c>
      <c r="AK171" s="440">
        <f t="shared" si="70"/>
        <v>23006.36</v>
      </c>
      <c r="AL171" s="440">
        <f t="shared" si="71"/>
        <v>21416.33</v>
      </c>
      <c r="AM171" s="440">
        <f t="shared" si="72"/>
        <v>25215.49</v>
      </c>
      <c r="AN171" s="440">
        <f t="shared" si="73"/>
        <v>24217.38</v>
      </c>
      <c r="AO171" s="440">
        <f t="shared" si="74"/>
        <v>29366.48</v>
      </c>
      <c r="AP171" s="479">
        <f t="shared" si="75"/>
        <v>0</v>
      </c>
      <c r="AQ171" s="479">
        <f t="shared" si="76"/>
        <v>-5599.0800000000017</v>
      </c>
      <c r="AR171" s="479">
        <f t="shared" si="77"/>
        <v>-4009.0500000000029</v>
      </c>
      <c r="AS171" s="479">
        <f t="shared" si="78"/>
        <v>-7808.2100000000028</v>
      </c>
      <c r="AT171" s="479">
        <f t="shared" si="79"/>
        <v>-6810.1000000000022</v>
      </c>
      <c r="AU171" s="479">
        <f t="shared" si="80"/>
        <v>-11959.2</v>
      </c>
    </row>
    <row r="172" spans="1:47">
      <c r="A172" s="2" t="s">
        <v>104</v>
      </c>
      <c r="B172" s="3" t="s">
        <v>25</v>
      </c>
      <c r="C172" s="1006">
        <v>6440</v>
      </c>
      <c r="D172" s="961"/>
      <c r="E172" s="1014" t="s">
        <v>1066</v>
      </c>
      <c r="F172" s="1009">
        <v>12331</v>
      </c>
      <c r="G172" s="331">
        <v>9148</v>
      </c>
      <c r="H172" s="332">
        <v>8223</v>
      </c>
      <c r="I172" s="332">
        <v>7408</v>
      </c>
      <c r="J172" s="333">
        <v>7939</v>
      </c>
      <c r="K172" s="333">
        <v>10994</v>
      </c>
      <c r="L172" s="694">
        <v>9223</v>
      </c>
      <c r="M172" s="700">
        <v>9429</v>
      </c>
      <c r="N172" s="327" t="s">
        <v>1382</v>
      </c>
      <c r="O172" s="314">
        <f t="shared" si="54"/>
        <v>5.86468150113713</v>
      </c>
      <c r="P172" s="314">
        <f t="shared" si="55"/>
        <v>4.3964635023339511</v>
      </c>
      <c r="Q172" s="314">
        <f t="shared" si="56"/>
        <v>3.8518263157894737</v>
      </c>
      <c r="R172" s="314">
        <f t="shared" si="57"/>
        <v>3.3686905263157896</v>
      </c>
      <c r="S172" s="314">
        <f t="shared" si="58"/>
        <v>3.0502473684210525</v>
      </c>
      <c r="T172" s="314">
        <f t="shared" si="59"/>
        <v>3.3792084210526321</v>
      </c>
      <c r="U172" s="314">
        <f t="shared" si="60"/>
        <v>3.5241568421052634</v>
      </c>
      <c r="V172" s="314">
        <f t="shared" si="61"/>
        <v>2.8981768421052632</v>
      </c>
      <c r="W172" s="609">
        <f t="shared" si="62"/>
        <v>13934.029999999999</v>
      </c>
      <c r="X172" s="609">
        <f t="shared" si="63"/>
        <v>10337.24</v>
      </c>
      <c r="Y172" s="609">
        <f t="shared" si="64"/>
        <v>10196.52</v>
      </c>
      <c r="Z172" s="609">
        <f t="shared" si="65"/>
        <v>9408.16</v>
      </c>
      <c r="AA172" s="609">
        <f t="shared" si="66"/>
        <v>11193.99</v>
      </c>
      <c r="AB172" s="609">
        <f t="shared" si="67"/>
        <v>16600.939999999999</v>
      </c>
      <c r="AC172" s="609">
        <f t="shared" si="68"/>
        <v>14018.960000000001</v>
      </c>
      <c r="AD172" s="463"/>
      <c r="AE172" s="463"/>
      <c r="AF172" s="463"/>
      <c r="AG172" s="463"/>
      <c r="AH172" s="463"/>
      <c r="AI172" s="463"/>
      <c r="AJ172" s="440">
        <f t="shared" si="69"/>
        <v>18619.810000000001</v>
      </c>
      <c r="AK172" s="440">
        <f t="shared" si="70"/>
        <v>13813.48</v>
      </c>
      <c r="AL172" s="440">
        <f t="shared" si="71"/>
        <v>12416.73</v>
      </c>
      <c r="AM172" s="440">
        <f t="shared" si="72"/>
        <v>11186.08</v>
      </c>
      <c r="AN172" s="440">
        <f t="shared" si="73"/>
        <v>11987.89</v>
      </c>
      <c r="AO172" s="440">
        <f t="shared" si="74"/>
        <v>16600.939999999999</v>
      </c>
      <c r="AP172" s="479">
        <f t="shared" si="75"/>
        <v>0</v>
      </c>
      <c r="AQ172" s="479">
        <f t="shared" si="76"/>
        <v>4806.3300000000017</v>
      </c>
      <c r="AR172" s="479">
        <f t="shared" si="77"/>
        <v>6203.0800000000017</v>
      </c>
      <c r="AS172" s="479">
        <f t="shared" si="78"/>
        <v>7433.7300000000014</v>
      </c>
      <c r="AT172" s="479">
        <f t="shared" si="79"/>
        <v>6631.9200000000019</v>
      </c>
      <c r="AU172" s="479">
        <f t="shared" si="80"/>
        <v>2018.8700000000026</v>
      </c>
    </row>
    <row r="173" spans="1:47">
      <c r="A173" s="2" t="s">
        <v>113</v>
      </c>
      <c r="B173" s="3" t="s">
        <v>245</v>
      </c>
      <c r="C173" s="1006">
        <v>6440</v>
      </c>
      <c r="D173" s="961"/>
      <c r="E173" s="1014" t="s">
        <v>1066</v>
      </c>
      <c r="F173" s="1009">
        <v>13218</v>
      </c>
      <c r="G173" s="331">
        <v>12221</v>
      </c>
      <c r="H173" s="332">
        <v>13475</v>
      </c>
      <c r="I173" s="332">
        <v>10838</v>
      </c>
      <c r="J173" s="333">
        <v>10583</v>
      </c>
      <c r="K173" s="333">
        <v>10336</v>
      </c>
      <c r="L173" s="694">
        <v>10621</v>
      </c>
      <c r="M173" s="700">
        <v>10768</v>
      </c>
      <c r="N173" s="327" t="s">
        <v>1382</v>
      </c>
      <c r="O173" s="314">
        <f t="shared" si="54"/>
        <v>6.286542866112284</v>
      </c>
      <c r="P173" s="314">
        <f t="shared" si="55"/>
        <v>5.8733253675145631</v>
      </c>
      <c r="Q173" s="314">
        <f t="shared" si="56"/>
        <v>6.3119736842105265</v>
      </c>
      <c r="R173" s="314">
        <f t="shared" si="57"/>
        <v>4.9284378947368426</v>
      </c>
      <c r="S173" s="314">
        <f t="shared" si="58"/>
        <v>4.0660999999999996</v>
      </c>
      <c r="T173" s="314">
        <f t="shared" si="59"/>
        <v>3.1769600000000007</v>
      </c>
      <c r="U173" s="314">
        <f t="shared" si="60"/>
        <v>4.0583400000000003</v>
      </c>
      <c r="V173" s="314">
        <f t="shared" si="61"/>
        <v>3.3097431578947369</v>
      </c>
      <c r="W173" s="609">
        <f t="shared" si="62"/>
        <v>14936.339999999998</v>
      </c>
      <c r="X173" s="609">
        <f t="shared" si="63"/>
        <v>13809.73</v>
      </c>
      <c r="Y173" s="609">
        <f t="shared" si="64"/>
        <v>16709</v>
      </c>
      <c r="Z173" s="609">
        <f t="shared" si="65"/>
        <v>13764.26</v>
      </c>
      <c r="AA173" s="609">
        <f t="shared" si="66"/>
        <v>14922.029999999999</v>
      </c>
      <c r="AB173" s="609">
        <f t="shared" si="67"/>
        <v>15607.36</v>
      </c>
      <c r="AC173" s="609">
        <f t="shared" si="68"/>
        <v>16143.92</v>
      </c>
      <c r="AD173" s="463"/>
      <c r="AE173" s="463"/>
      <c r="AF173" s="463"/>
      <c r="AG173" s="463"/>
      <c r="AH173" s="463"/>
      <c r="AI173" s="463"/>
      <c r="AJ173" s="440">
        <f t="shared" si="69"/>
        <v>19959.18</v>
      </c>
      <c r="AK173" s="440">
        <f t="shared" si="70"/>
        <v>18453.71</v>
      </c>
      <c r="AL173" s="440">
        <f t="shared" si="71"/>
        <v>20347.25</v>
      </c>
      <c r="AM173" s="440">
        <f t="shared" si="72"/>
        <v>16365.38</v>
      </c>
      <c r="AN173" s="440">
        <f t="shared" si="73"/>
        <v>15980.33</v>
      </c>
      <c r="AO173" s="440">
        <f t="shared" si="74"/>
        <v>15607.36</v>
      </c>
      <c r="AP173" s="479">
        <f t="shared" si="75"/>
        <v>0</v>
      </c>
      <c r="AQ173" s="479">
        <f t="shared" si="76"/>
        <v>1505.4700000000012</v>
      </c>
      <c r="AR173" s="479">
        <f t="shared" si="77"/>
        <v>-388.06999999999971</v>
      </c>
      <c r="AS173" s="479">
        <f t="shared" si="78"/>
        <v>3593.8000000000011</v>
      </c>
      <c r="AT173" s="479">
        <f t="shared" si="79"/>
        <v>3978.8500000000004</v>
      </c>
      <c r="AU173" s="479">
        <f t="shared" si="80"/>
        <v>4351.82</v>
      </c>
    </row>
    <row r="174" spans="1:47">
      <c r="A174" s="2" t="s">
        <v>1343</v>
      </c>
      <c r="B174" s="3" t="s">
        <v>169</v>
      </c>
      <c r="C174" s="1006">
        <v>6400</v>
      </c>
      <c r="D174" s="961"/>
      <c r="E174" s="1014" t="s">
        <v>1066</v>
      </c>
      <c r="F174" s="1009">
        <v>58333</v>
      </c>
      <c r="G174" s="331">
        <v>58333</v>
      </c>
      <c r="H174" s="332">
        <v>66190</v>
      </c>
      <c r="I174" s="332">
        <v>58333</v>
      </c>
      <c r="J174" s="333">
        <v>57440</v>
      </c>
      <c r="K174" s="333">
        <v>49424</v>
      </c>
      <c r="L174" s="695">
        <v>42438</v>
      </c>
      <c r="M174" s="702">
        <v>49854</v>
      </c>
      <c r="N174" s="327" t="s">
        <v>1382</v>
      </c>
      <c r="O174" s="314">
        <f t="shared" si="54"/>
        <v>27.74344870698501</v>
      </c>
      <c r="P174" s="314">
        <f t="shared" si="55"/>
        <v>28.03442342387914</v>
      </c>
      <c r="Q174" s="314">
        <f t="shared" si="56"/>
        <v>31.004789473684209</v>
      </c>
      <c r="R174" s="314">
        <f t="shared" si="57"/>
        <v>26.526164210526318</v>
      </c>
      <c r="S174" s="314">
        <f t="shared" si="58"/>
        <v>22.069052631578948</v>
      </c>
      <c r="T174" s="314">
        <f t="shared" si="59"/>
        <v>15.191376842105266</v>
      </c>
      <c r="U174" s="314">
        <f t="shared" si="60"/>
        <v>16.215783157894737</v>
      </c>
      <c r="V174" s="314">
        <f t="shared" si="61"/>
        <v>15.323545263157897</v>
      </c>
      <c r="W174" s="609">
        <f t="shared" si="62"/>
        <v>65916.289999999994</v>
      </c>
      <c r="X174" s="609">
        <f t="shared" si="63"/>
        <v>65916.289999999994</v>
      </c>
      <c r="Y174" s="609">
        <f t="shared" si="64"/>
        <v>82075.600000000006</v>
      </c>
      <c r="Z174" s="609">
        <f t="shared" si="65"/>
        <v>74082.91</v>
      </c>
      <c r="AA174" s="609">
        <f t="shared" si="66"/>
        <v>80990.399999999994</v>
      </c>
      <c r="AB174" s="609">
        <f t="shared" si="67"/>
        <v>74630.240000000005</v>
      </c>
      <c r="AC174" s="609">
        <f t="shared" si="68"/>
        <v>64505.760000000002</v>
      </c>
      <c r="AD174" s="463"/>
      <c r="AE174" s="463"/>
      <c r="AF174" s="463"/>
      <c r="AG174" s="463"/>
      <c r="AH174" s="463"/>
      <c r="AI174" s="463"/>
      <c r="AJ174" s="440">
        <f t="shared" si="69"/>
        <v>88082.83</v>
      </c>
      <c r="AK174" s="440">
        <f t="shared" si="70"/>
        <v>88082.83</v>
      </c>
      <c r="AL174" s="440">
        <f t="shared" si="71"/>
        <v>99946.9</v>
      </c>
      <c r="AM174" s="440">
        <f t="shared" si="72"/>
        <v>88082.83</v>
      </c>
      <c r="AN174" s="440">
        <f t="shared" si="73"/>
        <v>86734.399999999994</v>
      </c>
      <c r="AO174" s="440">
        <f t="shared" si="74"/>
        <v>74630.240000000005</v>
      </c>
      <c r="AP174" s="479">
        <f t="shared" si="75"/>
        <v>0</v>
      </c>
      <c r="AQ174" s="479">
        <f t="shared" si="76"/>
        <v>0</v>
      </c>
      <c r="AR174" s="479">
        <f t="shared" si="77"/>
        <v>-11864.069999999992</v>
      </c>
      <c r="AS174" s="479">
        <f t="shared" si="78"/>
        <v>0</v>
      </c>
      <c r="AT174" s="479">
        <f t="shared" si="79"/>
        <v>1348.4300000000076</v>
      </c>
      <c r="AU174" s="479">
        <f t="shared" si="80"/>
        <v>13452.589999999997</v>
      </c>
    </row>
    <row r="175" spans="1:47">
      <c r="A175" s="2" t="s">
        <v>108</v>
      </c>
      <c r="B175" s="3" t="s">
        <v>242</v>
      </c>
      <c r="C175" s="1006">
        <v>6300</v>
      </c>
      <c r="D175" s="961"/>
      <c r="E175" s="1014" t="s">
        <v>1066</v>
      </c>
      <c r="F175" s="1009">
        <v>43423</v>
      </c>
      <c r="G175" s="331">
        <v>42972</v>
      </c>
      <c r="H175" s="332">
        <v>41331</v>
      </c>
      <c r="I175" s="332">
        <v>38360</v>
      </c>
      <c r="J175" s="333">
        <v>35829</v>
      </c>
      <c r="K175" s="333">
        <v>35142</v>
      </c>
      <c r="L175" s="694">
        <v>35302</v>
      </c>
      <c r="M175" s="700">
        <v>36309</v>
      </c>
      <c r="N175" s="327" t="s">
        <v>1382</v>
      </c>
      <c r="O175" s="314">
        <f t="shared" si="54"/>
        <v>20.652182695959578</v>
      </c>
      <c r="P175" s="314">
        <f t="shared" si="55"/>
        <v>20.652036469424417</v>
      </c>
      <c r="Q175" s="314">
        <f t="shared" si="56"/>
        <v>19.360310526315789</v>
      </c>
      <c r="R175" s="314">
        <f t="shared" si="57"/>
        <v>17.443705263157895</v>
      </c>
      <c r="S175" s="314">
        <f t="shared" si="58"/>
        <v>13.765878947368421</v>
      </c>
      <c r="T175" s="314">
        <f t="shared" si="59"/>
        <v>10.801541052631581</v>
      </c>
      <c r="U175" s="314">
        <f t="shared" si="60"/>
        <v>13.48908</v>
      </c>
      <c r="V175" s="314">
        <f t="shared" si="61"/>
        <v>11.160240000000002</v>
      </c>
      <c r="W175" s="609">
        <f t="shared" si="62"/>
        <v>49067.99</v>
      </c>
      <c r="X175" s="609">
        <f t="shared" si="63"/>
        <v>48558.359999999993</v>
      </c>
      <c r="Y175" s="609">
        <f t="shared" si="64"/>
        <v>51250.44</v>
      </c>
      <c r="Z175" s="609">
        <f t="shared" si="65"/>
        <v>48717.2</v>
      </c>
      <c r="AA175" s="609">
        <f t="shared" si="66"/>
        <v>50518.89</v>
      </c>
      <c r="AB175" s="609">
        <f t="shared" si="67"/>
        <v>53064.42</v>
      </c>
      <c r="AC175" s="609">
        <f t="shared" si="68"/>
        <v>53659.040000000001</v>
      </c>
      <c r="AD175" s="463"/>
      <c r="AE175" s="463"/>
      <c r="AF175" s="463"/>
      <c r="AG175" s="463"/>
      <c r="AH175" s="463"/>
      <c r="AI175" s="463"/>
      <c r="AJ175" s="440">
        <f t="shared" si="69"/>
        <v>65568.73</v>
      </c>
      <c r="AK175" s="440">
        <f t="shared" si="70"/>
        <v>64887.72</v>
      </c>
      <c r="AL175" s="440">
        <f t="shared" si="71"/>
        <v>62409.81</v>
      </c>
      <c r="AM175" s="440">
        <f t="shared" si="72"/>
        <v>57923.6</v>
      </c>
      <c r="AN175" s="440">
        <f t="shared" si="73"/>
        <v>54101.79</v>
      </c>
      <c r="AO175" s="440">
        <f t="shared" si="74"/>
        <v>53064.42</v>
      </c>
      <c r="AP175" s="479">
        <f t="shared" si="75"/>
        <v>0</v>
      </c>
      <c r="AQ175" s="479">
        <f t="shared" si="76"/>
        <v>681.00999999999476</v>
      </c>
      <c r="AR175" s="479">
        <f t="shared" si="77"/>
        <v>3158.9199999999983</v>
      </c>
      <c r="AS175" s="479">
        <f t="shared" si="78"/>
        <v>7645.1299999999974</v>
      </c>
      <c r="AT175" s="479">
        <f t="shared" si="79"/>
        <v>11466.939999999995</v>
      </c>
      <c r="AU175" s="479">
        <f t="shared" si="80"/>
        <v>12504.309999999998</v>
      </c>
    </row>
    <row r="176" spans="1:47" s="891" customFormat="1">
      <c r="A176" s="913" t="s">
        <v>2166</v>
      </c>
      <c r="B176" s="914"/>
      <c r="C176" s="1007"/>
      <c r="D176" s="986" t="s">
        <v>2192</v>
      </c>
      <c r="E176" s="669" t="s">
        <v>1066</v>
      </c>
      <c r="F176" s="1010"/>
      <c r="G176" s="915"/>
      <c r="H176" s="916"/>
      <c r="I176" s="916"/>
      <c r="J176" s="912"/>
      <c r="K176" s="912"/>
      <c r="L176" s="917"/>
      <c r="M176" s="918">
        <v>-1389</v>
      </c>
      <c r="N176" s="893"/>
      <c r="O176" s="892"/>
      <c r="P176" s="892"/>
      <c r="Q176" s="892"/>
      <c r="R176" s="892"/>
      <c r="S176" s="892"/>
      <c r="T176" s="892"/>
      <c r="U176" s="892"/>
      <c r="V176" s="892"/>
      <c r="W176" s="897"/>
      <c r="X176" s="897"/>
      <c r="Y176" s="897"/>
      <c r="Z176" s="897"/>
      <c r="AA176" s="897"/>
      <c r="AB176" s="897"/>
      <c r="AC176" s="897"/>
      <c r="AD176" s="895"/>
      <c r="AE176" s="895"/>
      <c r="AF176" s="895"/>
      <c r="AG176" s="895"/>
      <c r="AH176" s="895"/>
      <c r="AI176" s="895"/>
      <c r="AJ176" s="894"/>
      <c r="AK176" s="894"/>
      <c r="AL176" s="894"/>
      <c r="AM176" s="894"/>
      <c r="AN176" s="894"/>
      <c r="AO176" s="894"/>
      <c r="AP176" s="896"/>
      <c r="AQ176" s="896"/>
      <c r="AR176" s="896"/>
      <c r="AS176" s="896"/>
      <c r="AT176" s="896"/>
      <c r="AU176" s="896"/>
    </row>
    <row r="177" spans="1:47">
      <c r="A177" s="2" t="s">
        <v>258</v>
      </c>
      <c r="B177" s="3" t="s">
        <v>259</v>
      </c>
      <c r="C177" s="1006">
        <v>6300</v>
      </c>
      <c r="D177" s="961"/>
      <c r="E177" s="1014" t="s">
        <v>1066</v>
      </c>
      <c r="F177" s="1009">
        <v>17159</v>
      </c>
      <c r="G177" s="331">
        <v>14900</v>
      </c>
      <c r="H177" s="332">
        <v>12343</v>
      </c>
      <c r="I177" s="332">
        <v>13781</v>
      </c>
      <c r="J177" s="333">
        <v>12547</v>
      </c>
      <c r="K177" s="333">
        <v>10907</v>
      </c>
      <c r="L177" s="695">
        <v>3948</v>
      </c>
      <c r="M177" s="702">
        <v>10557</v>
      </c>
      <c r="N177" s="327" t="s">
        <v>1382</v>
      </c>
      <c r="O177" s="314">
        <f t="shared" si="54"/>
        <v>8.1609009713739358</v>
      </c>
      <c r="P177" s="314">
        <f t="shared" si="55"/>
        <v>7.1608336450345291</v>
      </c>
      <c r="Q177" s="314">
        <f t="shared" si="56"/>
        <v>5.7817210526315792</v>
      </c>
      <c r="R177" s="314">
        <f t="shared" si="57"/>
        <v>6.2667284210526315</v>
      </c>
      <c r="S177" s="314">
        <f t="shared" si="58"/>
        <v>4.8206894736842107</v>
      </c>
      <c r="T177" s="314">
        <f t="shared" si="59"/>
        <v>3.3524673684210531</v>
      </c>
      <c r="U177" s="314">
        <f t="shared" si="60"/>
        <v>1.5085515789473685</v>
      </c>
      <c r="V177" s="314">
        <f t="shared" si="61"/>
        <v>3.2448884210526319</v>
      </c>
      <c r="W177" s="609">
        <f t="shared" si="62"/>
        <v>19389.669999999998</v>
      </c>
      <c r="X177" s="609">
        <f t="shared" si="63"/>
        <v>16837</v>
      </c>
      <c r="Y177" s="609">
        <f t="shared" si="64"/>
        <v>15305.32</v>
      </c>
      <c r="Z177" s="609">
        <f t="shared" si="65"/>
        <v>17501.87</v>
      </c>
      <c r="AA177" s="609">
        <f t="shared" si="66"/>
        <v>17691.27</v>
      </c>
      <c r="AB177" s="609">
        <f t="shared" si="67"/>
        <v>16469.57</v>
      </c>
      <c r="AC177" s="609">
        <f t="shared" si="68"/>
        <v>6000.96</v>
      </c>
      <c r="AD177" s="463"/>
      <c r="AE177" s="463"/>
      <c r="AF177" s="463"/>
      <c r="AG177" s="463"/>
      <c r="AH177" s="463"/>
      <c r="AI177" s="463"/>
      <c r="AJ177" s="440">
        <f t="shared" si="69"/>
        <v>25910.09</v>
      </c>
      <c r="AK177" s="440">
        <f t="shared" si="70"/>
        <v>22499</v>
      </c>
      <c r="AL177" s="440">
        <f t="shared" si="71"/>
        <v>18637.93</v>
      </c>
      <c r="AM177" s="440">
        <f t="shared" si="72"/>
        <v>20809.310000000001</v>
      </c>
      <c r="AN177" s="440">
        <f t="shared" si="73"/>
        <v>18945.97</v>
      </c>
      <c r="AO177" s="440">
        <f t="shared" si="74"/>
        <v>16469.57</v>
      </c>
      <c r="AP177" s="479">
        <f t="shared" si="75"/>
        <v>0</v>
      </c>
      <c r="AQ177" s="479">
        <f t="shared" si="76"/>
        <v>3411.09</v>
      </c>
      <c r="AR177" s="479">
        <f t="shared" si="77"/>
        <v>7272.16</v>
      </c>
      <c r="AS177" s="479">
        <f t="shared" si="78"/>
        <v>5100.7799999999988</v>
      </c>
      <c r="AT177" s="479">
        <f t="shared" si="79"/>
        <v>6964.119999999999</v>
      </c>
      <c r="AU177" s="479">
        <f t="shared" si="80"/>
        <v>9440.52</v>
      </c>
    </row>
    <row r="178" spans="1:47">
      <c r="A178" s="2" t="s">
        <v>283</v>
      </c>
      <c r="B178" s="3" t="s">
        <v>44</v>
      </c>
      <c r="C178" s="1006">
        <v>6300</v>
      </c>
      <c r="D178" s="961"/>
      <c r="E178" s="1014" t="s">
        <v>1066</v>
      </c>
      <c r="F178" s="1009">
        <v>18655</v>
      </c>
      <c r="G178" s="331">
        <v>19991</v>
      </c>
      <c r="H178" s="332">
        <v>17306</v>
      </c>
      <c r="I178" s="332">
        <v>19840</v>
      </c>
      <c r="J178" s="333">
        <v>19877</v>
      </c>
      <c r="K178" s="333">
        <v>21364</v>
      </c>
      <c r="L178" s="694">
        <v>24994</v>
      </c>
      <c r="M178" s="702">
        <v>28957</v>
      </c>
      <c r="N178" s="327" t="s">
        <v>1382</v>
      </c>
      <c r="O178" s="314">
        <f t="shared" si="54"/>
        <v>8.8724055959543549</v>
      </c>
      <c r="P178" s="314">
        <f t="shared" si="55"/>
        <v>9.6075319058983393</v>
      </c>
      <c r="Q178" s="314">
        <f t="shared" si="56"/>
        <v>8.1064947368421052</v>
      </c>
      <c r="R178" s="314">
        <f t="shared" si="57"/>
        <v>9.0219789473684209</v>
      </c>
      <c r="S178" s="314">
        <f t="shared" si="58"/>
        <v>7.6369526315789473</v>
      </c>
      <c r="T178" s="314">
        <f t="shared" si="59"/>
        <v>6.566618947368422</v>
      </c>
      <c r="U178" s="314">
        <f t="shared" si="60"/>
        <v>9.5503389473684202</v>
      </c>
      <c r="V178" s="314">
        <f t="shared" si="61"/>
        <v>8.9004673684210527</v>
      </c>
      <c r="W178" s="609">
        <f t="shared" si="62"/>
        <v>21080.149999999998</v>
      </c>
      <c r="X178" s="609">
        <f t="shared" si="63"/>
        <v>22589.829999999998</v>
      </c>
      <c r="Y178" s="609">
        <f t="shared" si="64"/>
        <v>21459.439999999999</v>
      </c>
      <c r="Z178" s="609">
        <f t="shared" si="65"/>
        <v>25196.799999999999</v>
      </c>
      <c r="AA178" s="609">
        <f t="shared" si="66"/>
        <v>28026.57</v>
      </c>
      <c r="AB178" s="609">
        <f t="shared" si="67"/>
        <v>32259.64</v>
      </c>
      <c r="AC178" s="609">
        <f t="shared" si="68"/>
        <v>37990.879999999997</v>
      </c>
      <c r="AD178" s="463"/>
      <c r="AE178" s="463"/>
      <c r="AF178" s="463"/>
      <c r="AG178" s="463"/>
      <c r="AH178" s="463"/>
      <c r="AI178" s="463"/>
      <c r="AJ178" s="440">
        <f t="shared" si="69"/>
        <v>28169.05</v>
      </c>
      <c r="AK178" s="440">
        <f t="shared" si="70"/>
        <v>30186.41</v>
      </c>
      <c r="AL178" s="440">
        <f t="shared" si="71"/>
        <v>26132.06</v>
      </c>
      <c r="AM178" s="440">
        <f t="shared" si="72"/>
        <v>29958.400000000001</v>
      </c>
      <c r="AN178" s="440">
        <f t="shared" si="73"/>
        <v>30014.27</v>
      </c>
      <c r="AO178" s="440">
        <f t="shared" si="74"/>
        <v>32259.64</v>
      </c>
      <c r="AP178" s="479">
        <f t="shared" si="75"/>
        <v>0</v>
      </c>
      <c r="AQ178" s="479">
        <f t="shared" si="76"/>
        <v>-2017.3600000000006</v>
      </c>
      <c r="AR178" s="479">
        <f t="shared" si="77"/>
        <v>2036.989999999998</v>
      </c>
      <c r="AS178" s="479">
        <f t="shared" si="78"/>
        <v>-1789.3500000000022</v>
      </c>
      <c r="AT178" s="479">
        <f t="shared" si="79"/>
        <v>-1845.2200000000012</v>
      </c>
      <c r="AU178" s="479">
        <f t="shared" si="80"/>
        <v>-4090.59</v>
      </c>
    </row>
    <row r="179" spans="1:47">
      <c r="A179" s="2" t="s">
        <v>1075</v>
      </c>
      <c r="B179" s="3" t="s">
        <v>1074</v>
      </c>
      <c r="C179" s="1006">
        <v>6310</v>
      </c>
      <c r="D179" s="961"/>
      <c r="E179" s="1014" t="s">
        <v>1066</v>
      </c>
      <c r="F179" s="1009">
        <v>12932</v>
      </c>
      <c r="G179" s="331">
        <v>11800</v>
      </c>
      <c r="H179" s="332">
        <v>13265</v>
      </c>
      <c r="I179" s="332">
        <v>29112</v>
      </c>
      <c r="J179" s="333">
        <v>29633</v>
      </c>
      <c r="K179" s="333">
        <v>32358</v>
      </c>
      <c r="L179" s="694">
        <v>32872</v>
      </c>
      <c r="M179" s="700">
        <v>31836</v>
      </c>
      <c r="N179" s="327" t="s">
        <v>1382</v>
      </c>
      <c r="O179" s="314">
        <f t="shared" si="54"/>
        <v>6.1505199231777929</v>
      </c>
      <c r="P179" s="314">
        <f t="shared" si="55"/>
        <v>5.6709957725776805</v>
      </c>
      <c r="Q179" s="314">
        <f t="shared" si="56"/>
        <v>6.2136052631578949</v>
      </c>
      <c r="R179" s="314">
        <f t="shared" si="57"/>
        <v>13.238298947368422</v>
      </c>
      <c r="S179" s="314">
        <f t="shared" si="58"/>
        <v>11.38531052631579</v>
      </c>
      <c r="T179" s="314">
        <f t="shared" si="59"/>
        <v>9.9458273684210532</v>
      </c>
      <c r="U179" s="314">
        <f t="shared" si="60"/>
        <v>12.560564210526316</v>
      </c>
      <c r="V179" s="314">
        <f t="shared" si="61"/>
        <v>9.7853810526315801</v>
      </c>
      <c r="W179" s="609">
        <f t="shared" si="62"/>
        <v>14613.159999999998</v>
      </c>
      <c r="X179" s="609">
        <f t="shared" si="63"/>
        <v>13333.999999999998</v>
      </c>
      <c r="Y179" s="609">
        <f t="shared" si="64"/>
        <v>16448.599999999999</v>
      </c>
      <c r="Z179" s="609">
        <f t="shared" si="65"/>
        <v>36972.239999999998</v>
      </c>
      <c r="AA179" s="609">
        <f t="shared" si="66"/>
        <v>41782.53</v>
      </c>
      <c r="AB179" s="609">
        <f t="shared" si="67"/>
        <v>48860.58</v>
      </c>
      <c r="AC179" s="609">
        <f t="shared" si="68"/>
        <v>49965.440000000002</v>
      </c>
      <c r="AD179" s="463"/>
      <c r="AE179" s="463"/>
      <c r="AF179" s="463"/>
      <c r="AG179" s="463"/>
      <c r="AH179" s="463"/>
      <c r="AI179" s="463"/>
      <c r="AJ179" s="440">
        <f t="shared" si="69"/>
        <v>19527.32</v>
      </c>
      <c r="AK179" s="440">
        <f t="shared" si="70"/>
        <v>17818</v>
      </c>
      <c r="AL179" s="440">
        <f t="shared" si="71"/>
        <v>20030.150000000001</v>
      </c>
      <c r="AM179" s="440">
        <f t="shared" si="72"/>
        <v>43959.12</v>
      </c>
      <c r="AN179" s="440">
        <f t="shared" si="73"/>
        <v>44745.83</v>
      </c>
      <c r="AO179" s="440">
        <f t="shared" si="74"/>
        <v>48860.58</v>
      </c>
      <c r="AP179" s="479">
        <f t="shared" si="75"/>
        <v>0</v>
      </c>
      <c r="AQ179" s="479">
        <f t="shared" si="76"/>
        <v>1709.3199999999997</v>
      </c>
      <c r="AR179" s="479">
        <f t="shared" si="77"/>
        <v>-502.83000000000175</v>
      </c>
      <c r="AS179" s="479">
        <f t="shared" si="78"/>
        <v>-24431.800000000003</v>
      </c>
      <c r="AT179" s="479">
        <f t="shared" si="79"/>
        <v>-25218.510000000002</v>
      </c>
      <c r="AU179" s="479">
        <f t="shared" si="80"/>
        <v>-29333.260000000002</v>
      </c>
    </row>
    <row r="180" spans="1:47">
      <c r="A180" s="2" t="s">
        <v>1345</v>
      </c>
      <c r="B180" s="3" t="s">
        <v>63</v>
      </c>
      <c r="C180" s="1006" t="s">
        <v>1155</v>
      </c>
      <c r="D180" s="961"/>
      <c r="E180" s="1014" t="s">
        <v>1066</v>
      </c>
      <c r="F180" s="1009">
        <v>2549</v>
      </c>
      <c r="G180" s="331">
        <v>2549</v>
      </c>
      <c r="H180" s="332">
        <v>2549</v>
      </c>
      <c r="I180" s="332">
        <v>2563</v>
      </c>
      <c r="J180" s="333">
        <v>1661</v>
      </c>
      <c r="K180" s="333">
        <v>1612</v>
      </c>
      <c r="L180" s="695">
        <v>174</v>
      </c>
      <c r="M180" s="702">
        <v>1543</v>
      </c>
      <c r="N180" s="327" t="s">
        <v>1382</v>
      </c>
      <c r="O180" s="314">
        <f t="shared" si="54"/>
        <v>1.2123163690210481</v>
      </c>
      <c r="P180" s="314">
        <f t="shared" si="55"/>
        <v>1.2250312054491956</v>
      </c>
      <c r="Q180" s="314">
        <f t="shared" si="56"/>
        <v>1.1940052631578948</v>
      </c>
      <c r="R180" s="314">
        <f t="shared" si="57"/>
        <v>1.1654905263157895</v>
      </c>
      <c r="S180" s="314">
        <f t="shared" si="58"/>
        <v>0.63817368421052634</v>
      </c>
      <c r="T180" s="314">
        <f t="shared" si="59"/>
        <v>0.49547789473684217</v>
      </c>
      <c r="U180" s="314">
        <f t="shared" si="60"/>
        <v>6.6486315789473685E-2</v>
      </c>
      <c r="V180" s="314">
        <f t="shared" si="61"/>
        <v>0.47426947368421057</v>
      </c>
      <c r="W180" s="609">
        <f t="shared" si="62"/>
        <v>2880.37</v>
      </c>
      <c r="X180" s="609">
        <f t="shared" si="63"/>
        <v>2880.37</v>
      </c>
      <c r="Y180" s="609">
        <f t="shared" si="64"/>
        <v>3160.7599999999998</v>
      </c>
      <c r="Z180" s="609">
        <f t="shared" si="65"/>
        <v>3255.01</v>
      </c>
      <c r="AA180" s="609">
        <f t="shared" si="66"/>
        <v>2342.0099999999998</v>
      </c>
      <c r="AB180" s="609">
        <f t="shared" si="67"/>
        <v>2434.12</v>
      </c>
      <c r="AC180" s="609">
        <f t="shared" si="68"/>
        <v>264.48</v>
      </c>
      <c r="AD180" s="463"/>
      <c r="AE180" s="463"/>
      <c r="AF180" s="463"/>
      <c r="AG180" s="463"/>
      <c r="AH180" s="463"/>
      <c r="AI180" s="463"/>
      <c r="AJ180" s="440">
        <f>$AJ$3*F242</f>
        <v>4504.33</v>
      </c>
      <c r="AK180" s="440">
        <f>$AK$3*G242</f>
        <v>4504.33</v>
      </c>
      <c r="AL180" s="440">
        <f>$AL$3*H242</f>
        <v>4504.33</v>
      </c>
      <c r="AM180" s="440">
        <f>$AM$3*I242</f>
        <v>5653.44</v>
      </c>
      <c r="AN180" s="440">
        <f>$AN$3*J242</f>
        <v>3353.71</v>
      </c>
      <c r="AO180" s="440">
        <f>$AO$3*K242</f>
        <v>4555.67</v>
      </c>
      <c r="AP180" s="479">
        <f t="shared" si="75"/>
        <v>0</v>
      </c>
      <c r="AQ180" s="479">
        <f t="shared" si="76"/>
        <v>0</v>
      </c>
      <c r="AR180" s="479">
        <f t="shared" si="77"/>
        <v>0</v>
      </c>
      <c r="AS180" s="479">
        <f t="shared" si="78"/>
        <v>-1149.1099999999997</v>
      </c>
      <c r="AT180" s="479">
        <f t="shared" si="79"/>
        <v>1150.6199999999999</v>
      </c>
      <c r="AU180" s="479">
        <f t="shared" si="80"/>
        <v>-51.340000000000146</v>
      </c>
    </row>
    <row r="181" spans="1:47">
      <c r="A181" s="2" t="s">
        <v>1345</v>
      </c>
      <c r="B181" s="3" t="s">
        <v>63</v>
      </c>
      <c r="C181" s="1006">
        <v>6310</v>
      </c>
      <c r="D181" s="961"/>
      <c r="E181" s="1014" t="s">
        <v>1066</v>
      </c>
      <c r="F181" s="1009">
        <v>4067</v>
      </c>
      <c r="G181" s="331">
        <v>4067</v>
      </c>
      <c r="H181" s="332">
        <v>4067</v>
      </c>
      <c r="I181" s="332">
        <v>3907</v>
      </c>
      <c r="J181" s="333">
        <v>4157</v>
      </c>
      <c r="K181" s="333">
        <v>3700</v>
      </c>
      <c r="L181" s="695">
        <v>3940</v>
      </c>
      <c r="M181" s="702">
        <v>3710</v>
      </c>
      <c r="N181" s="327" t="s">
        <v>1382</v>
      </c>
      <c r="O181" s="314">
        <f t="shared" si="54"/>
        <v>1.9342842969041203</v>
      </c>
      <c r="P181" s="314">
        <f t="shared" si="55"/>
        <v>1.9545711700909685</v>
      </c>
      <c r="Q181" s="314">
        <f t="shared" si="56"/>
        <v>1.9050684210526316</v>
      </c>
      <c r="R181" s="314">
        <f t="shared" si="57"/>
        <v>1.7766568421052631</v>
      </c>
      <c r="S181" s="314">
        <f t="shared" si="58"/>
        <v>1.597163157894737</v>
      </c>
      <c r="T181" s="314">
        <f t="shared" si="59"/>
        <v>1.1372631578947372</v>
      </c>
      <c r="U181" s="314">
        <f t="shared" si="60"/>
        <v>1.5054947368421052</v>
      </c>
      <c r="V181" s="314">
        <f t="shared" si="61"/>
        <v>1.1403368421052633</v>
      </c>
      <c r="W181" s="609">
        <f t="shared" si="62"/>
        <v>4595.7099999999991</v>
      </c>
      <c r="X181" s="609">
        <f t="shared" si="63"/>
        <v>4595.7099999999991</v>
      </c>
      <c r="Y181" s="609">
        <f t="shared" si="64"/>
        <v>5043.08</v>
      </c>
      <c r="Z181" s="609">
        <f t="shared" si="65"/>
        <v>4961.8900000000003</v>
      </c>
      <c r="AA181" s="609">
        <f t="shared" si="66"/>
        <v>5861.37</v>
      </c>
      <c r="AB181" s="609">
        <f t="shared" si="67"/>
        <v>5587</v>
      </c>
      <c r="AC181" s="609">
        <f t="shared" si="68"/>
        <v>5988.8</v>
      </c>
      <c r="AD181" s="463"/>
      <c r="AE181" s="463"/>
      <c r="AF181" s="463"/>
      <c r="AG181" s="463"/>
      <c r="AH181" s="463"/>
      <c r="AI181" s="463"/>
      <c r="AJ181" s="440">
        <f>$AJ$3*F180</f>
        <v>3848.9900000000002</v>
      </c>
      <c r="AK181" s="440">
        <f>$AK$3*G180</f>
        <v>3848.9900000000002</v>
      </c>
      <c r="AL181" s="440">
        <f t="shared" ref="AL181:AL186" si="81">$AL$3*H180</f>
        <v>3848.9900000000002</v>
      </c>
      <c r="AM181" s="440">
        <f t="shared" ref="AM181:AM186" si="82">$AM$3*I180</f>
        <v>3870.13</v>
      </c>
      <c r="AN181" s="440">
        <f t="shared" ref="AN181:AN186" si="83">$AN$3*J180</f>
        <v>2508.11</v>
      </c>
      <c r="AO181" s="440">
        <f t="shared" ref="AO181:AO186" si="84">$AO$3*K180</f>
        <v>2434.12</v>
      </c>
      <c r="AP181" s="479">
        <f t="shared" si="75"/>
        <v>0</v>
      </c>
      <c r="AQ181" s="479">
        <f t="shared" si="76"/>
        <v>0</v>
      </c>
      <c r="AR181" s="479">
        <f t="shared" si="77"/>
        <v>0</v>
      </c>
      <c r="AS181" s="479">
        <f t="shared" si="78"/>
        <v>-21.139999999999873</v>
      </c>
      <c r="AT181" s="479">
        <f t="shared" si="79"/>
        <v>1340.88</v>
      </c>
      <c r="AU181" s="479">
        <f t="shared" si="80"/>
        <v>1414.8700000000003</v>
      </c>
    </row>
    <row r="182" spans="1:47">
      <c r="A182" s="2" t="s">
        <v>2059</v>
      </c>
      <c r="B182" s="3" t="s">
        <v>2058</v>
      </c>
      <c r="C182" s="1006" t="s">
        <v>350</v>
      </c>
      <c r="D182" s="961"/>
      <c r="E182" s="1014" t="s">
        <v>1066</v>
      </c>
      <c r="F182" s="1009">
        <v>29663</v>
      </c>
      <c r="G182" s="331">
        <v>29663</v>
      </c>
      <c r="H182" s="332">
        <v>28072</v>
      </c>
      <c r="I182" s="332">
        <v>20662</v>
      </c>
      <c r="J182" s="333">
        <v>18258</v>
      </c>
      <c r="K182" s="333">
        <v>28072</v>
      </c>
      <c r="L182" s="695">
        <v>20662</v>
      </c>
      <c r="M182" s="702">
        <v>13727</v>
      </c>
      <c r="N182" s="327" t="s">
        <v>1382</v>
      </c>
      <c r="O182" s="314">
        <f t="shared" si="54"/>
        <v>14.107862084845568</v>
      </c>
      <c r="P182" s="314">
        <f t="shared" si="55"/>
        <v>14.255826067963708</v>
      </c>
      <c r="Q182" s="314">
        <f t="shared" si="56"/>
        <v>13.149515789473684</v>
      </c>
      <c r="R182" s="314">
        <f t="shared" si="57"/>
        <v>9.3957726315789483</v>
      </c>
      <c r="S182" s="314">
        <f t="shared" si="58"/>
        <v>7.0149157894736849</v>
      </c>
      <c r="T182" s="314">
        <f t="shared" si="59"/>
        <v>8.6284463157894749</v>
      </c>
      <c r="U182" s="314">
        <f t="shared" si="60"/>
        <v>7.8950589473684207</v>
      </c>
      <c r="V182" s="314">
        <f t="shared" si="61"/>
        <v>4.2192463157894737</v>
      </c>
      <c r="W182" s="609">
        <f t="shared" si="62"/>
        <v>33519.189999999995</v>
      </c>
      <c r="X182" s="609">
        <f t="shared" si="63"/>
        <v>33519.189999999995</v>
      </c>
      <c r="Y182" s="609">
        <f t="shared" si="64"/>
        <v>34809.279999999999</v>
      </c>
      <c r="Z182" s="609">
        <f t="shared" si="65"/>
        <v>26240.74</v>
      </c>
      <c r="AA182" s="609">
        <f t="shared" si="66"/>
        <v>25743.78</v>
      </c>
      <c r="AB182" s="609">
        <f t="shared" si="67"/>
        <v>42388.72</v>
      </c>
      <c r="AC182" s="609">
        <f t="shared" si="68"/>
        <v>31406.240000000002</v>
      </c>
      <c r="AD182" s="463"/>
      <c r="AE182" s="463"/>
      <c r="AF182" s="463"/>
      <c r="AG182" s="463"/>
      <c r="AH182" s="463"/>
      <c r="AI182" s="463"/>
      <c r="AJ182" s="440">
        <f>$AJ$3*F181</f>
        <v>6141.17</v>
      </c>
      <c r="AK182" s="440">
        <f>$AK$3*G181</f>
        <v>6141.17</v>
      </c>
      <c r="AL182" s="440">
        <f t="shared" si="81"/>
        <v>6141.17</v>
      </c>
      <c r="AM182" s="440">
        <f t="shared" si="82"/>
        <v>5899.57</v>
      </c>
      <c r="AN182" s="440">
        <f t="shared" si="83"/>
        <v>6277.07</v>
      </c>
      <c r="AO182" s="440">
        <f t="shared" si="84"/>
        <v>5587</v>
      </c>
      <c r="AP182" s="479">
        <f t="shared" si="75"/>
        <v>0</v>
      </c>
      <c r="AQ182" s="479">
        <f t="shared" si="76"/>
        <v>0</v>
      </c>
      <c r="AR182" s="479">
        <f t="shared" si="77"/>
        <v>0</v>
      </c>
      <c r="AS182" s="479">
        <f t="shared" si="78"/>
        <v>241.60000000000036</v>
      </c>
      <c r="AT182" s="479">
        <f t="shared" si="79"/>
        <v>-135.89999999999964</v>
      </c>
      <c r="AU182" s="479">
        <f t="shared" si="80"/>
        <v>554.17000000000007</v>
      </c>
    </row>
    <row r="183" spans="1:47">
      <c r="A183" s="2" t="s">
        <v>1346</v>
      </c>
      <c r="B183" s="3" t="s">
        <v>1102</v>
      </c>
      <c r="C183" s="1006">
        <v>6430</v>
      </c>
      <c r="D183" s="961"/>
      <c r="E183" s="1014" t="s">
        <v>1066</v>
      </c>
      <c r="F183" s="1009"/>
      <c r="G183" s="331"/>
      <c r="H183" s="332">
        <v>40382</v>
      </c>
      <c r="I183" s="332">
        <v>37100</v>
      </c>
      <c r="J183" s="333">
        <v>36472</v>
      </c>
      <c r="K183" s="333">
        <v>37451</v>
      </c>
      <c r="L183" s="695">
        <v>39543</v>
      </c>
      <c r="M183" s="702">
        <v>33204</v>
      </c>
      <c r="N183" s="327" t="s">
        <v>1382</v>
      </c>
      <c r="O183" s="314">
        <f t="shared" si="54"/>
        <v>0</v>
      </c>
      <c r="P183" s="314">
        <f t="shared" si="55"/>
        <v>0</v>
      </c>
      <c r="Q183" s="314">
        <f t="shared" si="56"/>
        <v>18.91577894736842</v>
      </c>
      <c r="R183" s="314">
        <f t="shared" si="57"/>
        <v>16.870736842105266</v>
      </c>
      <c r="S183" s="314">
        <f t="shared" si="58"/>
        <v>14.012926315789475</v>
      </c>
      <c r="T183" s="314">
        <f t="shared" si="59"/>
        <v>11.511254736842107</v>
      </c>
      <c r="U183" s="314">
        <f t="shared" si="60"/>
        <v>15.109588421052631</v>
      </c>
      <c r="V183" s="314">
        <f t="shared" si="61"/>
        <v>10.20586105263158</v>
      </c>
      <c r="W183" s="609">
        <f t="shared" si="62"/>
        <v>0</v>
      </c>
      <c r="X183" s="609">
        <f t="shared" si="63"/>
        <v>0</v>
      </c>
      <c r="Y183" s="609">
        <f t="shared" si="64"/>
        <v>50073.68</v>
      </c>
      <c r="Z183" s="609">
        <f t="shared" si="65"/>
        <v>47117</v>
      </c>
      <c r="AA183" s="609">
        <f t="shared" si="66"/>
        <v>51425.52</v>
      </c>
      <c r="AB183" s="609">
        <f t="shared" si="67"/>
        <v>56551.01</v>
      </c>
      <c r="AC183" s="609">
        <f t="shared" si="68"/>
        <v>60105.36</v>
      </c>
      <c r="AD183" s="463"/>
      <c r="AE183" s="463"/>
      <c r="AF183" s="463"/>
      <c r="AG183" s="463"/>
      <c r="AH183" s="463"/>
      <c r="AI183" s="463"/>
      <c r="AJ183" s="440">
        <f>$AJ$3*F182</f>
        <v>44791.13</v>
      </c>
      <c r="AK183" s="440">
        <f>$AK$3*G182</f>
        <v>44791.13</v>
      </c>
      <c r="AL183" s="440">
        <f t="shared" si="81"/>
        <v>42388.72</v>
      </c>
      <c r="AM183" s="440">
        <f t="shared" si="82"/>
        <v>31199.62</v>
      </c>
      <c r="AN183" s="440">
        <f t="shared" si="83"/>
        <v>27569.58</v>
      </c>
      <c r="AO183" s="440">
        <f t="shared" si="84"/>
        <v>42388.72</v>
      </c>
      <c r="AP183" s="479">
        <f t="shared" si="75"/>
        <v>0</v>
      </c>
      <c r="AQ183" s="479">
        <f t="shared" si="76"/>
        <v>0</v>
      </c>
      <c r="AR183" s="479">
        <f t="shared" si="77"/>
        <v>2402.4099999999962</v>
      </c>
      <c r="AS183" s="479">
        <f t="shared" si="78"/>
        <v>13591.509999999998</v>
      </c>
      <c r="AT183" s="479">
        <f t="shared" si="79"/>
        <v>17221.549999999996</v>
      </c>
      <c r="AU183" s="479">
        <f t="shared" si="80"/>
        <v>2402.4099999999962</v>
      </c>
    </row>
    <row r="184" spans="1:47">
      <c r="A184" s="2" t="s">
        <v>2075</v>
      </c>
      <c r="B184" s="3" t="s">
        <v>2074</v>
      </c>
      <c r="C184" s="1006" t="s">
        <v>347</v>
      </c>
      <c r="D184" s="961"/>
      <c r="E184" s="1014" t="s">
        <v>1066</v>
      </c>
      <c r="F184" s="1012">
        <v>53659</v>
      </c>
      <c r="G184" s="332">
        <v>53659</v>
      </c>
      <c r="H184" s="332">
        <v>53659</v>
      </c>
      <c r="I184" s="332">
        <v>54609</v>
      </c>
      <c r="J184" s="333">
        <v>40350</v>
      </c>
      <c r="K184" s="333">
        <v>52875</v>
      </c>
      <c r="L184" s="695">
        <v>39747</v>
      </c>
      <c r="M184" s="702">
        <v>56263</v>
      </c>
      <c r="N184" s="327" t="s">
        <v>1382</v>
      </c>
      <c r="O184" s="314"/>
      <c r="P184" s="314"/>
      <c r="Q184" s="314">
        <f t="shared" si="56"/>
        <v>25.135005263157897</v>
      </c>
      <c r="R184" s="314">
        <f t="shared" si="57"/>
        <v>24.832724210526319</v>
      </c>
      <c r="S184" s="314">
        <f t="shared" si="58"/>
        <v>15.502894736842105</v>
      </c>
      <c r="T184" s="314">
        <f t="shared" si="59"/>
        <v>16.252105263157897</v>
      </c>
      <c r="U184" s="314">
        <f t="shared" si="60"/>
        <v>15.187537894736842</v>
      </c>
      <c r="V184" s="314">
        <f t="shared" si="61"/>
        <v>17.293469473684215</v>
      </c>
      <c r="W184" s="609"/>
      <c r="X184" s="609"/>
      <c r="Y184" s="609">
        <f t="shared" si="64"/>
        <v>66537.16</v>
      </c>
      <c r="Z184" s="609">
        <f t="shared" si="65"/>
        <v>69353.430000000008</v>
      </c>
      <c r="AA184" s="609">
        <f t="shared" si="66"/>
        <v>56893.5</v>
      </c>
      <c r="AB184" s="609">
        <f t="shared" si="67"/>
        <v>79841.25</v>
      </c>
      <c r="AC184" s="609">
        <f t="shared" si="68"/>
        <v>60415.44</v>
      </c>
      <c r="AD184" s="463"/>
      <c r="AE184" s="463"/>
      <c r="AF184" s="463"/>
      <c r="AG184" s="463"/>
      <c r="AH184" s="463"/>
      <c r="AI184" s="463"/>
      <c r="AJ184" s="440">
        <f>$AJ$3*F183</f>
        <v>0</v>
      </c>
      <c r="AK184" s="440">
        <f>$AK$3*G183</f>
        <v>0</v>
      </c>
      <c r="AL184" s="440">
        <f t="shared" si="81"/>
        <v>60976.82</v>
      </c>
      <c r="AM184" s="440">
        <f t="shared" si="82"/>
        <v>56021</v>
      </c>
      <c r="AN184" s="440">
        <f t="shared" si="83"/>
        <v>55072.72</v>
      </c>
      <c r="AO184" s="440">
        <f t="shared" si="84"/>
        <v>56551.01</v>
      </c>
      <c r="AP184" s="479">
        <f t="shared" si="75"/>
        <v>0</v>
      </c>
      <c r="AQ184" s="479">
        <f t="shared" si="76"/>
        <v>0</v>
      </c>
      <c r="AR184" s="479">
        <f t="shared" si="77"/>
        <v>-60976.82</v>
      </c>
      <c r="AS184" s="479">
        <f t="shared" si="78"/>
        <v>-56021</v>
      </c>
      <c r="AT184" s="479">
        <f t="shared" si="79"/>
        <v>-55072.72</v>
      </c>
      <c r="AU184" s="479">
        <f t="shared" si="80"/>
        <v>-56551.01</v>
      </c>
    </row>
    <row r="185" spans="1:47">
      <c r="A185" s="2" t="s">
        <v>1109</v>
      </c>
      <c r="B185" s="3" t="s">
        <v>234</v>
      </c>
      <c r="C185" s="1006">
        <v>6400</v>
      </c>
      <c r="D185" s="961"/>
      <c r="E185" s="1014" t="s">
        <v>1066</v>
      </c>
      <c r="F185" s="1009">
        <v>876242</v>
      </c>
      <c r="G185" s="331">
        <v>815581</v>
      </c>
      <c r="H185" s="332">
        <v>867802</v>
      </c>
      <c r="I185" s="332">
        <v>816321</v>
      </c>
      <c r="J185" s="333">
        <v>689309.74</v>
      </c>
      <c r="K185" s="333">
        <v>687952</v>
      </c>
      <c r="L185" s="695">
        <v>599771</v>
      </c>
      <c r="M185" s="702">
        <v>691249</v>
      </c>
      <c r="N185" s="327" t="s">
        <v>1382</v>
      </c>
      <c r="O185" s="314">
        <f t="shared" si="54"/>
        <v>416.74480966015739</v>
      </c>
      <c r="P185" s="314">
        <f t="shared" si="55"/>
        <v>391.96240705039639</v>
      </c>
      <c r="Q185" s="314">
        <f t="shared" si="56"/>
        <v>406.49672631578949</v>
      </c>
      <c r="R185" s="314">
        <f t="shared" si="57"/>
        <v>371.21123368421053</v>
      </c>
      <c r="S185" s="314">
        <f t="shared" si="58"/>
        <v>264.840058</v>
      </c>
      <c r="T185" s="314">
        <f t="shared" si="59"/>
        <v>211.45472000000004</v>
      </c>
      <c r="U185" s="314">
        <f t="shared" si="60"/>
        <v>229.17565578947369</v>
      </c>
      <c r="V185" s="314">
        <f t="shared" si="61"/>
        <v>212.46811368421055</v>
      </c>
      <c r="W185" s="609">
        <f t="shared" si="62"/>
        <v>990153.46</v>
      </c>
      <c r="X185" s="609">
        <f t="shared" si="63"/>
        <v>921606.52999999991</v>
      </c>
      <c r="Y185" s="609">
        <f t="shared" si="64"/>
        <v>1076074.48</v>
      </c>
      <c r="Z185" s="609">
        <f t="shared" si="65"/>
        <v>1036727.67</v>
      </c>
      <c r="AA185" s="609">
        <f t="shared" si="66"/>
        <v>971926.73339999991</v>
      </c>
      <c r="AB185" s="609">
        <f t="shared" si="67"/>
        <v>1038807.52</v>
      </c>
      <c r="AC185" s="609">
        <f t="shared" si="68"/>
        <v>911651.92</v>
      </c>
      <c r="AD185" s="463"/>
      <c r="AE185" s="463"/>
      <c r="AF185" s="463"/>
      <c r="AG185" s="463"/>
      <c r="AH185" s="463"/>
      <c r="AI185" s="463"/>
      <c r="AJ185" s="440"/>
      <c r="AK185" s="440"/>
      <c r="AL185" s="440">
        <f t="shared" si="81"/>
        <v>81025.09</v>
      </c>
      <c r="AM185" s="440">
        <f t="shared" si="82"/>
        <v>82459.59</v>
      </c>
      <c r="AN185" s="440">
        <f t="shared" si="83"/>
        <v>60928.5</v>
      </c>
      <c r="AO185" s="440">
        <f t="shared" si="84"/>
        <v>79841.25</v>
      </c>
      <c r="AP185" s="479"/>
      <c r="AQ185" s="479"/>
      <c r="AR185" s="479"/>
      <c r="AS185" s="479"/>
      <c r="AT185" s="479"/>
      <c r="AU185" s="479"/>
    </row>
    <row r="186" spans="1:47">
      <c r="A186" s="927" t="s">
        <v>2168</v>
      </c>
      <c r="B186" s="928"/>
      <c r="C186" s="1007"/>
      <c r="D186" s="986" t="s">
        <v>2192</v>
      </c>
      <c r="E186" s="669" t="s">
        <v>1066</v>
      </c>
      <c r="F186" s="1010"/>
      <c r="G186" s="929"/>
      <c r="H186" s="930"/>
      <c r="I186" s="930"/>
      <c r="J186" s="926"/>
      <c r="K186" s="926"/>
      <c r="L186" s="931"/>
      <c r="M186" s="932">
        <v>-7852</v>
      </c>
      <c r="N186" s="907"/>
      <c r="O186" s="906"/>
      <c r="P186" s="906"/>
      <c r="Q186" s="906"/>
      <c r="R186" s="906"/>
      <c r="S186" s="906"/>
      <c r="T186" s="906"/>
      <c r="U186" s="906"/>
      <c r="V186" s="906"/>
      <c r="W186" s="911"/>
      <c r="X186" s="911"/>
      <c r="Y186" s="911"/>
      <c r="Z186" s="911"/>
      <c r="AA186" s="911"/>
      <c r="AB186" s="911"/>
      <c r="AC186" s="911"/>
      <c r="AD186" s="463"/>
      <c r="AE186" s="463"/>
      <c r="AF186" s="463"/>
      <c r="AG186" s="463"/>
      <c r="AH186" s="463"/>
      <c r="AI186" s="463"/>
      <c r="AJ186" s="440">
        <f>$AJ$3*F185</f>
        <v>1323125.42</v>
      </c>
      <c r="AK186" s="440">
        <f>$AK$3*G185</f>
        <v>1231527.31</v>
      </c>
      <c r="AL186" s="440">
        <f t="shared" si="81"/>
        <v>1310381.02</v>
      </c>
      <c r="AM186" s="440">
        <f t="shared" si="82"/>
        <v>1232644.71</v>
      </c>
      <c r="AN186" s="440">
        <f t="shared" si="83"/>
        <v>1040857.7074</v>
      </c>
      <c r="AO186" s="440">
        <f t="shared" si="84"/>
        <v>1038807.52</v>
      </c>
      <c r="AP186" s="479">
        <f t="shared" si="75"/>
        <v>0</v>
      </c>
      <c r="AQ186" s="479">
        <f t="shared" si="76"/>
        <v>91598.10999999987</v>
      </c>
      <c r="AR186" s="479">
        <f t="shared" si="77"/>
        <v>12744.399999999907</v>
      </c>
      <c r="AS186" s="479">
        <f t="shared" si="78"/>
        <v>90480.709999999963</v>
      </c>
      <c r="AT186" s="479">
        <f t="shared" si="79"/>
        <v>282267.71259999997</v>
      </c>
      <c r="AU186" s="479">
        <f t="shared" si="80"/>
        <v>284317.89999999991</v>
      </c>
    </row>
    <row r="187" spans="1:47" s="905" customFormat="1">
      <c r="A187" s="2" t="s">
        <v>268</v>
      </c>
      <c r="B187" s="3" t="s">
        <v>1347</v>
      </c>
      <c r="C187" s="1006">
        <v>6400</v>
      </c>
      <c r="D187" s="961"/>
      <c r="E187" s="1014" t="s">
        <v>1066</v>
      </c>
      <c r="F187" s="1009">
        <v>0</v>
      </c>
      <c r="G187" s="331">
        <v>0</v>
      </c>
      <c r="H187" s="332">
        <v>0</v>
      </c>
      <c r="I187" s="332">
        <v>5584</v>
      </c>
      <c r="J187" s="333">
        <v>29790</v>
      </c>
      <c r="K187" s="333">
        <v>22773</v>
      </c>
      <c r="L187" s="694">
        <v>23602</v>
      </c>
      <c r="M187" s="700">
        <v>23345</v>
      </c>
      <c r="N187" s="327" t="s">
        <v>1382</v>
      </c>
      <c r="O187" s="314">
        <f t="shared" si="54"/>
        <v>0</v>
      </c>
      <c r="P187" s="314">
        <f t="shared" si="55"/>
        <v>0</v>
      </c>
      <c r="Q187" s="314">
        <f t="shared" si="56"/>
        <v>0</v>
      </c>
      <c r="R187" s="314">
        <f t="shared" si="57"/>
        <v>2.5392505263157896</v>
      </c>
      <c r="S187" s="314">
        <f t="shared" si="58"/>
        <v>11.445631578947369</v>
      </c>
      <c r="T187" s="314">
        <f t="shared" si="59"/>
        <v>6.9997010526315799</v>
      </c>
      <c r="U187" s="314">
        <f t="shared" si="60"/>
        <v>9.0184484210526303</v>
      </c>
      <c r="V187" s="314">
        <f t="shared" si="61"/>
        <v>7.1755157894736854</v>
      </c>
      <c r="W187" s="609">
        <f t="shared" si="62"/>
        <v>0</v>
      </c>
      <c r="X187" s="609">
        <f t="shared" si="63"/>
        <v>0</v>
      </c>
      <c r="Y187" s="609">
        <f t="shared" si="64"/>
        <v>0</v>
      </c>
      <c r="Z187" s="609">
        <f t="shared" si="65"/>
        <v>7091.68</v>
      </c>
      <c r="AA187" s="609">
        <f t="shared" si="66"/>
        <v>42003.899999999994</v>
      </c>
      <c r="AB187" s="609">
        <f t="shared" si="67"/>
        <v>34387.230000000003</v>
      </c>
      <c r="AC187" s="609">
        <f t="shared" si="68"/>
        <v>35875.040000000001</v>
      </c>
      <c r="AD187" s="909"/>
      <c r="AE187" s="909"/>
      <c r="AF187" s="909"/>
      <c r="AG187" s="909"/>
      <c r="AH187" s="909"/>
      <c r="AI187" s="909"/>
      <c r="AJ187" s="908"/>
      <c r="AK187" s="908"/>
      <c r="AL187" s="908"/>
      <c r="AM187" s="908"/>
      <c r="AN187" s="908"/>
      <c r="AO187" s="908"/>
      <c r="AP187" s="910"/>
      <c r="AQ187" s="910"/>
      <c r="AR187" s="910"/>
      <c r="AS187" s="910"/>
      <c r="AT187" s="910"/>
      <c r="AU187" s="910"/>
    </row>
    <row r="188" spans="1:47">
      <c r="A188" s="2" t="s">
        <v>193</v>
      </c>
      <c r="B188" s="3" t="s">
        <v>2060</v>
      </c>
      <c r="C188" s="1006">
        <v>6320</v>
      </c>
      <c r="D188" s="961"/>
      <c r="E188" s="1014" t="s">
        <v>1066</v>
      </c>
      <c r="F188" s="1009">
        <v>7552</v>
      </c>
      <c r="G188" s="331">
        <v>7552</v>
      </c>
      <c r="H188" s="332">
        <v>7552</v>
      </c>
      <c r="I188" s="332">
        <v>6898</v>
      </c>
      <c r="J188" s="333">
        <v>6070</v>
      </c>
      <c r="K188" s="333">
        <v>6442</v>
      </c>
      <c r="L188" s="695">
        <v>7168</v>
      </c>
      <c r="M188" s="702">
        <v>14951</v>
      </c>
      <c r="N188" s="327" t="s">
        <v>1382</v>
      </c>
      <c r="O188" s="314">
        <f t="shared" si="54"/>
        <v>3.5917666609835051</v>
      </c>
      <c r="P188" s="314">
        <f t="shared" si="55"/>
        <v>3.629437294449716</v>
      </c>
      <c r="Q188" s="314">
        <f t="shared" si="56"/>
        <v>3.5375157894736846</v>
      </c>
      <c r="R188" s="314">
        <f t="shared" si="57"/>
        <v>3.1367747368421055</v>
      </c>
      <c r="S188" s="314">
        <f t="shared" si="58"/>
        <v>2.3321578947368424</v>
      </c>
      <c r="T188" s="314">
        <f t="shared" si="59"/>
        <v>1.9800673684210528</v>
      </c>
      <c r="U188" s="314">
        <f t="shared" si="60"/>
        <v>2.7389305263157895</v>
      </c>
      <c r="V188" s="314">
        <f t="shared" si="61"/>
        <v>4.5954652631578954</v>
      </c>
      <c r="W188" s="609">
        <f t="shared" si="62"/>
        <v>8533.7599999999984</v>
      </c>
      <c r="X188" s="609">
        <f t="shared" si="63"/>
        <v>8533.7599999999984</v>
      </c>
      <c r="Y188" s="609">
        <f t="shared" si="64"/>
        <v>9364.48</v>
      </c>
      <c r="Z188" s="609">
        <f t="shared" si="65"/>
        <v>8760.4600000000009</v>
      </c>
      <c r="AA188" s="609">
        <f t="shared" si="66"/>
        <v>8558.6999999999989</v>
      </c>
      <c r="AB188" s="609">
        <f t="shared" si="67"/>
        <v>9727.42</v>
      </c>
      <c r="AC188" s="609">
        <f t="shared" si="68"/>
        <v>10895.36</v>
      </c>
      <c r="AD188" s="463"/>
      <c r="AE188" s="463"/>
      <c r="AF188" s="463"/>
      <c r="AG188" s="463"/>
      <c r="AH188" s="463"/>
      <c r="AI188" s="463"/>
      <c r="AJ188" s="440">
        <f>$AJ$3*F187</f>
        <v>0</v>
      </c>
      <c r="AK188" s="440">
        <f>$AK$3*G187</f>
        <v>0</v>
      </c>
      <c r="AL188" s="440">
        <f>$AL$3*H187</f>
        <v>0</v>
      </c>
      <c r="AM188" s="440">
        <f>$AM$3*I187</f>
        <v>8431.84</v>
      </c>
      <c r="AN188" s="440">
        <f>$AN$3*J187</f>
        <v>44982.9</v>
      </c>
      <c r="AO188" s="440">
        <f>$AO$3*K187</f>
        <v>34387.230000000003</v>
      </c>
      <c r="AP188" s="479">
        <f t="shared" si="75"/>
        <v>0</v>
      </c>
      <c r="AQ188" s="479">
        <f t="shared" si="76"/>
        <v>0</v>
      </c>
      <c r="AR188" s="479">
        <f t="shared" si="77"/>
        <v>0</v>
      </c>
      <c r="AS188" s="479">
        <f t="shared" si="78"/>
        <v>-8431.84</v>
      </c>
      <c r="AT188" s="479">
        <f t="shared" si="79"/>
        <v>-44982.9</v>
      </c>
      <c r="AU188" s="479">
        <f t="shared" si="80"/>
        <v>-34387.230000000003</v>
      </c>
    </row>
    <row r="189" spans="1:47">
      <c r="A189" s="2" t="s">
        <v>1083</v>
      </c>
      <c r="B189" s="3" t="s">
        <v>1100</v>
      </c>
      <c r="C189" s="1006">
        <v>6400</v>
      </c>
      <c r="D189" s="961"/>
      <c r="E189" s="1014" t="s">
        <v>1066</v>
      </c>
      <c r="F189" s="1009">
        <v>84067</v>
      </c>
      <c r="G189" s="331">
        <v>86863</v>
      </c>
      <c r="H189" s="332">
        <v>76849</v>
      </c>
      <c r="I189" s="332">
        <v>86849</v>
      </c>
      <c r="J189" s="333">
        <v>73651</v>
      </c>
      <c r="K189" s="333">
        <v>63805</v>
      </c>
      <c r="L189" s="694">
        <v>63580</v>
      </c>
      <c r="M189" s="700">
        <v>59890</v>
      </c>
      <c r="N189" s="327" t="s">
        <v>1382</v>
      </c>
      <c r="O189" s="314">
        <f t="shared" si="54"/>
        <v>39.982659942915824</v>
      </c>
      <c r="P189" s="314">
        <f t="shared" si="55"/>
        <v>41.745737779102974</v>
      </c>
      <c r="Q189" s="314">
        <f t="shared" si="56"/>
        <v>35.997689473684211</v>
      </c>
      <c r="R189" s="314">
        <f t="shared" si="57"/>
        <v>39.49344</v>
      </c>
      <c r="S189" s="314">
        <f t="shared" si="58"/>
        <v>28.297489473684209</v>
      </c>
      <c r="T189" s="314">
        <f t="shared" si="59"/>
        <v>19.611642105263158</v>
      </c>
      <c r="U189" s="314">
        <f t="shared" si="60"/>
        <v>24.294252631578949</v>
      </c>
      <c r="V189" s="314">
        <f t="shared" si="61"/>
        <v>18.408294736842105</v>
      </c>
      <c r="W189" s="609">
        <f t="shared" si="62"/>
        <v>94995.709999999992</v>
      </c>
      <c r="X189" s="609">
        <f t="shared" si="63"/>
        <v>98155.189999999988</v>
      </c>
      <c r="Y189" s="609">
        <f t="shared" si="64"/>
        <v>95292.76</v>
      </c>
      <c r="Z189" s="609">
        <f t="shared" si="65"/>
        <v>110298.23</v>
      </c>
      <c r="AA189" s="609">
        <f t="shared" si="66"/>
        <v>103847.90999999999</v>
      </c>
      <c r="AB189" s="609">
        <f t="shared" si="67"/>
        <v>96345.55</v>
      </c>
      <c r="AC189" s="609">
        <f t="shared" si="68"/>
        <v>96641.600000000006</v>
      </c>
      <c r="AD189" s="463"/>
      <c r="AE189" s="463"/>
      <c r="AF189" s="463"/>
      <c r="AG189" s="463"/>
      <c r="AH189" s="463"/>
      <c r="AI189" s="463"/>
      <c r="AJ189" s="440">
        <f>$AJ$3*F188</f>
        <v>11403.52</v>
      </c>
      <c r="AK189" s="440">
        <f>$AK$3*G188</f>
        <v>11403.52</v>
      </c>
      <c r="AL189" s="440">
        <f>$AL$3*H188</f>
        <v>11403.52</v>
      </c>
      <c r="AM189" s="440">
        <f>$AM$3*I188</f>
        <v>10415.98</v>
      </c>
      <c r="AN189" s="440">
        <f>$AN$3*J188</f>
        <v>9165.7000000000007</v>
      </c>
      <c r="AO189" s="440">
        <f>$AO$3*K188</f>
        <v>9727.42</v>
      </c>
      <c r="AP189" s="479">
        <f t="shared" si="75"/>
        <v>0</v>
      </c>
      <c r="AQ189" s="479">
        <f t="shared" si="76"/>
        <v>0</v>
      </c>
      <c r="AR189" s="479">
        <f t="shared" si="77"/>
        <v>0</v>
      </c>
      <c r="AS189" s="479">
        <f t="shared" si="78"/>
        <v>987.54000000000087</v>
      </c>
      <c r="AT189" s="479">
        <f t="shared" si="79"/>
        <v>2237.8199999999997</v>
      </c>
      <c r="AU189" s="479">
        <f t="shared" si="80"/>
        <v>1676.1000000000004</v>
      </c>
    </row>
    <row r="190" spans="1:47">
      <c r="A190" s="2" t="s">
        <v>2086</v>
      </c>
      <c r="B190" s="3" t="s">
        <v>2087</v>
      </c>
      <c r="C190" s="1006" t="s">
        <v>351</v>
      </c>
      <c r="D190" s="961"/>
      <c r="E190" s="1014" t="s">
        <v>1066</v>
      </c>
      <c r="F190" s="1009"/>
      <c r="G190" s="331"/>
      <c r="H190" s="332"/>
      <c r="I190" s="332"/>
      <c r="J190" s="333"/>
      <c r="K190" s="333">
        <v>95233</v>
      </c>
      <c r="L190" s="694">
        <v>208766</v>
      </c>
      <c r="M190" s="981">
        <v>212904</v>
      </c>
      <c r="N190" s="327"/>
      <c r="O190" s="314"/>
      <c r="P190" s="314"/>
      <c r="Q190" s="314"/>
      <c r="R190" s="314"/>
      <c r="S190" s="314"/>
      <c r="T190" s="314">
        <f t="shared" si="59"/>
        <v>29.271616842105267</v>
      </c>
      <c r="U190" s="314">
        <f t="shared" si="60"/>
        <v>79.770587368421047</v>
      </c>
      <c r="V190" s="314">
        <f t="shared" si="61"/>
        <v>65.439966315789476</v>
      </c>
      <c r="W190" s="609"/>
      <c r="X190" s="609"/>
      <c r="Y190" s="609"/>
      <c r="Z190" s="609"/>
      <c r="AA190" s="609"/>
      <c r="AB190" s="609">
        <f t="shared" si="67"/>
        <v>143801.82999999999</v>
      </c>
      <c r="AC190" s="609">
        <f t="shared" si="68"/>
        <v>317324.32</v>
      </c>
      <c r="AD190" s="463"/>
      <c r="AE190" s="463"/>
      <c r="AF190" s="463"/>
      <c r="AG190" s="463"/>
      <c r="AH190" s="463"/>
      <c r="AI190" s="463"/>
      <c r="AJ190" s="440">
        <f>$AJ$3*F189</f>
        <v>126941.17</v>
      </c>
      <c r="AK190" s="440">
        <f>$AK$3*G189</f>
        <v>131163.13</v>
      </c>
      <c r="AL190" s="440">
        <f>$AL$3*H189</f>
        <v>116041.99</v>
      </c>
      <c r="AM190" s="440">
        <f>$AM$3*I189</f>
        <v>131141.99</v>
      </c>
      <c r="AN190" s="440">
        <f>$AN$3*J189</f>
        <v>111213.01</v>
      </c>
      <c r="AO190" s="440">
        <f>$AO$3*K189</f>
        <v>96345.55</v>
      </c>
      <c r="AP190" s="479">
        <f t="shared" si="75"/>
        <v>0</v>
      </c>
      <c r="AQ190" s="479">
        <f t="shared" si="76"/>
        <v>-4221.9600000000064</v>
      </c>
      <c r="AR190" s="479">
        <f t="shared" si="77"/>
        <v>10899.179999999993</v>
      </c>
      <c r="AS190" s="479">
        <f t="shared" si="78"/>
        <v>-4200.8199999999924</v>
      </c>
      <c r="AT190" s="479">
        <f t="shared" si="79"/>
        <v>15728.160000000003</v>
      </c>
      <c r="AU190" s="479">
        <f t="shared" si="80"/>
        <v>30595.619999999995</v>
      </c>
    </row>
    <row r="191" spans="1:47">
      <c r="A191" s="736" t="s">
        <v>2088</v>
      </c>
      <c r="B191" s="737" t="s">
        <v>2087</v>
      </c>
      <c r="C191" s="1007"/>
      <c r="D191" s="986" t="s">
        <v>2192</v>
      </c>
      <c r="E191" s="669" t="s">
        <v>1066</v>
      </c>
      <c r="F191" s="1010"/>
      <c r="G191" s="738"/>
      <c r="H191" s="739"/>
      <c r="I191" s="739"/>
      <c r="J191" s="670"/>
      <c r="K191" s="670"/>
      <c r="L191" s="740"/>
      <c r="M191" s="741">
        <v>-95233</v>
      </c>
      <c r="N191" s="999"/>
      <c r="O191" s="1000"/>
      <c r="P191" s="1000"/>
      <c r="Q191" s="1000"/>
      <c r="R191" s="1000"/>
      <c r="S191" s="1000"/>
      <c r="T191" s="1000"/>
      <c r="U191" s="1000"/>
      <c r="V191" s="1000">
        <f t="shared" si="61"/>
        <v>-29.271616842105267</v>
      </c>
      <c r="W191" s="974"/>
      <c r="X191" s="974"/>
      <c r="Y191" s="974"/>
      <c r="Z191" s="974"/>
      <c r="AA191" s="974"/>
      <c r="AB191" s="974"/>
      <c r="AC191" s="974"/>
      <c r="AD191" s="463"/>
      <c r="AE191" s="463"/>
      <c r="AF191" s="463"/>
      <c r="AG191" s="463"/>
      <c r="AH191" s="463"/>
      <c r="AI191" s="463"/>
      <c r="AJ191" s="440"/>
      <c r="AK191" s="440"/>
      <c r="AL191" s="440"/>
      <c r="AM191" s="440"/>
      <c r="AN191" s="440"/>
      <c r="AO191" s="440">
        <f>$AO$3*K190</f>
        <v>143801.82999999999</v>
      </c>
      <c r="AP191" s="479"/>
      <c r="AQ191" s="479"/>
      <c r="AR191" s="479"/>
      <c r="AS191" s="479"/>
      <c r="AT191" s="479"/>
      <c r="AU191" s="479"/>
    </row>
    <row r="192" spans="1:47" s="88" customFormat="1">
      <c r="A192" s="2" t="s">
        <v>1348</v>
      </c>
      <c r="B192" s="3" t="s">
        <v>1349</v>
      </c>
      <c r="C192" s="1006">
        <v>6400</v>
      </c>
      <c r="D192" s="961"/>
      <c r="E192" s="1014" t="s">
        <v>1066</v>
      </c>
      <c r="F192" s="1009">
        <v>13708</v>
      </c>
      <c r="G192" s="331">
        <v>13357</v>
      </c>
      <c r="H192" s="332">
        <v>11968</v>
      </c>
      <c r="I192" s="332">
        <v>12058</v>
      </c>
      <c r="J192" s="333">
        <v>17734</v>
      </c>
      <c r="K192" s="333">
        <v>11981</v>
      </c>
      <c r="L192" s="695">
        <v>10948</v>
      </c>
      <c r="M192" s="702">
        <v>11053</v>
      </c>
      <c r="N192" s="327" t="s">
        <v>1382</v>
      </c>
      <c r="O192" s="314">
        <f t="shared" si="54"/>
        <v>6.5195891669441064</v>
      </c>
      <c r="P192" s="314">
        <f t="shared" si="55"/>
        <v>6.4192788588406851</v>
      </c>
      <c r="Q192" s="314">
        <f t="shared" si="56"/>
        <v>5.6060631578947371</v>
      </c>
      <c r="R192" s="314">
        <f t="shared" si="57"/>
        <v>5.4832168421052643</v>
      </c>
      <c r="S192" s="314">
        <f t="shared" si="58"/>
        <v>6.8135894736842104</v>
      </c>
      <c r="T192" s="314">
        <f t="shared" si="59"/>
        <v>3.6825810526315794</v>
      </c>
      <c r="U192" s="314">
        <f t="shared" si="60"/>
        <v>4.1832884210526311</v>
      </c>
      <c r="V192" s="314">
        <f t="shared" si="61"/>
        <v>3.3973431578947371</v>
      </c>
      <c r="W192" s="609">
        <f t="shared" si="62"/>
        <v>15490.039999999999</v>
      </c>
      <c r="X192" s="609">
        <f t="shared" si="63"/>
        <v>15093.409999999998</v>
      </c>
      <c r="Y192" s="609">
        <f t="shared" si="64"/>
        <v>14840.32</v>
      </c>
      <c r="Z192" s="609">
        <f t="shared" si="65"/>
        <v>15313.66</v>
      </c>
      <c r="AA192" s="609">
        <f t="shared" si="66"/>
        <v>25004.94</v>
      </c>
      <c r="AB192" s="609">
        <f t="shared" si="67"/>
        <v>18091.310000000001</v>
      </c>
      <c r="AC192" s="609">
        <f t="shared" si="68"/>
        <v>16640.96</v>
      </c>
      <c r="AD192" s="974"/>
      <c r="AE192" s="974"/>
      <c r="AF192" s="974"/>
      <c r="AG192" s="974"/>
      <c r="AH192" s="974"/>
      <c r="AI192" s="974"/>
      <c r="AJ192" s="974"/>
      <c r="AK192" s="974"/>
      <c r="AL192" s="974"/>
      <c r="AM192" s="974"/>
      <c r="AN192" s="974"/>
      <c r="AO192" s="974"/>
      <c r="AP192" s="1001"/>
      <c r="AQ192" s="1001"/>
      <c r="AR192" s="1001"/>
      <c r="AS192" s="1001"/>
      <c r="AT192" s="1001"/>
      <c r="AU192" s="1001"/>
    </row>
    <row r="193" spans="1:47">
      <c r="A193" s="2" t="s">
        <v>114</v>
      </c>
      <c r="B193" s="3" t="s">
        <v>127</v>
      </c>
      <c r="C193" s="1006">
        <v>6440</v>
      </c>
      <c r="D193" s="961"/>
      <c r="E193" s="1014" t="s">
        <v>1066</v>
      </c>
      <c r="F193" s="1009">
        <v>7389</v>
      </c>
      <c r="G193" s="331">
        <v>7092</v>
      </c>
      <c r="H193" s="332">
        <v>7986</v>
      </c>
      <c r="I193" s="332">
        <v>7192</v>
      </c>
      <c r="J193" s="333">
        <v>5842</v>
      </c>
      <c r="K193" s="333">
        <v>5942</v>
      </c>
      <c r="L193" s="695">
        <v>6338</v>
      </c>
      <c r="M193" s="702">
        <v>6698</v>
      </c>
      <c r="N193" s="327" t="s">
        <v>1382</v>
      </c>
      <c r="O193" s="314">
        <f t="shared" si="54"/>
        <v>3.5142430956047566</v>
      </c>
      <c r="P193" s="314">
        <f t="shared" si="55"/>
        <v>3.4083645778916027</v>
      </c>
      <c r="Q193" s="314">
        <f t="shared" si="56"/>
        <v>3.7408105263157898</v>
      </c>
      <c r="R193" s="314">
        <f t="shared" si="57"/>
        <v>3.2704673684210528</v>
      </c>
      <c r="S193" s="314">
        <f t="shared" si="58"/>
        <v>2.2445578947368423</v>
      </c>
      <c r="T193" s="314">
        <f t="shared" si="59"/>
        <v>1.8263831578947372</v>
      </c>
      <c r="U193" s="314">
        <f t="shared" si="60"/>
        <v>2.4217831578947373</v>
      </c>
      <c r="V193" s="314">
        <f t="shared" si="61"/>
        <v>2.0587536842105267</v>
      </c>
      <c r="W193" s="609">
        <f t="shared" si="62"/>
        <v>8349.57</v>
      </c>
      <c r="X193" s="609">
        <f t="shared" si="63"/>
        <v>8013.9599999999991</v>
      </c>
      <c r="Y193" s="609">
        <f t="shared" si="64"/>
        <v>9902.64</v>
      </c>
      <c r="Z193" s="609">
        <f t="shared" si="65"/>
        <v>9133.84</v>
      </c>
      <c r="AA193" s="609">
        <f t="shared" si="66"/>
        <v>8237.2199999999993</v>
      </c>
      <c r="AB193" s="609">
        <f t="shared" si="67"/>
        <v>8972.42</v>
      </c>
      <c r="AC193" s="609">
        <f t="shared" si="68"/>
        <v>9633.76</v>
      </c>
      <c r="AD193" s="463"/>
      <c r="AE193" s="463"/>
      <c r="AF193" s="463"/>
      <c r="AG193" s="463"/>
      <c r="AH193" s="463"/>
      <c r="AI193" s="463"/>
      <c r="AJ193" s="440">
        <f t="shared" ref="AJ193:AJ200" si="85">$AJ$3*F192</f>
        <v>20699.080000000002</v>
      </c>
      <c r="AK193" s="440">
        <f t="shared" ref="AK193:AK200" si="86">$AK$3*G192</f>
        <v>20169.07</v>
      </c>
      <c r="AL193" s="440">
        <f t="shared" ref="AL193:AL200" si="87">$AL$3*H192</f>
        <v>18071.68</v>
      </c>
      <c r="AM193" s="440">
        <f t="shared" ref="AM193:AM200" si="88">$AM$3*I192</f>
        <v>18207.580000000002</v>
      </c>
      <c r="AN193" s="440">
        <f t="shared" ref="AN193:AN200" si="89">$AN$3*J192</f>
        <v>26778.34</v>
      </c>
      <c r="AO193" s="440">
        <f t="shared" ref="AO193:AO200" si="90">$AO$3*K192</f>
        <v>18091.310000000001</v>
      </c>
      <c r="AP193" s="479">
        <f t="shared" si="75"/>
        <v>0</v>
      </c>
      <c r="AQ193" s="479">
        <f t="shared" si="76"/>
        <v>530.01000000000204</v>
      </c>
      <c r="AR193" s="479">
        <f t="shared" si="77"/>
        <v>2627.4000000000015</v>
      </c>
      <c r="AS193" s="479">
        <f t="shared" si="78"/>
        <v>2491.5</v>
      </c>
      <c r="AT193" s="479">
        <f t="shared" si="79"/>
        <v>-6079.2599999999984</v>
      </c>
      <c r="AU193" s="479">
        <f t="shared" si="80"/>
        <v>2607.7700000000004</v>
      </c>
    </row>
    <row r="194" spans="1:47">
      <c r="A194" s="2" t="s">
        <v>1350</v>
      </c>
      <c r="B194" s="3" t="s">
        <v>127</v>
      </c>
      <c r="C194" s="1006" t="s">
        <v>351</v>
      </c>
      <c r="D194" s="961"/>
      <c r="E194" s="1014" t="s">
        <v>1066</v>
      </c>
      <c r="F194" s="1009">
        <v>8053</v>
      </c>
      <c r="G194" s="331">
        <v>7135</v>
      </c>
      <c r="H194" s="332">
        <v>5581</v>
      </c>
      <c r="I194" s="332">
        <v>4548</v>
      </c>
      <c r="J194" s="333">
        <v>6850</v>
      </c>
      <c r="K194" s="333">
        <v>11651</v>
      </c>
      <c r="L194" s="694">
        <v>9320</v>
      </c>
      <c r="M194" s="702">
        <v>981</v>
      </c>
      <c r="N194" s="327" t="s">
        <v>1382</v>
      </c>
      <c r="O194" s="314">
        <f t="shared" si="54"/>
        <v>3.8300446134666535</v>
      </c>
      <c r="P194" s="314">
        <f t="shared" si="55"/>
        <v>3.4290300709611659</v>
      </c>
      <c r="Q194" s="314">
        <f t="shared" si="56"/>
        <v>2.6142578947368422</v>
      </c>
      <c r="R194" s="314">
        <f t="shared" si="57"/>
        <v>2.0681431578947369</v>
      </c>
      <c r="S194" s="314">
        <f t="shared" si="58"/>
        <v>2.6318421052631575</v>
      </c>
      <c r="T194" s="314">
        <f t="shared" si="59"/>
        <v>3.5811494736842109</v>
      </c>
      <c r="U194" s="314">
        <f t="shared" si="60"/>
        <v>3.5612210526315788</v>
      </c>
      <c r="V194" s="314">
        <f t="shared" si="61"/>
        <v>0.30152842105263161</v>
      </c>
      <c r="W194" s="609">
        <f t="shared" si="62"/>
        <v>9099.89</v>
      </c>
      <c r="X194" s="609">
        <f t="shared" si="63"/>
        <v>8062.5499999999993</v>
      </c>
      <c r="Y194" s="609">
        <f t="shared" si="64"/>
        <v>6920.44</v>
      </c>
      <c r="Z194" s="609">
        <f t="shared" si="65"/>
        <v>5775.96</v>
      </c>
      <c r="AA194" s="609">
        <f t="shared" si="66"/>
        <v>9658.5</v>
      </c>
      <c r="AB194" s="609">
        <f t="shared" si="67"/>
        <v>17593.009999999998</v>
      </c>
      <c r="AC194" s="609">
        <f t="shared" si="68"/>
        <v>14166.4</v>
      </c>
      <c r="AD194" s="463"/>
      <c r="AE194" s="463"/>
      <c r="AF194" s="463"/>
      <c r="AG194" s="463"/>
      <c r="AH194" s="463"/>
      <c r="AI194" s="463"/>
      <c r="AJ194" s="440">
        <f t="shared" si="85"/>
        <v>11157.39</v>
      </c>
      <c r="AK194" s="440">
        <f t="shared" si="86"/>
        <v>10708.92</v>
      </c>
      <c r="AL194" s="440">
        <f t="shared" si="87"/>
        <v>12058.86</v>
      </c>
      <c r="AM194" s="440">
        <f t="shared" si="88"/>
        <v>10859.92</v>
      </c>
      <c r="AN194" s="440">
        <f t="shared" si="89"/>
        <v>8821.42</v>
      </c>
      <c r="AO194" s="440">
        <f t="shared" si="90"/>
        <v>8972.42</v>
      </c>
      <c r="AP194" s="479">
        <f t="shared" si="75"/>
        <v>0</v>
      </c>
      <c r="AQ194" s="479">
        <f t="shared" si="76"/>
        <v>448.46999999999935</v>
      </c>
      <c r="AR194" s="479">
        <f t="shared" si="77"/>
        <v>-901.47000000000116</v>
      </c>
      <c r="AS194" s="479">
        <f t="shared" si="78"/>
        <v>297.46999999999935</v>
      </c>
      <c r="AT194" s="479">
        <f t="shared" si="79"/>
        <v>2335.9699999999993</v>
      </c>
      <c r="AU194" s="479">
        <f t="shared" si="80"/>
        <v>2184.9699999999993</v>
      </c>
    </row>
    <row r="195" spans="1:47">
      <c r="A195" s="2" t="s">
        <v>207</v>
      </c>
      <c r="B195" s="3" t="s">
        <v>208</v>
      </c>
      <c r="C195" s="1006">
        <v>6430</v>
      </c>
      <c r="D195" s="961"/>
      <c r="E195" s="1014" t="s">
        <v>1066</v>
      </c>
      <c r="F195" s="1009">
        <v>11184</v>
      </c>
      <c r="G195" s="331">
        <v>14058</v>
      </c>
      <c r="H195" s="332">
        <v>11332</v>
      </c>
      <c r="I195" s="332">
        <v>9478</v>
      </c>
      <c r="J195" s="333">
        <v>8802</v>
      </c>
      <c r="K195" s="333">
        <v>8480</v>
      </c>
      <c r="L195" s="695">
        <v>8047</v>
      </c>
      <c r="M195" s="702">
        <v>7241</v>
      </c>
      <c r="N195" s="327" t="s">
        <v>1382</v>
      </c>
      <c r="O195" s="314">
        <f t="shared" si="54"/>
        <v>5.3191629153124369</v>
      </c>
      <c r="P195" s="314">
        <f t="shared" si="55"/>
        <v>6.7561744551607656</v>
      </c>
      <c r="Q195" s="314">
        <f t="shared" si="56"/>
        <v>5.3081473684210527</v>
      </c>
      <c r="R195" s="314">
        <f t="shared" si="57"/>
        <v>4.3099957894736844</v>
      </c>
      <c r="S195" s="314">
        <f t="shared" si="58"/>
        <v>3.3818210526315791</v>
      </c>
      <c r="T195" s="314">
        <f t="shared" si="59"/>
        <v>2.606484210526316</v>
      </c>
      <c r="U195" s="314">
        <f t="shared" si="60"/>
        <v>3.074801052631579</v>
      </c>
      <c r="V195" s="314">
        <f t="shared" si="61"/>
        <v>2.2256547368421056</v>
      </c>
      <c r="W195" s="609">
        <f t="shared" si="62"/>
        <v>12637.919999999998</v>
      </c>
      <c r="X195" s="609">
        <f t="shared" si="63"/>
        <v>15885.539999999999</v>
      </c>
      <c r="Y195" s="609">
        <f t="shared" si="64"/>
        <v>14051.68</v>
      </c>
      <c r="Z195" s="609">
        <f t="shared" si="65"/>
        <v>12037.06</v>
      </c>
      <c r="AA195" s="609">
        <f t="shared" si="66"/>
        <v>12410.82</v>
      </c>
      <c r="AB195" s="609">
        <f t="shared" si="67"/>
        <v>12804.8</v>
      </c>
      <c r="AC195" s="609">
        <f t="shared" si="68"/>
        <v>12231.44</v>
      </c>
      <c r="AD195" s="463"/>
      <c r="AE195" s="463"/>
      <c r="AF195" s="463"/>
      <c r="AG195" s="463"/>
      <c r="AH195" s="463"/>
      <c r="AI195" s="463"/>
      <c r="AJ195" s="440">
        <f t="shared" si="85"/>
        <v>12160.03</v>
      </c>
      <c r="AK195" s="440">
        <f t="shared" si="86"/>
        <v>10773.85</v>
      </c>
      <c r="AL195" s="440">
        <f t="shared" si="87"/>
        <v>8427.31</v>
      </c>
      <c r="AM195" s="440">
        <f t="shared" si="88"/>
        <v>6867.4800000000005</v>
      </c>
      <c r="AN195" s="440">
        <f t="shared" si="89"/>
        <v>10343.5</v>
      </c>
      <c r="AO195" s="440">
        <f t="shared" si="90"/>
        <v>17593.009999999998</v>
      </c>
      <c r="AP195" s="479">
        <f t="shared" si="75"/>
        <v>0</v>
      </c>
      <c r="AQ195" s="479">
        <f t="shared" si="76"/>
        <v>1386.1800000000003</v>
      </c>
      <c r="AR195" s="479">
        <f t="shared" si="77"/>
        <v>3732.7200000000012</v>
      </c>
      <c r="AS195" s="479">
        <f t="shared" si="78"/>
        <v>5292.55</v>
      </c>
      <c r="AT195" s="479">
        <f t="shared" si="79"/>
        <v>1816.5300000000007</v>
      </c>
      <c r="AU195" s="479">
        <f t="shared" si="80"/>
        <v>-5432.9799999999977</v>
      </c>
    </row>
    <row r="196" spans="1:47">
      <c r="A196" s="2" t="s">
        <v>142</v>
      </c>
      <c r="B196" s="3" t="s">
        <v>73</v>
      </c>
      <c r="C196" s="1006">
        <v>6400</v>
      </c>
      <c r="D196" s="961"/>
      <c r="E196" s="1014" t="s">
        <v>1066</v>
      </c>
      <c r="F196" s="1009">
        <v>497044</v>
      </c>
      <c r="G196" s="331">
        <v>474923</v>
      </c>
      <c r="H196" s="332">
        <v>470842</v>
      </c>
      <c r="I196" s="332">
        <v>330118</v>
      </c>
      <c r="J196" s="333">
        <v>316967</v>
      </c>
      <c r="K196" s="333">
        <v>296413</v>
      </c>
      <c r="L196" s="695">
        <v>305007</v>
      </c>
      <c r="M196" s="702">
        <v>304110</v>
      </c>
      <c r="N196" s="327" t="s">
        <v>1382</v>
      </c>
      <c r="O196" s="314">
        <f t="shared" si="54"/>
        <v>236.39646030745303</v>
      </c>
      <c r="P196" s="314">
        <f t="shared" si="55"/>
        <v>228.24460383897542</v>
      </c>
      <c r="Q196" s="314">
        <f t="shared" si="56"/>
        <v>220.5523052631579</v>
      </c>
      <c r="R196" s="314">
        <f t="shared" si="57"/>
        <v>150.11681684210527</v>
      </c>
      <c r="S196" s="314">
        <f t="shared" si="58"/>
        <v>121.78205789473684</v>
      </c>
      <c r="T196" s="314">
        <f t="shared" si="59"/>
        <v>91.107995789473691</v>
      </c>
      <c r="U196" s="314">
        <f t="shared" si="60"/>
        <v>116.54478</v>
      </c>
      <c r="V196" s="314">
        <f t="shared" si="61"/>
        <v>93.473810526315802</v>
      </c>
      <c r="W196" s="609">
        <f t="shared" si="62"/>
        <v>561659.72</v>
      </c>
      <c r="X196" s="609">
        <f t="shared" si="63"/>
        <v>536662.99</v>
      </c>
      <c r="Y196" s="609">
        <f t="shared" si="64"/>
        <v>583844.07999999996</v>
      </c>
      <c r="Z196" s="609">
        <f t="shared" si="65"/>
        <v>419249.86</v>
      </c>
      <c r="AA196" s="609">
        <f t="shared" si="66"/>
        <v>446923.47</v>
      </c>
      <c r="AB196" s="609">
        <f t="shared" si="67"/>
        <v>447583.63</v>
      </c>
      <c r="AC196" s="609">
        <f t="shared" si="68"/>
        <v>463610.64</v>
      </c>
      <c r="AD196" s="463"/>
      <c r="AE196" s="463"/>
      <c r="AF196" s="463"/>
      <c r="AG196" s="463"/>
      <c r="AH196" s="463"/>
      <c r="AI196" s="463"/>
      <c r="AJ196" s="440">
        <f t="shared" si="85"/>
        <v>16887.84</v>
      </c>
      <c r="AK196" s="440">
        <f t="shared" si="86"/>
        <v>21227.58</v>
      </c>
      <c r="AL196" s="440">
        <f t="shared" si="87"/>
        <v>17111.32</v>
      </c>
      <c r="AM196" s="440">
        <f t="shared" si="88"/>
        <v>14311.78</v>
      </c>
      <c r="AN196" s="440">
        <f t="shared" si="89"/>
        <v>13291.02</v>
      </c>
      <c r="AO196" s="440">
        <f t="shared" si="90"/>
        <v>12804.8</v>
      </c>
      <c r="AP196" s="479">
        <f t="shared" si="75"/>
        <v>0</v>
      </c>
      <c r="AQ196" s="479">
        <f t="shared" si="76"/>
        <v>-4339.7400000000016</v>
      </c>
      <c r="AR196" s="479">
        <f t="shared" si="77"/>
        <v>-223.47999999999956</v>
      </c>
      <c r="AS196" s="479">
        <f t="shared" si="78"/>
        <v>2576.0599999999995</v>
      </c>
      <c r="AT196" s="479">
        <f t="shared" si="79"/>
        <v>3596.8199999999997</v>
      </c>
      <c r="AU196" s="479">
        <f t="shared" si="80"/>
        <v>4083.0400000000009</v>
      </c>
    </row>
    <row r="197" spans="1:47">
      <c r="A197" s="2" t="s">
        <v>117</v>
      </c>
      <c r="B197" s="3" t="s">
        <v>282</v>
      </c>
      <c r="C197" s="1006">
        <v>6470</v>
      </c>
      <c r="D197" s="961"/>
      <c r="E197" s="1014" t="s">
        <v>1066</v>
      </c>
      <c r="F197" s="1009">
        <v>9391</v>
      </c>
      <c r="G197" s="331">
        <v>10507</v>
      </c>
      <c r="H197" s="332">
        <v>8033</v>
      </c>
      <c r="I197" s="332">
        <v>7098</v>
      </c>
      <c r="J197" s="333">
        <v>6076</v>
      </c>
      <c r="K197" s="333">
        <v>6140</v>
      </c>
      <c r="L197" s="694">
        <v>8047</v>
      </c>
      <c r="M197" s="700">
        <v>6659</v>
      </c>
      <c r="N197" s="327" t="s">
        <v>1382</v>
      </c>
      <c r="O197" s="314">
        <f t="shared" si="54"/>
        <v>4.4664036961461999</v>
      </c>
      <c r="P197" s="314">
        <f t="shared" si="55"/>
        <v>5.0495892019045501</v>
      </c>
      <c r="Q197" s="314">
        <f t="shared" si="56"/>
        <v>3.7628263157894737</v>
      </c>
      <c r="R197" s="314">
        <f t="shared" si="57"/>
        <v>3.2277221052631582</v>
      </c>
      <c r="S197" s="314">
        <f t="shared" si="58"/>
        <v>2.3344631578947372</v>
      </c>
      <c r="T197" s="314">
        <f t="shared" si="59"/>
        <v>1.8872421052631583</v>
      </c>
      <c r="U197" s="314">
        <f t="shared" si="60"/>
        <v>3.074801052631579</v>
      </c>
      <c r="V197" s="314">
        <f t="shared" si="61"/>
        <v>2.046766315789474</v>
      </c>
      <c r="W197" s="609">
        <f t="shared" si="62"/>
        <v>10611.829999999998</v>
      </c>
      <c r="X197" s="609">
        <f t="shared" si="63"/>
        <v>11872.909999999998</v>
      </c>
      <c r="Y197" s="609">
        <f t="shared" si="64"/>
        <v>9960.92</v>
      </c>
      <c r="Z197" s="609">
        <f t="shared" si="65"/>
        <v>9014.4600000000009</v>
      </c>
      <c r="AA197" s="609">
        <f t="shared" si="66"/>
        <v>8567.16</v>
      </c>
      <c r="AB197" s="609">
        <f t="shared" si="67"/>
        <v>9271.4</v>
      </c>
      <c r="AC197" s="609">
        <f t="shared" si="68"/>
        <v>12231.44</v>
      </c>
      <c r="AD197" s="463"/>
      <c r="AE197" s="463"/>
      <c r="AF197" s="463"/>
      <c r="AG197" s="463"/>
      <c r="AH197" s="463"/>
      <c r="AI197" s="463"/>
      <c r="AJ197" s="440">
        <f t="shared" si="85"/>
        <v>750536.44000000006</v>
      </c>
      <c r="AK197" s="440">
        <f t="shared" si="86"/>
        <v>717133.73</v>
      </c>
      <c r="AL197" s="440">
        <f t="shared" si="87"/>
        <v>710971.42</v>
      </c>
      <c r="AM197" s="440">
        <f t="shared" si="88"/>
        <v>498478.18</v>
      </c>
      <c r="AN197" s="440">
        <f t="shared" si="89"/>
        <v>478620.17</v>
      </c>
      <c r="AO197" s="440">
        <f t="shared" si="90"/>
        <v>447583.63</v>
      </c>
      <c r="AP197" s="479">
        <f t="shared" si="75"/>
        <v>0</v>
      </c>
      <c r="AQ197" s="479">
        <f t="shared" si="76"/>
        <v>33402.710000000079</v>
      </c>
      <c r="AR197" s="479">
        <f t="shared" si="77"/>
        <v>39565.020000000019</v>
      </c>
      <c r="AS197" s="479">
        <f t="shared" si="78"/>
        <v>252058.26000000007</v>
      </c>
      <c r="AT197" s="479">
        <f t="shared" si="79"/>
        <v>271916.27000000008</v>
      </c>
      <c r="AU197" s="479">
        <f t="shared" si="80"/>
        <v>302952.81000000006</v>
      </c>
    </row>
    <row r="198" spans="1:47">
      <c r="A198" s="2" t="s">
        <v>1351</v>
      </c>
      <c r="B198" s="3" t="s">
        <v>149</v>
      </c>
      <c r="C198" s="1006">
        <v>6430</v>
      </c>
      <c r="D198" s="961"/>
      <c r="E198" s="1014" t="s">
        <v>1066</v>
      </c>
      <c r="F198" s="1009">
        <v>269276</v>
      </c>
      <c r="G198" s="331">
        <v>225264</v>
      </c>
      <c r="H198" s="332">
        <v>215168</v>
      </c>
      <c r="I198" s="332">
        <v>212400</v>
      </c>
      <c r="J198" s="333">
        <v>220638</v>
      </c>
      <c r="K198" s="333">
        <v>235196</v>
      </c>
      <c r="L198" s="980">
        <v>235761</v>
      </c>
      <c r="M198" s="702">
        <v>252392</v>
      </c>
      <c r="N198" s="327" t="s">
        <v>1382</v>
      </c>
      <c r="O198" s="314">
        <f t="shared" si="54"/>
        <v>128.06893000569312</v>
      </c>
      <c r="P198" s="314">
        <f t="shared" si="55"/>
        <v>108.26027048423209</v>
      </c>
      <c r="Q198" s="314">
        <f t="shared" si="56"/>
        <v>100.78922105263159</v>
      </c>
      <c r="R198" s="314">
        <f t="shared" si="57"/>
        <v>96.586105263157904</v>
      </c>
      <c r="S198" s="314">
        <f t="shared" si="58"/>
        <v>84.771442105263162</v>
      </c>
      <c r="T198" s="314">
        <f t="shared" si="59"/>
        <v>72.29182315789474</v>
      </c>
      <c r="U198" s="314">
        <f t="shared" si="60"/>
        <v>90.085518947368428</v>
      </c>
      <c r="V198" s="314">
        <f t="shared" si="61"/>
        <v>77.577330526315791</v>
      </c>
      <c r="W198" s="609">
        <f t="shared" si="62"/>
        <v>304281.87999999995</v>
      </c>
      <c r="X198" s="609">
        <f t="shared" si="63"/>
        <v>254548.31999999998</v>
      </c>
      <c r="Y198" s="609">
        <f t="shared" si="64"/>
        <v>266808.32000000001</v>
      </c>
      <c r="Z198" s="609">
        <f t="shared" si="65"/>
        <v>269748</v>
      </c>
      <c r="AA198" s="609">
        <f t="shared" si="66"/>
        <v>311099.57999999996</v>
      </c>
      <c r="AB198" s="609">
        <f t="shared" si="67"/>
        <v>355145.96</v>
      </c>
      <c r="AC198" s="609">
        <f t="shared" si="68"/>
        <v>358356.72000000003</v>
      </c>
      <c r="AD198" s="463"/>
      <c r="AE198" s="463"/>
      <c r="AF198" s="463"/>
      <c r="AG198" s="463"/>
      <c r="AH198" s="463"/>
      <c r="AI198" s="463"/>
      <c r="AJ198" s="440">
        <f t="shared" si="85"/>
        <v>14180.41</v>
      </c>
      <c r="AK198" s="440">
        <f t="shared" si="86"/>
        <v>15865.57</v>
      </c>
      <c r="AL198" s="440">
        <f t="shared" si="87"/>
        <v>12129.83</v>
      </c>
      <c r="AM198" s="440">
        <f t="shared" si="88"/>
        <v>10717.98</v>
      </c>
      <c r="AN198" s="440">
        <f t="shared" si="89"/>
        <v>9174.76</v>
      </c>
      <c r="AO198" s="440">
        <f t="shared" si="90"/>
        <v>9271.4</v>
      </c>
      <c r="AP198" s="479">
        <f t="shared" si="75"/>
        <v>0</v>
      </c>
      <c r="AQ198" s="479">
        <f t="shared" si="76"/>
        <v>-1685.1599999999999</v>
      </c>
      <c r="AR198" s="479">
        <f t="shared" si="77"/>
        <v>2050.58</v>
      </c>
      <c r="AS198" s="479">
        <f t="shared" si="78"/>
        <v>3462.4300000000003</v>
      </c>
      <c r="AT198" s="479">
        <f t="shared" si="79"/>
        <v>5005.6499999999996</v>
      </c>
      <c r="AU198" s="479">
        <f t="shared" si="80"/>
        <v>4909.01</v>
      </c>
    </row>
    <row r="199" spans="1:47">
      <c r="A199" s="2" t="s">
        <v>1352</v>
      </c>
      <c r="B199" s="3" t="s">
        <v>264</v>
      </c>
      <c r="C199" s="1006">
        <v>6470</v>
      </c>
      <c r="D199" s="961"/>
      <c r="E199" s="1014" t="s">
        <v>1066</v>
      </c>
      <c r="F199" s="1009">
        <v>8241</v>
      </c>
      <c r="G199" s="331">
        <v>8651</v>
      </c>
      <c r="H199" s="332">
        <v>7325</v>
      </c>
      <c r="I199" s="332">
        <v>7724</v>
      </c>
      <c r="J199" s="333">
        <v>8719</v>
      </c>
      <c r="K199" s="333">
        <v>7908</v>
      </c>
      <c r="L199" s="694">
        <v>6416</v>
      </c>
      <c r="M199" s="700">
        <v>4893</v>
      </c>
      <c r="N199" s="327" t="s">
        <v>1382</v>
      </c>
      <c r="O199" s="314">
        <f t="shared" ref="O199:O230" si="91">F199*$O$3/1000000</f>
        <v>3.9194582962347813</v>
      </c>
      <c r="P199" s="314">
        <f t="shared" ref="P199:P230" si="92">G199*$P$3/1000000</f>
        <v>4.1576088498787724</v>
      </c>
      <c r="Q199" s="314">
        <f t="shared" ref="Q199:Q230" si="93">H199*$Q$3/1000000</f>
        <v>3.4311842105263159</v>
      </c>
      <c r="R199" s="314">
        <f t="shared" ref="R199:R230" si="94">I199*$R$3/1000000</f>
        <v>3.5123873684210527</v>
      </c>
      <c r="S199" s="314">
        <f t="shared" ref="S199:S230" si="95">J199*$S$3/1000000</f>
        <v>3.3499315789473685</v>
      </c>
      <c r="T199" s="314">
        <f t="shared" ref="T199:T230" si="96">K199*$T$3/1000000</f>
        <v>2.4306694736842109</v>
      </c>
      <c r="U199" s="314">
        <f t="shared" ref="U199:U215" si="97">L199*$U$3/1000000</f>
        <v>2.4515873684210527</v>
      </c>
      <c r="V199" s="314">
        <f t="shared" si="61"/>
        <v>1.5039536842105266</v>
      </c>
      <c r="W199" s="609">
        <f t="shared" ref="W199:W215" si="98">$W$3*F199</f>
        <v>9312.33</v>
      </c>
      <c r="X199" s="609">
        <f t="shared" ref="X199:X215" si="99">$X$3*G199</f>
        <v>9775.6299999999992</v>
      </c>
      <c r="Y199" s="609">
        <f t="shared" ref="Y199:Y215" si="100">$Y$3*H199</f>
        <v>9083</v>
      </c>
      <c r="Z199" s="609">
        <f t="shared" ref="Z199:Z215" si="101">$Z$3*I199</f>
        <v>9809.48</v>
      </c>
      <c r="AA199" s="609">
        <f t="shared" ref="AA199:AA215" si="102">$AA$3*J199</f>
        <v>12293.789999999999</v>
      </c>
      <c r="AB199" s="609">
        <f t="shared" ref="AB199:AB215" si="103">$AB$3*K199</f>
        <v>11941.08</v>
      </c>
      <c r="AC199" s="609">
        <f t="shared" ref="AC199:AC230" si="104">$AC$3*L199</f>
        <v>9752.32</v>
      </c>
      <c r="AD199" s="463"/>
      <c r="AE199" s="463"/>
      <c r="AF199" s="463"/>
      <c r="AG199" s="463"/>
      <c r="AH199" s="463"/>
      <c r="AI199" s="463"/>
      <c r="AJ199" s="440">
        <f t="shared" si="85"/>
        <v>406606.76</v>
      </c>
      <c r="AK199" s="440">
        <f t="shared" si="86"/>
        <v>340148.64</v>
      </c>
      <c r="AL199" s="440">
        <f t="shared" si="87"/>
        <v>324903.67999999999</v>
      </c>
      <c r="AM199" s="440">
        <f t="shared" si="88"/>
        <v>320724</v>
      </c>
      <c r="AN199" s="440">
        <f t="shared" si="89"/>
        <v>333163.38</v>
      </c>
      <c r="AO199" s="440">
        <f t="shared" si="90"/>
        <v>355145.96</v>
      </c>
      <c r="AP199" s="479">
        <f t="shared" si="75"/>
        <v>0</v>
      </c>
      <c r="AQ199" s="479">
        <f t="shared" si="76"/>
        <v>66458.12</v>
      </c>
      <c r="AR199" s="479">
        <f t="shared" si="77"/>
        <v>81703.080000000016</v>
      </c>
      <c r="AS199" s="479">
        <f t="shared" si="78"/>
        <v>85882.760000000009</v>
      </c>
      <c r="AT199" s="479">
        <f t="shared" si="79"/>
        <v>73443.38</v>
      </c>
      <c r="AU199" s="479">
        <f t="shared" si="80"/>
        <v>51460.799999999988</v>
      </c>
    </row>
    <row r="200" spans="1:47">
      <c r="A200" s="984" t="s">
        <v>2169</v>
      </c>
      <c r="B200" s="985"/>
      <c r="C200" s="1007"/>
      <c r="D200" s="986" t="s">
        <v>2192</v>
      </c>
      <c r="E200" s="669" t="s">
        <v>1066</v>
      </c>
      <c r="F200" s="1010"/>
      <c r="G200" s="987"/>
      <c r="H200" s="988"/>
      <c r="I200" s="988"/>
      <c r="J200" s="979"/>
      <c r="K200" s="979"/>
      <c r="L200" s="989"/>
      <c r="M200" s="990">
        <v>-4436</v>
      </c>
      <c r="N200" s="921"/>
      <c r="O200" s="920"/>
      <c r="P200" s="920"/>
      <c r="Q200" s="920"/>
      <c r="R200" s="920"/>
      <c r="S200" s="920"/>
      <c r="T200" s="920"/>
      <c r="U200" s="920"/>
      <c r="V200" s="920"/>
      <c r="W200" s="925"/>
      <c r="X200" s="925"/>
      <c r="Y200" s="925"/>
      <c r="Z200" s="925"/>
      <c r="AA200" s="925"/>
      <c r="AB200" s="925"/>
      <c r="AC200" s="925"/>
      <c r="AD200" s="463"/>
      <c r="AE200" s="463"/>
      <c r="AF200" s="463"/>
      <c r="AG200" s="463"/>
      <c r="AH200" s="463"/>
      <c r="AI200" s="463"/>
      <c r="AJ200" s="440">
        <f t="shared" si="85"/>
        <v>12443.91</v>
      </c>
      <c r="AK200" s="440">
        <f t="shared" si="86"/>
        <v>13063.01</v>
      </c>
      <c r="AL200" s="440">
        <f t="shared" si="87"/>
        <v>11060.75</v>
      </c>
      <c r="AM200" s="440">
        <f t="shared" si="88"/>
        <v>11663.24</v>
      </c>
      <c r="AN200" s="440">
        <f t="shared" si="89"/>
        <v>13165.69</v>
      </c>
      <c r="AO200" s="440">
        <f t="shared" si="90"/>
        <v>11941.08</v>
      </c>
      <c r="AP200" s="479">
        <f t="shared" ref="AP200:AP216" si="105">AJ200-AJ200</f>
        <v>0</v>
      </c>
      <c r="AQ200" s="479">
        <f t="shared" ref="AQ200:AQ216" si="106">AJ200-AK200</f>
        <v>-619.10000000000036</v>
      </c>
      <c r="AR200" s="479">
        <f t="shared" ref="AR200:AR216" si="107">AJ200-AL200</f>
        <v>1383.1599999999999</v>
      </c>
      <c r="AS200" s="479">
        <f t="shared" ref="AS200:AS216" si="108">AJ200-AM200</f>
        <v>780.67000000000007</v>
      </c>
      <c r="AT200" s="479">
        <f t="shared" ref="AT200:AT216" si="109">AJ200-AN200</f>
        <v>-721.78000000000065</v>
      </c>
      <c r="AU200" s="479">
        <f t="shared" ref="AU200:AU216" si="110">AJ200-AO200</f>
        <v>502.82999999999993</v>
      </c>
    </row>
    <row r="201" spans="1:47" s="919" customFormat="1">
      <c r="A201" s="2" t="s">
        <v>2052</v>
      </c>
      <c r="B201" s="3" t="s">
        <v>65</v>
      </c>
      <c r="C201" s="1006">
        <v>6300</v>
      </c>
      <c r="D201" s="961"/>
      <c r="E201" s="1014" t="s">
        <v>1066</v>
      </c>
      <c r="F201" s="1009">
        <v>69126</v>
      </c>
      <c r="G201" s="331">
        <v>50287</v>
      </c>
      <c r="H201" s="332">
        <v>50226</v>
      </c>
      <c r="I201" s="332">
        <v>49897</v>
      </c>
      <c r="J201" s="333">
        <v>64546</v>
      </c>
      <c r="K201" s="333">
        <v>56073</v>
      </c>
      <c r="L201" s="695">
        <v>58141</v>
      </c>
      <c r="M201" s="702">
        <v>58886</v>
      </c>
      <c r="N201" s="327" t="s">
        <v>1382</v>
      </c>
      <c r="O201" s="314">
        <f t="shared" si="91"/>
        <v>32.876650186327566</v>
      </c>
      <c r="P201" s="314">
        <f t="shared" si="92"/>
        <v>24.167573255560495</v>
      </c>
      <c r="Q201" s="314">
        <f t="shared" si="93"/>
        <v>23.526915789473687</v>
      </c>
      <c r="R201" s="314">
        <f t="shared" si="94"/>
        <v>22.690004210526318</v>
      </c>
      <c r="S201" s="314">
        <f t="shared" si="95"/>
        <v>24.799252631578948</v>
      </c>
      <c r="T201" s="314">
        <f t="shared" si="96"/>
        <v>17.235069473684213</v>
      </c>
      <c r="U201" s="314">
        <f t="shared" si="97"/>
        <v>22.215982105263159</v>
      </c>
      <c r="V201" s="314">
        <f t="shared" ref="V201:V215" si="111">M201*$V$3/1000000</f>
        <v>18.099696842105267</v>
      </c>
      <c r="W201" s="609">
        <f t="shared" si="98"/>
        <v>78112.37999999999</v>
      </c>
      <c r="X201" s="609">
        <f t="shared" si="99"/>
        <v>56824.31</v>
      </c>
      <c r="Y201" s="609">
        <f t="shared" si="100"/>
        <v>62280.24</v>
      </c>
      <c r="Z201" s="609">
        <f t="shared" si="101"/>
        <v>63369.19</v>
      </c>
      <c r="AA201" s="609">
        <f t="shared" si="102"/>
        <v>91009.86</v>
      </c>
      <c r="AB201" s="609">
        <f t="shared" si="103"/>
        <v>84670.23</v>
      </c>
      <c r="AC201" s="609">
        <f t="shared" si="104"/>
        <v>88374.32</v>
      </c>
      <c r="AD201" s="923"/>
      <c r="AE201" s="923"/>
      <c r="AF201" s="923"/>
      <c r="AG201" s="923"/>
      <c r="AH201" s="923"/>
      <c r="AI201" s="923"/>
      <c r="AJ201" s="922"/>
      <c r="AK201" s="922"/>
      <c r="AL201" s="922"/>
      <c r="AM201" s="922"/>
      <c r="AN201" s="922"/>
      <c r="AO201" s="922"/>
      <c r="AP201" s="924"/>
      <c r="AQ201" s="924"/>
      <c r="AR201" s="924"/>
      <c r="AS201" s="924"/>
      <c r="AT201" s="924"/>
      <c r="AU201" s="924"/>
    </row>
    <row r="202" spans="1:47">
      <c r="A202" s="2" t="s">
        <v>1082</v>
      </c>
      <c r="B202" s="3" t="s">
        <v>58</v>
      </c>
      <c r="C202" s="1006">
        <v>6430</v>
      </c>
      <c r="D202" s="961"/>
      <c r="E202" s="1014" t="s">
        <v>1066</v>
      </c>
      <c r="F202" s="1009">
        <v>17468</v>
      </c>
      <c r="G202" s="331">
        <v>22843</v>
      </c>
      <c r="H202" s="332">
        <v>23273</v>
      </c>
      <c r="I202" s="332">
        <v>25187</v>
      </c>
      <c r="J202" s="333">
        <v>23968</v>
      </c>
      <c r="K202" s="333">
        <v>24567</v>
      </c>
      <c r="L202" s="694">
        <v>28411</v>
      </c>
      <c r="M202" s="700">
        <v>21314</v>
      </c>
      <c r="N202" s="327" t="s">
        <v>1382</v>
      </c>
      <c r="O202" s="314">
        <f t="shared" si="91"/>
        <v>8.3078628223066566</v>
      </c>
      <c r="P202" s="314">
        <f t="shared" si="92"/>
        <v>10.978182748558641</v>
      </c>
      <c r="Q202" s="314">
        <f t="shared" si="93"/>
        <v>10.901563157894739</v>
      </c>
      <c r="R202" s="314">
        <f t="shared" si="94"/>
        <v>11.453456842105265</v>
      </c>
      <c r="S202" s="314">
        <f t="shared" si="95"/>
        <v>9.2087578947368414</v>
      </c>
      <c r="T202" s="314">
        <f t="shared" si="96"/>
        <v>7.5511200000000009</v>
      </c>
      <c r="U202" s="314">
        <f t="shared" si="97"/>
        <v>10.855992631578948</v>
      </c>
      <c r="V202" s="314">
        <f t="shared" si="111"/>
        <v>6.5512505263157905</v>
      </c>
      <c r="W202" s="609">
        <f t="shared" si="98"/>
        <v>19738.839999999997</v>
      </c>
      <c r="X202" s="609">
        <f t="shared" si="99"/>
        <v>25812.589999999997</v>
      </c>
      <c r="Y202" s="609">
        <f t="shared" si="100"/>
        <v>28858.52</v>
      </c>
      <c r="Z202" s="609">
        <f t="shared" si="101"/>
        <v>31987.49</v>
      </c>
      <c r="AA202" s="609">
        <f t="shared" si="102"/>
        <v>33794.879999999997</v>
      </c>
      <c r="AB202" s="609">
        <f t="shared" si="103"/>
        <v>37096.17</v>
      </c>
      <c r="AC202" s="609">
        <f t="shared" si="104"/>
        <v>43184.72</v>
      </c>
      <c r="AD202" s="463"/>
      <c r="AE202" s="463"/>
      <c r="AF202" s="463"/>
      <c r="AG202" s="463"/>
      <c r="AH202" s="463"/>
      <c r="AI202" s="463"/>
      <c r="AJ202" s="440">
        <f t="shared" ref="AJ202:AJ216" si="112">$AJ$3*F201</f>
        <v>104380.26</v>
      </c>
      <c r="AK202" s="440">
        <f t="shared" ref="AK202:AK216" si="113">$AK$3*G201</f>
        <v>75933.37</v>
      </c>
      <c r="AL202" s="440">
        <f t="shared" ref="AL202:AL216" si="114">$AL$3*H201</f>
        <v>75841.259999999995</v>
      </c>
      <c r="AM202" s="440">
        <f t="shared" ref="AM202:AM216" si="115">$AM$3*I201</f>
        <v>75344.47</v>
      </c>
      <c r="AN202" s="440">
        <f t="shared" ref="AN202:AN216" si="116">$AN$3*J201</f>
        <v>97464.46</v>
      </c>
      <c r="AO202" s="440">
        <f t="shared" ref="AO202:AO216" si="117">$AO$3*K201</f>
        <v>84670.23</v>
      </c>
      <c r="AP202" s="479">
        <f t="shared" si="105"/>
        <v>0</v>
      </c>
      <c r="AQ202" s="479">
        <f t="shared" si="106"/>
        <v>28446.89</v>
      </c>
      <c r="AR202" s="479">
        <f t="shared" si="107"/>
        <v>28539</v>
      </c>
      <c r="AS202" s="479">
        <f t="shared" si="108"/>
        <v>29035.789999999994</v>
      </c>
      <c r="AT202" s="479">
        <f t="shared" si="109"/>
        <v>6915.7999999999884</v>
      </c>
      <c r="AU202" s="479">
        <f t="shared" si="110"/>
        <v>19710.03</v>
      </c>
    </row>
    <row r="203" spans="1:47">
      <c r="A203" s="2" t="s">
        <v>376</v>
      </c>
      <c r="B203" s="3" t="s">
        <v>2</v>
      </c>
      <c r="C203" s="1006">
        <v>6400</v>
      </c>
      <c r="D203" s="961"/>
      <c r="E203" s="1014" t="s">
        <v>1066</v>
      </c>
      <c r="F203" s="1009">
        <v>15514</v>
      </c>
      <c r="G203" s="331">
        <v>15942</v>
      </c>
      <c r="H203" s="332">
        <v>9943</v>
      </c>
      <c r="I203" s="332">
        <v>11249</v>
      </c>
      <c r="J203" s="333">
        <v>10716</v>
      </c>
      <c r="K203" s="333">
        <v>10361</v>
      </c>
      <c r="L203" s="694">
        <v>11773</v>
      </c>
      <c r="M203" s="700">
        <v>10241</v>
      </c>
      <c r="N203" s="327" t="s">
        <v>1382</v>
      </c>
      <c r="O203" s="314">
        <f t="shared" si="91"/>
        <v>7.3785312471528215</v>
      </c>
      <c r="P203" s="314">
        <f t="shared" si="92"/>
        <v>7.6616114073248633</v>
      </c>
      <c r="Q203" s="314">
        <f t="shared" si="93"/>
        <v>4.6575105263157894</v>
      </c>
      <c r="R203" s="314">
        <f t="shared" si="94"/>
        <v>5.1153347368421054</v>
      </c>
      <c r="S203" s="314">
        <f t="shared" si="95"/>
        <v>4.1172000000000004</v>
      </c>
      <c r="T203" s="314">
        <f t="shared" si="96"/>
        <v>3.184644210526316</v>
      </c>
      <c r="U203" s="314">
        <f t="shared" si="97"/>
        <v>4.4985252631578945</v>
      </c>
      <c r="V203" s="314">
        <f t="shared" si="111"/>
        <v>3.1477600000000003</v>
      </c>
      <c r="W203" s="609">
        <f t="shared" si="98"/>
        <v>17530.82</v>
      </c>
      <c r="X203" s="609">
        <f t="shared" si="99"/>
        <v>18014.46</v>
      </c>
      <c r="Y203" s="609">
        <f t="shared" si="100"/>
        <v>12329.32</v>
      </c>
      <c r="Z203" s="609">
        <f t="shared" si="101"/>
        <v>14286.23</v>
      </c>
      <c r="AA203" s="609">
        <f t="shared" si="102"/>
        <v>15109.56</v>
      </c>
      <c r="AB203" s="609">
        <f t="shared" si="103"/>
        <v>15645.11</v>
      </c>
      <c r="AC203" s="609">
        <f t="shared" si="104"/>
        <v>17894.96</v>
      </c>
      <c r="AD203" s="463"/>
      <c r="AE203" s="463"/>
      <c r="AF203" s="463"/>
      <c r="AG203" s="463"/>
      <c r="AH203" s="463"/>
      <c r="AI203" s="463"/>
      <c r="AJ203" s="440">
        <f t="shared" si="112"/>
        <v>26376.68</v>
      </c>
      <c r="AK203" s="440">
        <f t="shared" si="113"/>
        <v>34492.93</v>
      </c>
      <c r="AL203" s="440">
        <f t="shared" si="114"/>
        <v>35142.230000000003</v>
      </c>
      <c r="AM203" s="440">
        <f t="shared" si="115"/>
        <v>38032.370000000003</v>
      </c>
      <c r="AN203" s="440">
        <f t="shared" si="116"/>
        <v>36191.68</v>
      </c>
      <c r="AO203" s="440">
        <f t="shared" si="117"/>
        <v>37096.17</v>
      </c>
      <c r="AP203" s="479">
        <f t="shared" si="105"/>
        <v>0</v>
      </c>
      <c r="AQ203" s="479">
        <f t="shared" si="106"/>
        <v>-8116.25</v>
      </c>
      <c r="AR203" s="479">
        <f t="shared" si="107"/>
        <v>-8765.5500000000029</v>
      </c>
      <c r="AS203" s="479">
        <f t="shared" si="108"/>
        <v>-11655.690000000002</v>
      </c>
      <c r="AT203" s="479">
        <f t="shared" si="109"/>
        <v>-9815</v>
      </c>
      <c r="AU203" s="479">
        <f t="shared" si="110"/>
        <v>-10719.489999999998</v>
      </c>
    </row>
    <row r="204" spans="1:47">
      <c r="A204" s="2" t="s">
        <v>1071</v>
      </c>
      <c r="B204" s="3" t="s">
        <v>51</v>
      </c>
      <c r="C204" s="1006" t="s">
        <v>1155</v>
      </c>
      <c r="D204" s="961"/>
      <c r="E204" s="1014" t="s">
        <v>1066</v>
      </c>
      <c r="F204" s="1009">
        <v>9331</v>
      </c>
      <c r="G204" s="331">
        <v>8996</v>
      </c>
      <c r="H204" s="332">
        <v>8627</v>
      </c>
      <c r="I204" s="332">
        <v>8999</v>
      </c>
      <c r="J204" s="333">
        <v>9445</v>
      </c>
      <c r="K204" s="333">
        <v>10026</v>
      </c>
      <c r="L204" s="694">
        <v>8969</v>
      </c>
      <c r="M204" s="700">
        <v>8470</v>
      </c>
      <c r="N204" s="327" t="s">
        <v>1382</v>
      </c>
      <c r="O204" s="314">
        <f t="shared" si="91"/>
        <v>4.4378674144116914</v>
      </c>
      <c r="P204" s="314">
        <f t="shared" si="92"/>
        <v>4.3234133872973572</v>
      </c>
      <c r="Q204" s="314">
        <f t="shared" si="93"/>
        <v>4.0410684210526311</v>
      </c>
      <c r="R204" s="314">
        <f t="shared" si="94"/>
        <v>4.0921768421052631</v>
      </c>
      <c r="S204" s="314">
        <f t="shared" si="95"/>
        <v>3.6288684210526316</v>
      </c>
      <c r="T204" s="314">
        <f t="shared" si="96"/>
        <v>3.0816757894736844</v>
      </c>
      <c r="U204" s="314">
        <f t="shared" si="97"/>
        <v>3.4271021052631578</v>
      </c>
      <c r="V204" s="314">
        <f t="shared" si="111"/>
        <v>2.6034105263157898</v>
      </c>
      <c r="W204" s="609">
        <f t="shared" si="98"/>
        <v>10544.029999999999</v>
      </c>
      <c r="X204" s="609">
        <f t="shared" si="99"/>
        <v>10165.48</v>
      </c>
      <c r="Y204" s="609">
        <f t="shared" si="100"/>
        <v>10697.48</v>
      </c>
      <c r="Z204" s="609">
        <f t="shared" si="101"/>
        <v>11428.73</v>
      </c>
      <c r="AA204" s="609">
        <f t="shared" si="102"/>
        <v>13317.449999999999</v>
      </c>
      <c r="AB204" s="609">
        <f t="shared" si="103"/>
        <v>15139.26</v>
      </c>
      <c r="AC204" s="609">
        <f t="shared" si="104"/>
        <v>13632.880000000001</v>
      </c>
      <c r="AD204" s="463"/>
      <c r="AE204" s="463"/>
      <c r="AF204" s="463"/>
      <c r="AG204" s="463"/>
      <c r="AH204" s="463"/>
      <c r="AI204" s="463"/>
      <c r="AJ204" s="440">
        <f t="shared" si="112"/>
        <v>23426.14</v>
      </c>
      <c r="AK204" s="440">
        <f t="shared" si="113"/>
        <v>24072.420000000002</v>
      </c>
      <c r="AL204" s="440">
        <f t="shared" si="114"/>
        <v>15013.93</v>
      </c>
      <c r="AM204" s="440">
        <f t="shared" si="115"/>
        <v>16985.990000000002</v>
      </c>
      <c r="AN204" s="440">
        <f t="shared" si="116"/>
        <v>16181.16</v>
      </c>
      <c r="AO204" s="440">
        <f t="shared" si="117"/>
        <v>15645.11</v>
      </c>
      <c r="AP204" s="479">
        <f t="shared" si="105"/>
        <v>0</v>
      </c>
      <c r="AQ204" s="479">
        <f t="shared" si="106"/>
        <v>-646.28000000000247</v>
      </c>
      <c r="AR204" s="479">
        <f t="shared" si="107"/>
        <v>8412.2099999999991</v>
      </c>
      <c r="AS204" s="479">
        <f t="shared" si="108"/>
        <v>6440.1499999999978</v>
      </c>
      <c r="AT204" s="479">
        <f t="shared" si="109"/>
        <v>7244.98</v>
      </c>
      <c r="AU204" s="479">
        <f t="shared" si="110"/>
        <v>7781.0299999999988</v>
      </c>
    </row>
    <row r="205" spans="1:47">
      <c r="A205" s="2" t="s">
        <v>1354</v>
      </c>
      <c r="B205" s="3" t="s">
        <v>293</v>
      </c>
      <c r="C205" s="1006">
        <v>6400</v>
      </c>
      <c r="D205" s="961"/>
      <c r="E205" s="1014" t="s">
        <v>1066</v>
      </c>
      <c r="F205" s="1009">
        <v>54060</v>
      </c>
      <c r="G205" s="331">
        <v>54060</v>
      </c>
      <c r="H205" s="332">
        <v>54060</v>
      </c>
      <c r="I205" s="332">
        <v>57448</v>
      </c>
      <c r="J205" s="333">
        <v>60273</v>
      </c>
      <c r="K205" s="333">
        <v>70539</v>
      </c>
      <c r="L205" s="695">
        <v>70681</v>
      </c>
      <c r="M205" s="702">
        <v>71827</v>
      </c>
      <c r="N205" s="327" t="s">
        <v>1382</v>
      </c>
      <c r="O205" s="314">
        <f t="shared" si="91"/>
        <v>25.711189842792415</v>
      </c>
      <c r="P205" s="314">
        <f t="shared" si="92"/>
        <v>25.980850124199105</v>
      </c>
      <c r="Q205" s="314">
        <f t="shared" si="93"/>
        <v>25.32284210526316</v>
      </c>
      <c r="R205" s="314">
        <f t="shared" si="94"/>
        <v>26.123722105263159</v>
      </c>
      <c r="S205" s="314">
        <f t="shared" si="95"/>
        <v>23.15752105263158</v>
      </c>
      <c r="T205" s="314">
        <f t="shared" si="96"/>
        <v>21.681461052631583</v>
      </c>
      <c r="U205" s="314">
        <f t="shared" si="97"/>
        <v>27.007582105263158</v>
      </c>
      <c r="V205" s="314">
        <f t="shared" si="111"/>
        <v>22.077351578947372</v>
      </c>
      <c r="W205" s="609">
        <f t="shared" si="98"/>
        <v>61087.799999999996</v>
      </c>
      <c r="X205" s="609">
        <f t="shared" si="99"/>
        <v>61087.799999999996</v>
      </c>
      <c r="Y205" s="609">
        <f t="shared" si="100"/>
        <v>67034.399999999994</v>
      </c>
      <c r="Z205" s="609">
        <f t="shared" si="101"/>
        <v>72958.960000000006</v>
      </c>
      <c r="AA205" s="609">
        <f t="shared" si="102"/>
        <v>84984.93</v>
      </c>
      <c r="AB205" s="609">
        <f t="shared" si="103"/>
        <v>106513.89</v>
      </c>
      <c r="AC205" s="609">
        <f t="shared" si="104"/>
        <v>107435.12</v>
      </c>
      <c r="AD205" s="463"/>
      <c r="AE205" s="463"/>
      <c r="AF205" s="463"/>
      <c r="AG205" s="463"/>
      <c r="AH205" s="463"/>
      <c r="AI205" s="463"/>
      <c r="AJ205" s="440">
        <f t="shared" si="112"/>
        <v>14089.81</v>
      </c>
      <c r="AK205" s="440">
        <f t="shared" si="113"/>
        <v>13583.960000000001</v>
      </c>
      <c r="AL205" s="440">
        <f t="shared" si="114"/>
        <v>13026.77</v>
      </c>
      <c r="AM205" s="440">
        <f t="shared" si="115"/>
        <v>13588.49</v>
      </c>
      <c r="AN205" s="440">
        <f t="shared" si="116"/>
        <v>14261.95</v>
      </c>
      <c r="AO205" s="440">
        <f t="shared" si="117"/>
        <v>15139.26</v>
      </c>
      <c r="AP205" s="479">
        <f t="shared" si="105"/>
        <v>0</v>
      </c>
      <c r="AQ205" s="479">
        <f t="shared" si="106"/>
        <v>505.84999999999854</v>
      </c>
      <c r="AR205" s="479">
        <f t="shared" si="107"/>
        <v>1063.0399999999991</v>
      </c>
      <c r="AS205" s="479">
        <f t="shared" si="108"/>
        <v>501.31999999999971</v>
      </c>
      <c r="AT205" s="479">
        <f t="shared" si="109"/>
        <v>-172.14000000000124</v>
      </c>
      <c r="AU205" s="479">
        <f t="shared" si="110"/>
        <v>-1049.4500000000007</v>
      </c>
    </row>
    <row r="206" spans="1:47">
      <c r="A206" s="2" t="s">
        <v>1355</v>
      </c>
      <c r="B206" s="3" t="s">
        <v>1356</v>
      </c>
      <c r="C206" s="1006" t="s">
        <v>347</v>
      </c>
      <c r="D206" s="961"/>
      <c r="E206" s="1014" t="s">
        <v>1066</v>
      </c>
      <c r="F206" s="1009">
        <v>5519</v>
      </c>
      <c r="G206" s="331">
        <v>5519</v>
      </c>
      <c r="H206" s="332">
        <v>5519</v>
      </c>
      <c r="I206" s="332">
        <v>4898</v>
      </c>
      <c r="J206" s="333">
        <v>5074</v>
      </c>
      <c r="K206" s="333">
        <v>4848</v>
      </c>
      <c r="L206" s="695">
        <v>8927</v>
      </c>
      <c r="M206" s="702">
        <v>13339</v>
      </c>
      <c r="N206" s="327" t="s">
        <v>1382</v>
      </c>
      <c r="O206" s="314">
        <f t="shared" si="91"/>
        <v>2.6248623148792332</v>
      </c>
      <c r="P206" s="314">
        <f t="shared" si="92"/>
        <v>2.652392005835273</v>
      </c>
      <c r="Q206" s="314">
        <f t="shared" si="93"/>
        <v>2.5852157894736845</v>
      </c>
      <c r="R206" s="314">
        <f t="shared" si="94"/>
        <v>2.2273010526315788</v>
      </c>
      <c r="S206" s="314">
        <f t="shared" si="95"/>
        <v>1.9494842105263157</v>
      </c>
      <c r="T206" s="314">
        <f t="shared" si="96"/>
        <v>1.4901221052631579</v>
      </c>
      <c r="U206" s="314">
        <f t="shared" si="97"/>
        <v>3.4110536842105263</v>
      </c>
      <c r="V206" s="314">
        <f t="shared" si="111"/>
        <v>4.0999873684210533</v>
      </c>
      <c r="W206" s="609">
        <f t="shared" si="98"/>
        <v>6236.4699999999993</v>
      </c>
      <c r="X206" s="609">
        <f t="shared" si="99"/>
        <v>6236.4699999999993</v>
      </c>
      <c r="Y206" s="609">
        <f t="shared" si="100"/>
        <v>6843.56</v>
      </c>
      <c r="Z206" s="609">
        <f t="shared" si="101"/>
        <v>6220.46</v>
      </c>
      <c r="AA206" s="609">
        <f t="shared" si="102"/>
        <v>7154.3399999999992</v>
      </c>
      <c r="AB206" s="609">
        <f t="shared" si="103"/>
        <v>7320.4800000000005</v>
      </c>
      <c r="AC206" s="609">
        <f t="shared" si="104"/>
        <v>13569.04</v>
      </c>
      <c r="AD206" s="463"/>
      <c r="AE206" s="463"/>
      <c r="AF206" s="463"/>
      <c r="AG206" s="463"/>
      <c r="AH206" s="463"/>
      <c r="AI206" s="463"/>
      <c r="AJ206" s="440">
        <f t="shared" si="112"/>
        <v>81630.600000000006</v>
      </c>
      <c r="AK206" s="440">
        <f t="shared" si="113"/>
        <v>81630.600000000006</v>
      </c>
      <c r="AL206" s="440">
        <f t="shared" si="114"/>
        <v>81630.600000000006</v>
      </c>
      <c r="AM206" s="440">
        <f t="shared" si="115"/>
        <v>86746.48</v>
      </c>
      <c r="AN206" s="440">
        <f t="shared" si="116"/>
        <v>91012.23</v>
      </c>
      <c r="AO206" s="440">
        <f t="shared" si="117"/>
        <v>106513.89</v>
      </c>
      <c r="AP206" s="479">
        <f t="shared" si="105"/>
        <v>0</v>
      </c>
      <c r="AQ206" s="479">
        <f t="shared" si="106"/>
        <v>0</v>
      </c>
      <c r="AR206" s="479">
        <f t="shared" si="107"/>
        <v>0</v>
      </c>
      <c r="AS206" s="479">
        <f t="shared" si="108"/>
        <v>-5115.8799999999901</v>
      </c>
      <c r="AT206" s="479">
        <f t="shared" si="109"/>
        <v>-9381.6299999999901</v>
      </c>
      <c r="AU206" s="479">
        <f t="shared" si="110"/>
        <v>-24883.289999999994</v>
      </c>
    </row>
    <row r="207" spans="1:47">
      <c r="A207" s="2" t="s">
        <v>198</v>
      </c>
      <c r="B207" s="3" t="s">
        <v>199</v>
      </c>
      <c r="C207" s="1006">
        <v>6470</v>
      </c>
      <c r="D207" s="961"/>
      <c r="E207" s="1014" t="s">
        <v>1066</v>
      </c>
      <c r="F207" s="1009">
        <v>22075</v>
      </c>
      <c r="G207" s="331">
        <v>36526</v>
      </c>
      <c r="H207" s="332">
        <v>22360</v>
      </c>
      <c r="I207" s="332">
        <v>33151</v>
      </c>
      <c r="J207" s="333">
        <v>34031</v>
      </c>
      <c r="K207" s="333">
        <v>34146</v>
      </c>
      <c r="L207" s="694">
        <v>35408</v>
      </c>
      <c r="M207" s="700">
        <v>35602</v>
      </c>
      <c r="N207" s="327" t="s">
        <v>1382</v>
      </c>
      <c r="O207" s="314">
        <f t="shared" si="91"/>
        <v>10.498973654821357</v>
      </c>
      <c r="P207" s="314">
        <f t="shared" si="92"/>
        <v>17.554134880438337</v>
      </c>
      <c r="Q207" s="314">
        <f t="shared" si="93"/>
        <v>10.473894736842105</v>
      </c>
      <c r="R207" s="314">
        <f t="shared" si="94"/>
        <v>15.07498105263158</v>
      </c>
      <c r="S207" s="314">
        <f t="shared" si="95"/>
        <v>13.075068421052631</v>
      </c>
      <c r="T207" s="314">
        <f t="shared" si="96"/>
        <v>10.495402105263159</v>
      </c>
      <c r="U207" s="314">
        <f t="shared" si="97"/>
        <v>13.529583157894736</v>
      </c>
      <c r="V207" s="314">
        <f t="shared" si="111"/>
        <v>10.942930526315791</v>
      </c>
      <c r="W207" s="609">
        <f t="shared" si="98"/>
        <v>24944.749999999996</v>
      </c>
      <c r="X207" s="609">
        <f t="shared" si="99"/>
        <v>41274.379999999997</v>
      </c>
      <c r="Y207" s="609">
        <f t="shared" si="100"/>
        <v>27726.400000000001</v>
      </c>
      <c r="Z207" s="609">
        <f t="shared" si="101"/>
        <v>42101.770000000004</v>
      </c>
      <c r="AA207" s="609">
        <f t="shared" si="102"/>
        <v>47983.71</v>
      </c>
      <c r="AB207" s="609">
        <f t="shared" si="103"/>
        <v>51560.46</v>
      </c>
      <c r="AC207" s="609">
        <f t="shared" si="104"/>
        <v>53820.160000000003</v>
      </c>
      <c r="AD207" s="463"/>
      <c r="AE207" s="463"/>
      <c r="AF207" s="463"/>
      <c r="AG207" s="463"/>
      <c r="AH207" s="463"/>
      <c r="AI207" s="463"/>
      <c r="AJ207" s="440">
        <f t="shared" si="112"/>
        <v>8333.69</v>
      </c>
      <c r="AK207" s="440">
        <f t="shared" si="113"/>
        <v>8333.69</v>
      </c>
      <c r="AL207" s="440">
        <f t="shared" si="114"/>
        <v>8333.69</v>
      </c>
      <c r="AM207" s="440">
        <f t="shared" si="115"/>
        <v>7395.9800000000005</v>
      </c>
      <c r="AN207" s="440">
        <f t="shared" si="116"/>
        <v>7661.74</v>
      </c>
      <c r="AO207" s="440">
        <f t="shared" si="117"/>
        <v>7320.4800000000005</v>
      </c>
      <c r="AP207" s="479">
        <f t="shared" si="105"/>
        <v>0</v>
      </c>
      <c r="AQ207" s="479">
        <f t="shared" si="106"/>
        <v>0</v>
      </c>
      <c r="AR207" s="479">
        <f t="shared" si="107"/>
        <v>0</v>
      </c>
      <c r="AS207" s="479">
        <f t="shared" si="108"/>
        <v>937.71</v>
      </c>
      <c r="AT207" s="479">
        <f t="shared" si="109"/>
        <v>671.95000000000073</v>
      </c>
      <c r="AU207" s="479">
        <f t="shared" si="110"/>
        <v>1013.21</v>
      </c>
    </row>
    <row r="208" spans="1:47">
      <c r="A208" s="2" t="s">
        <v>304</v>
      </c>
      <c r="B208" s="3" t="s">
        <v>305</v>
      </c>
      <c r="C208" s="1006">
        <v>6430</v>
      </c>
      <c r="D208" s="961"/>
      <c r="E208" s="1014" t="s">
        <v>1066</v>
      </c>
      <c r="F208" s="1009">
        <v>12449</v>
      </c>
      <c r="G208" s="331">
        <v>11265</v>
      </c>
      <c r="H208" s="332">
        <v>8831</v>
      </c>
      <c r="I208" s="332">
        <v>8264</v>
      </c>
      <c r="J208" s="333">
        <v>8878</v>
      </c>
      <c r="K208" s="333">
        <v>9695</v>
      </c>
      <c r="L208" s="694">
        <v>13388</v>
      </c>
      <c r="M208" s="700">
        <v>11477</v>
      </c>
      <c r="N208" s="327" t="s">
        <v>1382</v>
      </c>
      <c r="O208" s="314">
        <f t="shared" si="91"/>
        <v>5.9208028552149976</v>
      </c>
      <c r="P208" s="314">
        <f t="shared" si="92"/>
        <v>5.4138785913633534</v>
      </c>
      <c r="Q208" s="314">
        <f t="shared" si="93"/>
        <v>4.1366263157894734</v>
      </c>
      <c r="R208" s="314">
        <f t="shared" si="94"/>
        <v>3.7579452631578949</v>
      </c>
      <c r="S208" s="314">
        <f t="shared" si="95"/>
        <v>3.411021052631579</v>
      </c>
      <c r="T208" s="314">
        <f t="shared" si="96"/>
        <v>2.9799368421052632</v>
      </c>
      <c r="U208" s="314">
        <f t="shared" si="97"/>
        <v>5.1156252631578951</v>
      </c>
      <c r="V208" s="314">
        <f t="shared" si="111"/>
        <v>3.5276673684210529</v>
      </c>
      <c r="W208" s="609">
        <f t="shared" si="98"/>
        <v>14067.369999999999</v>
      </c>
      <c r="X208" s="609">
        <f t="shared" si="99"/>
        <v>12729.449999999999</v>
      </c>
      <c r="Y208" s="609">
        <f t="shared" si="100"/>
        <v>10950.44</v>
      </c>
      <c r="Z208" s="609">
        <f t="shared" si="101"/>
        <v>10495.28</v>
      </c>
      <c r="AA208" s="609">
        <f t="shared" si="102"/>
        <v>12517.98</v>
      </c>
      <c r="AB208" s="609">
        <f t="shared" si="103"/>
        <v>14639.45</v>
      </c>
      <c r="AC208" s="609">
        <f t="shared" si="104"/>
        <v>20349.760000000002</v>
      </c>
      <c r="AD208" s="463"/>
      <c r="AE208" s="463"/>
      <c r="AF208" s="463"/>
      <c r="AG208" s="463"/>
      <c r="AH208" s="463"/>
      <c r="AI208" s="463"/>
      <c r="AJ208" s="440">
        <f t="shared" si="112"/>
        <v>33333.25</v>
      </c>
      <c r="AK208" s="440">
        <f t="shared" si="113"/>
        <v>55154.26</v>
      </c>
      <c r="AL208" s="440">
        <f t="shared" si="114"/>
        <v>33763.599999999999</v>
      </c>
      <c r="AM208" s="440">
        <f t="shared" si="115"/>
        <v>50058.01</v>
      </c>
      <c r="AN208" s="440">
        <f t="shared" si="116"/>
        <v>51386.81</v>
      </c>
      <c r="AO208" s="440">
        <f t="shared" si="117"/>
        <v>51560.46</v>
      </c>
      <c r="AP208" s="479">
        <f t="shared" si="105"/>
        <v>0</v>
      </c>
      <c r="AQ208" s="479">
        <f t="shared" si="106"/>
        <v>-21821.010000000002</v>
      </c>
      <c r="AR208" s="479">
        <f t="shared" si="107"/>
        <v>-430.34999999999854</v>
      </c>
      <c r="AS208" s="479">
        <f t="shared" si="108"/>
        <v>-16724.760000000002</v>
      </c>
      <c r="AT208" s="479">
        <f t="shared" si="109"/>
        <v>-18053.559999999998</v>
      </c>
      <c r="AU208" s="479">
        <f t="shared" si="110"/>
        <v>-18227.21</v>
      </c>
    </row>
    <row r="209" spans="1:47">
      <c r="A209" s="2" t="s">
        <v>767</v>
      </c>
      <c r="B209" s="3" t="s">
        <v>1357</v>
      </c>
      <c r="C209" s="1006">
        <v>6470</v>
      </c>
      <c r="D209" s="961"/>
      <c r="E209" s="1014" t="s">
        <v>1066</v>
      </c>
      <c r="F209" s="1009">
        <v>14534</v>
      </c>
      <c r="G209" s="331">
        <v>15089</v>
      </c>
      <c r="H209" s="332">
        <v>11505</v>
      </c>
      <c r="I209" s="332">
        <v>13821</v>
      </c>
      <c r="J209" s="333">
        <v>13808</v>
      </c>
      <c r="K209" s="333">
        <v>13105</v>
      </c>
      <c r="L209" s="694">
        <v>13718</v>
      </c>
      <c r="M209" s="700">
        <v>13603</v>
      </c>
      <c r="N209" s="327" t="s">
        <v>1382</v>
      </c>
      <c r="O209" s="314">
        <f t="shared" si="91"/>
        <v>6.9124386454891775</v>
      </c>
      <c r="P209" s="314">
        <f t="shared" si="92"/>
        <v>7.251665695968188</v>
      </c>
      <c r="Q209" s="314">
        <f t="shared" si="93"/>
        <v>5.3891842105263157</v>
      </c>
      <c r="R209" s="314">
        <f t="shared" si="94"/>
        <v>6.284917894736842</v>
      </c>
      <c r="S209" s="314">
        <f t="shared" si="95"/>
        <v>5.3051789473684217</v>
      </c>
      <c r="T209" s="314">
        <f t="shared" si="96"/>
        <v>4.0280631578947377</v>
      </c>
      <c r="U209" s="314">
        <f t="shared" si="97"/>
        <v>5.2417199999999999</v>
      </c>
      <c r="V209" s="314">
        <f t="shared" si="111"/>
        <v>4.1811326315789481</v>
      </c>
      <c r="W209" s="609">
        <f t="shared" si="98"/>
        <v>16423.419999999998</v>
      </c>
      <c r="X209" s="609">
        <f t="shared" si="99"/>
        <v>17050.57</v>
      </c>
      <c r="Y209" s="609">
        <f t="shared" si="100"/>
        <v>14266.2</v>
      </c>
      <c r="Z209" s="609">
        <f t="shared" si="101"/>
        <v>17552.670000000002</v>
      </c>
      <c r="AA209" s="609">
        <f t="shared" si="102"/>
        <v>19469.28</v>
      </c>
      <c r="AB209" s="609">
        <f t="shared" si="103"/>
        <v>19788.55</v>
      </c>
      <c r="AC209" s="609">
        <f t="shared" si="104"/>
        <v>20851.36</v>
      </c>
      <c r="AD209" s="463"/>
      <c r="AE209" s="463"/>
      <c r="AF209" s="463"/>
      <c r="AG209" s="463"/>
      <c r="AH209" s="463"/>
      <c r="AI209" s="463"/>
      <c r="AJ209" s="440">
        <f t="shared" si="112"/>
        <v>18797.990000000002</v>
      </c>
      <c r="AK209" s="440">
        <f t="shared" si="113"/>
        <v>17010.150000000001</v>
      </c>
      <c r="AL209" s="440">
        <f t="shared" si="114"/>
        <v>13334.81</v>
      </c>
      <c r="AM209" s="440">
        <f t="shared" si="115"/>
        <v>12478.64</v>
      </c>
      <c r="AN209" s="440">
        <f t="shared" si="116"/>
        <v>13405.78</v>
      </c>
      <c r="AO209" s="440">
        <f t="shared" si="117"/>
        <v>14639.45</v>
      </c>
      <c r="AP209" s="479">
        <f t="shared" si="105"/>
        <v>0</v>
      </c>
      <c r="AQ209" s="479">
        <f t="shared" si="106"/>
        <v>1787.8400000000001</v>
      </c>
      <c r="AR209" s="479">
        <f t="shared" si="107"/>
        <v>5463.1800000000021</v>
      </c>
      <c r="AS209" s="479">
        <f t="shared" si="108"/>
        <v>6319.3500000000022</v>
      </c>
      <c r="AT209" s="479">
        <f t="shared" si="109"/>
        <v>5392.2100000000009</v>
      </c>
      <c r="AU209" s="479">
        <f t="shared" si="110"/>
        <v>4158.5400000000009</v>
      </c>
    </row>
    <row r="210" spans="1:47">
      <c r="A210" s="2" t="s">
        <v>235</v>
      </c>
      <c r="B210" s="3" t="s">
        <v>1357</v>
      </c>
      <c r="C210" s="1006" t="s">
        <v>347</v>
      </c>
      <c r="D210" s="961"/>
      <c r="E210" s="1014" t="s">
        <v>1066</v>
      </c>
      <c r="F210" s="1009">
        <v>412640</v>
      </c>
      <c r="G210" s="331">
        <v>377789</v>
      </c>
      <c r="H210" s="332">
        <v>339247</v>
      </c>
      <c r="I210" s="332">
        <v>346060</v>
      </c>
      <c r="J210" s="333">
        <v>323730.59999999998</v>
      </c>
      <c r="K210" s="333">
        <v>319490</v>
      </c>
      <c r="L210" s="694">
        <v>310142</v>
      </c>
      <c r="M210" s="700">
        <v>326528</v>
      </c>
      <c r="N210" s="327" t="s">
        <v>1382</v>
      </c>
      <c r="O210" s="314">
        <f t="shared" si="91"/>
        <v>196.2535215821284</v>
      </c>
      <c r="P210" s="314">
        <f t="shared" si="92"/>
        <v>181.56269677341945</v>
      </c>
      <c r="Q210" s="314">
        <f t="shared" si="93"/>
        <v>158.91043684210527</v>
      </c>
      <c r="R210" s="314">
        <f t="shared" si="94"/>
        <v>157.36623157894738</v>
      </c>
      <c r="S210" s="314">
        <f t="shared" si="95"/>
        <v>124.3807042105263</v>
      </c>
      <c r="T210" s="314">
        <f t="shared" si="96"/>
        <v>98.201136842105271</v>
      </c>
      <c r="U210" s="314">
        <f t="shared" si="97"/>
        <v>118.5068905263158</v>
      </c>
      <c r="V210" s="314">
        <f t="shared" si="111"/>
        <v>100.3643957894737</v>
      </c>
      <c r="W210" s="609">
        <f t="shared" si="98"/>
        <v>466283.19999999995</v>
      </c>
      <c r="X210" s="609">
        <f t="shared" si="99"/>
        <v>426901.56999999995</v>
      </c>
      <c r="Y210" s="609">
        <f t="shared" si="100"/>
        <v>420666.27999999997</v>
      </c>
      <c r="Z210" s="609">
        <f t="shared" si="101"/>
        <v>439496.2</v>
      </c>
      <c r="AA210" s="609">
        <f t="shared" si="102"/>
        <v>456460.14599999995</v>
      </c>
      <c r="AB210" s="609">
        <f t="shared" si="103"/>
        <v>482429.9</v>
      </c>
      <c r="AC210" s="609">
        <f t="shared" si="104"/>
        <v>471415.84</v>
      </c>
      <c r="AD210" s="463"/>
      <c r="AE210" s="463"/>
      <c r="AF210" s="463"/>
      <c r="AG210" s="463"/>
      <c r="AH210" s="463"/>
      <c r="AI210" s="463"/>
      <c r="AJ210" s="440">
        <f t="shared" si="112"/>
        <v>21946.34</v>
      </c>
      <c r="AK210" s="440">
        <f t="shared" si="113"/>
        <v>22784.39</v>
      </c>
      <c r="AL210" s="440">
        <f t="shared" si="114"/>
        <v>17372.55</v>
      </c>
      <c r="AM210" s="440">
        <f t="shared" si="115"/>
        <v>20869.71</v>
      </c>
      <c r="AN210" s="440">
        <f t="shared" si="116"/>
        <v>20850.080000000002</v>
      </c>
      <c r="AO210" s="440">
        <f t="shared" si="117"/>
        <v>19788.55</v>
      </c>
      <c r="AP210" s="479">
        <f t="shared" si="105"/>
        <v>0</v>
      </c>
      <c r="AQ210" s="479">
        <f t="shared" si="106"/>
        <v>-838.04999999999927</v>
      </c>
      <c r="AR210" s="479">
        <f t="shared" si="107"/>
        <v>4573.7900000000009</v>
      </c>
      <c r="AS210" s="479">
        <f t="shared" si="108"/>
        <v>1076.630000000001</v>
      </c>
      <c r="AT210" s="479">
        <f t="shared" si="109"/>
        <v>1096.2599999999984</v>
      </c>
      <c r="AU210" s="479">
        <f t="shared" si="110"/>
        <v>2157.7900000000009</v>
      </c>
    </row>
    <row r="211" spans="1:47">
      <c r="A211" s="2" t="s">
        <v>312</v>
      </c>
      <c r="B211" s="3" t="s">
        <v>2057</v>
      </c>
      <c r="C211" s="1006">
        <v>6400</v>
      </c>
      <c r="D211" s="961"/>
      <c r="E211" s="1014" t="s">
        <v>1066</v>
      </c>
      <c r="F211" s="1009">
        <v>628198</v>
      </c>
      <c r="G211" s="331">
        <v>645301</v>
      </c>
      <c r="H211" s="332">
        <v>605460</v>
      </c>
      <c r="I211" s="332">
        <v>489614</v>
      </c>
      <c r="J211" s="333">
        <v>484455</v>
      </c>
      <c r="K211" s="333">
        <v>467963</v>
      </c>
      <c r="L211" s="694">
        <v>428181</v>
      </c>
      <c r="M211" s="700">
        <v>423374</v>
      </c>
      <c r="N211" s="327" t="s">
        <v>1382</v>
      </c>
      <c r="O211" s="314">
        <f>F211*$O$3/1000000</f>
        <v>298.77391855091577</v>
      </c>
      <c r="P211" s="314">
        <f>G211*$P$3/1000000</f>
        <v>310.12705449492796</v>
      </c>
      <c r="Q211" s="314">
        <f>H211*$Q$3/1000000</f>
        <v>283.61021052631583</v>
      </c>
      <c r="R211" s="314">
        <f>I211*$R$3/1000000</f>
        <v>222.6455242105263</v>
      </c>
      <c r="S211" s="314">
        <f>J211*$S$3/1000000</f>
        <v>186.13271052631578</v>
      </c>
      <c r="T211" s="314">
        <f>K211*$T$3/1000000</f>
        <v>143.83704842105266</v>
      </c>
      <c r="U211" s="314">
        <f>L211*$U$3/1000000</f>
        <v>163.61021368421055</v>
      </c>
      <c r="V211" s="314">
        <f t="shared" si="111"/>
        <v>130.13179789473685</v>
      </c>
      <c r="W211" s="609">
        <f>$W$3*F211</f>
        <v>709863.74</v>
      </c>
      <c r="X211" s="609">
        <f>$X$3*G211</f>
        <v>729190.12999999989</v>
      </c>
      <c r="Y211" s="609">
        <f>$Y$3*H211</f>
        <v>750770.4</v>
      </c>
      <c r="Z211" s="609">
        <f>$Z$3*I211</f>
        <v>621809.78</v>
      </c>
      <c r="AA211" s="609">
        <f>$AA$3*J211</f>
        <v>683081.54999999993</v>
      </c>
      <c r="AB211" s="609">
        <f>$AB$3*K211</f>
        <v>706624.13</v>
      </c>
      <c r="AC211" s="609">
        <f>$AC$3*L211</f>
        <v>650835.12</v>
      </c>
      <c r="AD211" s="463"/>
      <c r="AE211" s="463"/>
      <c r="AF211" s="463"/>
      <c r="AG211" s="463"/>
      <c r="AH211" s="463"/>
      <c r="AI211" s="463"/>
      <c r="AJ211" s="440">
        <f t="shared" si="112"/>
        <v>623086.4</v>
      </c>
      <c r="AK211" s="440">
        <f t="shared" si="113"/>
        <v>570461.39</v>
      </c>
      <c r="AL211" s="440">
        <f t="shared" si="114"/>
        <v>512262.97000000003</v>
      </c>
      <c r="AM211" s="440">
        <f t="shared" si="115"/>
        <v>522550.6</v>
      </c>
      <c r="AN211" s="440">
        <f t="shared" si="116"/>
        <v>488833.20599999995</v>
      </c>
      <c r="AO211" s="440">
        <f t="shared" si="117"/>
        <v>482429.9</v>
      </c>
      <c r="AP211" s="479">
        <f t="shared" si="105"/>
        <v>0</v>
      </c>
      <c r="AQ211" s="479">
        <f t="shared" si="106"/>
        <v>52625.010000000009</v>
      </c>
      <c r="AR211" s="479">
        <f t="shared" si="107"/>
        <v>110823.43</v>
      </c>
      <c r="AS211" s="479">
        <f t="shared" si="108"/>
        <v>100535.80000000005</v>
      </c>
      <c r="AT211" s="479">
        <f t="shared" si="109"/>
        <v>134253.19400000008</v>
      </c>
      <c r="AU211" s="479">
        <f t="shared" si="110"/>
        <v>140656.5</v>
      </c>
    </row>
    <row r="212" spans="1:47">
      <c r="A212" s="2" t="s">
        <v>319</v>
      </c>
      <c r="B212" s="3" t="s">
        <v>320</v>
      </c>
      <c r="C212" s="1006">
        <v>6400</v>
      </c>
      <c r="D212" s="961"/>
      <c r="E212" s="1014" t="s">
        <v>1066</v>
      </c>
      <c r="F212" s="1009">
        <v>9393</v>
      </c>
      <c r="G212" s="331">
        <v>8393</v>
      </c>
      <c r="H212" s="332">
        <v>10212</v>
      </c>
      <c r="I212" s="332">
        <v>19128</v>
      </c>
      <c r="J212" s="333">
        <v>11640</v>
      </c>
      <c r="K212" s="333">
        <v>10829</v>
      </c>
      <c r="L212" s="694">
        <v>14607</v>
      </c>
      <c r="M212" s="700">
        <v>12891</v>
      </c>
      <c r="N212" s="327" t="s">
        <v>1382</v>
      </c>
      <c r="O212" s="314">
        <f t="shared" si="91"/>
        <v>4.4673549055373503</v>
      </c>
      <c r="P212" s="314">
        <f t="shared" si="92"/>
        <v>4.0336158914613964</v>
      </c>
      <c r="Q212" s="314">
        <f t="shared" si="93"/>
        <v>4.7835157894736842</v>
      </c>
      <c r="R212" s="314">
        <f t="shared" si="94"/>
        <v>8.6982063157894736</v>
      </c>
      <c r="S212" s="314">
        <f t="shared" si="95"/>
        <v>4.4722105263157896</v>
      </c>
      <c r="T212" s="314">
        <f t="shared" si="96"/>
        <v>3.328492631578948</v>
      </c>
      <c r="U212" s="314">
        <f t="shared" si="97"/>
        <v>5.5814115789473684</v>
      </c>
      <c r="V212" s="314">
        <f t="shared" si="111"/>
        <v>3.9622863157894743</v>
      </c>
      <c r="W212" s="609">
        <f t="shared" si="98"/>
        <v>10614.089999999998</v>
      </c>
      <c r="X212" s="609">
        <f t="shared" si="99"/>
        <v>9484.0899999999983</v>
      </c>
      <c r="Y212" s="609">
        <f t="shared" si="100"/>
        <v>12662.88</v>
      </c>
      <c r="Z212" s="609">
        <f t="shared" si="101"/>
        <v>24292.560000000001</v>
      </c>
      <c r="AA212" s="609">
        <f t="shared" si="102"/>
        <v>16412.399999999998</v>
      </c>
      <c r="AB212" s="609">
        <f t="shared" si="103"/>
        <v>16351.79</v>
      </c>
      <c r="AC212" s="609">
        <f t="shared" si="104"/>
        <v>22202.639999999999</v>
      </c>
      <c r="AD212" s="463"/>
      <c r="AE212" s="463"/>
      <c r="AF212" s="463"/>
      <c r="AG212" s="463"/>
      <c r="AH212" s="463"/>
      <c r="AI212" s="463"/>
      <c r="AJ212" s="440">
        <f t="shared" si="112"/>
        <v>948578.98</v>
      </c>
      <c r="AK212" s="440">
        <f t="shared" si="113"/>
        <v>974404.51</v>
      </c>
      <c r="AL212" s="440">
        <f t="shared" si="114"/>
        <v>914244.6</v>
      </c>
      <c r="AM212" s="440">
        <f t="shared" si="115"/>
        <v>739317.14</v>
      </c>
      <c r="AN212" s="440">
        <f t="shared" si="116"/>
        <v>731527.05</v>
      </c>
      <c r="AO212" s="440">
        <f t="shared" si="117"/>
        <v>706624.13</v>
      </c>
      <c r="AP212" s="479">
        <f>AJ212-AJ212</f>
        <v>0</v>
      </c>
      <c r="AQ212" s="479">
        <f>AJ212-AK212</f>
        <v>-25825.530000000028</v>
      </c>
      <c r="AR212" s="479">
        <f>AJ212-AL212</f>
        <v>34334.380000000005</v>
      </c>
      <c r="AS212" s="479">
        <f>AJ212-AM212</f>
        <v>209261.83999999997</v>
      </c>
      <c r="AT212" s="479">
        <f>AJ212-AN212</f>
        <v>217051.92999999993</v>
      </c>
      <c r="AU212" s="479">
        <f>AJ212-AO212</f>
        <v>241954.84999999998</v>
      </c>
    </row>
    <row r="213" spans="1:47">
      <c r="A213" s="2" t="s">
        <v>322</v>
      </c>
      <c r="B213" s="3" t="s">
        <v>323</v>
      </c>
      <c r="C213" s="1006">
        <v>6430</v>
      </c>
      <c r="D213" s="961"/>
      <c r="E213" s="1014" t="s">
        <v>1066</v>
      </c>
      <c r="F213" s="1009">
        <v>23846</v>
      </c>
      <c r="G213" s="331">
        <v>23846</v>
      </c>
      <c r="H213" s="332">
        <v>20765</v>
      </c>
      <c r="I213" s="332">
        <v>26054</v>
      </c>
      <c r="J213" s="333">
        <v>26054</v>
      </c>
      <c r="K213" s="333">
        <v>22503</v>
      </c>
      <c r="L213" s="695">
        <v>21530</v>
      </c>
      <c r="M213" s="702">
        <v>16345</v>
      </c>
      <c r="N213" s="327" t="s">
        <v>1382</v>
      </c>
      <c r="O213" s="314">
        <f t="shared" si="91"/>
        <v>11.34126957068494</v>
      </c>
      <c r="P213" s="314">
        <f t="shared" si="92"/>
        <v>11.460217389227743</v>
      </c>
      <c r="Q213" s="314">
        <f t="shared" si="93"/>
        <v>9.7267631578947373</v>
      </c>
      <c r="R213" s="314">
        <f t="shared" si="94"/>
        <v>11.847713684210527</v>
      </c>
      <c r="S213" s="314">
        <f t="shared" si="95"/>
        <v>10.010221052631579</v>
      </c>
      <c r="T213" s="314">
        <f t="shared" si="96"/>
        <v>6.9167115789473694</v>
      </c>
      <c r="U213" s="314">
        <f t="shared" si="97"/>
        <v>8.2267263157894739</v>
      </c>
      <c r="V213" s="314">
        <f t="shared" si="111"/>
        <v>5.0239368421052637</v>
      </c>
      <c r="W213" s="609">
        <f t="shared" si="98"/>
        <v>26945.979999999996</v>
      </c>
      <c r="X213" s="609">
        <f t="shared" si="99"/>
        <v>26945.979999999996</v>
      </c>
      <c r="Y213" s="609">
        <f t="shared" si="100"/>
        <v>25748.6</v>
      </c>
      <c r="Z213" s="609">
        <f t="shared" si="101"/>
        <v>33088.58</v>
      </c>
      <c r="AA213" s="609">
        <f t="shared" si="102"/>
        <v>36736.14</v>
      </c>
      <c r="AB213" s="609">
        <f t="shared" si="103"/>
        <v>33979.53</v>
      </c>
      <c r="AC213" s="609">
        <f t="shared" si="104"/>
        <v>32725.600000000002</v>
      </c>
      <c r="AD213" s="463"/>
      <c r="AE213" s="463"/>
      <c r="AF213" s="463"/>
      <c r="AG213" s="463"/>
      <c r="AH213" s="463"/>
      <c r="AI213" s="463"/>
      <c r="AJ213" s="440">
        <f t="shared" si="112"/>
        <v>14183.43</v>
      </c>
      <c r="AK213" s="440">
        <f t="shared" si="113"/>
        <v>12673.43</v>
      </c>
      <c r="AL213" s="440">
        <f t="shared" si="114"/>
        <v>15420.12</v>
      </c>
      <c r="AM213" s="440">
        <f t="shared" si="115"/>
        <v>28883.279999999999</v>
      </c>
      <c r="AN213" s="440">
        <f t="shared" si="116"/>
        <v>17576.400000000001</v>
      </c>
      <c r="AO213" s="440">
        <f t="shared" si="117"/>
        <v>16351.79</v>
      </c>
      <c r="AP213" s="479">
        <f t="shared" si="105"/>
        <v>0</v>
      </c>
      <c r="AQ213" s="479">
        <f t="shared" si="106"/>
        <v>1510</v>
      </c>
      <c r="AR213" s="479">
        <f t="shared" si="107"/>
        <v>-1236.6900000000005</v>
      </c>
      <c r="AS213" s="479">
        <f t="shared" si="108"/>
        <v>-14699.849999999999</v>
      </c>
      <c r="AT213" s="479">
        <f t="shared" si="109"/>
        <v>-3392.9700000000012</v>
      </c>
      <c r="AU213" s="479">
        <f t="shared" si="110"/>
        <v>-2168.3600000000006</v>
      </c>
    </row>
    <row r="214" spans="1:47">
      <c r="A214" s="2" t="s">
        <v>1360</v>
      </c>
      <c r="B214" s="3" t="s">
        <v>1361</v>
      </c>
      <c r="C214" s="1006" t="s">
        <v>347</v>
      </c>
      <c r="D214" s="961"/>
      <c r="E214" s="1014" t="s">
        <v>1066</v>
      </c>
      <c r="F214" s="1009">
        <v>1812</v>
      </c>
      <c r="G214" s="331">
        <v>1812</v>
      </c>
      <c r="H214" s="332">
        <v>2093</v>
      </c>
      <c r="I214" s="332">
        <v>1816</v>
      </c>
      <c r="J214" s="333">
        <v>2134</v>
      </c>
      <c r="K214" s="333">
        <v>2337</v>
      </c>
      <c r="L214" s="695">
        <v>2153</v>
      </c>
      <c r="M214" s="702">
        <v>2345</v>
      </c>
      <c r="N214" s="327" t="s">
        <v>1382</v>
      </c>
      <c r="O214" s="314">
        <f t="shared" si="91"/>
        <v>0.86179570838216513</v>
      </c>
      <c r="P214" s="314">
        <f t="shared" si="92"/>
        <v>0.87083426609413195</v>
      </c>
      <c r="Q214" s="314">
        <f t="shared" si="93"/>
        <v>0.98040526315789467</v>
      </c>
      <c r="R214" s="314">
        <f t="shared" si="94"/>
        <v>0.825802105263158</v>
      </c>
      <c r="S214" s="314">
        <f t="shared" si="95"/>
        <v>0.81990526315789469</v>
      </c>
      <c r="T214" s="314">
        <f t="shared" si="96"/>
        <v>0.71832000000000007</v>
      </c>
      <c r="U214" s="314">
        <f t="shared" si="97"/>
        <v>0.82267263157894743</v>
      </c>
      <c r="V214" s="314">
        <f t="shared" si="111"/>
        <v>0.72077894736842107</v>
      </c>
      <c r="W214" s="609">
        <f t="shared" si="98"/>
        <v>2047.5599999999997</v>
      </c>
      <c r="X214" s="609">
        <f t="shared" si="99"/>
        <v>2047.5599999999997</v>
      </c>
      <c r="Y214" s="609">
        <f t="shared" si="100"/>
        <v>2595.3200000000002</v>
      </c>
      <c r="Z214" s="609">
        <f t="shared" si="101"/>
        <v>2306.3200000000002</v>
      </c>
      <c r="AA214" s="609">
        <f t="shared" si="102"/>
        <v>3008.94</v>
      </c>
      <c r="AB214" s="609">
        <f t="shared" si="103"/>
        <v>3528.87</v>
      </c>
      <c r="AC214" s="609">
        <f t="shared" si="104"/>
        <v>3272.56</v>
      </c>
      <c r="AD214" s="463"/>
      <c r="AE214" s="463"/>
      <c r="AF214" s="463"/>
      <c r="AG214" s="463"/>
      <c r="AH214" s="463"/>
      <c r="AI214" s="463"/>
      <c r="AJ214" s="440">
        <f t="shared" si="112"/>
        <v>36007.46</v>
      </c>
      <c r="AK214" s="440">
        <f t="shared" si="113"/>
        <v>36007.46</v>
      </c>
      <c r="AL214" s="440">
        <f t="shared" si="114"/>
        <v>31355.15</v>
      </c>
      <c r="AM214" s="440">
        <f t="shared" si="115"/>
        <v>39341.54</v>
      </c>
      <c r="AN214" s="440">
        <f t="shared" si="116"/>
        <v>39341.54</v>
      </c>
      <c r="AO214" s="440">
        <f t="shared" si="117"/>
        <v>33979.53</v>
      </c>
      <c r="AP214" s="479">
        <f t="shared" si="105"/>
        <v>0</v>
      </c>
      <c r="AQ214" s="479">
        <f t="shared" si="106"/>
        <v>0</v>
      </c>
      <c r="AR214" s="479">
        <f t="shared" si="107"/>
        <v>4652.3099999999977</v>
      </c>
      <c r="AS214" s="479">
        <f t="shared" si="108"/>
        <v>-3334.0800000000017</v>
      </c>
      <c r="AT214" s="479">
        <f t="shared" si="109"/>
        <v>-3334.0800000000017</v>
      </c>
      <c r="AU214" s="479">
        <f t="shared" si="110"/>
        <v>2027.9300000000003</v>
      </c>
    </row>
    <row r="215" spans="1:47">
      <c r="A215" s="682" t="s">
        <v>1383</v>
      </c>
      <c r="B215" s="3"/>
      <c r="C215" s="1006"/>
      <c r="D215" s="961"/>
      <c r="E215" s="1014" t="s">
        <v>1066</v>
      </c>
      <c r="F215" s="1013">
        <f t="shared" ref="F215:L215" si="118">SUM(F4:F214)</f>
        <v>11802815</v>
      </c>
      <c r="G215" s="683">
        <f t="shared" si="118"/>
        <v>11427645</v>
      </c>
      <c r="H215" s="683">
        <f t="shared" si="118"/>
        <v>10926803</v>
      </c>
      <c r="I215" s="683">
        <f t="shared" si="118"/>
        <v>10621589</v>
      </c>
      <c r="J215" s="683">
        <f t="shared" si="118"/>
        <v>10386358.559999999</v>
      </c>
      <c r="K215" s="683">
        <f t="shared" si="118"/>
        <v>10284454</v>
      </c>
      <c r="L215" s="696">
        <f t="shared" si="118"/>
        <v>10264995</v>
      </c>
      <c r="M215" s="683">
        <f>SUM(M2:M214)</f>
        <v>10219452</v>
      </c>
      <c r="N215" s="327" t="s">
        <v>1382</v>
      </c>
      <c r="O215" s="314">
        <f t="shared" si="91"/>
        <v>5613.4742350047709</v>
      </c>
      <c r="P215" s="314">
        <f t="shared" si="92"/>
        <v>5492.0446174168192</v>
      </c>
      <c r="Q215" s="314">
        <f t="shared" si="93"/>
        <v>5118.3445631578952</v>
      </c>
      <c r="R215" s="314">
        <f t="shared" si="94"/>
        <v>4830.0278399999997</v>
      </c>
      <c r="S215" s="314">
        <f t="shared" si="95"/>
        <v>3990.5482888421047</v>
      </c>
      <c r="T215" s="314">
        <f t="shared" si="96"/>
        <v>3161.1163873684213</v>
      </c>
      <c r="U215" s="314">
        <f t="shared" si="97"/>
        <v>3922.3086157894736</v>
      </c>
      <c r="V215" s="314">
        <f t="shared" si="111"/>
        <v>3141.1368252631582</v>
      </c>
      <c r="W215" s="609">
        <f t="shared" si="98"/>
        <v>13337180.949999999</v>
      </c>
      <c r="X215" s="609">
        <f t="shared" si="99"/>
        <v>12913238.85</v>
      </c>
      <c r="Y215" s="609">
        <f t="shared" si="100"/>
        <v>13549235.720000001</v>
      </c>
      <c r="Z215" s="609">
        <f t="shared" si="101"/>
        <v>13489418.029999999</v>
      </c>
      <c r="AA215" s="609">
        <f t="shared" si="102"/>
        <v>14644765.569599997</v>
      </c>
      <c r="AB215" s="609">
        <f t="shared" si="103"/>
        <v>15529525.540000001</v>
      </c>
      <c r="AC215" s="609">
        <f t="shared" si="104"/>
        <v>15602792.4</v>
      </c>
      <c r="AD215" s="463"/>
      <c r="AE215" s="463"/>
      <c r="AF215" s="463"/>
      <c r="AG215" s="463"/>
      <c r="AH215" s="463"/>
      <c r="AI215" s="463"/>
      <c r="AJ215" s="440">
        <f t="shared" si="112"/>
        <v>2736.12</v>
      </c>
      <c r="AK215" s="440">
        <f t="shared" si="113"/>
        <v>2736.12</v>
      </c>
      <c r="AL215" s="440">
        <f t="shared" si="114"/>
        <v>3160.43</v>
      </c>
      <c r="AM215" s="440">
        <f t="shared" si="115"/>
        <v>2742.16</v>
      </c>
      <c r="AN215" s="440">
        <f t="shared" si="116"/>
        <v>3222.34</v>
      </c>
      <c r="AO215" s="440">
        <f t="shared" si="117"/>
        <v>3528.87</v>
      </c>
      <c r="AP215" s="479">
        <f t="shared" si="105"/>
        <v>0</v>
      </c>
      <c r="AQ215" s="479">
        <f t="shared" si="106"/>
        <v>0</v>
      </c>
      <c r="AR215" s="479">
        <f t="shared" si="107"/>
        <v>-424.30999999999995</v>
      </c>
      <c r="AS215" s="479">
        <f t="shared" si="108"/>
        <v>-6.0399999999999636</v>
      </c>
      <c r="AT215" s="479">
        <f t="shared" si="109"/>
        <v>-486.22000000000025</v>
      </c>
      <c r="AU215" s="479">
        <f t="shared" si="110"/>
        <v>-792.75</v>
      </c>
    </row>
    <row r="216" spans="1:47">
      <c r="A216" s="1019"/>
      <c r="B216" s="1020"/>
      <c r="C216" s="1021"/>
      <c r="D216" s="1021"/>
      <c r="E216" s="1022"/>
      <c r="F216" s="1023"/>
      <c r="G216" s="1023"/>
      <c r="H216" s="1024"/>
      <c r="I216" s="1024"/>
      <c r="J216" s="1025"/>
      <c r="K216" s="1025"/>
      <c r="L216" s="1026"/>
      <c r="M216" s="1027"/>
      <c r="N216" s="850"/>
      <c r="O216" s="314"/>
      <c r="P216" s="314"/>
      <c r="Q216" s="314"/>
      <c r="R216" s="314"/>
      <c r="S216" s="314"/>
      <c r="T216" s="314"/>
      <c r="U216" s="314"/>
      <c r="V216" s="314"/>
      <c r="W216" s="609"/>
      <c r="X216" s="609"/>
      <c r="Y216" s="609"/>
      <c r="Z216" s="609"/>
      <c r="AA216" s="609"/>
      <c r="AB216" s="609"/>
      <c r="AC216" s="609"/>
      <c r="AD216" s="463"/>
      <c r="AE216" s="463"/>
      <c r="AF216" s="463"/>
      <c r="AG216" s="463"/>
      <c r="AH216" s="463"/>
      <c r="AI216" s="463"/>
      <c r="AJ216" s="440">
        <f t="shared" si="112"/>
        <v>17822250.649999999</v>
      </c>
      <c r="AK216" s="440">
        <f t="shared" si="113"/>
        <v>17255743.949999999</v>
      </c>
      <c r="AL216" s="440">
        <f t="shared" si="114"/>
        <v>16499472.529999999</v>
      </c>
      <c r="AM216" s="440">
        <f t="shared" si="115"/>
        <v>16038599.390000001</v>
      </c>
      <c r="AN216" s="440">
        <f t="shared" si="116"/>
        <v>15683401.425599998</v>
      </c>
      <c r="AO216" s="440">
        <f t="shared" si="117"/>
        <v>15529525.540000001</v>
      </c>
      <c r="AP216" s="479">
        <f t="shared" si="105"/>
        <v>0</v>
      </c>
      <c r="AQ216" s="479">
        <f t="shared" si="106"/>
        <v>566506.69999999925</v>
      </c>
      <c r="AR216" s="479">
        <f t="shared" si="107"/>
        <v>1322778.1199999992</v>
      </c>
      <c r="AS216" s="479">
        <f t="shared" si="108"/>
        <v>1783651.2599999979</v>
      </c>
      <c r="AT216" s="479">
        <f t="shared" si="109"/>
        <v>2138849.2244000006</v>
      </c>
      <c r="AU216" s="479">
        <f t="shared" si="110"/>
        <v>2292725.1099999975</v>
      </c>
    </row>
    <row r="217" spans="1:47">
      <c r="A217" s="682" t="s">
        <v>1362</v>
      </c>
      <c r="B217" s="3"/>
      <c r="C217" s="1006"/>
      <c r="D217" s="961"/>
      <c r="E217" s="1014"/>
      <c r="F217" s="1009"/>
      <c r="G217" s="331"/>
      <c r="H217" s="332"/>
      <c r="I217" s="332"/>
      <c r="J217" s="333"/>
      <c r="K217" s="333"/>
      <c r="L217" s="697"/>
      <c r="M217" s="704"/>
      <c r="N217" s="327"/>
      <c r="O217" s="314"/>
      <c r="P217" s="314"/>
      <c r="Q217" s="314"/>
      <c r="R217" s="314"/>
      <c r="S217" s="314"/>
      <c r="T217" s="314"/>
      <c r="U217" s="314"/>
      <c r="V217" s="314"/>
      <c r="W217" s="609"/>
      <c r="X217" s="609"/>
      <c r="Y217" s="609"/>
      <c r="Z217" s="609"/>
      <c r="AA217" s="609"/>
      <c r="AB217" s="609"/>
      <c r="AC217" s="609">
        <f t="shared" si="104"/>
        <v>0</v>
      </c>
      <c r="AD217" s="463"/>
      <c r="AE217" s="463"/>
      <c r="AF217" s="463"/>
      <c r="AG217" s="463"/>
      <c r="AH217" s="463"/>
      <c r="AI217" s="463"/>
      <c r="AJ217" s="440"/>
      <c r="AK217" s="440"/>
      <c r="AL217" s="440"/>
      <c r="AM217" s="440"/>
      <c r="AN217" s="440"/>
      <c r="AO217" s="440"/>
      <c r="AP217" s="479"/>
      <c r="AQ217" s="479"/>
      <c r="AR217" s="479"/>
      <c r="AS217" s="479"/>
      <c r="AT217" s="479"/>
      <c r="AU217" s="479"/>
    </row>
    <row r="218" spans="1:47">
      <c r="A218" s="2" t="s">
        <v>1363</v>
      </c>
      <c r="B218" s="3" t="s">
        <v>1364</v>
      </c>
      <c r="C218" s="1006">
        <v>6300</v>
      </c>
      <c r="D218" s="961"/>
      <c r="E218" s="1014" t="s">
        <v>1066</v>
      </c>
      <c r="F218" s="1009">
        <v>8265</v>
      </c>
      <c r="G218" s="331">
        <v>7756</v>
      </c>
      <c r="H218" s="332">
        <v>40404</v>
      </c>
      <c r="I218" s="332">
        <v>56038</v>
      </c>
      <c r="J218" s="333">
        <v>52102</v>
      </c>
      <c r="K218" s="333">
        <v>54099</v>
      </c>
      <c r="L218" s="695"/>
      <c r="M218" s="702"/>
      <c r="N218" s="327" t="s">
        <v>1382</v>
      </c>
      <c r="O218" s="314">
        <f t="shared" si="91"/>
        <v>3.9308728089285845</v>
      </c>
      <c r="P218" s="314">
        <f t="shared" si="92"/>
        <v>3.7274782383146179</v>
      </c>
      <c r="Q218" s="314">
        <f t="shared" si="93"/>
        <v>18.926084210526316</v>
      </c>
      <c r="R218" s="314">
        <f t="shared" si="94"/>
        <v>25.482543157894739</v>
      </c>
      <c r="S218" s="314">
        <f t="shared" si="95"/>
        <v>20.01813684210526</v>
      </c>
      <c r="T218" s="314">
        <f t="shared" si="96"/>
        <v>16.628324210526316</v>
      </c>
      <c r="U218" s="314">
        <f t="shared" ref="U218:U230" si="119">L218*$U$3/1000000</f>
        <v>0</v>
      </c>
      <c r="V218" s="314">
        <f>M218*$V$3/1000000</f>
        <v>0</v>
      </c>
      <c r="W218" s="609">
        <f t="shared" ref="W218:W230" si="120">$W$3*F218</f>
        <v>9339.4499999999989</v>
      </c>
      <c r="X218" s="609">
        <f t="shared" ref="X218:X230" si="121">$X$3*G218</f>
        <v>8764.2799999999988</v>
      </c>
      <c r="Y218" s="609">
        <f t="shared" ref="Y218:Y230" si="122">$Y$3*H218</f>
        <v>50100.959999999999</v>
      </c>
      <c r="Z218" s="609">
        <f t="shared" ref="Z218:Z230" si="123">$Z$3*I218</f>
        <v>71168.259999999995</v>
      </c>
      <c r="AA218" s="609">
        <f t="shared" ref="AA218:AA230" si="124">$AA$3*J218</f>
        <v>73463.819999999992</v>
      </c>
      <c r="AB218" s="609">
        <f t="shared" ref="AB218:AB230" si="125">$AB$3*K218</f>
        <v>81689.490000000005</v>
      </c>
      <c r="AC218" s="609">
        <f t="shared" si="104"/>
        <v>0</v>
      </c>
      <c r="AD218" s="463"/>
      <c r="AE218" s="463"/>
      <c r="AF218" s="463"/>
      <c r="AG218" s="463"/>
      <c r="AH218" s="463"/>
      <c r="AI218" s="463"/>
      <c r="AJ218" s="440"/>
      <c r="AK218" s="440"/>
      <c r="AL218" s="440"/>
      <c r="AM218" s="440"/>
      <c r="AN218" s="440"/>
      <c r="AO218" s="440"/>
      <c r="AP218" s="479"/>
      <c r="AQ218" s="479"/>
      <c r="AR218" s="479"/>
      <c r="AS218" s="479"/>
      <c r="AT218" s="479"/>
      <c r="AU218" s="479"/>
    </row>
    <row r="219" spans="1:47">
      <c r="A219" s="2" t="s">
        <v>1365</v>
      </c>
      <c r="B219" s="3" t="s">
        <v>1366</v>
      </c>
      <c r="C219" s="1006">
        <v>6300</v>
      </c>
      <c r="D219" s="961"/>
      <c r="E219" s="1014" t="s">
        <v>1066</v>
      </c>
      <c r="F219" s="1009">
        <v>19000</v>
      </c>
      <c r="G219" s="331">
        <v>19303</v>
      </c>
      <c r="H219" s="332">
        <v>15406</v>
      </c>
      <c r="I219" s="332"/>
      <c r="J219" s="333"/>
      <c r="K219" s="333"/>
      <c r="L219" s="695"/>
      <c r="M219" s="702"/>
      <c r="N219" s="327" t="s">
        <v>1382</v>
      </c>
      <c r="O219" s="314">
        <f t="shared" si="91"/>
        <v>9.0364892159277819</v>
      </c>
      <c r="P219" s="314">
        <f t="shared" si="92"/>
        <v>9.2768840167853366</v>
      </c>
      <c r="Q219" s="314">
        <f t="shared" si="93"/>
        <v>7.2164947368421055</v>
      </c>
      <c r="R219" s="314">
        <f t="shared" si="94"/>
        <v>0</v>
      </c>
      <c r="S219" s="314">
        <f t="shared" si="95"/>
        <v>0</v>
      </c>
      <c r="T219" s="314">
        <f t="shared" si="96"/>
        <v>0</v>
      </c>
      <c r="U219" s="314">
        <f t="shared" si="119"/>
        <v>0</v>
      </c>
      <c r="V219" s="314">
        <f t="shared" ref="V219:V238" si="126">M219*$V$3/1000000</f>
        <v>0</v>
      </c>
      <c r="W219" s="609">
        <f t="shared" si="120"/>
        <v>21469.999999999996</v>
      </c>
      <c r="X219" s="609">
        <f t="shared" si="121"/>
        <v>21812.39</v>
      </c>
      <c r="Y219" s="609">
        <f t="shared" si="122"/>
        <v>19103.439999999999</v>
      </c>
      <c r="Z219" s="609">
        <f t="shared" si="123"/>
        <v>0</v>
      </c>
      <c r="AA219" s="609">
        <f t="shared" si="124"/>
        <v>0</v>
      </c>
      <c r="AB219" s="609">
        <f t="shared" si="125"/>
        <v>0</v>
      </c>
      <c r="AC219" s="609">
        <f t="shared" si="104"/>
        <v>0</v>
      </c>
      <c r="AD219" s="463"/>
      <c r="AE219" s="463"/>
      <c r="AF219" s="463"/>
      <c r="AG219" s="463"/>
      <c r="AH219" s="463"/>
      <c r="AI219" s="463"/>
      <c r="AJ219" s="440">
        <f t="shared" ref="AJ219:AJ239" si="127">$AJ$3*F218</f>
        <v>12480.15</v>
      </c>
      <c r="AK219" s="440">
        <f t="shared" ref="AK219:AK239" si="128">$AK$3*G218</f>
        <v>11711.56</v>
      </c>
      <c r="AL219" s="440">
        <f t="shared" ref="AL219:AL239" si="129">$AL$3*H218</f>
        <v>61010.04</v>
      </c>
      <c r="AM219" s="440">
        <f t="shared" ref="AM219:AM239" si="130">$AM$3*I218</f>
        <v>84617.38</v>
      </c>
      <c r="AN219" s="440">
        <f t="shared" ref="AN219:AN239" si="131">$AN$3*J218</f>
        <v>78674.02</v>
      </c>
      <c r="AO219" s="440">
        <f t="shared" ref="AO219:AO239" si="132">$AO$3*K218</f>
        <v>81689.490000000005</v>
      </c>
      <c r="AP219" s="479">
        <f t="shared" ref="AP219:AP231" si="133">AJ219-AJ219</f>
        <v>0</v>
      </c>
      <c r="AQ219" s="479">
        <f t="shared" ref="AQ219:AQ231" si="134">AJ219-AK219</f>
        <v>768.59000000000015</v>
      </c>
      <c r="AR219" s="479">
        <f t="shared" ref="AR219:AR231" si="135">AJ219-AL219</f>
        <v>-48529.89</v>
      </c>
      <c r="AS219" s="479">
        <f t="shared" ref="AS219:AS231" si="136">AJ219-AM219</f>
        <v>-72137.23000000001</v>
      </c>
      <c r="AT219" s="479">
        <f t="shared" ref="AT219:AT231" si="137">AJ219-AN219</f>
        <v>-66193.87000000001</v>
      </c>
      <c r="AU219" s="479">
        <f t="shared" ref="AU219:AU231" si="138">AJ219-AO219</f>
        <v>-69209.340000000011</v>
      </c>
    </row>
    <row r="220" spans="1:47">
      <c r="A220" s="2" t="s">
        <v>1367</v>
      </c>
      <c r="B220" s="3"/>
      <c r="C220" s="1006"/>
      <c r="D220" s="961"/>
      <c r="E220" s="1014" t="s">
        <v>1066</v>
      </c>
      <c r="F220" s="1009">
        <f>3670+2216</f>
        <v>5886</v>
      </c>
      <c r="G220" s="331">
        <f>2602+3914</f>
        <v>6516</v>
      </c>
      <c r="H220" s="332">
        <f>1547+2422</f>
        <v>3969</v>
      </c>
      <c r="I220" s="332">
        <v>795</v>
      </c>
      <c r="J220" s="333"/>
      <c r="K220" s="333"/>
      <c r="L220" s="695"/>
      <c r="M220" s="702"/>
      <c r="N220" s="327" t="s">
        <v>1382</v>
      </c>
      <c r="O220" s="314">
        <f t="shared" si="91"/>
        <v>2.7994092381553113</v>
      </c>
      <c r="P220" s="314">
        <f t="shared" si="92"/>
        <v>3.131543089331879</v>
      </c>
      <c r="Q220" s="314">
        <f t="shared" si="93"/>
        <v>1.859163157894737</v>
      </c>
      <c r="R220" s="314">
        <f t="shared" si="94"/>
        <v>0.36151578947368423</v>
      </c>
      <c r="S220" s="314">
        <f t="shared" si="95"/>
        <v>0</v>
      </c>
      <c r="T220" s="314">
        <f t="shared" si="96"/>
        <v>0</v>
      </c>
      <c r="U220" s="314">
        <f t="shared" si="119"/>
        <v>0</v>
      </c>
      <c r="V220" s="314">
        <f t="shared" si="126"/>
        <v>0</v>
      </c>
      <c r="W220" s="609">
        <f t="shared" si="120"/>
        <v>6651.1799999999994</v>
      </c>
      <c r="X220" s="609">
        <f t="shared" si="121"/>
        <v>7363.079999999999</v>
      </c>
      <c r="Y220" s="609">
        <f t="shared" si="122"/>
        <v>4921.5600000000004</v>
      </c>
      <c r="Z220" s="609">
        <f t="shared" si="123"/>
        <v>1009.65</v>
      </c>
      <c r="AA220" s="609">
        <f t="shared" si="124"/>
        <v>0</v>
      </c>
      <c r="AB220" s="609">
        <f t="shared" si="125"/>
        <v>0</v>
      </c>
      <c r="AC220" s="609">
        <f t="shared" si="104"/>
        <v>0</v>
      </c>
      <c r="AD220" s="463"/>
      <c r="AE220" s="463"/>
      <c r="AF220" s="463"/>
      <c r="AG220" s="463"/>
      <c r="AH220" s="463"/>
      <c r="AI220" s="463"/>
      <c r="AJ220" s="440">
        <f t="shared" si="127"/>
        <v>28690</v>
      </c>
      <c r="AK220" s="440">
        <f t="shared" si="128"/>
        <v>29147.53</v>
      </c>
      <c r="AL220" s="440">
        <f t="shared" si="129"/>
        <v>23263.06</v>
      </c>
      <c r="AM220" s="440">
        <f t="shared" si="130"/>
        <v>0</v>
      </c>
      <c r="AN220" s="440">
        <f t="shared" si="131"/>
        <v>0</v>
      </c>
      <c r="AO220" s="440">
        <f t="shared" si="132"/>
        <v>0</v>
      </c>
      <c r="AP220" s="479">
        <f t="shared" si="133"/>
        <v>0</v>
      </c>
      <c r="AQ220" s="479">
        <f t="shared" si="134"/>
        <v>-457.52999999999884</v>
      </c>
      <c r="AR220" s="479">
        <f t="shared" si="135"/>
        <v>5426.9399999999987</v>
      </c>
      <c r="AS220" s="479">
        <f t="shared" si="136"/>
        <v>28690</v>
      </c>
      <c r="AT220" s="479">
        <f t="shared" si="137"/>
        <v>28690</v>
      </c>
      <c r="AU220" s="479">
        <f t="shared" si="138"/>
        <v>28690</v>
      </c>
    </row>
    <row r="221" spans="1:47">
      <c r="A221" s="2" t="s">
        <v>1368</v>
      </c>
      <c r="B221" s="3" t="s">
        <v>1369</v>
      </c>
      <c r="C221" s="1006"/>
      <c r="D221" s="961"/>
      <c r="E221" s="1014" t="s">
        <v>1066</v>
      </c>
      <c r="F221" s="1009">
        <v>13345</v>
      </c>
      <c r="G221" s="331">
        <v>14204</v>
      </c>
      <c r="H221" s="332"/>
      <c r="I221" s="332"/>
      <c r="J221" s="333"/>
      <c r="K221" s="333"/>
      <c r="L221" s="695"/>
      <c r="M221" s="702"/>
      <c r="N221" s="327" t="s">
        <v>1382</v>
      </c>
      <c r="O221" s="314">
        <f t="shared" si="91"/>
        <v>6.3469446624503281</v>
      </c>
      <c r="P221" s="314">
        <f t="shared" si="92"/>
        <v>6.8263410130248632</v>
      </c>
      <c r="Q221" s="314">
        <f t="shared" si="93"/>
        <v>0</v>
      </c>
      <c r="R221" s="314">
        <f t="shared" si="94"/>
        <v>0</v>
      </c>
      <c r="S221" s="314">
        <f t="shared" si="95"/>
        <v>0</v>
      </c>
      <c r="T221" s="314">
        <f t="shared" si="96"/>
        <v>0</v>
      </c>
      <c r="U221" s="314">
        <f t="shared" si="119"/>
        <v>0</v>
      </c>
      <c r="V221" s="314">
        <f t="shared" si="126"/>
        <v>0</v>
      </c>
      <c r="W221" s="609">
        <f t="shared" si="120"/>
        <v>15079.849999999999</v>
      </c>
      <c r="X221" s="609">
        <f t="shared" si="121"/>
        <v>16050.519999999999</v>
      </c>
      <c r="Y221" s="609">
        <f t="shared" si="122"/>
        <v>0</v>
      </c>
      <c r="Z221" s="609">
        <f t="shared" si="123"/>
        <v>0</v>
      </c>
      <c r="AA221" s="609">
        <f t="shared" si="124"/>
        <v>0</v>
      </c>
      <c r="AB221" s="609">
        <f t="shared" si="125"/>
        <v>0</v>
      </c>
      <c r="AC221" s="609">
        <f t="shared" si="104"/>
        <v>0</v>
      </c>
      <c r="AD221" s="463"/>
      <c r="AE221" s="463"/>
      <c r="AF221" s="463"/>
      <c r="AG221" s="463"/>
      <c r="AH221" s="463"/>
      <c r="AI221" s="463"/>
      <c r="AJ221" s="440">
        <f t="shared" si="127"/>
        <v>8887.86</v>
      </c>
      <c r="AK221" s="440">
        <f t="shared" si="128"/>
        <v>9839.16</v>
      </c>
      <c r="AL221" s="440">
        <f t="shared" si="129"/>
        <v>5993.19</v>
      </c>
      <c r="AM221" s="440">
        <f t="shared" si="130"/>
        <v>1200.45</v>
      </c>
      <c r="AN221" s="440">
        <f t="shared" si="131"/>
        <v>0</v>
      </c>
      <c r="AO221" s="440">
        <f t="shared" si="132"/>
        <v>0</v>
      </c>
      <c r="AP221" s="479">
        <f t="shared" si="133"/>
        <v>0</v>
      </c>
      <c r="AQ221" s="479">
        <f t="shared" si="134"/>
        <v>-951.29999999999927</v>
      </c>
      <c r="AR221" s="479">
        <f t="shared" si="135"/>
        <v>2894.670000000001</v>
      </c>
      <c r="AS221" s="479">
        <f t="shared" si="136"/>
        <v>7687.4100000000008</v>
      </c>
      <c r="AT221" s="479">
        <f t="shared" si="137"/>
        <v>8887.86</v>
      </c>
      <c r="AU221" s="479">
        <f t="shared" si="138"/>
        <v>8887.86</v>
      </c>
    </row>
    <row r="222" spans="1:47">
      <c r="A222" s="2" t="s">
        <v>1159</v>
      </c>
      <c r="B222" s="3" t="s">
        <v>1370</v>
      </c>
      <c r="C222" s="1006" t="s">
        <v>347</v>
      </c>
      <c r="D222" s="961"/>
      <c r="E222" s="1014" t="s">
        <v>1066</v>
      </c>
      <c r="F222" s="1009">
        <v>6469</v>
      </c>
      <c r="G222" s="331">
        <v>5713</v>
      </c>
      <c r="H222" s="332">
        <v>5246</v>
      </c>
      <c r="I222" s="332">
        <v>4717</v>
      </c>
      <c r="J222" s="333"/>
      <c r="K222" s="333"/>
      <c r="L222" s="698"/>
      <c r="M222" s="704"/>
      <c r="N222" s="327" t="s">
        <v>1382</v>
      </c>
      <c r="O222" s="314">
        <f t="shared" si="91"/>
        <v>3.076686775675622</v>
      </c>
      <c r="P222" s="314">
        <f t="shared" si="92"/>
        <v>2.7456270210793465</v>
      </c>
      <c r="Q222" s="314">
        <f t="shared" si="93"/>
        <v>2.4573368421052635</v>
      </c>
      <c r="R222" s="314">
        <f t="shared" si="94"/>
        <v>2.1449936842105264</v>
      </c>
      <c r="S222" s="314">
        <f t="shared" si="95"/>
        <v>0</v>
      </c>
      <c r="T222" s="314">
        <f t="shared" si="96"/>
        <v>0</v>
      </c>
      <c r="U222" s="314">
        <f t="shared" si="119"/>
        <v>0</v>
      </c>
      <c r="V222" s="314">
        <f t="shared" si="126"/>
        <v>0</v>
      </c>
      <c r="W222" s="609">
        <f t="shared" si="120"/>
        <v>7309.9699999999993</v>
      </c>
      <c r="X222" s="609">
        <f t="shared" si="121"/>
        <v>6455.69</v>
      </c>
      <c r="Y222" s="609">
        <f t="shared" si="122"/>
        <v>6505.04</v>
      </c>
      <c r="Z222" s="609">
        <f t="shared" si="123"/>
        <v>5990.59</v>
      </c>
      <c r="AA222" s="609">
        <f t="shared" si="124"/>
        <v>0</v>
      </c>
      <c r="AB222" s="609">
        <f t="shared" si="125"/>
        <v>0</v>
      </c>
      <c r="AC222" s="609">
        <f t="shared" si="104"/>
        <v>0</v>
      </c>
      <c r="AD222" s="463"/>
      <c r="AE222" s="463"/>
      <c r="AF222" s="463"/>
      <c r="AG222" s="463"/>
      <c r="AH222" s="463"/>
      <c r="AI222" s="463"/>
      <c r="AJ222" s="440">
        <f t="shared" si="127"/>
        <v>20150.95</v>
      </c>
      <c r="AK222" s="440">
        <f t="shared" si="128"/>
        <v>21448.04</v>
      </c>
      <c r="AL222" s="440">
        <f t="shared" si="129"/>
        <v>0</v>
      </c>
      <c r="AM222" s="440">
        <f t="shared" si="130"/>
        <v>0</v>
      </c>
      <c r="AN222" s="440">
        <f t="shared" si="131"/>
        <v>0</v>
      </c>
      <c r="AO222" s="440">
        <f t="shared" si="132"/>
        <v>0</v>
      </c>
      <c r="AP222" s="479">
        <f t="shared" si="133"/>
        <v>0</v>
      </c>
      <c r="AQ222" s="479">
        <f t="shared" si="134"/>
        <v>-1297.0900000000001</v>
      </c>
      <c r="AR222" s="479">
        <f t="shared" si="135"/>
        <v>20150.95</v>
      </c>
      <c r="AS222" s="479">
        <f t="shared" si="136"/>
        <v>20150.95</v>
      </c>
      <c r="AT222" s="479">
        <f t="shared" si="137"/>
        <v>20150.95</v>
      </c>
      <c r="AU222" s="479">
        <f t="shared" si="138"/>
        <v>20150.95</v>
      </c>
    </row>
    <row r="223" spans="1:47">
      <c r="A223" s="2" t="s">
        <v>1371</v>
      </c>
      <c r="B223" s="3" t="s">
        <v>261</v>
      </c>
      <c r="C223" s="1006">
        <v>6430</v>
      </c>
      <c r="D223" s="961"/>
      <c r="E223" s="1014" t="s">
        <v>1066</v>
      </c>
      <c r="F223" s="1009">
        <v>29707</v>
      </c>
      <c r="G223" s="331">
        <v>32681</v>
      </c>
      <c r="H223" s="332">
        <v>21465</v>
      </c>
      <c r="I223" s="332">
        <v>23290</v>
      </c>
      <c r="J223" s="333">
        <v>22963</v>
      </c>
      <c r="K223" s="333">
        <v>24174</v>
      </c>
      <c r="L223" s="694"/>
      <c r="M223" s="700"/>
      <c r="N223" s="327" t="s">
        <v>1382</v>
      </c>
      <c r="O223" s="314">
        <f t="shared" si="91"/>
        <v>14.128788691450874</v>
      </c>
      <c r="P223" s="314">
        <f t="shared" si="92"/>
        <v>15.706255325729762</v>
      </c>
      <c r="Q223" s="314">
        <f t="shared" si="93"/>
        <v>10.054657894736843</v>
      </c>
      <c r="R223" s="314">
        <f t="shared" si="94"/>
        <v>10.590821052631579</v>
      </c>
      <c r="S223" s="314">
        <f t="shared" si="95"/>
        <v>8.8226263157894742</v>
      </c>
      <c r="T223" s="314">
        <f t="shared" si="96"/>
        <v>7.4303242105263161</v>
      </c>
      <c r="U223" s="314">
        <f t="shared" si="119"/>
        <v>0</v>
      </c>
      <c r="V223" s="314">
        <f t="shared" si="126"/>
        <v>0</v>
      </c>
      <c r="W223" s="609">
        <f t="shared" si="120"/>
        <v>33568.909999999996</v>
      </c>
      <c r="X223" s="609">
        <f t="shared" si="121"/>
        <v>36929.53</v>
      </c>
      <c r="Y223" s="609">
        <f t="shared" si="122"/>
        <v>26616.6</v>
      </c>
      <c r="Z223" s="609">
        <f t="shared" si="123"/>
        <v>29578.3</v>
      </c>
      <c r="AA223" s="609">
        <f t="shared" si="124"/>
        <v>32377.829999999998</v>
      </c>
      <c r="AB223" s="609">
        <f t="shared" si="125"/>
        <v>36502.74</v>
      </c>
      <c r="AC223" s="609">
        <f t="shared" si="104"/>
        <v>0</v>
      </c>
      <c r="AD223" s="463"/>
      <c r="AE223" s="463"/>
      <c r="AF223" s="463"/>
      <c r="AG223" s="463"/>
      <c r="AH223" s="463"/>
      <c r="AI223" s="463"/>
      <c r="AJ223" s="440">
        <f t="shared" si="127"/>
        <v>9768.19</v>
      </c>
      <c r="AK223" s="440">
        <f t="shared" si="128"/>
        <v>8626.6299999999992</v>
      </c>
      <c r="AL223" s="440">
        <f t="shared" si="129"/>
        <v>7921.46</v>
      </c>
      <c r="AM223" s="440">
        <f t="shared" si="130"/>
        <v>7122.67</v>
      </c>
      <c r="AN223" s="440">
        <f t="shared" si="131"/>
        <v>0</v>
      </c>
      <c r="AO223" s="440">
        <f t="shared" si="132"/>
        <v>0</v>
      </c>
      <c r="AP223" s="479">
        <f t="shared" si="133"/>
        <v>0</v>
      </c>
      <c r="AQ223" s="479">
        <f t="shared" si="134"/>
        <v>1141.5600000000013</v>
      </c>
      <c r="AR223" s="479">
        <f t="shared" si="135"/>
        <v>1846.7300000000005</v>
      </c>
      <c r="AS223" s="479">
        <f t="shared" si="136"/>
        <v>2645.5200000000004</v>
      </c>
      <c r="AT223" s="479">
        <f t="shared" si="137"/>
        <v>9768.19</v>
      </c>
      <c r="AU223" s="479">
        <f t="shared" si="138"/>
        <v>9768.19</v>
      </c>
    </row>
    <row r="224" spans="1:47">
      <c r="A224" s="2" t="s">
        <v>1070</v>
      </c>
      <c r="B224" s="3" t="s">
        <v>22</v>
      </c>
      <c r="C224" s="1006">
        <v>6440</v>
      </c>
      <c r="D224" s="961"/>
      <c r="E224" s="1014" t="s">
        <v>1066</v>
      </c>
      <c r="F224" s="1009">
        <v>11347</v>
      </c>
      <c r="G224" s="331">
        <v>11995</v>
      </c>
      <c r="H224" s="332">
        <v>14093</v>
      </c>
      <c r="I224" s="332">
        <v>12197</v>
      </c>
      <c r="J224" s="333">
        <v>11678</v>
      </c>
      <c r="K224" s="333">
        <v>10898</v>
      </c>
      <c r="L224" s="695">
        <v>9517</v>
      </c>
      <c r="M224" s="702"/>
      <c r="N224" s="327" t="s">
        <v>1382</v>
      </c>
      <c r="O224" s="314">
        <f t="shared" si="91"/>
        <v>5.3966864806911863</v>
      </c>
      <c r="P224" s="314">
        <f t="shared" si="92"/>
        <v>5.7647113806838375</v>
      </c>
      <c r="Q224" s="314">
        <f t="shared" si="93"/>
        <v>6.6014578947368419</v>
      </c>
      <c r="R224" s="314">
        <f t="shared" si="94"/>
        <v>5.5464252631578947</v>
      </c>
      <c r="S224" s="314">
        <f t="shared" si="95"/>
        <v>4.4868105263157894</v>
      </c>
      <c r="T224" s="314">
        <f t="shared" si="96"/>
        <v>3.3497010526315791</v>
      </c>
      <c r="U224" s="314">
        <f t="shared" si="119"/>
        <v>3.6364957894736842</v>
      </c>
      <c r="V224" s="314">
        <f t="shared" si="126"/>
        <v>0</v>
      </c>
      <c r="W224" s="609">
        <f t="shared" si="120"/>
        <v>12822.109999999999</v>
      </c>
      <c r="X224" s="609">
        <f t="shared" si="121"/>
        <v>13554.349999999999</v>
      </c>
      <c r="Y224" s="609">
        <f t="shared" si="122"/>
        <v>17475.32</v>
      </c>
      <c r="Z224" s="609">
        <f t="shared" si="123"/>
        <v>15490.19</v>
      </c>
      <c r="AA224" s="609">
        <f t="shared" si="124"/>
        <v>16465.98</v>
      </c>
      <c r="AB224" s="609">
        <f t="shared" si="125"/>
        <v>16455.98</v>
      </c>
      <c r="AC224" s="609">
        <f t="shared" si="104"/>
        <v>14465.84</v>
      </c>
      <c r="AD224" s="463"/>
      <c r="AE224" s="463"/>
      <c r="AF224" s="463"/>
      <c r="AG224" s="463"/>
      <c r="AH224" s="463"/>
      <c r="AI224" s="463"/>
      <c r="AJ224" s="440">
        <f t="shared" si="127"/>
        <v>44857.57</v>
      </c>
      <c r="AK224" s="440">
        <f t="shared" si="128"/>
        <v>49348.31</v>
      </c>
      <c r="AL224" s="440">
        <f t="shared" si="129"/>
        <v>32412.15</v>
      </c>
      <c r="AM224" s="440">
        <f t="shared" si="130"/>
        <v>35167.9</v>
      </c>
      <c r="AN224" s="440">
        <f t="shared" si="131"/>
        <v>34674.129999999997</v>
      </c>
      <c r="AO224" s="440">
        <f t="shared" si="132"/>
        <v>36502.74</v>
      </c>
      <c r="AP224" s="479">
        <f t="shared" si="133"/>
        <v>0</v>
      </c>
      <c r="AQ224" s="479">
        <f t="shared" si="134"/>
        <v>-4490.739999999998</v>
      </c>
      <c r="AR224" s="479">
        <f t="shared" si="135"/>
        <v>12445.419999999998</v>
      </c>
      <c r="AS224" s="479">
        <f t="shared" si="136"/>
        <v>9689.6699999999983</v>
      </c>
      <c r="AT224" s="479">
        <f t="shared" si="137"/>
        <v>10183.440000000002</v>
      </c>
      <c r="AU224" s="479">
        <f t="shared" si="138"/>
        <v>8354.8300000000017</v>
      </c>
    </row>
    <row r="225" spans="1:47">
      <c r="A225" s="2" t="s">
        <v>1372</v>
      </c>
      <c r="B225" s="3" t="s">
        <v>1373</v>
      </c>
      <c r="C225" s="1006"/>
      <c r="D225" s="961"/>
      <c r="E225" s="1014" t="s">
        <v>1066</v>
      </c>
      <c r="F225" s="1009">
        <v>7090</v>
      </c>
      <c r="G225" s="331">
        <v>9543</v>
      </c>
      <c r="H225" s="332">
        <v>8280</v>
      </c>
      <c r="I225" s="332">
        <v>10913</v>
      </c>
      <c r="J225" s="333">
        <v>8134</v>
      </c>
      <c r="K225" s="333">
        <v>8922</v>
      </c>
      <c r="L225" s="694">
        <v>6663</v>
      </c>
      <c r="M225" s="700"/>
      <c r="N225" s="327" t="s">
        <v>1382</v>
      </c>
      <c r="O225" s="314">
        <f t="shared" si="91"/>
        <v>3.3720372916277874</v>
      </c>
      <c r="P225" s="314">
        <f t="shared" si="92"/>
        <v>4.5862976828566788</v>
      </c>
      <c r="Q225" s="314">
        <f t="shared" si="93"/>
        <v>3.8785263157894736</v>
      </c>
      <c r="R225" s="314">
        <f t="shared" si="94"/>
        <v>4.9625431578947374</v>
      </c>
      <c r="S225" s="314">
        <f t="shared" si="95"/>
        <v>3.1251684210526314</v>
      </c>
      <c r="T225" s="314">
        <f t="shared" si="96"/>
        <v>2.7423410526315792</v>
      </c>
      <c r="U225" s="314">
        <f t="shared" si="119"/>
        <v>2.5459673684210524</v>
      </c>
      <c r="V225" s="314">
        <f t="shared" si="126"/>
        <v>0</v>
      </c>
      <c r="W225" s="609">
        <f t="shared" si="120"/>
        <v>8011.6999999999989</v>
      </c>
      <c r="X225" s="609">
        <f t="shared" si="121"/>
        <v>10783.589999999998</v>
      </c>
      <c r="Y225" s="609">
        <f t="shared" si="122"/>
        <v>10267.200000000001</v>
      </c>
      <c r="Z225" s="609">
        <f t="shared" si="123"/>
        <v>13859.51</v>
      </c>
      <c r="AA225" s="609">
        <f t="shared" si="124"/>
        <v>11468.939999999999</v>
      </c>
      <c r="AB225" s="609">
        <f t="shared" si="125"/>
        <v>13472.22</v>
      </c>
      <c r="AC225" s="609">
        <f t="shared" si="104"/>
        <v>10127.76</v>
      </c>
      <c r="AD225" s="463"/>
      <c r="AE225" s="463"/>
      <c r="AF225" s="463"/>
      <c r="AG225" s="463"/>
      <c r="AH225" s="463"/>
      <c r="AI225" s="463"/>
      <c r="AJ225" s="440">
        <f t="shared" si="127"/>
        <v>17133.97</v>
      </c>
      <c r="AK225" s="440">
        <f t="shared" si="128"/>
        <v>18112.45</v>
      </c>
      <c r="AL225" s="440">
        <f t="shared" si="129"/>
        <v>21280.43</v>
      </c>
      <c r="AM225" s="440">
        <f t="shared" si="130"/>
        <v>18417.47</v>
      </c>
      <c r="AN225" s="440">
        <f t="shared" si="131"/>
        <v>17633.78</v>
      </c>
      <c r="AO225" s="440">
        <f t="shared" si="132"/>
        <v>16455.98</v>
      </c>
      <c r="AP225" s="479">
        <f t="shared" si="133"/>
        <v>0</v>
      </c>
      <c r="AQ225" s="479">
        <f t="shared" si="134"/>
        <v>-978.47999999999956</v>
      </c>
      <c r="AR225" s="479">
        <f t="shared" si="135"/>
        <v>-4146.4599999999991</v>
      </c>
      <c r="AS225" s="479">
        <f t="shared" si="136"/>
        <v>-1283.5</v>
      </c>
      <c r="AT225" s="479">
        <f t="shared" si="137"/>
        <v>-499.80999999999767</v>
      </c>
      <c r="AU225" s="479">
        <f t="shared" si="138"/>
        <v>677.9900000000016</v>
      </c>
    </row>
    <row r="226" spans="1:47">
      <c r="A226" s="2" t="s">
        <v>1374</v>
      </c>
      <c r="B226" s="3" t="s">
        <v>1375</v>
      </c>
      <c r="C226" s="1006"/>
      <c r="D226" s="961"/>
      <c r="E226" s="1014" t="s">
        <v>1066</v>
      </c>
      <c r="F226" s="1009">
        <v>9153</v>
      </c>
      <c r="G226" s="331">
        <v>13854</v>
      </c>
      <c r="H226" s="332">
        <v>14168</v>
      </c>
      <c r="I226" s="332">
        <v>22577</v>
      </c>
      <c r="J226" s="333"/>
      <c r="K226" s="333"/>
      <c r="L226" s="695"/>
      <c r="M226" s="702"/>
      <c r="N226" s="327" t="s">
        <v>1382</v>
      </c>
      <c r="O226" s="314">
        <f t="shared" si="91"/>
        <v>4.3532097785993145</v>
      </c>
      <c r="P226" s="314">
        <f t="shared" si="92"/>
        <v>6.6581335112958637</v>
      </c>
      <c r="Q226" s="314">
        <f t="shared" si="93"/>
        <v>6.6365894736842099</v>
      </c>
      <c r="R226" s="314">
        <f t="shared" si="94"/>
        <v>10.266593684210529</v>
      </c>
      <c r="S226" s="314">
        <f t="shared" si="95"/>
        <v>0</v>
      </c>
      <c r="T226" s="314">
        <f t="shared" si="96"/>
        <v>0</v>
      </c>
      <c r="U226" s="314">
        <f t="shared" si="119"/>
        <v>0</v>
      </c>
      <c r="V226" s="314">
        <f t="shared" si="126"/>
        <v>0</v>
      </c>
      <c r="W226" s="609">
        <f t="shared" si="120"/>
        <v>10342.89</v>
      </c>
      <c r="X226" s="609">
        <f t="shared" si="121"/>
        <v>15655.019999999999</v>
      </c>
      <c r="Y226" s="609">
        <f t="shared" si="122"/>
        <v>17568.32</v>
      </c>
      <c r="Z226" s="609">
        <f t="shared" si="123"/>
        <v>28672.79</v>
      </c>
      <c r="AA226" s="609">
        <f t="shared" si="124"/>
        <v>0</v>
      </c>
      <c r="AB226" s="609">
        <f t="shared" si="125"/>
        <v>0</v>
      </c>
      <c r="AC226" s="609">
        <f t="shared" si="104"/>
        <v>0</v>
      </c>
      <c r="AD226" s="463"/>
      <c r="AE226" s="463"/>
      <c r="AF226" s="463"/>
      <c r="AG226" s="463"/>
      <c r="AH226" s="463"/>
      <c r="AI226" s="463"/>
      <c r="AJ226" s="440">
        <f t="shared" si="127"/>
        <v>10705.9</v>
      </c>
      <c r="AK226" s="440">
        <f t="shared" si="128"/>
        <v>14409.93</v>
      </c>
      <c r="AL226" s="440">
        <f t="shared" si="129"/>
        <v>12502.8</v>
      </c>
      <c r="AM226" s="440">
        <f t="shared" si="130"/>
        <v>16478.63</v>
      </c>
      <c r="AN226" s="440">
        <f t="shared" si="131"/>
        <v>12282.34</v>
      </c>
      <c r="AO226" s="440">
        <f t="shared" si="132"/>
        <v>13472.22</v>
      </c>
      <c r="AP226" s="479">
        <f t="shared" si="133"/>
        <v>0</v>
      </c>
      <c r="AQ226" s="479">
        <f t="shared" si="134"/>
        <v>-3704.0300000000007</v>
      </c>
      <c r="AR226" s="479">
        <f t="shared" si="135"/>
        <v>-1796.8999999999996</v>
      </c>
      <c r="AS226" s="479">
        <f t="shared" si="136"/>
        <v>-5772.7300000000014</v>
      </c>
      <c r="AT226" s="479">
        <f t="shared" si="137"/>
        <v>-1576.4400000000005</v>
      </c>
      <c r="AU226" s="479">
        <f t="shared" si="138"/>
        <v>-2766.3199999999997</v>
      </c>
    </row>
    <row r="227" spans="1:47">
      <c r="A227" s="2" t="s">
        <v>1376</v>
      </c>
      <c r="B227" s="3" t="s">
        <v>1377</v>
      </c>
      <c r="C227" s="1006">
        <v>6310</v>
      </c>
      <c r="D227" s="961"/>
      <c r="E227" s="1014" t="s">
        <v>1066</v>
      </c>
      <c r="F227" s="1009">
        <v>9328</v>
      </c>
      <c r="G227" s="331">
        <v>7985</v>
      </c>
      <c r="H227" s="332">
        <v>8712</v>
      </c>
      <c r="I227" s="332">
        <v>10196</v>
      </c>
      <c r="J227" s="333"/>
      <c r="K227" s="333"/>
      <c r="L227" s="695"/>
      <c r="M227" s="702"/>
      <c r="N227" s="327" t="s">
        <v>1382</v>
      </c>
      <c r="O227" s="314">
        <f t="shared" si="91"/>
        <v>4.436440600324965</v>
      </c>
      <c r="P227" s="314">
        <f t="shared" si="92"/>
        <v>3.8375340037315917</v>
      </c>
      <c r="Q227" s="314">
        <f t="shared" si="93"/>
        <v>4.0808842105263157</v>
      </c>
      <c r="R227" s="314">
        <f t="shared" si="94"/>
        <v>4.636496842105263</v>
      </c>
      <c r="S227" s="314">
        <f t="shared" si="95"/>
        <v>0</v>
      </c>
      <c r="T227" s="314">
        <f t="shared" si="96"/>
        <v>0</v>
      </c>
      <c r="U227" s="314">
        <f t="shared" si="119"/>
        <v>0</v>
      </c>
      <c r="V227" s="314">
        <f t="shared" si="126"/>
        <v>0</v>
      </c>
      <c r="W227" s="609">
        <f t="shared" si="120"/>
        <v>10540.64</v>
      </c>
      <c r="X227" s="609">
        <f t="shared" si="121"/>
        <v>9023.0499999999993</v>
      </c>
      <c r="Y227" s="609">
        <f t="shared" si="122"/>
        <v>10802.88</v>
      </c>
      <c r="Z227" s="609">
        <f t="shared" si="123"/>
        <v>12948.92</v>
      </c>
      <c r="AA227" s="609">
        <f t="shared" si="124"/>
        <v>0</v>
      </c>
      <c r="AB227" s="609">
        <f t="shared" si="125"/>
        <v>0</v>
      </c>
      <c r="AC227" s="609">
        <f t="shared" si="104"/>
        <v>0</v>
      </c>
      <c r="AD227" s="463"/>
      <c r="AE227" s="463"/>
      <c r="AF227" s="463"/>
      <c r="AG227" s="463"/>
      <c r="AH227" s="463"/>
      <c r="AI227" s="463"/>
      <c r="AJ227" s="440">
        <f t="shared" si="127"/>
        <v>13821.03</v>
      </c>
      <c r="AK227" s="440">
        <f t="shared" si="128"/>
        <v>20919.54</v>
      </c>
      <c r="AL227" s="440">
        <f t="shared" si="129"/>
        <v>21393.68</v>
      </c>
      <c r="AM227" s="440">
        <f t="shared" si="130"/>
        <v>34091.269999999997</v>
      </c>
      <c r="AN227" s="440">
        <f t="shared" si="131"/>
        <v>0</v>
      </c>
      <c r="AO227" s="440">
        <f t="shared" si="132"/>
        <v>0</v>
      </c>
      <c r="AP227" s="479">
        <f t="shared" si="133"/>
        <v>0</v>
      </c>
      <c r="AQ227" s="479">
        <f t="shared" si="134"/>
        <v>-7098.51</v>
      </c>
      <c r="AR227" s="479">
        <f t="shared" si="135"/>
        <v>-7572.65</v>
      </c>
      <c r="AS227" s="479">
        <f t="shared" si="136"/>
        <v>-20270.239999999998</v>
      </c>
      <c r="AT227" s="479">
        <f t="shared" si="137"/>
        <v>13821.03</v>
      </c>
      <c r="AU227" s="479">
        <f t="shared" si="138"/>
        <v>13821.03</v>
      </c>
    </row>
    <row r="228" spans="1:47">
      <c r="A228" s="2" t="s">
        <v>327</v>
      </c>
      <c r="B228" s="3" t="s">
        <v>39</v>
      </c>
      <c r="C228" s="1006">
        <v>6310</v>
      </c>
      <c r="D228" s="961"/>
      <c r="E228" s="1014" t="s">
        <v>1066</v>
      </c>
      <c r="F228" s="1009">
        <v>10755</v>
      </c>
      <c r="G228" s="331">
        <v>8583</v>
      </c>
      <c r="H228" s="332">
        <v>9427</v>
      </c>
      <c r="I228" s="332">
        <v>10318</v>
      </c>
      <c r="J228" s="333">
        <v>11595</v>
      </c>
      <c r="K228" s="333">
        <v>9289</v>
      </c>
      <c r="L228" s="695"/>
      <c r="M228" s="702"/>
      <c r="N228" s="327" t="s">
        <v>1382</v>
      </c>
      <c r="O228" s="314">
        <f t="shared" si="91"/>
        <v>5.115128500910699</v>
      </c>
      <c r="P228" s="314">
        <f t="shared" si="92"/>
        <v>4.1249285352571388</v>
      </c>
      <c r="Q228" s="314">
        <f t="shared" si="93"/>
        <v>4.4158052631578952</v>
      </c>
      <c r="R228" s="314">
        <f t="shared" si="94"/>
        <v>4.6919747368421048</v>
      </c>
      <c r="S228" s="314">
        <f t="shared" si="95"/>
        <v>4.4549210526315797</v>
      </c>
      <c r="T228" s="314">
        <f t="shared" si="96"/>
        <v>2.8551452631578953</v>
      </c>
      <c r="U228" s="314">
        <f t="shared" si="119"/>
        <v>0</v>
      </c>
      <c r="V228" s="314">
        <f t="shared" si="126"/>
        <v>0</v>
      </c>
      <c r="W228" s="609">
        <f t="shared" si="120"/>
        <v>12153.15</v>
      </c>
      <c r="X228" s="609">
        <f t="shared" si="121"/>
        <v>9698.7899999999991</v>
      </c>
      <c r="Y228" s="609">
        <f t="shared" si="122"/>
        <v>11689.48</v>
      </c>
      <c r="Z228" s="609">
        <f t="shared" si="123"/>
        <v>13103.86</v>
      </c>
      <c r="AA228" s="609">
        <f t="shared" si="124"/>
        <v>16348.949999999999</v>
      </c>
      <c r="AB228" s="609">
        <f t="shared" si="125"/>
        <v>14026.39</v>
      </c>
      <c r="AC228" s="609">
        <f t="shared" si="104"/>
        <v>0</v>
      </c>
      <c r="AD228" s="463"/>
      <c r="AE228" s="463"/>
      <c r="AF228" s="463"/>
      <c r="AG228" s="463"/>
      <c r="AH228" s="463"/>
      <c r="AI228" s="463"/>
      <c r="AJ228" s="440">
        <f t="shared" si="127"/>
        <v>14085.28</v>
      </c>
      <c r="AK228" s="440">
        <f t="shared" si="128"/>
        <v>12057.35</v>
      </c>
      <c r="AL228" s="440">
        <f t="shared" si="129"/>
        <v>13155.12</v>
      </c>
      <c r="AM228" s="440">
        <f t="shared" si="130"/>
        <v>15395.960000000001</v>
      </c>
      <c r="AN228" s="440">
        <f t="shared" si="131"/>
        <v>0</v>
      </c>
      <c r="AO228" s="440">
        <f t="shared" si="132"/>
        <v>0</v>
      </c>
      <c r="AP228" s="479">
        <f t="shared" si="133"/>
        <v>0</v>
      </c>
      <c r="AQ228" s="479">
        <f t="shared" si="134"/>
        <v>2027.9300000000003</v>
      </c>
      <c r="AR228" s="479">
        <f t="shared" si="135"/>
        <v>930.15999999999985</v>
      </c>
      <c r="AS228" s="479">
        <f t="shared" si="136"/>
        <v>-1310.6800000000003</v>
      </c>
      <c r="AT228" s="479">
        <f t="shared" si="137"/>
        <v>14085.28</v>
      </c>
      <c r="AU228" s="479">
        <f t="shared" si="138"/>
        <v>14085.28</v>
      </c>
    </row>
    <row r="229" spans="1:47">
      <c r="A229" s="2" t="s">
        <v>1378</v>
      </c>
      <c r="B229" s="3" t="s">
        <v>1379</v>
      </c>
      <c r="C229" s="1006" t="s">
        <v>350</v>
      </c>
      <c r="D229" s="961"/>
      <c r="E229" s="1014" t="s">
        <v>1066</v>
      </c>
      <c r="F229" s="1009">
        <v>57669</v>
      </c>
      <c r="G229" s="331">
        <v>57361</v>
      </c>
      <c r="H229" s="332">
        <v>45427</v>
      </c>
      <c r="I229" s="332">
        <v>40442</v>
      </c>
      <c r="J229" s="333">
        <v>31684</v>
      </c>
      <c r="K229" s="333"/>
      <c r="L229" s="695"/>
      <c r="M229" s="702"/>
      <c r="N229" s="327" t="s">
        <v>1382</v>
      </c>
      <c r="O229" s="314">
        <f t="shared" si="91"/>
        <v>27.427647189123117</v>
      </c>
      <c r="P229" s="314">
        <f t="shared" si="92"/>
        <v>27.567287161934608</v>
      </c>
      <c r="Q229" s="314">
        <f t="shared" si="93"/>
        <v>21.278963157894736</v>
      </c>
      <c r="R229" s="314">
        <f t="shared" si="94"/>
        <v>18.390467368421053</v>
      </c>
      <c r="S229" s="314">
        <f t="shared" si="95"/>
        <v>12.173326315789474</v>
      </c>
      <c r="T229" s="314">
        <f t="shared" si="96"/>
        <v>0</v>
      </c>
      <c r="U229" s="314">
        <f t="shared" si="119"/>
        <v>0</v>
      </c>
      <c r="V229" s="314">
        <f t="shared" si="126"/>
        <v>0</v>
      </c>
      <c r="W229" s="609">
        <f t="shared" si="120"/>
        <v>65165.969999999994</v>
      </c>
      <c r="X229" s="609">
        <f t="shared" si="121"/>
        <v>64817.929999999993</v>
      </c>
      <c r="Y229" s="609">
        <f t="shared" si="122"/>
        <v>56329.48</v>
      </c>
      <c r="Z229" s="609">
        <f t="shared" si="123"/>
        <v>51361.340000000004</v>
      </c>
      <c r="AA229" s="609">
        <f t="shared" si="124"/>
        <v>44674.439999999995</v>
      </c>
      <c r="AB229" s="609">
        <f t="shared" si="125"/>
        <v>0</v>
      </c>
      <c r="AC229" s="609">
        <f t="shared" si="104"/>
        <v>0</v>
      </c>
      <c r="AD229" s="463"/>
      <c r="AE229" s="463"/>
      <c r="AF229" s="463"/>
      <c r="AG229" s="463"/>
      <c r="AH229" s="463"/>
      <c r="AI229" s="463"/>
      <c r="AJ229" s="440">
        <f t="shared" si="127"/>
        <v>16240.05</v>
      </c>
      <c r="AK229" s="440">
        <f t="shared" si="128"/>
        <v>12960.33</v>
      </c>
      <c r="AL229" s="440">
        <f t="shared" si="129"/>
        <v>14234.77</v>
      </c>
      <c r="AM229" s="440">
        <f t="shared" si="130"/>
        <v>15580.18</v>
      </c>
      <c r="AN229" s="440">
        <f t="shared" si="131"/>
        <v>17508.45</v>
      </c>
      <c r="AO229" s="440">
        <f t="shared" si="132"/>
        <v>14026.39</v>
      </c>
      <c r="AP229" s="479">
        <f t="shared" si="133"/>
        <v>0</v>
      </c>
      <c r="AQ229" s="479">
        <f t="shared" si="134"/>
        <v>3279.7199999999993</v>
      </c>
      <c r="AR229" s="479">
        <f t="shared" si="135"/>
        <v>2005.2799999999988</v>
      </c>
      <c r="AS229" s="479">
        <f t="shared" si="136"/>
        <v>659.86999999999898</v>
      </c>
      <c r="AT229" s="479">
        <f t="shared" si="137"/>
        <v>-1268.4000000000015</v>
      </c>
      <c r="AU229" s="479">
        <f t="shared" si="138"/>
        <v>2213.66</v>
      </c>
    </row>
    <row r="230" spans="1:47">
      <c r="A230" s="2" t="s">
        <v>1380</v>
      </c>
      <c r="B230" s="3" t="s">
        <v>64</v>
      </c>
      <c r="C230" s="1006">
        <v>6300</v>
      </c>
      <c r="D230" s="961"/>
      <c r="E230" s="1014" t="s">
        <v>1066</v>
      </c>
      <c r="F230" s="1009">
        <v>6300</v>
      </c>
      <c r="G230" s="331">
        <v>5666</v>
      </c>
      <c r="H230" s="332">
        <v>5900</v>
      </c>
      <c r="I230" s="332">
        <v>5953</v>
      </c>
      <c r="J230" s="333">
        <v>6114</v>
      </c>
      <c r="K230" s="333">
        <v>5891</v>
      </c>
      <c r="L230" s="695">
        <v>2721</v>
      </c>
      <c r="M230" s="702">
        <v>414</v>
      </c>
      <c r="N230" s="327" t="s">
        <v>1382</v>
      </c>
      <c r="O230" s="314">
        <f t="shared" si="91"/>
        <v>2.996309582123422</v>
      </c>
      <c r="P230" s="314">
        <f t="shared" si="92"/>
        <v>2.7230391565614522</v>
      </c>
      <c r="Q230" s="314">
        <f t="shared" si="93"/>
        <v>2.763684210526316</v>
      </c>
      <c r="R230" s="314">
        <f t="shared" si="94"/>
        <v>2.7070484210526318</v>
      </c>
      <c r="S230" s="314">
        <f t="shared" si="95"/>
        <v>2.349063157894737</v>
      </c>
      <c r="T230" s="314">
        <f t="shared" si="96"/>
        <v>1.8107073684210528</v>
      </c>
      <c r="U230" s="314">
        <f t="shared" si="119"/>
        <v>1.0397084210526315</v>
      </c>
      <c r="V230" s="314">
        <f t="shared" si="126"/>
        <v>0.12725052631578951</v>
      </c>
      <c r="W230" s="609">
        <f t="shared" si="120"/>
        <v>7118.9999999999991</v>
      </c>
      <c r="X230" s="609">
        <f t="shared" si="121"/>
        <v>6402.579999999999</v>
      </c>
      <c r="Y230" s="609">
        <f t="shared" si="122"/>
        <v>7316</v>
      </c>
      <c r="Z230" s="609">
        <f t="shared" si="123"/>
        <v>7560.31</v>
      </c>
      <c r="AA230" s="609">
        <f t="shared" si="124"/>
        <v>8620.74</v>
      </c>
      <c r="AB230" s="609">
        <f t="shared" si="125"/>
        <v>8895.41</v>
      </c>
      <c r="AC230" s="609">
        <f t="shared" si="104"/>
        <v>4135.92</v>
      </c>
      <c r="AD230" s="463"/>
      <c r="AE230" s="463"/>
      <c r="AF230" s="463"/>
      <c r="AG230" s="463"/>
      <c r="AH230" s="463"/>
      <c r="AI230" s="463"/>
      <c r="AJ230" s="440">
        <f t="shared" si="127"/>
        <v>87080.19</v>
      </c>
      <c r="AK230" s="440">
        <f t="shared" si="128"/>
        <v>86615.11</v>
      </c>
      <c r="AL230" s="440">
        <f t="shared" si="129"/>
        <v>68594.77</v>
      </c>
      <c r="AM230" s="440">
        <f t="shared" si="130"/>
        <v>61067.42</v>
      </c>
      <c r="AN230" s="440">
        <f t="shared" si="131"/>
        <v>47842.840000000004</v>
      </c>
      <c r="AO230" s="440">
        <f t="shared" si="132"/>
        <v>0</v>
      </c>
      <c r="AP230" s="479">
        <f t="shared" si="133"/>
        <v>0</v>
      </c>
      <c r="AQ230" s="479">
        <f t="shared" si="134"/>
        <v>465.08000000000175</v>
      </c>
      <c r="AR230" s="479">
        <f t="shared" si="135"/>
        <v>18485.419999999998</v>
      </c>
      <c r="AS230" s="479">
        <f t="shared" si="136"/>
        <v>26012.770000000004</v>
      </c>
      <c r="AT230" s="479">
        <f t="shared" si="137"/>
        <v>39237.35</v>
      </c>
      <c r="AU230" s="479">
        <f t="shared" si="138"/>
        <v>87080.19</v>
      </c>
    </row>
    <row r="231" spans="1:47">
      <c r="A231" s="2" t="s">
        <v>326</v>
      </c>
      <c r="B231" s="3" t="s">
        <v>82</v>
      </c>
      <c r="C231" s="1006">
        <v>6400</v>
      </c>
      <c r="D231" s="961"/>
      <c r="E231" s="1014" t="s">
        <v>1066</v>
      </c>
      <c r="F231" s="1009">
        <v>21253</v>
      </c>
      <c r="G231" s="331">
        <v>29914</v>
      </c>
      <c r="H231" s="332">
        <v>30034</v>
      </c>
      <c r="I231" s="332">
        <v>29403</v>
      </c>
      <c r="J231" s="333">
        <v>29819.1</v>
      </c>
      <c r="K231" s="333">
        <v>13791</v>
      </c>
      <c r="L231" s="694">
        <v>2981</v>
      </c>
      <c r="M231" s="700">
        <v>2797</v>
      </c>
      <c r="N231" s="327" t="s">
        <v>1382</v>
      </c>
      <c r="O231" s="314">
        <f t="shared" ref="O231:O238" si="139">F231*$O$3/1000000</f>
        <v>10.108026595058586</v>
      </c>
      <c r="P231" s="314">
        <f t="shared" ref="P231:P238" si="140">G231*$P$3/1000000</f>
        <v>14.376454876346504</v>
      </c>
      <c r="Q231" s="314">
        <f t="shared" ref="Q231:Q238" si="141">H231*$Q$3/1000000</f>
        <v>14.068557894736843</v>
      </c>
      <c r="R231" s="314">
        <f t="shared" ref="R231:R238" si="142">I231*$R$3/1000000</f>
        <v>13.370627368421054</v>
      </c>
      <c r="S231" s="314">
        <f t="shared" ref="S231:S238" si="143">J231*$S$3/1000000</f>
        <v>11.456812105263158</v>
      </c>
      <c r="T231" s="314">
        <f t="shared" ref="T231:T238" si="144">K231*$T$3/1000000</f>
        <v>4.2389178947368427</v>
      </c>
      <c r="U231" s="314">
        <f t="shared" ref="U231:U238" si="145">L231*$U$3/1000000</f>
        <v>1.1390557894736844</v>
      </c>
      <c r="V231" s="314">
        <f t="shared" si="126"/>
        <v>0.85970947368421069</v>
      </c>
      <c r="W231" s="609">
        <f t="shared" ref="W231:W238" si="146">$W$3*F231</f>
        <v>24015.89</v>
      </c>
      <c r="X231" s="609">
        <f t="shared" ref="X231:X238" si="147">$X$3*G231</f>
        <v>33802.82</v>
      </c>
      <c r="Y231" s="609">
        <f t="shared" ref="Y231:Y238" si="148">$Y$3*H231</f>
        <v>37242.159999999996</v>
      </c>
      <c r="Z231" s="609">
        <f t="shared" ref="Z231:Z238" si="149">$Z$3*I231</f>
        <v>37341.81</v>
      </c>
      <c r="AA231" s="609">
        <f t="shared" ref="AA231:AA238" si="150">$AA$3*J231</f>
        <v>42044.930999999997</v>
      </c>
      <c r="AB231" s="609">
        <f t="shared" ref="AB231:AB238" si="151">$AB$3*K231</f>
        <v>20824.41</v>
      </c>
      <c r="AC231" s="609">
        <f t="shared" ref="AC231:AC238" si="152">$AC$3*L231</f>
        <v>4531.12</v>
      </c>
      <c r="AD231" s="463"/>
      <c r="AE231" s="463"/>
      <c r="AF231" s="463"/>
      <c r="AG231" s="463"/>
      <c r="AH231" s="463"/>
      <c r="AI231" s="463"/>
      <c r="AJ231" s="440">
        <f t="shared" si="127"/>
        <v>9513</v>
      </c>
      <c r="AK231" s="440">
        <f t="shared" si="128"/>
        <v>8555.66</v>
      </c>
      <c r="AL231" s="440">
        <f t="shared" si="129"/>
        <v>8909</v>
      </c>
      <c r="AM231" s="440">
        <f t="shared" si="130"/>
        <v>8989.0300000000007</v>
      </c>
      <c r="AN231" s="440">
        <f t="shared" si="131"/>
        <v>9232.14</v>
      </c>
      <c r="AO231" s="440">
        <f t="shared" si="132"/>
        <v>8895.41</v>
      </c>
      <c r="AP231" s="479">
        <f t="shared" si="133"/>
        <v>0</v>
      </c>
      <c r="AQ231" s="479">
        <f t="shared" si="134"/>
        <v>957.34000000000015</v>
      </c>
      <c r="AR231" s="479">
        <f t="shared" si="135"/>
        <v>604</v>
      </c>
      <c r="AS231" s="479">
        <f t="shared" si="136"/>
        <v>523.96999999999935</v>
      </c>
      <c r="AT231" s="479">
        <f t="shared" si="137"/>
        <v>280.86000000000058</v>
      </c>
      <c r="AU231" s="479">
        <f t="shared" si="138"/>
        <v>617.59000000000015</v>
      </c>
    </row>
    <row r="232" spans="1:47">
      <c r="A232" s="2" t="s">
        <v>2021</v>
      </c>
      <c r="B232" s="3" t="s">
        <v>1353</v>
      </c>
      <c r="C232" s="1006">
        <v>6400</v>
      </c>
      <c r="D232" s="961"/>
      <c r="E232" s="1014" t="s">
        <v>1066</v>
      </c>
      <c r="F232" s="1009">
        <v>9328</v>
      </c>
      <c r="G232" s="331">
        <v>7985</v>
      </c>
      <c r="H232" s="332">
        <v>8712</v>
      </c>
      <c r="I232" s="332">
        <v>10196</v>
      </c>
      <c r="J232" s="333">
        <v>6861</v>
      </c>
      <c r="K232" s="333">
        <v>6782</v>
      </c>
      <c r="L232" s="694">
        <v>4998</v>
      </c>
      <c r="M232" s="700">
        <v>2907</v>
      </c>
      <c r="N232" s="327" t="s">
        <v>1382</v>
      </c>
      <c r="O232" s="314">
        <f t="shared" si="139"/>
        <v>4.436440600324965</v>
      </c>
      <c r="P232" s="314">
        <f t="shared" si="140"/>
        <v>3.8375340037315917</v>
      </c>
      <c r="Q232" s="314">
        <f t="shared" si="141"/>
        <v>4.0808842105263157</v>
      </c>
      <c r="R232" s="314">
        <f t="shared" si="142"/>
        <v>4.636496842105263</v>
      </c>
      <c r="S232" s="314">
        <f t="shared" si="143"/>
        <v>2.6360684210526313</v>
      </c>
      <c r="T232" s="314">
        <f t="shared" si="144"/>
        <v>2.0845726315789475</v>
      </c>
      <c r="U232" s="314">
        <f t="shared" si="145"/>
        <v>1.9097621052631579</v>
      </c>
      <c r="V232" s="314">
        <f t="shared" si="126"/>
        <v>0.89352000000000009</v>
      </c>
      <c r="W232" s="609">
        <f t="shared" si="146"/>
        <v>10540.64</v>
      </c>
      <c r="X232" s="609">
        <f t="shared" si="147"/>
        <v>9023.0499999999993</v>
      </c>
      <c r="Y232" s="609">
        <f t="shared" si="148"/>
        <v>10802.88</v>
      </c>
      <c r="Z232" s="609">
        <f t="shared" si="149"/>
        <v>12948.92</v>
      </c>
      <c r="AA232" s="609">
        <f t="shared" si="150"/>
        <v>9674.01</v>
      </c>
      <c r="AB232" s="609">
        <f t="shared" si="151"/>
        <v>10240.82</v>
      </c>
      <c r="AC232" s="609">
        <f t="shared" si="152"/>
        <v>7596.96</v>
      </c>
      <c r="AD232" s="463"/>
      <c r="AE232" s="463"/>
      <c r="AF232" s="463"/>
      <c r="AG232" s="463"/>
      <c r="AH232" s="463"/>
      <c r="AI232" s="463"/>
      <c r="AJ232" s="440">
        <f t="shared" si="127"/>
        <v>32092.03</v>
      </c>
      <c r="AK232" s="440">
        <f t="shared" si="128"/>
        <v>45170.14</v>
      </c>
      <c r="AL232" s="440">
        <f t="shared" si="129"/>
        <v>45351.340000000004</v>
      </c>
      <c r="AM232" s="440">
        <f t="shared" si="130"/>
        <v>44398.53</v>
      </c>
      <c r="AN232" s="440">
        <f t="shared" si="131"/>
        <v>45026.841</v>
      </c>
      <c r="AO232" s="440">
        <f t="shared" si="132"/>
        <v>20824.41</v>
      </c>
      <c r="AP232" s="479">
        <f t="shared" ref="AP232:AP239" si="153">AJ232-AJ232</f>
        <v>0</v>
      </c>
      <c r="AQ232" s="479">
        <f t="shared" ref="AQ232:AQ239" si="154">AJ232-AK232</f>
        <v>-13078.11</v>
      </c>
      <c r="AR232" s="479">
        <f t="shared" ref="AR232:AR239" si="155">AJ232-AL232</f>
        <v>-13259.310000000005</v>
      </c>
      <c r="AS232" s="479">
        <f t="shared" ref="AS232:AS239" si="156">AJ232-AM232</f>
        <v>-12306.5</v>
      </c>
      <c r="AT232" s="479">
        <f t="shared" ref="AT232:AT239" si="157">AJ232-AN232</f>
        <v>-12934.811000000002</v>
      </c>
      <c r="AU232" s="479">
        <f t="shared" ref="AU232:AU239" si="158">AJ232-AO232</f>
        <v>11267.619999999999</v>
      </c>
    </row>
    <row r="233" spans="1:47">
      <c r="A233" s="2" t="s">
        <v>2022</v>
      </c>
      <c r="B233" s="3" t="s">
        <v>24</v>
      </c>
      <c r="C233" s="1006">
        <v>6300</v>
      </c>
      <c r="D233" s="961"/>
      <c r="E233" s="1014" t="s">
        <v>1066</v>
      </c>
      <c r="F233" s="1009">
        <v>23226</v>
      </c>
      <c r="G233" s="331">
        <v>14183</v>
      </c>
      <c r="H233" s="332">
        <v>13788</v>
      </c>
      <c r="I233" s="332">
        <v>26627</v>
      </c>
      <c r="J233" s="333">
        <v>12999</v>
      </c>
      <c r="K233" s="333">
        <v>0</v>
      </c>
      <c r="L233" s="695"/>
      <c r="M233" s="702"/>
      <c r="N233" s="327" t="s">
        <v>1382</v>
      </c>
      <c r="O233" s="314">
        <f t="shared" si="139"/>
        <v>11.04639465942835</v>
      </c>
      <c r="P233" s="314">
        <f t="shared" si="140"/>
        <v>6.8162485629211229</v>
      </c>
      <c r="Q233" s="314">
        <f t="shared" si="141"/>
        <v>6.45858947368421</v>
      </c>
      <c r="R233" s="314">
        <f t="shared" si="142"/>
        <v>12.108277894736844</v>
      </c>
      <c r="S233" s="314">
        <f t="shared" si="143"/>
        <v>4.9943526315789475</v>
      </c>
      <c r="T233" s="314">
        <f t="shared" si="144"/>
        <v>0</v>
      </c>
      <c r="U233" s="314">
        <f t="shared" si="145"/>
        <v>0</v>
      </c>
      <c r="V233" s="314">
        <f t="shared" si="126"/>
        <v>0</v>
      </c>
      <c r="W233" s="609">
        <f t="shared" si="146"/>
        <v>26245.379999999997</v>
      </c>
      <c r="X233" s="609">
        <f t="shared" si="147"/>
        <v>16026.789999999999</v>
      </c>
      <c r="Y233" s="609">
        <f t="shared" si="148"/>
        <v>17097.12</v>
      </c>
      <c r="Z233" s="609">
        <f t="shared" si="149"/>
        <v>33816.29</v>
      </c>
      <c r="AA233" s="609">
        <f t="shared" si="150"/>
        <v>18328.59</v>
      </c>
      <c r="AB233" s="609">
        <f t="shared" si="151"/>
        <v>0</v>
      </c>
      <c r="AC233" s="609">
        <f t="shared" si="152"/>
        <v>0</v>
      </c>
      <c r="AD233" s="463"/>
      <c r="AE233" s="463"/>
      <c r="AF233" s="463"/>
      <c r="AG233" s="463"/>
      <c r="AH233" s="463"/>
      <c r="AI233" s="463"/>
      <c r="AJ233" s="440">
        <f t="shared" si="127"/>
        <v>14085.28</v>
      </c>
      <c r="AK233" s="440">
        <f t="shared" si="128"/>
        <v>12057.35</v>
      </c>
      <c r="AL233" s="440">
        <f t="shared" si="129"/>
        <v>13155.12</v>
      </c>
      <c r="AM233" s="440">
        <f t="shared" si="130"/>
        <v>15395.960000000001</v>
      </c>
      <c r="AN233" s="440">
        <f t="shared" si="131"/>
        <v>10360.11</v>
      </c>
      <c r="AO233" s="440">
        <f t="shared" si="132"/>
        <v>10240.82</v>
      </c>
      <c r="AP233" s="479">
        <f t="shared" si="153"/>
        <v>0</v>
      </c>
      <c r="AQ233" s="479">
        <f t="shared" si="154"/>
        <v>2027.9300000000003</v>
      </c>
      <c r="AR233" s="479">
        <f t="shared" si="155"/>
        <v>930.15999999999985</v>
      </c>
      <c r="AS233" s="479">
        <f t="shared" si="156"/>
        <v>-1310.6800000000003</v>
      </c>
      <c r="AT233" s="479">
        <f t="shared" si="157"/>
        <v>3725.17</v>
      </c>
      <c r="AU233" s="479">
        <f t="shared" si="158"/>
        <v>3844.4600000000009</v>
      </c>
    </row>
    <row r="234" spans="1:47">
      <c r="A234" s="2" t="s">
        <v>2023</v>
      </c>
      <c r="B234" s="3" t="s">
        <v>0</v>
      </c>
      <c r="C234" s="1006">
        <v>6440</v>
      </c>
      <c r="D234" s="961"/>
      <c r="E234" s="1014" t="s">
        <v>1066</v>
      </c>
      <c r="F234" s="1009">
        <v>13407</v>
      </c>
      <c r="G234" s="331">
        <v>12702</v>
      </c>
      <c r="H234" s="332">
        <v>11442</v>
      </c>
      <c r="I234" s="332">
        <v>10849</v>
      </c>
      <c r="J234" s="333">
        <v>6987</v>
      </c>
      <c r="K234" s="333">
        <v>6833</v>
      </c>
      <c r="L234" s="695">
        <v>2294</v>
      </c>
      <c r="M234" s="702">
        <v>1432</v>
      </c>
      <c r="N234" s="327" t="s">
        <v>1382</v>
      </c>
      <c r="O234" s="314">
        <f t="shared" si="139"/>
        <v>6.3764321535759878</v>
      </c>
      <c r="P234" s="314">
        <f t="shared" si="140"/>
        <v>6.1044905341764162</v>
      </c>
      <c r="Q234" s="314">
        <f t="shared" si="141"/>
        <v>5.3596736842105264</v>
      </c>
      <c r="R234" s="314">
        <f t="shared" si="142"/>
        <v>4.93344</v>
      </c>
      <c r="S234" s="314">
        <f t="shared" si="143"/>
        <v>2.684478947368421</v>
      </c>
      <c r="T234" s="314">
        <f t="shared" si="144"/>
        <v>2.100248421052632</v>
      </c>
      <c r="U234" s="314">
        <f t="shared" si="145"/>
        <v>0.87654947368421054</v>
      </c>
      <c r="V234" s="314">
        <f t="shared" si="126"/>
        <v>0.4401515789473685</v>
      </c>
      <c r="W234" s="609">
        <f t="shared" si="146"/>
        <v>15149.909999999998</v>
      </c>
      <c r="X234" s="609">
        <f t="shared" si="147"/>
        <v>14353.259999999998</v>
      </c>
      <c r="Y234" s="609">
        <f t="shared" si="148"/>
        <v>14188.08</v>
      </c>
      <c r="Z234" s="609">
        <f t="shared" si="149"/>
        <v>13778.23</v>
      </c>
      <c r="AA234" s="609">
        <f t="shared" si="150"/>
        <v>9851.67</v>
      </c>
      <c r="AB234" s="609">
        <f t="shared" si="151"/>
        <v>10317.83</v>
      </c>
      <c r="AC234" s="609">
        <f t="shared" si="152"/>
        <v>3486.88</v>
      </c>
      <c r="AD234" s="463"/>
      <c r="AE234" s="463"/>
      <c r="AF234" s="463"/>
      <c r="AG234" s="463"/>
      <c r="AH234" s="463"/>
      <c r="AI234" s="463"/>
      <c r="AJ234" s="440">
        <f t="shared" si="127"/>
        <v>35071.26</v>
      </c>
      <c r="AK234" s="440">
        <f t="shared" si="128"/>
        <v>21416.33</v>
      </c>
      <c r="AL234" s="440">
        <f t="shared" si="129"/>
        <v>20819.88</v>
      </c>
      <c r="AM234" s="440">
        <f t="shared" si="130"/>
        <v>40206.769999999997</v>
      </c>
      <c r="AN234" s="440">
        <f t="shared" si="131"/>
        <v>19628.490000000002</v>
      </c>
      <c r="AO234" s="440">
        <f t="shared" si="132"/>
        <v>0</v>
      </c>
      <c r="AP234" s="479">
        <f t="shared" si="153"/>
        <v>0</v>
      </c>
      <c r="AQ234" s="479">
        <f t="shared" si="154"/>
        <v>13654.93</v>
      </c>
      <c r="AR234" s="479">
        <f t="shared" si="155"/>
        <v>14251.380000000001</v>
      </c>
      <c r="AS234" s="479">
        <f t="shared" si="156"/>
        <v>-5135.5099999999948</v>
      </c>
      <c r="AT234" s="479">
        <f t="shared" si="157"/>
        <v>15442.77</v>
      </c>
      <c r="AU234" s="479">
        <f t="shared" si="158"/>
        <v>35071.26</v>
      </c>
    </row>
    <row r="235" spans="1:47">
      <c r="A235" s="2" t="s">
        <v>1340</v>
      </c>
      <c r="B235" s="3" t="s">
        <v>29</v>
      </c>
      <c r="C235" s="1006">
        <v>6400</v>
      </c>
      <c r="D235" s="961"/>
      <c r="E235" s="1014" t="s">
        <v>1066</v>
      </c>
      <c r="F235" s="1009">
        <v>12378</v>
      </c>
      <c r="G235" s="331">
        <v>10127</v>
      </c>
      <c r="H235" s="332">
        <v>9417</v>
      </c>
      <c r="I235" s="332">
        <v>8497</v>
      </c>
      <c r="J235" s="333">
        <v>8713</v>
      </c>
      <c r="K235" s="333">
        <v>8370</v>
      </c>
      <c r="L235" s="695">
        <v>8065</v>
      </c>
      <c r="M235" s="702">
        <v>102</v>
      </c>
      <c r="N235" s="327" t="s">
        <v>1382</v>
      </c>
      <c r="O235" s="314">
        <f t="shared" si="139"/>
        <v>5.8870349218291622</v>
      </c>
      <c r="P235" s="314">
        <f t="shared" si="140"/>
        <v>4.8669639143130654</v>
      </c>
      <c r="Q235" s="314">
        <f t="shared" si="141"/>
        <v>4.4111210526315796</v>
      </c>
      <c r="R235" s="314">
        <f t="shared" si="142"/>
        <v>3.8638989473684213</v>
      </c>
      <c r="S235" s="314">
        <f t="shared" si="143"/>
        <v>3.3476263157894737</v>
      </c>
      <c r="T235" s="314">
        <f t="shared" si="144"/>
        <v>2.5726736842105269</v>
      </c>
      <c r="U235" s="314">
        <f t="shared" si="145"/>
        <v>3.0816789473684212</v>
      </c>
      <c r="V235" s="314">
        <f t="shared" si="126"/>
        <v>3.1351578947368425E-2</v>
      </c>
      <c r="W235" s="609">
        <f t="shared" si="146"/>
        <v>13987.14</v>
      </c>
      <c r="X235" s="609">
        <f t="shared" si="147"/>
        <v>11443.509999999998</v>
      </c>
      <c r="Y235" s="609">
        <f t="shared" si="148"/>
        <v>11677.08</v>
      </c>
      <c r="Z235" s="609">
        <f t="shared" si="149"/>
        <v>10791.19</v>
      </c>
      <c r="AA235" s="609">
        <f t="shared" si="150"/>
        <v>12285.33</v>
      </c>
      <c r="AB235" s="609">
        <f t="shared" si="151"/>
        <v>12638.7</v>
      </c>
      <c r="AC235" s="609">
        <f t="shared" si="152"/>
        <v>12258.8</v>
      </c>
      <c r="AD235" s="463"/>
      <c r="AE235" s="463"/>
      <c r="AF235" s="463"/>
      <c r="AG235" s="463"/>
      <c r="AH235" s="463"/>
      <c r="AI235" s="463"/>
      <c r="AJ235" s="440">
        <f t="shared" si="127"/>
        <v>20244.57</v>
      </c>
      <c r="AK235" s="440">
        <f t="shared" si="128"/>
        <v>19180.02</v>
      </c>
      <c r="AL235" s="440">
        <f t="shared" si="129"/>
        <v>17277.420000000002</v>
      </c>
      <c r="AM235" s="440">
        <f t="shared" si="130"/>
        <v>16381.99</v>
      </c>
      <c r="AN235" s="440">
        <f t="shared" si="131"/>
        <v>10550.37</v>
      </c>
      <c r="AO235" s="440">
        <f t="shared" si="132"/>
        <v>10317.83</v>
      </c>
      <c r="AP235" s="479">
        <f t="shared" si="153"/>
        <v>0</v>
      </c>
      <c r="AQ235" s="479">
        <f t="shared" si="154"/>
        <v>1064.5499999999993</v>
      </c>
      <c r="AR235" s="479">
        <f t="shared" si="155"/>
        <v>2967.1499999999978</v>
      </c>
      <c r="AS235" s="479">
        <f t="shared" si="156"/>
        <v>3862.58</v>
      </c>
      <c r="AT235" s="479">
        <f t="shared" si="157"/>
        <v>9694.1999999999989</v>
      </c>
      <c r="AU235" s="479">
        <f t="shared" si="158"/>
        <v>9926.74</v>
      </c>
    </row>
    <row r="236" spans="1:47">
      <c r="A236" s="2" t="s">
        <v>1389</v>
      </c>
      <c r="B236" s="3" t="s">
        <v>1318</v>
      </c>
      <c r="C236" s="1006" t="s">
        <v>350</v>
      </c>
      <c r="D236" s="961"/>
      <c r="E236" s="1014" t="s">
        <v>1066</v>
      </c>
      <c r="F236" s="1009">
        <v>5952</v>
      </c>
      <c r="G236" s="331">
        <v>4650</v>
      </c>
      <c r="H236" s="332">
        <v>5450</v>
      </c>
      <c r="I236" s="332">
        <v>5256</v>
      </c>
      <c r="J236" s="333"/>
      <c r="K236" s="333"/>
      <c r="L236" s="695"/>
      <c r="M236" s="702"/>
      <c r="N236" s="327" t="s">
        <v>1382</v>
      </c>
      <c r="O236" s="314">
        <f>F236*$O$3/1000000</f>
        <v>2.8307991480632713</v>
      </c>
      <c r="P236" s="314">
        <f>G236*$P$3/1000000</f>
        <v>2.2347568086852725</v>
      </c>
      <c r="Q236" s="314">
        <f>H236*$Q$3/1000000</f>
        <v>2.5528947368421053</v>
      </c>
      <c r="R236" s="314">
        <f>I236*$R$3/1000000</f>
        <v>2.3900968421052635</v>
      </c>
      <c r="S236" s="314">
        <f>J236*$S$3/1000000</f>
        <v>0</v>
      </c>
      <c r="T236" s="314">
        <f>K236*$T$3/1000000</f>
        <v>0</v>
      </c>
      <c r="U236" s="314">
        <f>L236*$U$3/1000000</f>
        <v>0</v>
      </c>
      <c r="V236" s="314">
        <f t="shared" si="126"/>
        <v>0</v>
      </c>
      <c r="W236" s="609">
        <f>$W$3*F236</f>
        <v>6725.7599999999993</v>
      </c>
      <c r="X236" s="609">
        <f>$X$3*G236</f>
        <v>5254.4999999999991</v>
      </c>
      <c r="Y236" s="609">
        <f>$Y$3*H236</f>
        <v>6758</v>
      </c>
      <c r="Z236" s="609">
        <f>$Z$3*I236</f>
        <v>6675.12</v>
      </c>
      <c r="AA236" s="609">
        <f>$AA$3*J236</f>
        <v>0</v>
      </c>
      <c r="AB236" s="609">
        <f>$AB$3*K236</f>
        <v>0</v>
      </c>
      <c r="AC236" s="609">
        <f>$AC$3*L236</f>
        <v>0</v>
      </c>
      <c r="AD236" s="463"/>
      <c r="AE236" s="463"/>
      <c r="AF236" s="463"/>
      <c r="AG236" s="463"/>
      <c r="AH236" s="463"/>
      <c r="AI236" s="463"/>
      <c r="AJ236" s="440">
        <f t="shared" si="127"/>
        <v>18690.78</v>
      </c>
      <c r="AK236" s="440">
        <f t="shared" si="128"/>
        <v>15291.77</v>
      </c>
      <c r="AL236" s="440">
        <f t="shared" si="129"/>
        <v>14219.67</v>
      </c>
      <c r="AM236" s="440">
        <f t="shared" si="130"/>
        <v>12830.47</v>
      </c>
      <c r="AN236" s="440">
        <f t="shared" si="131"/>
        <v>13156.63</v>
      </c>
      <c r="AO236" s="440">
        <f t="shared" si="132"/>
        <v>12638.7</v>
      </c>
      <c r="AP236" s="479">
        <f t="shared" si="153"/>
        <v>0</v>
      </c>
      <c r="AQ236" s="479">
        <f t="shared" si="154"/>
        <v>3399.0099999999984</v>
      </c>
      <c r="AR236" s="479">
        <f t="shared" si="155"/>
        <v>4471.1099999999988</v>
      </c>
      <c r="AS236" s="479">
        <f t="shared" si="156"/>
        <v>5860.3099999999995</v>
      </c>
      <c r="AT236" s="479">
        <f t="shared" si="157"/>
        <v>5534.15</v>
      </c>
      <c r="AU236" s="479">
        <f t="shared" si="158"/>
        <v>6052.0799999999981</v>
      </c>
    </row>
    <row r="237" spans="1:47">
      <c r="A237" s="2" t="s">
        <v>1358</v>
      </c>
      <c r="B237" s="3" t="s">
        <v>1359</v>
      </c>
      <c r="C237" s="1006">
        <v>6400</v>
      </c>
      <c r="D237" s="961"/>
      <c r="E237" s="1014" t="s">
        <v>1066</v>
      </c>
      <c r="F237" s="1009">
        <v>201593</v>
      </c>
      <c r="G237" s="331">
        <v>228199</v>
      </c>
      <c r="H237" s="332">
        <v>250326</v>
      </c>
      <c r="I237" s="332">
        <v>246028</v>
      </c>
      <c r="J237" s="333">
        <v>202282</v>
      </c>
      <c r="K237" s="333">
        <v>179933</v>
      </c>
      <c r="L237" s="695">
        <v>16172</v>
      </c>
      <c r="M237" s="702"/>
      <c r="N237" s="327" t="s">
        <v>1382</v>
      </c>
      <c r="O237" s="314">
        <f>F237*$O$3/1000000</f>
        <v>95.878577395080484</v>
      </c>
      <c r="P237" s="314">
        <f>G237*$P$3/1000000</f>
        <v>109.67081053444527</v>
      </c>
      <c r="Q237" s="314">
        <f>H237*$Q$3/1000000</f>
        <v>117.25796842105264</v>
      </c>
      <c r="R237" s="314">
        <f>I237*$R$3/1000000</f>
        <v>111.87799578947369</v>
      </c>
      <c r="S237" s="314">
        <f>J237*$S$3/1000000</f>
        <v>77.718873684210521</v>
      </c>
      <c r="T237" s="314">
        <f>K237*$T$3/1000000</f>
        <v>55.305722105263165</v>
      </c>
      <c r="U237" s="314">
        <f>L237*$U$3/1000000</f>
        <v>6.1794063157894739</v>
      </c>
      <c r="V237" s="314">
        <f t="shared" si="126"/>
        <v>0</v>
      </c>
      <c r="W237" s="609">
        <f>$W$3*F237</f>
        <v>227800.08999999997</v>
      </c>
      <c r="X237" s="609">
        <f>$X$3*G237</f>
        <v>257864.86999999997</v>
      </c>
      <c r="Y237" s="609">
        <f>$Y$3*H237</f>
        <v>310404.24</v>
      </c>
      <c r="Z237" s="609">
        <f>$Z$3*I237</f>
        <v>312455.56</v>
      </c>
      <c r="AA237" s="609">
        <f>$AA$3*J237</f>
        <v>285217.62</v>
      </c>
      <c r="AB237" s="609">
        <f>$AB$3*K237</f>
        <v>271698.83</v>
      </c>
      <c r="AC237" s="609">
        <f>$AC$3*L237</f>
        <v>24581.439999999999</v>
      </c>
      <c r="AD237" s="463"/>
      <c r="AE237" s="463"/>
      <c r="AF237" s="463"/>
      <c r="AG237" s="463"/>
      <c r="AH237" s="463"/>
      <c r="AI237" s="463"/>
      <c r="AJ237" s="440">
        <f t="shared" si="127"/>
        <v>8987.52</v>
      </c>
      <c r="AK237" s="440">
        <f t="shared" si="128"/>
        <v>7021.5</v>
      </c>
      <c r="AL237" s="440">
        <f t="shared" si="129"/>
        <v>8229.5</v>
      </c>
      <c r="AM237" s="440">
        <f t="shared" si="130"/>
        <v>7936.56</v>
      </c>
      <c r="AN237" s="440">
        <f t="shared" si="131"/>
        <v>0</v>
      </c>
      <c r="AO237" s="440">
        <f t="shared" si="132"/>
        <v>0</v>
      </c>
      <c r="AP237" s="479">
        <f>AJ237-AJ237</f>
        <v>0</v>
      </c>
      <c r="AQ237" s="479">
        <f>AJ237-AK237</f>
        <v>1966.0200000000004</v>
      </c>
      <c r="AR237" s="479">
        <f>AJ237-AL237</f>
        <v>758.02000000000044</v>
      </c>
      <c r="AS237" s="479">
        <f>AJ237-AM237</f>
        <v>1050.96</v>
      </c>
      <c r="AT237" s="479">
        <f>AJ237-AN237</f>
        <v>8987.52</v>
      </c>
      <c r="AU237" s="479">
        <f>AJ237-AO237</f>
        <v>8987.52</v>
      </c>
    </row>
    <row r="238" spans="1:47">
      <c r="A238" s="2" t="s">
        <v>2024</v>
      </c>
      <c r="B238" s="3" t="s">
        <v>67</v>
      </c>
      <c r="C238" s="1006">
        <v>6440</v>
      </c>
      <c r="D238" s="961"/>
      <c r="E238" s="1014" t="s">
        <v>1066</v>
      </c>
      <c r="F238" s="1009">
        <v>9539</v>
      </c>
      <c r="G238" s="331">
        <v>8118</v>
      </c>
      <c r="H238" s="332">
        <v>6462</v>
      </c>
      <c r="I238" s="332">
        <v>4751</v>
      </c>
      <c r="J238" s="333">
        <v>3455</v>
      </c>
      <c r="K238" s="333">
        <v>3492</v>
      </c>
      <c r="L238" s="695">
        <v>3371</v>
      </c>
      <c r="M238" s="702"/>
      <c r="N238" s="327" t="s">
        <v>1382</v>
      </c>
      <c r="O238" s="314">
        <f t="shared" si="139"/>
        <v>4.5367931910913217</v>
      </c>
      <c r="P238" s="314">
        <f t="shared" si="140"/>
        <v>3.9014528543886113</v>
      </c>
      <c r="Q238" s="314">
        <f t="shared" si="141"/>
        <v>3.0269368421052634</v>
      </c>
      <c r="R238" s="314">
        <f t="shared" si="142"/>
        <v>2.1604547368421052</v>
      </c>
      <c r="S238" s="314">
        <f t="shared" si="143"/>
        <v>1.3274473684210526</v>
      </c>
      <c r="T238" s="314">
        <f t="shared" si="144"/>
        <v>1.0733305263157897</v>
      </c>
      <c r="U238" s="314">
        <f t="shared" si="145"/>
        <v>1.2880768421052631</v>
      </c>
      <c r="V238" s="314">
        <f t="shared" si="126"/>
        <v>0</v>
      </c>
      <c r="W238" s="609">
        <f t="shared" si="146"/>
        <v>10779.07</v>
      </c>
      <c r="X238" s="609">
        <f t="shared" si="147"/>
        <v>9173.3399999999983</v>
      </c>
      <c r="Y238" s="609">
        <f t="shared" si="148"/>
        <v>8012.88</v>
      </c>
      <c r="Z238" s="609">
        <f t="shared" si="149"/>
        <v>6033.77</v>
      </c>
      <c r="AA238" s="609">
        <f t="shared" si="150"/>
        <v>4871.5499999999993</v>
      </c>
      <c r="AB238" s="609">
        <f t="shared" si="151"/>
        <v>5272.92</v>
      </c>
      <c r="AC238" s="609">
        <f t="shared" si="152"/>
        <v>5123.92</v>
      </c>
      <c r="AD238" s="463"/>
      <c r="AE238" s="463"/>
      <c r="AF238" s="463"/>
      <c r="AG238" s="463"/>
      <c r="AH238" s="463"/>
      <c r="AI238" s="463"/>
      <c r="AJ238" s="440">
        <f t="shared" si="127"/>
        <v>304405.43</v>
      </c>
      <c r="AK238" s="440">
        <f t="shared" si="128"/>
        <v>344580.49</v>
      </c>
      <c r="AL238" s="440">
        <f t="shared" si="129"/>
        <v>377992.26</v>
      </c>
      <c r="AM238" s="440">
        <f t="shared" si="130"/>
        <v>371502.28</v>
      </c>
      <c r="AN238" s="440">
        <f t="shared" si="131"/>
        <v>305445.82</v>
      </c>
      <c r="AO238" s="440">
        <f t="shared" si="132"/>
        <v>271698.83</v>
      </c>
      <c r="AP238" s="479">
        <f>AJ238-AJ238</f>
        <v>0</v>
      </c>
      <c r="AQ238" s="479">
        <f>AJ238-AK238</f>
        <v>-40175.06</v>
      </c>
      <c r="AR238" s="479">
        <f>AJ238-AL238</f>
        <v>-73586.830000000016</v>
      </c>
      <c r="AS238" s="479">
        <f>AJ238-AM238</f>
        <v>-67096.850000000035</v>
      </c>
      <c r="AT238" s="479">
        <f>AJ238-AN238</f>
        <v>-1040.390000000014</v>
      </c>
      <c r="AU238" s="479">
        <f>AJ238-AO238</f>
        <v>32706.599999999977</v>
      </c>
    </row>
    <row r="239" spans="1:47">
      <c r="A239" s="2" t="s">
        <v>316</v>
      </c>
      <c r="B239" s="3" t="s">
        <v>77</v>
      </c>
      <c r="C239" s="1006">
        <v>6430</v>
      </c>
      <c r="D239" s="961"/>
      <c r="E239" s="1014" t="s">
        <v>1066</v>
      </c>
      <c r="F239" s="1009">
        <v>219325</v>
      </c>
      <c r="G239" s="331">
        <v>194693</v>
      </c>
      <c r="H239" s="332">
        <v>175217</v>
      </c>
      <c r="I239" s="332">
        <v>174310</v>
      </c>
      <c r="J239" s="333">
        <v>113790.39999999999</v>
      </c>
      <c r="K239" s="333">
        <v>112416</v>
      </c>
      <c r="L239" s="694">
        <v>99690</v>
      </c>
      <c r="M239" s="702">
        <v>0</v>
      </c>
      <c r="N239" s="327" t="s">
        <v>1382</v>
      </c>
      <c r="O239" s="314">
        <f>F239*$O$3/1000000</f>
        <v>104.31199985701898</v>
      </c>
      <c r="P239" s="314">
        <f>G239*$P$3/1000000</f>
        <v>93.568066097497152</v>
      </c>
      <c r="Q239" s="314">
        <f>H239*$Q$3/1000000</f>
        <v>82.07533157894737</v>
      </c>
      <c r="R239" s="314">
        <f>I239*$R$3/1000000</f>
        <v>79.265178947368426</v>
      </c>
      <c r="S239" s="314">
        <f>J239*$S$3/1000000</f>
        <v>43.719469473684207</v>
      </c>
      <c r="T239" s="314">
        <f>K239*$T$3/1000000</f>
        <v>34.553128421052634</v>
      </c>
      <c r="U239" s="314">
        <f>L239*$U$3/1000000</f>
        <v>38.092073684210526</v>
      </c>
      <c r="V239" s="314">
        <f>M239*$V$3/1000000</f>
        <v>0</v>
      </c>
      <c r="W239" s="609">
        <f>$W$3*F239</f>
        <v>247837.24999999997</v>
      </c>
      <c r="X239" s="609">
        <f>$X$3*G239</f>
        <v>220003.08999999997</v>
      </c>
      <c r="Y239" s="609">
        <f>$Y$3*H239</f>
        <v>217269.08</v>
      </c>
      <c r="Z239" s="609">
        <f>$Z$3*I239</f>
        <v>221373.7</v>
      </c>
      <c r="AA239" s="609">
        <f>$AA$3*J239</f>
        <v>160444.46399999998</v>
      </c>
      <c r="AB239" s="609">
        <f>$AB$3*K239</f>
        <v>169748.16</v>
      </c>
      <c r="AC239" s="609">
        <f>$AC$3*L239</f>
        <v>151528.79999999999</v>
      </c>
      <c r="AD239" s="463"/>
      <c r="AE239" s="463"/>
      <c r="AF239" s="463"/>
      <c r="AG239" s="463"/>
      <c r="AH239" s="463"/>
      <c r="AI239" s="463"/>
      <c r="AJ239" s="440">
        <f t="shared" si="127"/>
        <v>14403.89</v>
      </c>
      <c r="AK239" s="440">
        <f t="shared" si="128"/>
        <v>12258.18</v>
      </c>
      <c r="AL239" s="440">
        <f t="shared" si="129"/>
        <v>9757.6200000000008</v>
      </c>
      <c r="AM239" s="440">
        <f t="shared" si="130"/>
        <v>7174.01</v>
      </c>
      <c r="AN239" s="440">
        <f t="shared" si="131"/>
        <v>5217.05</v>
      </c>
      <c r="AO239" s="440">
        <f t="shared" si="132"/>
        <v>5272.92</v>
      </c>
      <c r="AP239" s="479">
        <f t="shared" si="153"/>
        <v>0</v>
      </c>
      <c r="AQ239" s="479">
        <f t="shared" si="154"/>
        <v>2145.7099999999991</v>
      </c>
      <c r="AR239" s="479">
        <f t="shared" si="155"/>
        <v>4646.2699999999986</v>
      </c>
      <c r="AS239" s="479">
        <f t="shared" si="156"/>
        <v>7229.8799999999992</v>
      </c>
      <c r="AT239" s="479">
        <f t="shared" si="157"/>
        <v>9186.84</v>
      </c>
      <c r="AU239" s="479">
        <f t="shared" si="158"/>
        <v>9130.9699999999993</v>
      </c>
    </row>
    <row r="240" spans="1:47">
      <c r="A240" s="2" t="s">
        <v>2163</v>
      </c>
      <c r="B240" s="3" t="s">
        <v>60</v>
      </c>
      <c r="C240" s="1006">
        <v>6440</v>
      </c>
      <c r="D240" s="961"/>
      <c r="E240" s="1014" t="s">
        <v>1066</v>
      </c>
      <c r="F240" s="1009">
        <v>82610</v>
      </c>
      <c r="G240" s="331">
        <v>59956</v>
      </c>
      <c r="H240" s="332">
        <v>48888</v>
      </c>
      <c r="I240" s="332">
        <v>56017</v>
      </c>
      <c r="J240" s="333">
        <v>59614</v>
      </c>
      <c r="K240" s="333">
        <v>16771</v>
      </c>
      <c r="L240" s="333">
        <v>0</v>
      </c>
      <c r="M240" s="333">
        <v>0</v>
      </c>
      <c r="N240" s="327" t="s">
        <v>1382</v>
      </c>
      <c r="O240" s="314">
        <f>F240*$O$3/1000000</f>
        <v>39.289703901462836</v>
      </c>
      <c r="P240" s="314">
        <f>G240*$P$3/1000000</f>
        <v>28.814425639039612</v>
      </c>
      <c r="Q240" s="314">
        <f>H240*$Q$3/1000000</f>
        <v>22.90016842105263</v>
      </c>
      <c r="R240" s="314">
        <f>I240*$R$3/1000000</f>
        <v>25.472993684210529</v>
      </c>
      <c r="S240" s="314">
        <f>J240*$S$3/1000000</f>
        <v>22.904326315789472</v>
      </c>
      <c r="T240" s="314">
        <f>K240*$T$3/1000000</f>
        <v>5.1548757894736843</v>
      </c>
      <c r="U240" s="314">
        <f>L240*$U$3/1000000</f>
        <v>0</v>
      </c>
      <c r="V240" s="314">
        <f>M240*$V$3/1000000</f>
        <v>0</v>
      </c>
      <c r="W240" s="609">
        <f>$W$3*F240</f>
        <v>93349.299999999988</v>
      </c>
      <c r="X240" s="609">
        <f>$X$3*G240</f>
        <v>67750.28</v>
      </c>
      <c r="Y240" s="609">
        <f>$Y$3*H240</f>
        <v>60621.120000000003</v>
      </c>
      <c r="Z240" s="609">
        <f>$Z$3*I240</f>
        <v>71141.59</v>
      </c>
      <c r="AA240" s="609">
        <f>$AA$3*J240</f>
        <v>84055.739999999991</v>
      </c>
      <c r="AB240" s="609">
        <f>$AB$3*K240</f>
        <v>25324.21</v>
      </c>
      <c r="AC240" s="609">
        <f>$AC$3*L240</f>
        <v>0</v>
      </c>
      <c r="AD240" s="463"/>
      <c r="AE240" s="463"/>
      <c r="AF240" s="463"/>
      <c r="AG240" s="463"/>
      <c r="AH240" s="463"/>
      <c r="AI240" s="463"/>
      <c r="AJ240" s="440"/>
      <c r="AK240" s="440"/>
      <c r="AL240" s="440"/>
      <c r="AM240" s="440"/>
      <c r="AN240" s="440"/>
      <c r="AO240" s="440"/>
      <c r="AP240" s="479"/>
      <c r="AQ240" s="479"/>
      <c r="AR240" s="479"/>
      <c r="AS240" s="479"/>
      <c r="AT240" s="479"/>
      <c r="AU240" s="479"/>
    </row>
    <row r="241" spans="1:47">
      <c r="A241" s="934" t="s">
        <v>2162</v>
      </c>
      <c r="B241" s="935" t="s">
        <v>2173</v>
      </c>
      <c r="C241" s="1006" t="s">
        <v>347</v>
      </c>
      <c r="D241" s="961"/>
      <c r="E241" s="1014" t="s">
        <v>1066</v>
      </c>
      <c r="F241" s="1009">
        <v>201593</v>
      </c>
      <c r="G241" s="965">
        <v>218628</v>
      </c>
      <c r="H241" s="966">
        <v>218628</v>
      </c>
      <c r="I241" s="966">
        <v>246028</v>
      </c>
      <c r="J241" s="967">
        <v>202282</v>
      </c>
      <c r="K241" s="967">
        <v>179934</v>
      </c>
      <c r="L241" s="967">
        <v>156576</v>
      </c>
      <c r="M241" s="967">
        <v>0</v>
      </c>
      <c r="N241" s="327" t="s">
        <v>1382</v>
      </c>
      <c r="O241" s="314">
        <f>F241*$O$3/1000000</f>
        <v>95.878577395080484</v>
      </c>
      <c r="P241" s="314">
        <f>G241*$P$3/1000000</f>
        <v>105.07105625145027</v>
      </c>
      <c r="Q241" s="314">
        <f>H241*$Q$3/1000000</f>
        <v>102.40995789473683</v>
      </c>
      <c r="R241" s="314">
        <f>I241*$R$3/1000000</f>
        <v>111.87799578947369</v>
      </c>
      <c r="S241" s="314">
        <f>J241*$S$3/1000000</f>
        <v>77.718873684210521</v>
      </c>
      <c r="T241" s="314">
        <f>K241*$T$3/1000000</f>
        <v>55.306029473684212</v>
      </c>
      <c r="U241" s="314">
        <f>L241*$U$3/1000000</f>
        <v>59.828513684210527</v>
      </c>
      <c r="V241" s="314"/>
      <c r="W241" s="609">
        <f>$W$3*F241</f>
        <v>227800.08999999997</v>
      </c>
      <c r="X241" s="609">
        <f>$X$3*G241</f>
        <v>247049.63999999998</v>
      </c>
      <c r="Y241" s="609">
        <f>$Y$3*H241</f>
        <v>271098.71999999997</v>
      </c>
      <c r="Z241" s="609">
        <f>$Z$3*I241</f>
        <v>312455.56</v>
      </c>
      <c r="AA241" s="609">
        <f>$AA$3*J241</f>
        <v>285217.62</v>
      </c>
      <c r="AB241" s="609">
        <f>$AB$3*K241</f>
        <v>271700.34000000003</v>
      </c>
      <c r="AC241" s="609">
        <f>$AC$3*L241</f>
        <v>237995.51999999999</v>
      </c>
      <c r="AD241" s="463"/>
      <c r="AE241" s="463"/>
      <c r="AF241" s="463"/>
      <c r="AG241" s="463"/>
      <c r="AH241" s="463"/>
      <c r="AI241" s="463"/>
      <c r="AJ241" s="440"/>
      <c r="AK241" s="440"/>
      <c r="AL241" s="440"/>
      <c r="AM241" s="440"/>
      <c r="AN241" s="440"/>
      <c r="AO241" s="440"/>
      <c r="AP241" s="479"/>
      <c r="AQ241" s="479"/>
      <c r="AR241" s="479"/>
      <c r="AS241" s="479"/>
      <c r="AT241" s="479"/>
      <c r="AU241" s="479"/>
    </row>
    <row r="242" spans="1:47">
      <c r="A242" s="2" t="s">
        <v>2188</v>
      </c>
      <c r="B242" s="3" t="s">
        <v>1344</v>
      </c>
      <c r="C242" s="1006" t="s">
        <v>351</v>
      </c>
      <c r="D242" s="961"/>
      <c r="E242" s="1014" t="s">
        <v>1066</v>
      </c>
      <c r="F242" s="1009">
        <v>2983</v>
      </c>
      <c r="G242" s="331">
        <v>2983</v>
      </c>
      <c r="H242" s="332">
        <v>2983</v>
      </c>
      <c r="I242" s="332">
        <v>3744</v>
      </c>
      <c r="J242" s="333">
        <v>2221</v>
      </c>
      <c r="K242" s="333">
        <v>3017</v>
      </c>
      <c r="L242" s="333">
        <v>3864</v>
      </c>
      <c r="M242" s="333">
        <v>4554</v>
      </c>
      <c r="N242" s="327" t="s">
        <v>1382</v>
      </c>
      <c r="O242" s="314">
        <f>F242*$O$3/1000000</f>
        <v>1.4187288069006616</v>
      </c>
      <c r="P242" s="314">
        <f>G242*$P$3/1000000</f>
        <v>1.4336085075931544</v>
      </c>
      <c r="Q242" s="314">
        <f>H242*$Q$3/1000000</f>
        <v>1.3973</v>
      </c>
      <c r="R242" s="314">
        <f>I242*$R$3/1000000</f>
        <v>1.7025347368421053</v>
      </c>
      <c r="S242" s="314">
        <f>J242*$S$3/1000000</f>
        <v>0.85333157894736844</v>
      </c>
      <c r="T242" s="314">
        <f>K242*$T$3/1000000</f>
        <v>0.92733052631578961</v>
      </c>
      <c r="U242" s="314">
        <f>L242*$U$3/1000000</f>
        <v>1.4764547368421053</v>
      </c>
      <c r="V242" s="314">
        <f>M242*$V$3/1000000</f>
        <v>1.3997557894736843</v>
      </c>
      <c r="W242" s="609">
        <f>$W$3*F242</f>
        <v>3370.7899999999995</v>
      </c>
      <c r="X242" s="609">
        <f>$X$3*G242</f>
        <v>3370.7899999999995</v>
      </c>
      <c r="Y242" s="609">
        <f>$Y$3*H242</f>
        <v>3698.92</v>
      </c>
      <c r="Z242" s="609">
        <f>$Z$3*I242</f>
        <v>4754.88</v>
      </c>
      <c r="AA242" s="609">
        <f>$AA$3*J242</f>
        <v>3131.6099999999997</v>
      </c>
      <c r="AB242" s="609">
        <f>$AB$3*K242</f>
        <v>4555.67</v>
      </c>
      <c r="AC242" s="609">
        <f>$AC$3*L242</f>
        <v>5873.28</v>
      </c>
      <c r="AD242" s="463"/>
      <c r="AE242" s="463"/>
      <c r="AF242" s="463"/>
      <c r="AG242" s="463"/>
      <c r="AH242" s="463"/>
      <c r="AI242" s="463"/>
      <c r="AJ242" s="440"/>
      <c r="AK242" s="440"/>
      <c r="AL242" s="440"/>
      <c r="AM242" s="440"/>
      <c r="AN242" s="440"/>
      <c r="AO242" s="440"/>
      <c r="AP242" s="479"/>
      <c r="AQ242" s="479"/>
      <c r="AR242" s="479"/>
      <c r="AS242" s="479"/>
      <c r="AT242" s="479"/>
      <c r="AU242" s="479"/>
    </row>
    <row r="243" spans="1:47" s="318" customFormat="1" ht="13.8" thickBot="1">
      <c r="A243" s="319" t="s">
        <v>1384</v>
      </c>
      <c r="B243" s="319"/>
      <c r="C243" s="319"/>
      <c r="D243" s="1018"/>
      <c r="E243" s="426" t="s">
        <v>1066</v>
      </c>
      <c r="F243" s="335">
        <f>SUM(F218:F242)</f>
        <v>997501</v>
      </c>
      <c r="G243" s="335">
        <f t="shared" ref="G243:M243" si="159">SUM(G218:G242)</f>
        <v>993298</v>
      </c>
      <c r="H243" s="335">
        <f t="shared" si="159"/>
        <v>973844</v>
      </c>
      <c r="I243" s="335">
        <f t="shared" si="159"/>
        <v>1019142</v>
      </c>
      <c r="J243" s="335">
        <f t="shared" si="159"/>
        <v>793293.5</v>
      </c>
      <c r="K243" s="335">
        <f t="shared" si="159"/>
        <v>644612</v>
      </c>
      <c r="L243" s="335">
        <f t="shared" si="159"/>
        <v>316912</v>
      </c>
      <c r="M243" s="335">
        <f t="shared" si="159"/>
        <v>12206</v>
      </c>
      <c r="N243" s="328"/>
      <c r="O243" s="318">
        <f>SUM(O218:O242)</f>
        <v>474.41615944090404</v>
      </c>
      <c r="P243" s="318">
        <f t="shared" ref="P243:V243" si="160">SUM(P218:P242)</f>
        <v>477.37192872117498</v>
      </c>
      <c r="Q243" s="318">
        <f t="shared" si="160"/>
        <v>456.1690315789474</v>
      </c>
      <c r="R243" s="318">
        <f t="shared" si="160"/>
        <v>463.44141473684209</v>
      </c>
      <c r="S243" s="318">
        <f t="shared" si="160"/>
        <v>304.79171315789466</v>
      </c>
      <c r="T243" s="318">
        <f t="shared" si="160"/>
        <v>198.13337263157899</v>
      </c>
      <c r="U243" s="318">
        <f t="shared" si="160"/>
        <v>121.09374315789472</v>
      </c>
      <c r="V243" s="318">
        <f t="shared" si="160"/>
        <v>3.7517389473684215</v>
      </c>
      <c r="W243" s="318">
        <f>SUM(W218:W242)</f>
        <v>1127176.1299999999</v>
      </c>
      <c r="X243" s="318">
        <f t="shared" ref="X243:AC243" si="161">SUM(X218:X242)</f>
        <v>1122426.74</v>
      </c>
      <c r="Y243" s="318">
        <f t="shared" si="161"/>
        <v>1207566.56</v>
      </c>
      <c r="Z243" s="318">
        <f t="shared" si="161"/>
        <v>1294310.3399999999</v>
      </c>
      <c r="AA243" s="318">
        <f t="shared" si="161"/>
        <v>1118543.8350000002</v>
      </c>
      <c r="AB243" s="318">
        <f t="shared" si="161"/>
        <v>973364.12</v>
      </c>
      <c r="AC243" s="318">
        <f t="shared" si="161"/>
        <v>481706.23999999999</v>
      </c>
      <c r="AJ243" s="318">
        <f t="shared" ref="AJ243:AU243" si="162">SUM(AJ219:AJ231)</f>
        <v>293414.14</v>
      </c>
      <c r="AK243" s="318">
        <f t="shared" si="162"/>
        <v>303751.59999999998</v>
      </c>
      <c r="AL243" s="318">
        <f t="shared" si="162"/>
        <v>290670.46999999997</v>
      </c>
      <c r="AM243" s="318">
        <f t="shared" si="162"/>
        <v>298128.36</v>
      </c>
      <c r="AN243" s="318">
        <f t="shared" si="162"/>
        <v>217847.7</v>
      </c>
      <c r="AO243" s="318">
        <f t="shared" si="162"/>
        <v>171042.23</v>
      </c>
      <c r="AP243" s="318">
        <f t="shared" si="162"/>
        <v>0</v>
      </c>
      <c r="AQ243" s="318">
        <f t="shared" si="162"/>
        <v>-10337.459999999994</v>
      </c>
      <c r="AR243" s="318">
        <f t="shared" si="162"/>
        <v>2743.6699999999983</v>
      </c>
      <c r="AS243" s="318">
        <f t="shared" si="162"/>
        <v>-4714.2200000000066</v>
      </c>
      <c r="AT243" s="318">
        <f t="shared" si="162"/>
        <v>75566.439999999988</v>
      </c>
      <c r="AU243" s="318">
        <f t="shared" si="162"/>
        <v>122371.90999999999</v>
      </c>
    </row>
    <row r="244" spans="1:47" s="1031" customFormat="1" ht="13.8" thickTop="1">
      <c r="A244" s="1028"/>
      <c r="B244" s="1028"/>
      <c r="C244" s="1028"/>
      <c r="D244" s="1028"/>
      <c r="E244" s="407"/>
      <c r="F244" s="1029"/>
      <c r="G244" s="1029"/>
      <c r="H244" s="1029"/>
      <c r="I244" s="1029"/>
      <c r="J244" s="1029"/>
      <c r="K244" s="1029"/>
      <c r="L244" s="1029"/>
      <c r="M244" s="1029"/>
      <c r="N244" s="1030"/>
    </row>
    <row r="245" spans="1:47" s="1031" customFormat="1">
      <c r="A245" s="1032" t="s">
        <v>2195</v>
      </c>
      <c r="B245" s="1032"/>
      <c r="C245" s="1032"/>
      <c r="D245" s="1032"/>
      <c r="E245" s="1032" t="s">
        <v>680</v>
      </c>
      <c r="F245" s="1033">
        <f t="shared" ref="F245:L245" si="163">-(F26+F56+F78+F158+F176+F186+F191+F200)/1000</f>
        <v>0</v>
      </c>
      <c r="G245" s="1033">
        <f t="shared" si="163"/>
        <v>0</v>
      </c>
      <c r="H245" s="1033">
        <f t="shared" si="163"/>
        <v>0</v>
      </c>
      <c r="I245" s="1033">
        <f t="shared" si="163"/>
        <v>0</v>
      </c>
      <c r="J245" s="1033">
        <f t="shared" si="163"/>
        <v>0</v>
      </c>
      <c r="K245" s="1033">
        <f t="shared" si="163"/>
        <v>0</v>
      </c>
      <c r="L245" s="1033">
        <f t="shared" si="163"/>
        <v>35</v>
      </c>
      <c r="M245" s="1033">
        <f>-(M26+M56+M78+M158+M176+M186+M191+M200)/1000</f>
        <v>187.864</v>
      </c>
      <c r="N245" s="1030"/>
    </row>
    <row r="246" spans="1:47">
      <c r="A246" s="954" t="s">
        <v>2197</v>
      </c>
      <c r="B246" s="954"/>
      <c r="C246" s="1034"/>
      <c r="D246" s="1034"/>
      <c r="E246" s="954" t="s">
        <v>2196</v>
      </c>
      <c r="F246" s="954"/>
      <c r="G246" s="954"/>
      <c r="H246" s="954"/>
      <c r="I246" s="954"/>
      <c r="J246" s="954"/>
      <c r="K246" s="954"/>
      <c r="L246" s="1035">
        <f>L245/(L245+L249)*100</f>
        <v>0.329662866972462</v>
      </c>
      <c r="M246" s="1035">
        <f>M245/(M245+M249)*100</f>
        <v>1.8030001760157521</v>
      </c>
    </row>
    <row r="247" spans="1:47" s="948" customFormat="1">
      <c r="A247" s="88"/>
      <c r="B247" s="88"/>
      <c r="C247" s="310"/>
      <c r="D247" s="310"/>
      <c r="E247" s="968"/>
      <c r="F247" s="968"/>
      <c r="G247" s="968"/>
      <c r="H247" s="968"/>
      <c r="I247" s="968"/>
      <c r="J247" s="968"/>
      <c r="K247" s="968"/>
      <c r="L247" s="968"/>
      <c r="M247" s="701"/>
      <c r="N247" s="90"/>
      <c r="W247" s="968"/>
      <c r="X247" s="968"/>
      <c r="Y247" s="968"/>
      <c r="Z247" s="968"/>
      <c r="AA247" s="968"/>
      <c r="AB247" s="968"/>
      <c r="AC247" s="968"/>
    </row>
    <row r="248" spans="1:47">
      <c r="F248" s="334">
        <v>2007</v>
      </c>
      <c r="G248" s="334">
        <v>2008</v>
      </c>
      <c r="H248" s="334">
        <v>2009</v>
      </c>
      <c r="I248" s="334">
        <v>2010</v>
      </c>
      <c r="J248" s="334">
        <v>2011</v>
      </c>
      <c r="K248" s="334">
        <v>2012</v>
      </c>
      <c r="L248" s="334">
        <v>2013</v>
      </c>
      <c r="M248" s="701">
        <v>2014</v>
      </c>
      <c r="O248" s="87">
        <v>2007</v>
      </c>
      <c r="P248" s="87">
        <v>2008</v>
      </c>
      <c r="Q248" s="87">
        <v>2009</v>
      </c>
      <c r="R248" s="87">
        <v>2010</v>
      </c>
      <c r="S248" s="87">
        <v>2011</v>
      </c>
      <c r="T248" s="87">
        <v>2012</v>
      </c>
      <c r="U248" s="87">
        <v>2013</v>
      </c>
      <c r="V248" s="87">
        <v>2014</v>
      </c>
      <c r="W248" s="334">
        <v>2007</v>
      </c>
      <c r="X248" s="334">
        <v>2008</v>
      </c>
      <c r="Y248" s="334">
        <v>2009</v>
      </c>
      <c r="Z248" s="334">
        <v>2010</v>
      </c>
      <c r="AA248" s="334">
        <v>2011</v>
      </c>
      <c r="AB248" s="334">
        <v>2012</v>
      </c>
      <c r="AC248" s="334">
        <v>2012</v>
      </c>
      <c r="AD248" s="87">
        <v>2007</v>
      </c>
      <c r="AE248" s="87">
        <v>2008</v>
      </c>
      <c r="AF248" s="87">
        <v>2009</v>
      </c>
      <c r="AG248" s="87">
        <v>2010</v>
      </c>
      <c r="AH248" s="87">
        <v>2011</v>
      </c>
      <c r="AI248" s="87">
        <v>2012</v>
      </c>
      <c r="AJ248" s="87">
        <v>2007</v>
      </c>
      <c r="AK248" s="87">
        <v>2008</v>
      </c>
      <c r="AL248" s="87">
        <v>2009</v>
      </c>
      <c r="AM248" s="87">
        <v>2010</v>
      </c>
      <c r="AN248" s="87">
        <v>2011</v>
      </c>
      <c r="AO248" s="87">
        <v>2012</v>
      </c>
      <c r="AP248" s="87">
        <v>2007</v>
      </c>
      <c r="AQ248" s="87">
        <v>2008</v>
      </c>
      <c r="AR248" s="87">
        <v>2009</v>
      </c>
      <c r="AS248" s="87">
        <v>2010</v>
      </c>
      <c r="AT248" s="87">
        <v>2011</v>
      </c>
      <c r="AU248" s="87">
        <v>2012</v>
      </c>
    </row>
    <row r="249" spans="1:47" s="317" customFormat="1" ht="13.8" thickBot="1">
      <c r="A249" s="315" t="s">
        <v>2194</v>
      </c>
      <c r="B249" s="315"/>
      <c r="C249" s="316"/>
      <c r="D249" s="316"/>
      <c r="E249" s="338" t="s">
        <v>680</v>
      </c>
      <c r="F249" s="336">
        <f t="shared" ref="F249:M249" si="164">SUM(F215+F243)/1000</f>
        <v>12800.316000000001</v>
      </c>
      <c r="G249" s="336">
        <f t="shared" si="164"/>
        <v>12420.942999999999</v>
      </c>
      <c r="H249" s="336">
        <f t="shared" si="164"/>
        <v>11900.647000000001</v>
      </c>
      <c r="I249" s="336">
        <f t="shared" si="164"/>
        <v>11640.731</v>
      </c>
      <c r="J249" s="336">
        <f t="shared" si="164"/>
        <v>11179.652059999999</v>
      </c>
      <c r="K249" s="336">
        <f t="shared" si="164"/>
        <v>10929.066000000001</v>
      </c>
      <c r="L249" s="336">
        <f t="shared" si="164"/>
        <v>10581.906999999999</v>
      </c>
      <c r="M249" s="336">
        <f t="shared" si="164"/>
        <v>10231.657999999999</v>
      </c>
      <c r="N249" s="329"/>
      <c r="O249" s="320">
        <f t="shared" ref="O249:V249" si="165">O215+O243</f>
        <v>6087.8903944456752</v>
      </c>
      <c r="P249" s="320">
        <f t="shared" si="165"/>
        <v>5969.4165461379944</v>
      </c>
      <c r="Q249" s="320">
        <f t="shared" si="165"/>
        <v>5574.5135947368426</v>
      </c>
      <c r="R249" s="320">
        <f t="shared" si="165"/>
        <v>5293.4692547368422</v>
      </c>
      <c r="S249" s="320">
        <f t="shared" si="165"/>
        <v>4295.340001999999</v>
      </c>
      <c r="T249" s="320">
        <f t="shared" si="165"/>
        <v>3359.2497600000002</v>
      </c>
      <c r="U249" s="320">
        <f t="shared" si="165"/>
        <v>4043.4023589473682</v>
      </c>
      <c r="V249" s="320">
        <f t="shared" si="165"/>
        <v>3144.8885642105265</v>
      </c>
      <c r="W249" s="336"/>
      <c r="X249" s="336"/>
      <c r="Y249" s="336"/>
      <c r="Z249" s="336"/>
      <c r="AA249" s="336"/>
      <c r="AB249" s="336"/>
      <c r="AC249" s="336"/>
      <c r="AD249" s="320">
        <f>W249-W249</f>
        <v>0</v>
      </c>
      <c r="AE249" s="320">
        <f>W249-X249</f>
        <v>0</v>
      </c>
      <c r="AF249" s="320">
        <f>W249-Y249</f>
        <v>0</v>
      </c>
      <c r="AG249" s="320">
        <f>W249-Z249</f>
        <v>0</v>
      </c>
      <c r="AH249" s="320">
        <f>W249-AA249</f>
        <v>0</v>
      </c>
      <c r="AI249" s="320">
        <f>W249-AB249</f>
        <v>0</v>
      </c>
      <c r="AJ249" s="320" t="e">
        <f>#REF!+AJ243</f>
        <v>#REF!</v>
      </c>
      <c r="AK249" s="320" t="e">
        <f>#REF!+AK243</f>
        <v>#REF!</v>
      </c>
      <c r="AL249" s="320" t="e">
        <f>#REF!+AL243</f>
        <v>#REF!</v>
      </c>
      <c r="AM249" s="320" t="e">
        <f>#REF!+AM243</f>
        <v>#REF!</v>
      </c>
      <c r="AN249" s="320" t="e">
        <f>#REF!+AN243</f>
        <v>#REF!</v>
      </c>
      <c r="AO249" s="320" t="e">
        <f>#REF!+AO243</f>
        <v>#REF!</v>
      </c>
      <c r="AP249" s="480" t="e">
        <f>#REF!+AP243</f>
        <v>#REF!</v>
      </c>
      <c r="AQ249" s="480" t="e">
        <f>#REF!+AQ243</f>
        <v>#REF!</v>
      </c>
      <c r="AR249" s="480" t="e">
        <f>#REF!+AR243</f>
        <v>#REF!</v>
      </c>
      <c r="AS249" s="480" t="e">
        <f>#REF!+AS243</f>
        <v>#REF!</v>
      </c>
      <c r="AT249" s="480" t="e">
        <f>#REF!+AT243</f>
        <v>#REF!</v>
      </c>
      <c r="AU249" s="480" t="e">
        <f>#REF!+AU243</f>
        <v>#REF!</v>
      </c>
    </row>
    <row r="250" spans="1:47" ht="13.8" thickTop="1">
      <c r="A250" s="88" t="s">
        <v>1727</v>
      </c>
      <c r="E250" s="334" t="s">
        <v>680</v>
      </c>
      <c r="G250" s="481"/>
      <c r="H250" s="481"/>
      <c r="I250" s="481"/>
      <c r="J250" s="481"/>
      <c r="K250" s="481"/>
      <c r="L250" s="481"/>
      <c r="M250" s="701"/>
      <c r="W250" s="481"/>
      <c r="X250" s="481"/>
      <c r="Y250" s="481"/>
      <c r="Z250" s="481"/>
      <c r="AA250" s="481"/>
      <c r="AB250" s="481"/>
      <c r="AC250" s="481"/>
      <c r="AO250" s="88" t="s">
        <v>1726</v>
      </c>
      <c r="AP250" s="440"/>
      <c r="AQ250" s="440" t="e">
        <f>AQ249</f>
        <v>#REF!</v>
      </c>
      <c r="AR250" s="440" t="e">
        <f>AQ249+AR249</f>
        <v>#REF!</v>
      </c>
      <c r="AS250" s="440" t="e">
        <f>AS249+AR250</f>
        <v>#REF!</v>
      </c>
      <c r="AT250" s="440" t="e">
        <f>AT249+AS250</f>
        <v>#REF!</v>
      </c>
      <c r="AU250" s="440" t="e">
        <f>AU249+AT250</f>
        <v>#REF!</v>
      </c>
    </row>
    <row r="251" spans="1:47">
      <c r="A251" s="88" t="s">
        <v>1729</v>
      </c>
      <c r="E251" s="334" t="s">
        <v>680</v>
      </c>
      <c r="G251" s="481"/>
      <c r="H251" s="481"/>
      <c r="I251" s="481"/>
      <c r="J251" s="481"/>
      <c r="K251" s="481"/>
      <c r="L251" s="481"/>
      <c r="M251" s="862">
        <f>M249/F249</f>
        <v>0.79932854782647544</v>
      </c>
      <c r="V251" s="87">
        <f>V249/O249</f>
        <v>0.516581009257293</v>
      </c>
      <c r="X251" s="481"/>
      <c r="Y251" s="481"/>
      <c r="Z251" s="481"/>
      <c r="AA251" s="481"/>
      <c r="AB251" s="481"/>
      <c r="AC251" s="481"/>
    </row>
    <row r="252" spans="1:47">
      <c r="A252" s="88" t="s">
        <v>1727</v>
      </c>
      <c r="E252" s="334" t="s">
        <v>1728</v>
      </c>
      <c r="G252" s="481"/>
      <c r="H252" s="481"/>
      <c r="I252" s="481"/>
      <c r="J252" s="481"/>
      <c r="K252" s="481"/>
      <c r="L252" s="481"/>
      <c r="M252" s="481"/>
      <c r="N252" s="724"/>
      <c r="W252" s="481"/>
      <c r="X252" s="481"/>
      <c r="Y252" s="481"/>
      <c r="Z252" s="481"/>
      <c r="AA252" s="481"/>
      <c r="AB252" s="481"/>
      <c r="AC252" s="481"/>
    </row>
    <row r="253" spans="1:47" ht="14.4">
      <c r="A253" s="88" t="s">
        <v>1729</v>
      </c>
      <c r="E253" s="334" t="s">
        <v>1730</v>
      </c>
      <c r="G253" s="481"/>
      <c r="H253" s="481"/>
      <c r="I253" s="481"/>
      <c r="J253" s="481"/>
      <c r="K253" s="481"/>
      <c r="L253" s="481"/>
      <c r="M253" s="481"/>
      <c r="N253"/>
      <c r="U253" s="87" t="s">
        <v>1741</v>
      </c>
      <c r="W253" s="481"/>
      <c r="X253" s="481"/>
      <c r="Y253" s="481"/>
      <c r="Z253" s="481"/>
      <c r="AA253" s="481"/>
      <c r="AB253" s="481"/>
      <c r="AC253" s="481"/>
    </row>
    <row r="254" spans="1:47">
      <c r="W254" s="481">
        <f t="shared" ref="W254:AB254" si="166">W250/1000</f>
        <v>0</v>
      </c>
      <c r="X254" s="481">
        <f t="shared" si="166"/>
        <v>0</v>
      </c>
      <c r="Y254" s="481">
        <f t="shared" si="166"/>
        <v>0</v>
      </c>
      <c r="Z254" s="481">
        <f t="shared" si="166"/>
        <v>0</v>
      </c>
      <c r="AA254" s="481">
        <f t="shared" si="166"/>
        <v>0</v>
      </c>
      <c r="AB254" s="481">
        <f t="shared" si="166"/>
        <v>0</v>
      </c>
      <c r="AC254" s="481">
        <f>AC250/1000</f>
        <v>0</v>
      </c>
    </row>
  </sheetData>
  <mergeCells count="4">
    <mergeCell ref="W1:AB1"/>
    <mergeCell ref="AJ1:AO1"/>
    <mergeCell ref="O1:T1"/>
    <mergeCell ref="F1:K1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opLeftCell="A12" workbookViewId="0">
      <selection activeCell="I15" sqref="I15"/>
    </sheetView>
  </sheetViews>
  <sheetFormatPr defaultRowHeight="14.4"/>
  <cols>
    <col min="1" max="1" width="26.6640625" bestFit="1" customWidth="1"/>
    <col min="8" max="8" width="9.109375" style="466"/>
    <col min="9" max="9" width="8.88671875" style="466"/>
  </cols>
  <sheetData>
    <row r="1" spans="1:19" s="466" customFormat="1">
      <c r="B1" s="466" t="s">
        <v>1752</v>
      </c>
      <c r="K1" s="466" t="s">
        <v>1793</v>
      </c>
    </row>
    <row r="2" spans="1:19" s="1" customFormat="1">
      <c r="A2" s="1" t="s">
        <v>1795</v>
      </c>
      <c r="B2" s="1">
        <v>2007</v>
      </c>
      <c r="C2" s="1">
        <v>2008</v>
      </c>
      <c r="D2" s="1">
        <v>2009</v>
      </c>
      <c r="E2" s="1">
        <v>2010</v>
      </c>
      <c r="F2" s="1">
        <v>2011</v>
      </c>
      <c r="G2" s="1">
        <v>2012</v>
      </c>
      <c r="H2" s="1">
        <v>2013</v>
      </c>
      <c r="I2" s="1">
        <v>2014</v>
      </c>
      <c r="K2" s="1">
        <v>2007</v>
      </c>
      <c r="L2" s="1">
        <v>2008</v>
      </c>
      <c r="M2" s="1">
        <v>2009</v>
      </c>
      <c r="N2" s="1">
        <v>2010</v>
      </c>
      <c r="O2" s="1">
        <v>2011</v>
      </c>
      <c r="P2" s="1">
        <v>2012</v>
      </c>
      <c r="Q2" s="1">
        <v>2013</v>
      </c>
      <c r="R2" s="1">
        <v>2014</v>
      </c>
    </row>
    <row r="3" spans="1:19">
      <c r="A3" t="s">
        <v>1176</v>
      </c>
      <c r="B3" s="52">
        <f>'Varme 201015'!AY81</f>
        <v>20574.378822872226</v>
      </c>
      <c r="C3" s="52">
        <f>'Varme 201015'!AZ81</f>
        <v>18406.130397087152</v>
      </c>
      <c r="D3" s="52">
        <f>'Varme 201015'!BA81</f>
        <v>17994.899664092049</v>
      </c>
      <c r="E3" s="52">
        <f>'Varme 201015'!BB81</f>
        <v>17422.751130743269</v>
      </c>
      <c r="F3" s="52">
        <f>'Varme 201015'!BC81</f>
        <v>17215.431297082716</v>
      </c>
      <c r="G3" s="52">
        <f>'Varme 201015'!BD81</f>
        <v>17286.300547939991</v>
      </c>
      <c r="H3" s="52">
        <f>'Varme 201015'!BE81</f>
        <v>16934.063508216492</v>
      </c>
      <c r="I3" s="52">
        <f>'Varme 201015'!BF81</f>
        <v>17741.766020435778</v>
      </c>
      <c r="K3" s="52">
        <f>'Varme 201015'!BG81</f>
        <v>3577.0150390733274</v>
      </c>
      <c r="L3" s="52">
        <f>'Varme 201015'!BH81</f>
        <v>3156.2724395140112</v>
      </c>
      <c r="M3" s="52">
        <f>'Varme 201015'!BI81</f>
        <v>3147.5519572533585</v>
      </c>
      <c r="N3" s="52">
        <f>'Varme 201015'!BJ81</f>
        <v>3157.8138032746197</v>
      </c>
      <c r="O3" s="52">
        <f>'Varme 201015'!BK81</f>
        <v>3031.5730058197805</v>
      </c>
      <c r="P3" s="52">
        <f>'Varme 201015'!BL81</f>
        <v>2347.6230767049919</v>
      </c>
      <c r="Q3" s="52">
        <f>'Varme 201015'!BM81</f>
        <v>1401.3089959620725</v>
      </c>
      <c r="R3" s="52">
        <f>'Varme 201015'!BN81</f>
        <v>1349.4404664316132</v>
      </c>
    </row>
    <row r="4" spans="1:19">
      <c r="A4" t="s">
        <v>690</v>
      </c>
      <c r="B4" s="52">
        <f>'Varme 201015'!AY101</f>
        <v>2450.6844594321274</v>
      </c>
      <c r="C4" s="52">
        <f>'Varme 201015'!AZ101</f>
        <v>2743.6182727272726</v>
      </c>
      <c r="D4" s="52">
        <f>'Varme 201015'!BA101</f>
        <v>2559.8501142807136</v>
      </c>
      <c r="E4" s="52">
        <f>'Varme 201015'!BB101</f>
        <v>2421.7164754154728</v>
      </c>
      <c r="F4" s="52">
        <f>'Varme 201015'!BC101</f>
        <v>2361.9465023633679</v>
      </c>
      <c r="G4" s="52">
        <f>'Varme 201015'!BD101</f>
        <v>2296.3304556545581</v>
      </c>
      <c r="H4" s="52">
        <f>'Varme 201015'!BE101</f>
        <v>2340.8885685210316</v>
      </c>
      <c r="I4" s="52">
        <f>'Varme 201015'!BF101</f>
        <v>2229.7044254973607</v>
      </c>
      <c r="K4" s="52">
        <f>'Varme 201015'!BG101</f>
        <v>574.95956743357942</v>
      </c>
      <c r="L4" s="52">
        <f>'Varme 201015'!BH101</f>
        <v>599.25560751111686</v>
      </c>
      <c r="M4" s="52">
        <f>'Varme 201015'!BI101</f>
        <v>622.77208488535757</v>
      </c>
      <c r="N4" s="52">
        <f>'Varme 201015'!BJ101</f>
        <v>569.84757860985121</v>
      </c>
      <c r="O4" s="52">
        <f>'Varme 201015'!BK101</f>
        <v>551.84126942876958</v>
      </c>
      <c r="P4" s="52">
        <f>'Varme 201015'!BL101</f>
        <v>562.06787869073571</v>
      </c>
      <c r="Q4" s="52">
        <f>'Varme 201015'!BM101</f>
        <v>258.67825264241856</v>
      </c>
      <c r="R4" s="52">
        <f>'Varme 201015'!BN101</f>
        <v>3.7698843311978223</v>
      </c>
    </row>
    <row r="5" spans="1:19">
      <c r="A5" t="s">
        <v>1175</v>
      </c>
      <c r="B5" s="52">
        <f>'Varme 201015'!AY117</f>
        <v>1620.4396185658106</v>
      </c>
      <c r="C5" s="52">
        <f>'Varme 201015'!AZ117</f>
        <v>1684.8776858446886</v>
      </c>
      <c r="D5" s="52">
        <f>'Varme 201015'!BA117</f>
        <v>1427.6128609276959</v>
      </c>
      <c r="E5" s="52">
        <f>'Varme 201015'!BB117</f>
        <v>1613.4315807228913</v>
      </c>
      <c r="F5" s="52">
        <f>'Varme 201015'!BC117</f>
        <v>1610.3453358236829</v>
      </c>
      <c r="G5" s="52">
        <f>'Varme 201015'!BD117</f>
        <v>1418.5289696513469</v>
      </c>
      <c r="H5" s="52">
        <f>'Varme 201015'!BE117</f>
        <v>1406.8063909774437</v>
      </c>
      <c r="I5" s="52">
        <f>'Varme 201015'!BF117</f>
        <v>1329.8550724637682</v>
      </c>
      <c r="K5" s="52">
        <f>'Varme 201015'!BG117</f>
        <v>400.16316242570474</v>
      </c>
      <c r="L5" s="52">
        <f>'Varme 201015'!BH117</f>
        <v>402.492270223898</v>
      </c>
      <c r="M5" s="52">
        <f>'Varme 201015'!BI117</f>
        <v>346.53231268868404</v>
      </c>
      <c r="N5" s="52">
        <f>'Varme 201015'!BJ117</f>
        <v>346.96597220321337</v>
      </c>
      <c r="O5" s="52">
        <f>'Varme 201015'!BK117</f>
        <v>312.23743517534535</v>
      </c>
      <c r="P5" s="52">
        <f>'Varme 201015'!BL117</f>
        <v>313.73587789508713</v>
      </c>
      <c r="Q5" s="52">
        <f>'Varme 201015'!BM117</f>
        <v>307.3541364783834</v>
      </c>
      <c r="R5" s="52">
        <f>'Varme 201015'!BN117</f>
        <v>280.03998222289368</v>
      </c>
    </row>
    <row r="6" spans="1:19">
      <c r="A6" t="s">
        <v>1762</v>
      </c>
      <c r="B6" s="52">
        <f>'Varme 201015'!AY133</f>
        <v>2879.0828471411901</v>
      </c>
      <c r="C6" s="52">
        <f>'Varme 201015'!AZ133</f>
        <v>2811.8106060606056</v>
      </c>
      <c r="D6" s="52">
        <f>'Varme 201015'!BA133</f>
        <v>2723.6376443822187</v>
      </c>
      <c r="E6" s="52">
        <f>'Varme 201015'!BB133</f>
        <v>2500.6927220630369</v>
      </c>
      <c r="F6" s="52">
        <f>'Varme 201015'!BC133</f>
        <v>2538.6668276957166</v>
      </c>
      <c r="G6" s="52">
        <f>'Varme 201015'!BD133</f>
        <v>2715.8750223440711</v>
      </c>
      <c r="H6" s="52">
        <f>'Varme 201015'!BE133</f>
        <v>2301.2813432835819</v>
      </c>
      <c r="I6" s="52">
        <f>'Varme 201015'!BF133</f>
        <v>2202.4261266747867</v>
      </c>
      <c r="K6" s="52">
        <f>'Varme 201015'!BG133</f>
        <v>657.08161182548747</v>
      </c>
      <c r="L6" s="52">
        <f>'Varme 201015'!BH133</f>
        <v>602.09154179665245</v>
      </c>
      <c r="M6" s="52">
        <f>'Varme 201015'!BI133</f>
        <v>590.55435880105574</v>
      </c>
      <c r="N6" s="52">
        <f>'Varme 201015'!BJ133</f>
        <v>526.75372900620027</v>
      </c>
      <c r="O6" s="52">
        <f>'Varme 201015'!BK133</f>
        <v>540.81056676629237</v>
      </c>
      <c r="P6" s="52">
        <f>'Varme 201015'!BL133</f>
        <v>615.27785671954098</v>
      </c>
      <c r="Q6" s="52">
        <f>'Varme 201015'!BM133</f>
        <v>530.56041369402988</v>
      </c>
      <c r="R6" s="52">
        <f>'Varme 201015'!BN133</f>
        <v>508.76043526187567</v>
      </c>
    </row>
    <row r="7" spans="1:19">
      <c r="A7" t="s">
        <v>1172</v>
      </c>
      <c r="B7" s="52">
        <f>'Varme 201015'!AY153</f>
        <v>1862.2931586882773</v>
      </c>
      <c r="C7" s="52">
        <f>'Varme 201015'!AZ153</f>
        <v>1735.3569876900792</v>
      </c>
      <c r="D7" s="52">
        <f>'Varme 201015'!BA153</f>
        <v>1777.5103533787972</v>
      </c>
      <c r="E7" s="52">
        <f>'Varme 201015'!BB153</f>
        <v>2259.489156626506</v>
      </c>
      <c r="F7" s="52">
        <f>'Varme 201015'!BC153</f>
        <v>2237.9170283899884</v>
      </c>
      <c r="G7" s="52">
        <f>'Varme 201015'!BD153</f>
        <v>2600.8433809825674</v>
      </c>
      <c r="H7" s="52">
        <f>'Varme 201015'!BE153</f>
        <v>2386.8157894736837</v>
      </c>
      <c r="I7" s="52">
        <f>'Varme 201015'!BF153</f>
        <v>2181.231884057971</v>
      </c>
      <c r="K7" s="52">
        <f>'Varme 201015'!BG153</f>
        <v>438.3962748350383</v>
      </c>
      <c r="L7" s="52">
        <f>'Varme 201015'!BH153</f>
        <v>406.93464097968172</v>
      </c>
      <c r="M7" s="52">
        <f>'Varme 201015'!BI153</f>
        <v>416.3793949488383</v>
      </c>
      <c r="N7" s="52">
        <f>'Varme 201015'!BJ153</f>
        <v>522.17731339792033</v>
      </c>
      <c r="O7" s="52">
        <f>'Varme 201015'!BK153</f>
        <v>512.70605891865989</v>
      </c>
      <c r="P7" s="52">
        <f>'Varme 201015'!BL153</f>
        <v>681.42096581743272</v>
      </c>
      <c r="Q7" s="52">
        <f>'Varme 201015'!BM153</f>
        <v>680.24249999999995</v>
      </c>
      <c r="R7" s="52">
        <f>'Varme 201015'!BN153</f>
        <v>625.69386998449204</v>
      </c>
    </row>
    <row r="8" spans="1:19">
      <c r="A8" t="s">
        <v>1763</v>
      </c>
      <c r="B8" s="52">
        <f>'Varme 201015'!AY249+'Varme 201015'!AY262</f>
        <v>17865.110081621933</v>
      </c>
      <c r="C8" s="52">
        <f>'Varme 201015'!AZ249+'Varme 201015'!AZ262</f>
        <v>18525.070666666663</v>
      </c>
      <c r="D8" s="52">
        <f>'Varme 201015'!BA249+'Varme 201015'!BA262</f>
        <v>16887.912606142807</v>
      </c>
      <c r="E8" s="52">
        <f>'Varme 201015'!BB249+'Varme 201015'!BB262</f>
        <v>16143.202482063039</v>
      </c>
      <c r="F8" s="52">
        <f>'Varme 201015'!BC249+'Varme 201015'!BC262</f>
        <v>16014.186381905463</v>
      </c>
      <c r="G8" s="52">
        <f>'Varme 201015'!BD249+'Varme 201015'!BD262</f>
        <v>14086.626502535981</v>
      </c>
      <c r="H8" s="52">
        <f>'Varme 201015'!BE249+'Varme 201015'!BE262</f>
        <v>13115.95193320896</v>
      </c>
      <c r="I8" s="52">
        <f>'Varme 201015'!BF249+'Varme 201015'!BF262</f>
        <v>12303.112891555016</v>
      </c>
      <c r="K8" s="52">
        <f>'Varme 201015'!BG249+'Varme 201015'!BG262</f>
        <v>3651.8071517843405</v>
      </c>
      <c r="L8" s="52">
        <f>'Varme 201015'!BH249+'Varme 201015'!BH262</f>
        <v>3785.9686921466669</v>
      </c>
      <c r="M8" s="52">
        <f>'Varme 201015'!BI249+'Varme 201015'!BI262</f>
        <v>3446.4852046616247</v>
      </c>
      <c r="N8" s="52">
        <f>'Varme 201015'!BJ249+'Varme 201015'!BJ262</f>
        <v>3297.4105389861952</v>
      </c>
      <c r="O8" s="52">
        <f>'Varme 201015'!BK249+'Varme 201015'!BK262</f>
        <v>3273.459838325296</v>
      </c>
      <c r="P8" s="52">
        <f>'Varme 201015'!BL249+'Varme 201015'!BL262</f>
        <v>2877.3343294079991</v>
      </c>
      <c r="Q8" s="52">
        <f>'Varme 201015'!BM249+'Varme 201015'!BM262</f>
        <v>2681.4252132252391</v>
      </c>
      <c r="R8" s="52">
        <f>'Varme 201015'!BN249+'Varme 201015'!BN262</f>
        <v>2522.3842050266107</v>
      </c>
    </row>
    <row r="9" spans="1:19" s="599" customFormat="1" ht="15" thickBot="1">
      <c r="B9" s="600">
        <f>SUM(B3:B8)</f>
        <v>47251.988988321566</v>
      </c>
      <c r="C9" s="600">
        <f t="shared" ref="C9:G9" si="0">SUM(C3:C8)</f>
        <v>45906.864616076462</v>
      </c>
      <c r="D9" s="600">
        <f t="shared" si="0"/>
        <v>43371.423243204285</v>
      </c>
      <c r="E9" s="600">
        <f t="shared" si="0"/>
        <v>42361.283547634215</v>
      </c>
      <c r="F9" s="600">
        <f t="shared" si="0"/>
        <v>41978.493373260935</v>
      </c>
      <c r="G9" s="600">
        <f t="shared" si="0"/>
        <v>40404.504879108514</v>
      </c>
      <c r="H9" s="600">
        <f t="shared" ref="H9:I9" si="1">SUM(H3:H8)</f>
        <v>38485.807533681189</v>
      </c>
      <c r="I9" s="600">
        <f t="shared" si="1"/>
        <v>37988.096420684684</v>
      </c>
      <c r="K9" s="600">
        <f t="shared" ref="K9:P9" si="2">SUM(K3:K8)</f>
        <v>9299.4228073774775</v>
      </c>
      <c r="L9" s="600">
        <f t="shared" si="2"/>
        <v>8953.015192172028</v>
      </c>
      <c r="M9" s="600">
        <f t="shared" si="2"/>
        <v>8570.2753132389189</v>
      </c>
      <c r="N9" s="600">
        <f t="shared" si="2"/>
        <v>8420.9689354780003</v>
      </c>
      <c r="O9" s="600">
        <f t="shared" si="2"/>
        <v>8222.6281744341431</v>
      </c>
      <c r="P9" s="600">
        <f t="shared" si="2"/>
        <v>7397.4599852357878</v>
      </c>
      <c r="Q9" s="600">
        <f t="shared" ref="Q9:R9" si="3">SUM(Q3:Q8)</f>
        <v>5859.5695120021428</v>
      </c>
      <c r="R9" s="600">
        <f t="shared" si="3"/>
        <v>5290.0888432586835</v>
      </c>
    </row>
    <row r="10" spans="1:19" ht="15" thickTop="1"/>
    <row r="11" spans="1:19">
      <c r="A11" t="s">
        <v>1796</v>
      </c>
      <c r="B11" s="52">
        <f>SUM(B3:B7)</f>
        <v>29386.878906699632</v>
      </c>
      <c r="C11" s="52">
        <f t="shared" ref="C11:I11" si="4">SUM(C3:C7)</f>
        <v>27381.793949409795</v>
      </c>
      <c r="D11" s="52">
        <f t="shared" si="4"/>
        <v>26483.510637061478</v>
      </c>
      <c r="E11" s="52">
        <f t="shared" si="4"/>
        <v>26218.081065571176</v>
      </c>
      <c r="F11" s="52">
        <f t="shared" si="4"/>
        <v>25964.306991355472</v>
      </c>
      <c r="G11" s="52">
        <f t="shared" si="4"/>
        <v>26317.878376572531</v>
      </c>
      <c r="H11" s="52">
        <f t="shared" si="4"/>
        <v>25369.85560047223</v>
      </c>
      <c r="I11" s="52">
        <f t="shared" si="4"/>
        <v>25684.983529129666</v>
      </c>
      <c r="J11" t="s">
        <v>680</v>
      </c>
      <c r="K11" s="52">
        <f t="shared" ref="K11:R11" si="5">SUM(K3:K7)</f>
        <v>5647.6156555931375</v>
      </c>
      <c r="L11" s="52">
        <f t="shared" si="5"/>
        <v>5167.0465000253607</v>
      </c>
      <c r="M11" s="52">
        <f t="shared" si="5"/>
        <v>5123.7901085772946</v>
      </c>
      <c r="N11" s="52">
        <f t="shared" si="5"/>
        <v>5123.5583964918051</v>
      </c>
      <c r="O11" s="52">
        <f t="shared" si="5"/>
        <v>4949.1683361088471</v>
      </c>
      <c r="P11" s="52">
        <f t="shared" si="5"/>
        <v>4520.1256558277883</v>
      </c>
      <c r="Q11" s="680">
        <f t="shared" si="5"/>
        <v>3178.1442987769042</v>
      </c>
      <c r="R11" s="680">
        <f t="shared" si="5"/>
        <v>2767.7046382320723</v>
      </c>
      <c r="S11" t="s">
        <v>1799</v>
      </c>
    </row>
    <row r="12" spans="1:19">
      <c r="Q12" s="439"/>
    </row>
    <row r="13" spans="1:19">
      <c r="A13" s="1" t="s">
        <v>1797</v>
      </c>
      <c r="Q13" s="473"/>
    </row>
    <row r="14" spans="1:19">
      <c r="B14" s="1">
        <v>2007</v>
      </c>
      <c r="C14" s="1">
        <v>2008</v>
      </c>
      <c r="D14" s="1">
        <v>2009</v>
      </c>
      <c r="E14" s="1">
        <v>2010</v>
      </c>
      <c r="F14" s="1">
        <v>2011</v>
      </c>
      <c r="G14" s="1">
        <v>2012</v>
      </c>
      <c r="H14" s="1">
        <v>2013</v>
      </c>
      <c r="I14" s="1">
        <v>2014</v>
      </c>
    </row>
    <row r="15" spans="1:19">
      <c r="A15" t="s">
        <v>1798</v>
      </c>
      <c r="B15" s="341">
        <f t="shared" ref="B15:I15" si="6">K11/B11*1000</f>
        <v>192.1815403916743</v>
      </c>
      <c r="C15" s="341">
        <f t="shared" si="6"/>
        <v>188.70372443719066</v>
      </c>
      <c r="D15" s="341">
        <f t="shared" si="6"/>
        <v>193.47095552381091</v>
      </c>
      <c r="E15" s="341">
        <f t="shared" si="6"/>
        <v>195.42080077019494</v>
      </c>
      <c r="F15" s="341">
        <f t="shared" si="6"/>
        <v>190.61430515964156</v>
      </c>
      <c r="G15" s="341">
        <f t="shared" si="6"/>
        <v>171.75114160613654</v>
      </c>
      <c r="H15" s="679">
        <f t="shared" si="6"/>
        <v>125.27246306903483</v>
      </c>
      <c r="I15" s="679">
        <f t="shared" si="6"/>
        <v>107.75574899992377</v>
      </c>
    </row>
    <row r="17" spans="11:16">
      <c r="K17" s="52"/>
      <c r="L17" s="52"/>
      <c r="M17" s="52"/>
      <c r="N17" s="52"/>
      <c r="O17" s="52"/>
      <c r="P17" s="52"/>
    </row>
  </sheetData>
  <pageMargins left="0.7" right="0.7" top="0.75" bottom="0.75" header="0.3" footer="0.3"/>
  <pageSetup paperSize="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B290"/>
  <sheetViews>
    <sheetView tabSelected="1" view="pageBreakPreview" topLeftCell="A118" zoomScale="70" zoomScaleNormal="100" zoomScaleSheetLayoutView="70" workbookViewId="0">
      <selection activeCell="D171" sqref="D171"/>
    </sheetView>
  </sheetViews>
  <sheetFormatPr defaultColWidth="9.109375" defaultRowHeight="13.2"/>
  <cols>
    <col min="1" max="1" width="12" style="87" customWidth="1"/>
    <col min="2" max="4" width="15.44140625" style="87" customWidth="1"/>
    <col min="5" max="5" width="13.88671875" style="87" customWidth="1"/>
    <col min="6" max="6" width="38.88671875" style="87" customWidth="1"/>
    <col min="7" max="7" width="26" style="87" customWidth="1"/>
    <col min="8" max="8" width="9.109375" style="90"/>
    <col min="9" max="9" width="9.109375" style="87"/>
    <col min="10" max="10" width="9.109375" style="90"/>
    <col min="11" max="11" width="11.88671875" style="90" customWidth="1"/>
    <col min="12" max="13" width="13.109375" style="90" customWidth="1"/>
    <col min="14" max="14" width="14.109375" style="90" customWidth="1"/>
    <col min="15" max="15" width="15.5546875" style="91" customWidth="1"/>
    <col min="16" max="16" width="16" style="91" customWidth="1"/>
    <col min="17" max="17" width="13.5546875" style="87" hidden="1" customWidth="1"/>
    <col min="18" max="40" width="9.109375" style="87" hidden="1" customWidth="1"/>
    <col min="41" max="42" width="16.33203125" style="87" customWidth="1"/>
    <col min="43" max="45" width="16" style="87" bestFit="1" customWidth="1"/>
    <col min="46" max="46" width="15.5546875" style="87" bestFit="1" customWidth="1"/>
    <col min="47" max="47" width="15" style="87" bestFit="1" customWidth="1"/>
    <col min="48" max="50" width="16.6640625" style="87" customWidth="1"/>
    <col min="51" max="55" width="12.6640625" style="87" bestFit="1" customWidth="1"/>
    <col min="56" max="56" width="14" style="87" bestFit="1" customWidth="1"/>
    <col min="57" max="58" width="14" style="87" customWidth="1"/>
    <col min="59" max="66" width="9.109375" style="87"/>
    <col min="67" max="67" width="13.109375" style="87" bestFit="1" customWidth="1"/>
    <col min="68" max="68" width="14.6640625" style="87" bestFit="1" customWidth="1"/>
    <col min="69" max="69" width="14.44140625" style="87" bestFit="1" customWidth="1"/>
    <col min="70" max="72" width="15.6640625" style="87" bestFit="1" customWidth="1"/>
    <col min="73" max="73" width="15.6640625" style="87" customWidth="1"/>
    <col min="74" max="79" width="13.109375" style="87" bestFit="1" customWidth="1"/>
    <col min="80" max="80" width="16.6640625" style="87" bestFit="1" customWidth="1"/>
    <col min="81" max="16384" width="9.109375" style="87"/>
  </cols>
  <sheetData>
    <row r="1" spans="1:80">
      <c r="K1" s="1038" t="s">
        <v>1431</v>
      </c>
      <c r="L1" s="1038"/>
      <c r="M1" s="1038"/>
      <c r="N1" s="1038"/>
      <c r="O1" s="1038"/>
      <c r="P1" s="1038"/>
      <c r="AQ1" s="1041" t="s">
        <v>1168</v>
      </c>
      <c r="AR1" s="1041"/>
      <c r="AS1" s="1041"/>
      <c r="AT1" s="1041"/>
      <c r="AU1" s="1041"/>
      <c r="AV1" s="1041"/>
      <c r="AW1" s="632"/>
      <c r="AX1" s="806"/>
      <c r="AY1" s="1038" t="s">
        <v>1169</v>
      </c>
      <c r="AZ1" s="1038"/>
      <c r="BA1" s="1038"/>
      <c r="BB1" s="1038"/>
      <c r="BC1" s="1038"/>
      <c r="BD1" s="1038"/>
      <c r="BE1" s="631"/>
      <c r="BF1" s="805"/>
      <c r="BG1" s="1041" t="s">
        <v>1177</v>
      </c>
      <c r="BH1" s="1041"/>
      <c r="BI1" s="1041"/>
      <c r="BJ1" s="1041"/>
      <c r="BK1" s="1041"/>
      <c r="BL1" s="1041"/>
      <c r="BM1" s="632"/>
      <c r="BN1" s="806"/>
      <c r="BO1" s="87" t="s">
        <v>1433</v>
      </c>
      <c r="BV1" s="1041" t="s">
        <v>1432</v>
      </c>
      <c r="BW1" s="1041"/>
      <c r="BX1" s="1041"/>
      <c r="BY1" s="1041"/>
      <c r="BZ1" s="1041"/>
      <c r="CA1" s="1041"/>
    </row>
    <row r="2" spans="1:80">
      <c r="K2" s="141"/>
      <c r="L2" s="141"/>
      <c r="M2" s="141"/>
      <c r="N2" s="141"/>
      <c r="O2" s="141"/>
      <c r="P2" s="141"/>
      <c r="AQ2" s="452"/>
      <c r="AR2" s="452"/>
      <c r="AS2" s="452"/>
      <c r="AT2" s="452"/>
      <c r="AU2" s="452"/>
      <c r="AV2" s="452"/>
      <c r="AW2" s="632"/>
      <c r="AX2" s="806"/>
      <c r="AY2" s="141"/>
      <c r="AZ2" s="141"/>
      <c r="BA2" s="141"/>
      <c r="BB2" s="141"/>
      <c r="BC2" s="141"/>
      <c r="BD2" s="141"/>
      <c r="BE2" s="631"/>
      <c r="BF2" s="805"/>
      <c r="BG2" s="227"/>
      <c r="BH2" s="227"/>
      <c r="BI2" s="227"/>
      <c r="BJ2" s="227"/>
      <c r="BK2" s="227"/>
      <c r="BL2" s="227"/>
      <c r="BM2" s="227"/>
      <c r="BN2" s="227"/>
      <c r="BV2" s="227"/>
      <c r="BW2" s="227"/>
      <c r="BX2" s="227"/>
      <c r="BY2" s="227"/>
      <c r="BZ2" s="227"/>
      <c r="CA2" s="227"/>
    </row>
    <row r="3" spans="1:80">
      <c r="A3" s="945" t="s">
        <v>598</v>
      </c>
      <c r="B3" s="945" t="s">
        <v>599</v>
      </c>
      <c r="C3" s="945"/>
      <c r="D3" s="945" t="s">
        <v>1130</v>
      </c>
      <c r="E3" s="945" t="s">
        <v>600</v>
      </c>
      <c r="F3" s="945" t="s">
        <v>601</v>
      </c>
      <c r="G3" s="945" t="s">
        <v>602</v>
      </c>
      <c r="H3" s="946" t="s">
        <v>603</v>
      </c>
      <c r="I3" s="945" t="s">
        <v>604</v>
      </c>
      <c r="J3" s="947" t="s">
        <v>605</v>
      </c>
      <c r="K3" s="84" t="s">
        <v>1119</v>
      </c>
      <c r="L3" s="84" t="s">
        <v>1118</v>
      </c>
      <c r="M3" s="84" t="s">
        <v>1117</v>
      </c>
      <c r="N3" s="84" t="s">
        <v>1116</v>
      </c>
      <c r="O3" s="820" t="s">
        <v>606</v>
      </c>
      <c r="P3" s="820" t="s">
        <v>607</v>
      </c>
      <c r="Q3" s="838"/>
      <c r="R3" s="839"/>
      <c r="S3" s="839"/>
      <c r="T3" s="839"/>
      <c r="U3" s="839"/>
      <c r="V3" s="839"/>
      <c r="W3" s="839"/>
      <c r="X3" s="839"/>
      <c r="Y3" s="839"/>
      <c r="Z3" s="839"/>
      <c r="AA3" s="839"/>
      <c r="AB3" s="839"/>
      <c r="AC3" s="839"/>
      <c r="AD3" s="839"/>
      <c r="AE3" s="839"/>
      <c r="AF3" s="839"/>
      <c r="AG3" s="839"/>
      <c r="AH3" s="839"/>
      <c r="AI3" s="839"/>
      <c r="AJ3" s="839"/>
      <c r="AK3" s="839"/>
      <c r="AL3" s="839"/>
      <c r="AM3" s="839"/>
      <c r="AN3" s="839"/>
      <c r="AO3" s="840" t="s">
        <v>1833</v>
      </c>
      <c r="AP3" s="840" t="s">
        <v>2032</v>
      </c>
      <c r="AQ3" s="84" t="s">
        <v>1119</v>
      </c>
      <c r="AR3" s="84" t="s">
        <v>1118</v>
      </c>
      <c r="AS3" s="84" t="s">
        <v>1117</v>
      </c>
      <c r="AT3" s="84" t="s">
        <v>1116</v>
      </c>
      <c r="AU3" s="820" t="s">
        <v>606</v>
      </c>
      <c r="AV3" s="820" t="s">
        <v>607</v>
      </c>
      <c r="AW3" s="820" t="s">
        <v>1833</v>
      </c>
      <c r="AX3" s="820" t="s">
        <v>2032</v>
      </c>
      <c r="AY3" s="84" t="s">
        <v>1119</v>
      </c>
      <c r="AZ3" s="84" t="s">
        <v>1118</v>
      </c>
      <c r="BA3" s="84" t="s">
        <v>1117</v>
      </c>
      <c r="BB3" s="84" t="s">
        <v>1116</v>
      </c>
      <c r="BC3" s="820" t="s">
        <v>606</v>
      </c>
      <c r="BD3" s="820" t="s">
        <v>607</v>
      </c>
      <c r="BE3" s="820" t="s">
        <v>1833</v>
      </c>
      <c r="BF3" s="820" t="s">
        <v>2032</v>
      </c>
      <c r="BG3" s="85">
        <v>2007</v>
      </c>
      <c r="BH3" s="85">
        <v>2008</v>
      </c>
      <c r="BI3" s="85">
        <v>2009</v>
      </c>
      <c r="BJ3" s="85">
        <v>2010</v>
      </c>
      <c r="BK3" s="85">
        <v>2011</v>
      </c>
      <c r="BL3" s="85">
        <v>2012</v>
      </c>
      <c r="BM3" s="85">
        <v>2013</v>
      </c>
      <c r="BN3" s="85">
        <v>2014</v>
      </c>
      <c r="BO3" s="85">
        <v>2007</v>
      </c>
      <c r="BP3" s="85">
        <v>2008</v>
      </c>
      <c r="BQ3" s="85">
        <v>2009</v>
      </c>
      <c r="BR3" s="85">
        <v>2010</v>
      </c>
      <c r="BS3" s="85">
        <v>2011</v>
      </c>
      <c r="BT3" s="85">
        <v>2012</v>
      </c>
      <c r="BU3" s="85"/>
      <c r="BV3" s="85">
        <v>2007</v>
      </c>
      <c r="BW3" s="85">
        <v>2008</v>
      </c>
      <c r="BX3" s="85">
        <v>2009</v>
      </c>
      <c r="BY3" s="85">
        <v>2010</v>
      </c>
      <c r="BZ3" s="85">
        <v>2011</v>
      </c>
      <c r="CA3" s="85">
        <v>2012</v>
      </c>
      <c r="CB3" s="87" t="s">
        <v>1742</v>
      </c>
    </row>
    <row r="4" spans="1:80" ht="15" customHeight="1">
      <c r="A4" s="81"/>
      <c r="B4" s="81"/>
      <c r="C4" s="81"/>
      <c r="D4" s="81"/>
      <c r="E4" s="82"/>
      <c r="F4" s="82"/>
      <c r="G4" s="82"/>
      <c r="H4" s="83"/>
      <c r="I4" s="1040" t="s">
        <v>1178</v>
      </c>
      <c r="J4" s="1040"/>
      <c r="K4" s="84"/>
      <c r="L4" s="84"/>
      <c r="M4" s="84"/>
      <c r="N4" s="84"/>
      <c r="O4" s="85"/>
      <c r="P4" s="820"/>
      <c r="Q4" s="838"/>
      <c r="R4" s="839"/>
      <c r="S4" s="839"/>
      <c r="T4" s="839"/>
      <c r="U4" s="839"/>
      <c r="V4" s="839"/>
      <c r="W4" s="839"/>
      <c r="X4" s="839"/>
      <c r="Y4" s="839"/>
      <c r="Z4" s="839"/>
      <c r="AA4" s="839"/>
      <c r="AB4" s="839"/>
      <c r="AC4" s="839"/>
      <c r="AD4" s="839"/>
      <c r="AE4" s="839"/>
      <c r="AF4" s="839"/>
      <c r="AG4" s="839"/>
      <c r="AH4" s="839"/>
      <c r="AI4" s="839"/>
      <c r="AJ4" s="839"/>
      <c r="AK4" s="839"/>
      <c r="AL4" s="839"/>
      <c r="AM4" s="839"/>
      <c r="AN4" s="839"/>
      <c r="AO4" s="841"/>
      <c r="AP4" s="838"/>
      <c r="AQ4" s="84">
        <v>3.6</v>
      </c>
      <c r="AR4" s="84">
        <v>3.6</v>
      </c>
      <c r="AS4" s="84">
        <v>3.6</v>
      </c>
      <c r="AT4" s="84">
        <v>3.6</v>
      </c>
      <c r="AU4" s="84">
        <v>3.6</v>
      </c>
      <c r="AV4" s="84">
        <v>3.6</v>
      </c>
      <c r="AW4" s="84">
        <v>3.6</v>
      </c>
      <c r="AX4" s="84">
        <v>3.6</v>
      </c>
      <c r="AY4" s="442">
        <f>'Graddage 150815'!B5</f>
        <v>0.72884743504330451</v>
      </c>
      <c r="AZ4" s="442">
        <f>'Graddage 150815'!C5</f>
        <v>0.88374417055296473</v>
      </c>
      <c r="BA4" s="442">
        <f>'Graddage 150815'!D5</f>
        <v>0.92005329780146572</v>
      </c>
      <c r="BB4" s="442">
        <f>'Graddage 150815'!E5</f>
        <v>1.0746169220519655</v>
      </c>
      <c r="BC4" s="442">
        <f>'Graddage 150815'!F5</f>
        <v>0.90206528980679546</v>
      </c>
      <c r="BD4" s="442">
        <f>'Graddage 150815'!G5</f>
        <v>0.97201865423051304</v>
      </c>
      <c r="BE4" s="442">
        <f>'Graddage 150815'!H5</f>
        <v>0.98201199200532974</v>
      </c>
      <c r="BF4" s="442">
        <f>'Graddage 150815'!I5</f>
        <v>0.82045303131245839</v>
      </c>
      <c r="BG4" s="85">
        <f>'CO2 faktorer 141015'!D23</f>
        <v>173.85774170235524</v>
      </c>
      <c r="BH4" s="85">
        <f>'CO2 faktorer 141015'!E23</f>
        <v>171.4794131858103</v>
      </c>
      <c r="BI4" s="85">
        <f>'CO2 faktorer 141015'!F23</f>
        <v>174.91355973126917</v>
      </c>
      <c r="BJ4" s="85">
        <f>'CO2 faktorer 141015'!G23</f>
        <v>181.24656545788045</v>
      </c>
      <c r="BK4" s="85">
        <f>'CO2 faktorer 141015'!H23</f>
        <v>176.09625652152576</v>
      </c>
      <c r="BL4" s="85">
        <f>'CO2 faktorer 141015'!I23</f>
        <v>135.80829919012132</v>
      </c>
      <c r="BM4" s="85">
        <f>'CO2 faktorer 141015'!J23</f>
        <v>82.750900000000001</v>
      </c>
      <c r="BN4" s="85">
        <f>'CO2 faktorer 141015'!K23</f>
        <v>76.060098238093417</v>
      </c>
      <c r="BO4" s="85">
        <f>'Priser 130814'!C7</f>
        <v>230.4</v>
      </c>
      <c r="BP4" s="85">
        <f>'Priser 130814'!D7</f>
        <v>230.4</v>
      </c>
      <c r="BQ4" s="85">
        <f>'Priser 130814'!E7</f>
        <v>270</v>
      </c>
      <c r="BR4" s="85">
        <f>'Priser 130814'!F7</f>
        <v>270</v>
      </c>
      <c r="BS4" s="85">
        <f>'Priser 130814'!G7</f>
        <v>288</v>
      </c>
      <c r="BT4" s="85">
        <f>'Priser 130814'!H7</f>
        <v>288</v>
      </c>
      <c r="BU4" s="85"/>
      <c r="BV4" s="227">
        <f>'Priser 130814'!$H$7</f>
        <v>288</v>
      </c>
      <c r="BW4" s="227">
        <f>'Priser 130814'!$H$7</f>
        <v>288</v>
      </c>
      <c r="BX4" s="227">
        <f>'Priser 130814'!$H$7</f>
        <v>288</v>
      </c>
      <c r="BY4" s="227">
        <f>'Priser 130814'!$H$7</f>
        <v>288</v>
      </c>
      <c r="BZ4" s="227">
        <f>'Priser 130814'!$H$7</f>
        <v>288</v>
      </c>
      <c r="CA4" s="227">
        <f>'Priser 130814'!$H$7</f>
        <v>288</v>
      </c>
    </row>
    <row r="5" spans="1:80">
      <c r="A5" s="16">
        <v>1201800</v>
      </c>
      <c r="B5" s="16">
        <v>7731</v>
      </c>
      <c r="C5" s="16" t="s">
        <v>106</v>
      </c>
      <c r="D5" s="16" t="s">
        <v>1130</v>
      </c>
      <c r="E5" s="16">
        <v>1</v>
      </c>
      <c r="F5" s="16" t="s">
        <v>100</v>
      </c>
      <c r="G5" s="16" t="s">
        <v>382</v>
      </c>
      <c r="H5" s="17">
        <v>18</v>
      </c>
      <c r="I5" s="938"/>
      <c r="J5" s="17" t="s">
        <v>559</v>
      </c>
      <c r="K5" s="443">
        <v>121</v>
      </c>
      <c r="L5" s="443">
        <v>138</v>
      </c>
      <c r="M5" s="443">
        <v>161</v>
      </c>
      <c r="N5" s="443">
        <v>207</v>
      </c>
      <c r="O5" s="5">
        <v>204.73</v>
      </c>
      <c r="P5" s="5">
        <v>198.77</v>
      </c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810">
        <v>222</v>
      </c>
      <c r="AP5" s="625">
        <v>187</v>
      </c>
      <c r="AQ5" s="228">
        <f t="shared" ref="AQ5:AQ10" si="0">K5/$AQ$4</f>
        <v>33.611111111111107</v>
      </c>
      <c r="AR5" s="228">
        <f t="shared" ref="AR5:AR10" si="1">L5/$AR$4</f>
        <v>38.333333333333336</v>
      </c>
      <c r="AS5" s="228">
        <f t="shared" ref="AS5:AS10" si="2">M5/$AS$4</f>
        <v>44.722222222222221</v>
      </c>
      <c r="AT5" s="228">
        <f t="shared" ref="AT5:AT10" si="3">N5/$AT$4</f>
        <v>57.5</v>
      </c>
      <c r="AU5" s="228">
        <f t="shared" ref="AU5:AU10" si="4">O5/$AU$4</f>
        <v>56.86944444444444</v>
      </c>
      <c r="AV5" s="228">
        <f t="shared" ref="AV5:AV10" si="5">P5/$AV$4</f>
        <v>55.213888888888889</v>
      </c>
      <c r="AW5" s="228">
        <f t="shared" ref="AW5:AW10" si="6">AO5/$AW$4</f>
        <v>61.666666666666664</v>
      </c>
      <c r="AX5" s="228">
        <f t="shared" ref="AX5:AX10" si="7">AP5/$AX$4</f>
        <v>51.944444444444443</v>
      </c>
      <c r="AY5" s="313">
        <f t="shared" ref="AY5:AY10" si="8">0.85*AQ5/$AY$4+0.15*AQ5</f>
        <v>44.239780113751763</v>
      </c>
      <c r="AZ5" s="313">
        <f t="shared" ref="AZ5:AZ10" si="9">0.85*AR5/$AZ$4+0.15*AR5</f>
        <v>42.619644427691924</v>
      </c>
      <c r="BA5" s="313">
        <f t="shared" ref="BA5:BA10" si="10">0.85*AS5/$BA$4+0.15*AS5</f>
        <v>48.025384182154639</v>
      </c>
      <c r="BB5" s="313">
        <f t="shared" ref="BB5:BB10" si="11">0.85*AT5/$BB$4+0.15*AT5</f>
        <v>54.106323620582764</v>
      </c>
      <c r="BC5" s="313">
        <f t="shared" ref="BC5:BC10" si="12">0.85*AU5/$BC$4+0.15*AU5</f>
        <v>62.117477740850148</v>
      </c>
      <c r="BD5" s="313">
        <f t="shared" ref="BD5:BD10" si="13">0.85*AV5/$BD$4+0.15*AV5</f>
        <v>56.5649072804813</v>
      </c>
      <c r="BE5" s="313">
        <f t="shared" ref="BE5:BE10" si="14">0.85*AW5/$BE$4+0.15*AW5</f>
        <v>62.626809136137496</v>
      </c>
      <c r="BF5" s="313">
        <f t="shared" ref="BF5:BF10" si="15">0.85*AX5/$BF$4+0.15*AX5</f>
        <v>61.606785988180626</v>
      </c>
      <c r="BG5" s="229">
        <f t="shared" ref="BG5:BG10" si="16">$BG$4*AY5/1000</f>
        <v>7.6914282639856468</v>
      </c>
      <c r="BH5" s="229">
        <f t="shared" ref="BH5:BH10" si="17">$BH$4*AZ5/1000</f>
        <v>7.3083916166485015</v>
      </c>
      <c r="BI5" s="229">
        <f t="shared" ref="BI5:BI10" si="18">$BI$4*BA5/1000</f>
        <v>8.4002909047624552</v>
      </c>
      <c r="BJ5" s="229">
        <f t="shared" ref="BJ5:BJ10" si="19">$BJ$4*BB5/1000</f>
        <v>9.8065853257832174</v>
      </c>
      <c r="BK5" s="229">
        <f t="shared" ref="BK5:BK10" si="20">$BK$4*BC5/1000</f>
        <v>10.938655294722913</v>
      </c>
      <c r="BL5" s="229">
        <f t="shared" ref="BL5:BL10" si="21">$BL$4*BD5/1000</f>
        <v>7.6819838516090755</v>
      </c>
      <c r="BM5" s="229">
        <f t="shared" ref="BM5:BM10" si="22">$BM$4*BE5/1000</f>
        <v>5.1824248201436003</v>
      </c>
      <c r="BN5" s="229">
        <f t="shared" ref="BN5:BN10" si="23">$BN$4*BF5/1000</f>
        <v>4.6858181943942157</v>
      </c>
      <c r="BO5" s="440">
        <f t="shared" ref="BO5:BO10" si="24">$BO$4*AY5</f>
        <v>10192.845338208406</v>
      </c>
      <c r="BP5" s="440">
        <f t="shared" ref="BP5:BP10" si="25">$BP$4*AZ5</f>
        <v>9819.5660761402196</v>
      </c>
      <c r="BQ5" s="440">
        <f t="shared" ref="BQ5:BQ10" si="26">$BQ$4*BA5</f>
        <v>12966.853729181752</v>
      </c>
      <c r="BR5" s="440">
        <f t="shared" ref="BR5:BR10" si="27">$BR$4*BB5</f>
        <v>14608.707377557346</v>
      </c>
      <c r="BS5" s="440">
        <f t="shared" ref="BS5:BS10" si="28">$BS$4*BC5</f>
        <v>17889.833589364844</v>
      </c>
      <c r="BT5" s="440">
        <f t="shared" ref="BT5:BT10" si="29">$BT$4*BD5</f>
        <v>16290.693296778614</v>
      </c>
      <c r="BU5" s="440"/>
      <c r="BV5" s="441">
        <f t="shared" ref="BV5:BV10" si="30">$BV$4*AY5</f>
        <v>12741.056672760507</v>
      </c>
      <c r="BW5" s="441">
        <f t="shared" ref="BW5:BW10" si="31">$BW$4*AZ5</f>
        <v>12274.457595175274</v>
      </c>
      <c r="BX5" s="441">
        <f t="shared" ref="BX5:BX10" si="32">$BX$4*BA5</f>
        <v>13831.310644460536</v>
      </c>
      <c r="BY5" s="441">
        <f t="shared" ref="BY5:BY10" si="33">$BY$4*BB5</f>
        <v>15582.621202727836</v>
      </c>
      <c r="BZ5" s="441">
        <f t="shared" ref="BZ5:BZ10" si="34">$BZ$4*BC5</f>
        <v>17889.833589364844</v>
      </c>
      <c r="CA5" s="441">
        <f t="shared" ref="CA5:CA10" si="35">$CA$4*BD5</f>
        <v>16290.693296778614</v>
      </c>
      <c r="CB5" s="479">
        <f>BV5-CA5</f>
        <v>-3549.6366240181069</v>
      </c>
    </row>
    <row r="6" spans="1:80">
      <c r="A6" s="938">
        <v>6200100</v>
      </c>
      <c r="B6" s="938">
        <v>7750</v>
      </c>
      <c r="C6" s="938" t="s">
        <v>1120</v>
      </c>
      <c r="D6" s="938" t="s">
        <v>1130</v>
      </c>
      <c r="E6" s="938"/>
      <c r="F6" s="938" t="s">
        <v>204</v>
      </c>
      <c r="G6" s="938" t="s">
        <v>577</v>
      </c>
      <c r="H6" s="939">
        <v>1</v>
      </c>
      <c r="I6" s="938"/>
      <c r="J6" s="939" t="s">
        <v>559</v>
      </c>
      <c r="K6" s="444">
        <v>173</v>
      </c>
      <c r="L6" s="444">
        <v>200</v>
      </c>
      <c r="M6" s="444">
        <v>192</v>
      </c>
      <c r="N6" s="444">
        <v>208</v>
      </c>
      <c r="O6" s="5">
        <v>197</v>
      </c>
      <c r="P6" s="5">
        <v>187</v>
      </c>
      <c r="Q6" s="89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810">
        <v>193</v>
      </c>
      <c r="AP6" s="625">
        <v>163</v>
      </c>
      <c r="AQ6" s="228">
        <f t="shared" si="0"/>
        <v>48.055555555555557</v>
      </c>
      <c r="AR6" s="228">
        <f t="shared" si="1"/>
        <v>55.555555555555557</v>
      </c>
      <c r="AS6" s="228">
        <f t="shared" si="2"/>
        <v>53.333333333333329</v>
      </c>
      <c r="AT6" s="228">
        <f t="shared" si="3"/>
        <v>57.777777777777779</v>
      </c>
      <c r="AU6" s="228">
        <f t="shared" si="4"/>
        <v>54.722222222222221</v>
      </c>
      <c r="AV6" s="228">
        <f t="shared" si="5"/>
        <v>51.944444444444443</v>
      </c>
      <c r="AW6" s="228">
        <f t="shared" si="6"/>
        <v>53.611111111111107</v>
      </c>
      <c r="AX6" s="228">
        <f t="shared" si="7"/>
        <v>45.277777777777779</v>
      </c>
      <c r="AY6" s="313">
        <f t="shared" si="8"/>
        <v>63.251917022140965</v>
      </c>
      <c r="AZ6" s="313">
        <f t="shared" si="9"/>
        <v>61.767600619843364</v>
      </c>
      <c r="BA6" s="313">
        <f t="shared" si="10"/>
        <v>57.272507844557076</v>
      </c>
      <c r="BB6" s="313">
        <f t="shared" si="11"/>
        <v>54.367706826479292</v>
      </c>
      <c r="BC6" s="313">
        <f t="shared" si="12"/>
        <v>59.772105284752996</v>
      </c>
      <c r="BD6" s="313">
        <f t="shared" si="13"/>
        <v>53.215463407204325</v>
      </c>
      <c r="BE6" s="313">
        <f t="shared" si="14"/>
        <v>54.445829564299714</v>
      </c>
      <c r="BF6" s="313">
        <f t="shared" si="15"/>
        <v>53.700032706275096</v>
      </c>
      <c r="BG6" s="229">
        <f t="shared" si="16"/>
        <v>10.996835451814192</v>
      </c>
      <c r="BH6" s="229">
        <f t="shared" si="17"/>
        <v>10.591871908186233</v>
      </c>
      <c r="BI6" s="229">
        <f t="shared" si="18"/>
        <v>10.017738221828516</v>
      </c>
      <c r="BJ6" s="229">
        <f t="shared" si="19"/>
        <v>9.8539601341203316</v>
      </c>
      <c r="BK6" s="229">
        <f t="shared" si="20"/>
        <v>10.52564398505551</v>
      </c>
      <c r="BL6" s="229">
        <f t="shared" si="21"/>
        <v>7.2271015759465582</v>
      </c>
      <c r="BM6" s="229">
        <f t="shared" si="22"/>
        <v>4.5054413976924099</v>
      </c>
      <c r="BN6" s="229">
        <f t="shared" si="23"/>
        <v>4.0844297630281137</v>
      </c>
      <c r="BO6" s="440">
        <f t="shared" si="24"/>
        <v>14573.241681901278</v>
      </c>
      <c r="BP6" s="440">
        <f t="shared" si="25"/>
        <v>14231.255182811912</v>
      </c>
      <c r="BQ6" s="440">
        <f t="shared" si="26"/>
        <v>15463.577118030411</v>
      </c>
      <c r="BR6" s="440">
        <f t="shared" si="27"/>
        <v>14679.280843149409</v>
      </c>
      <c r="BS6" s="440">
        <f t="shared" si="28"/>
        <v>17214.366322008864</v>
      </c>
      <c r="BT6" s="440">
        <f t="shared" si="29"/>
        <v>15326.053461274845</v>
      </c>
      <c r="BU6" s="440"/>
      <c r="BV6" s="441">
        <f t="shared" si="30"/>
        <v>18216.552102376598</v>
      </c>
      <c r="BW6" s="441">
        <f t="shared" si="31"/>
        <v>17789.06897851489</v>
      </c>
      <c r="BX6" s="441">
        <f t="shared" si="32"/>
        <v>16494.482259232438</v>
      </c>
      <c r="BY6" s="441">
        <f t="shared" si="33"/>
        <v>15657.899566026037</v>
      </c>
      <c r="BZ6" s="441">
        <f t="shared" si="34"/>
        <v>17214.366322008864</v>
      </c>
      <c r="CA6" s="441">
        <f t="shared" si="35"/>
        <v>15326.053461274845</v>
      </c>
      <c r="CB6" s="479">
        <f t="shared" ref="CB6:CB72" si="36">BV6-CA6</f>
        <v>2890.4986411017526</v>
      </c>
    </row>
    <row r="7" spans="1:80">
      <c r="A7" s="16">
        <v>8200100</v>
      </c>
      <c r="B7" s="16">
        <v>1855</v>
      </c>
      <c r="C7" s="16" t="s">
        <v>1459</v>
      </c>
      <c r="D7" s="16" t="s">
        <v>1130</v>
      </c>
      <c r="E7" s="16"/>
      <c r="F7" s="16" t="s">
        <v>1460</v>
      </c>
      <c r="G7" s="16" t="s">
        <v>391</v>
      </c>
      <c r="H7" s="17">
        <v>1</v>
      </c>
      <c r="I7" s="16"/>
      <c r="J7" s="17" t="s">
        <v>559</v>
      </c>
      <c r="K7" s="444">
        <v>626</v>
      </c>
      <c r="L7" s="444">
        <v>783</v>
      </c>
      <c r="M7" s="444">
        <v>721</v>
      </c>
      <c r="N7" s="444">
        <v>953</v>
      </c>
      <c r="O7" s="5">
        <v>997</v>
      </c>
      <c r="P7" s="5">
        <v>1020</v>
      </c>
      <c r="Q7" s="89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810">
        <v>972</v>
      </c>
      <c r="AP7" s="625">
        <v>732</v>
      </c>
      <c r="AQ7" s="228">
        <f t="shared" si="0"/>
        <v>173.88888888888889</v>
      </c>
      <c r="AR7" s="228">
        <f t="shared" si="1"/>
        <v>217.5</v>
      </c>
      <c r="AS7" s="228">
        <f t="shared" si="2"/>
        <v>200.27777777777777</v>
      </c>
      <c r="AT7" s="228">
        <f t="shared" si="3"/>
        <v>264.72222222222223</v>
      </c>
      <c r="AU7" s="228">
        <f t="shared" si="4"/>
        <v>276.94444444444446</v>
      </c>
      <c r="AV7" s="228">
        <f t="shared" si="5"/>
        <v>283.33333333333331</v>
      </c>
      <c r="AW7" s="228">
        <f t="shared" si="6"/>
        <v>270</v>
      </c>
      <c r="AX7" s="228">
        <f t="shared" si="7"/>
        <v>203.33333333333331</v>
      </c>
      <c r="AY7" s="313">
        <f t="shared" si="8"/>
        <v>228.87687893560835</v>
      </c>
      <c r="AZ7" s="313">
        <f t="shared" si="9"/>
        <v>241.82015642668676</v>
      </c>
      <c r="BA7" s="313">
        <f t="shared" si="10"/>
        <v>215.07019872877945</v>
      </c>
      <c r="BB7" s="313">
        <f t="shared" si="11"/>
        <v>249.09819521939792</v>
      </c>
      <c r="BC7" s="313">
        <f t="shared" si="12"/>
        <v>302.5014668472017</v>
      </c>
      <c r="BD7" s="313">
        <f t="shared" si="13"/>
        <v>290.26616403929626</v>
      </c>
      <c r="BE7" s="313">
        <f t="shared" si="14"/>
        <v>274.2038670284939</v>
      </c>
      <c r="BF7" s="313">
        <f t="shared" si="15"/>
        <v>241.1559750981188</v>
      </c>
      <c r="BG7" s="229">
        <f t="shared" si="16"/>
        <v>39.792017299628228</v>
      </c>
      <c r="BH7" s="229">
        <f t="shared" si="17"/>
        <v>41.467178520549105</v>
      </c>
      <c r="BI7" s="229">
        <f t="shared" si="18"/>
        <v>37.61869405176229</v>
      </c>
      <c r="BJ7" s="229">
        <f t="shared" si="19"/>
        <v>45.148192345272484</v>
      </c>
      <c r="BK7" s="229">
        <f t="shared" si="20"/>
        <v>53.269375904062656</v>
      </c>
      <c r="BL7" s="229">
        <f t="shared" si="21"/>
        <v>39.420554050617582</v>
      </c>
      <c r="BM7" s="229">
        <f t="shared" si="22"/>
        <v>22.690616780088195</v>
      </c>
      <c r="BN7" s="229">
        <f t="shared" si="23"/>
        <v>18.342347156666126</v>
      </c>
      <c r="BO7" s="440">
        <f t="shared" si="24"/>
        <v>52733.232906764162</v>
      </c>
      <c r="BP7" s="440">
        <f t="shared" si="25"/>
        <v>55715.364040708635</v>
      </c>
      <c r="BQ7" s="440">
        <f t="shared" si="26"/>
        <v>58068.953656770449</v>
      </c>
      <c r="BR7" s="440">
        <f t="shared" si="27"/>
        <v>67256.512709237446</v>
      </c>
      <c r="BS7" s="440">
        <f t="shared" si="28"/>
        <v>87120.422451994091</v>
      </c>
      <c r="BT7" s="440">
        <f t="shared" si="29"/>
        <v>83596.65524331732</v>
      </c>
      <c r="BU7" s="440"/>
      <c r="BV7" s="441">
        <f t="shared" si="30"/>
        <v>65916.541133455205</v>
      </c>
      <c r="BW7" s="441">
        <f t="shared" si="31"/>
        <v>69644.205050885794</v>
      </c>
      <c r="BX7" s="441">
        <f t="shared" si="32"/>
        <v>61940.217233888477</v>
      </c>
      <c r="BY7" s="441">
        <f t="shared" si="33"/>
        <v>71740.280223186608</v>
      </c>
      <c r="BZ7" s="441">
        <f t="shared" si="34"/>
        <v>87120.422451994091</v>
      </c>
      <c r="CA7" s="441">
        <f t="shared" si="35"/>
        <v>83596.65524331732</v>
      </c>
      <c r="CB7" s="479">
        <f t="shared" si="36"/>
        <v>-17680.114109862116</v>
      </c>
    </row>
    <row r="8" spans="1:80">
      <c r="A8" s="16">
        <v>8200311</v>
      </c>
      <c r="B8" s="16">
        <v>2484</v>
      </c>
      <c r="C8" s="16" t="s">
        <v>1121</v>
      </c>
      <c r="D8" s="16" t="s">
        <v>1130</v>
      </c>
      <c r="E8" s="16">
        <v>1</v>
      </c>
      <c r="F8" s="16" t="s">
        <v>560</v>
      </c>
      <c r="G8" s="16" t="s">
        <v>391</v>
      </c>
      <c r="H8" s="17">
        <v>3</v>
      </c>
      <c r="I8" s="16"/>
      <c r="J8" s="17" t="s">
        <v>559</v>
      </c>
      <c r="K8" s="445">
        <v>88</v>
      </c>
      <c r="L8" s="445">
        <v>92</v>
      </c>
      <c r="M8" s="445">
        <v>88</v>
      </c>
      <c r="N8" s="445">
        <v>110</v>
      </c>
      <c r="O8" s="5">
        <v>56.09</v>
      </c>
      <c r="P8" s="5">
        <v>61.53</v>
      </c>
      <c r="Q8" s="89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810">
        <v>62</v>
      </c>
      <c r="AP8" s="625">
        <v>59</v>
      </c>
      <c r="AQ8" s="228">
        <f t="shared" si="0"/>
        <v>24.444444444444443</v>
      </c>
      <c r="AR8" s="228">
        <f t="shared" si="1"/>
        <v>25.555555555555554</v>
      </c>
      <c r="AS8" s="228">
        <f t="shared" si="2"/>
        <v>24.444444444444443</v>
      </c>
      <c r="AT8" s="228">
        <f t="shared" si="3"/>
        <v>30.555555555555554</v>
      </c>
      <c r="AU8" s="228">
        <f t="shared" si="4"/>
        <v>15.580555555555556</v>
      </c>
      <c r="AV8" s="228">
        <f t="shared" si="5"/>
        <v>17.091666666666665</v>
      </c>
      <c r="AW8" s="228">
        <f t="shared" si="6"/>
        <v>17.222222222222221</v>
      </c>
      <c r="AX8" s="228">
        <f t="shared" si="7"/>
        <v>16.388888888888889</v>
      </c>
      <c r="AY8" s="313">
        <f t="shared" si="8"/>
        <v>32.174385537274013</v>
      </c>
      <c r="AZ8" s="313">
        <f t="shared" si="9"/>
        <v>28.413096285127946</v>
      </c>
      <c r="BA8" s="313">
        <f t="shared" si="10"/>
        <v>26.249899428755327</v>
      </c>
      <c r="BB8" s="313">
        <f t="shared" si="11"/>
        <v>28.752152648618857</v>
      </c>
      <c r="BC8" s="313">
        <f t="shared" si="12"/>
        <v>17.018362362547183</v>
      </c>
      <c r="BD8" s="313">
        <f t="shared" si="13"/>
        <v>17.509879483664609</v>
      </c>
      <c r="BE8" s="313">
        <f t="shared" si="14"/>
        <v>17.49037011910146</v>
      </c>
      <c r="BF8" s="313">
        <f t="shared" si="15"/>
        <v>19.437435151351107</v>
      </c>
      <c r="BG8" s="229">
        <f t="shared" si="16"/>
        <v>5.5937660101713789</v>
      </c>
      <c r="BH8" s="229">
        <f t="shared" si="17"/>
        <v>4.8722610777656667</v>
      </c>
      <c r="BI8" s="229">
        <f t="shared" si="18"/>
        <v>4.5914633516714041</v>
      </c>
      <c r="BJ8" s="229">
        <f t="shared" si="19"/>
        <v>5.2112289170828685</v>
      </c>
      <c r="BK8" s="229">
        <f t="shared" si="20"/>
        <v>2.9968699041713882</v>
      </c>
      <c r="BL8" s="229">
        <f t="shared" si="21"/>
        <v>2.3779869517004899</v>
      </c>
      <c r="BM8" s="229">
        <f t="shared" si="22"/>
        <v>1.447343868688753</v>
      </c>
      <c r="BN8" s="229">
        <f t="shared" si="23"/>
        <v>1.4784132271083354</v>
      </c>
      <c r="BO8" s="440">
        <f t="shared" si="24"/>
        <v>7412.9784277879326</v>
      </c>
      <c r="BP8" s="440">
        <f t="shared" si="25"/>
        <v>6546.3773840934791</v>
      </c>
      <c r="BQ8" s="440">
        <f t="shared" si="26"/>
        <v>7087.4728457639385</v>
      </c>
      <c r="BR8" s="440">
        <f t="shared" si="27"/>
        <v>7763.0812151270911</v>
      </c>
      <c r="BS8" s="440">
        <f t="shared" si="28"/>
        <v>4901.2883604135886</v>
      </c>
      <c r="BT8" s="440">
        <f t="shared" si="29"/>
        <v>5042.8452912954072</v>
      </c>
      <c r="BU8" s="440"/>
      <c r="BV8" s="441">
        <f t="shared" si="30"/>
        <v>9266.2230347349159</v>
      </c>
      <c r="BW8" s="441">
        <f t="shared" si="31"/>
        <v>8182.9717301168484</v>
      </c>
      <c r="BX8" s="441">
        <f t="shared" si="32"/>
        <v>7559.9710354815343</v>
      </c>
      <c r="BY8" s="441">
        <f t="shared" si="33"/>
        <v>8280.6199628022314</v>
      </c>
      <c r="BZ8" s="441">
        <f t="shared" si="34"/>
        <v>4901.2883604135886</v>
      </c>
      <c r="CA8" s="441">
        <f t="shared" si="35"/>
        <v>5042.8452912954072</v>
      </c>
      <c r="CB8" s="479">
        <f t="shared" si="36"/>
        <v>4223.3777434395088</v>
      </c>
    </row>
    <row r="9" spans="1:80">
      <c r="A9" s="16">
        <v>8200312</v>
      </c>
      <c r="B9" s="16">
        <v>5551</v>
      </c>
      <c r="C9" s="16" t="s">
        <v>1121</v>
      </c>
      <c r="D9" s="16" t="s">
        <v>1130</v>
      </c>
      <c r="E9" s="16">
        <v>1</v>
      </c>
      <c r="F9" s="16" t="s">
        <v>560</v>
      </c>
      <c r="G9" s="16" t="s">
        <v>391</v>
      </c>
      <c r="H9" s="17">
        <v>3</v>
      </c>
      <c r="I9" s="938"/>
      <c r="J9" s="17" t="s">
        <v>559</v>
      </c>
      <c r="K9" s="445">
        <v>47.23</v>
      </c>
      <c r="L9" s="445">
        <v>43.29</v>
      </c>
      <c r="M9" s="445">
        <v>88</v>
      </c>
      <c r="N9" s="445">
        <v>101</v>
      </c>
      <c r="O9" s="5">
        <v>59.22</v>
      </c>
      <c r="P9" s="5">
        <v>52.02</v>
      </c>
      <c r="Q9" s="89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810">
        <v>49</v>
      </c>
      <c r="AP9" s="625">
        <v>36</v>
      </c>
      <c r="AQ9" s="228">
        <f t="shared" si="0"/>
        <v>13.119444444444444</v>
      </c>
      <c r="AR9" s="228">
        <f t="shared" si="1"/>
        <v>12.024999999999999</v>
      </c>
      <c r="AS9" s="228">
        <f t="shared" si="2"/>
        <v>24.444444444444443</v>
      </c>
      <c r="AT9" s="228">
        <f t="shared" si="3"/>
        <v>28.055555555555554</v>
      </c>
      <c r="AU9" s="228">
        <f t="shared" si="4"/>
        <v>16.45</v>
      </c>
      <c r="AV9" s="228">
        <f t="shared" si="5"/>
        <v>14.450000000000001</v>
      </c>
      <c r="AW9" s="228">
        <f t="shared" si="6"/>
        <v>13.611111111111111</v>
      </c>
      <c r="AX9" s="228">
        <f t="shared" si="7"/>
        <v>10</v>
      </c>
      <c r="AY9" s="313">
        <f t="shared" si="8"/>
        <v>17.268138965061951</v>
      </c>
      <c r="AZ9" s="313">
        <f t="shared" si="9"/>
        <v>13.369597154165092</v>
      </c>
      <c r="BA9" s="313">
        <f t="shared" si="10"/>
        <v>26.249899428755327</v>
      </c>
      <c r="BB9" s="313">
        <f t="shared" si="11"/>
        <v>26.399703795550042</v>
      </c>
      <c r="BC9" s="313">
        <f t="shared" si="12"/>
        <v>17.968040989660263</v>
      </c>
      <c r="BD9" s="313">
        <f t="shared" si="13"/>
        <v>14.803574366004113</v>
      </c>
      <c r="BE9" s="313">
        <f t="shared" si="14"/>
        <v>13.823034448967285</v>
      </c>
      <c r="BF9" s="313">
        <f t="shared" si="15"/>
        <v>11.860129922858302</v>
      </c>
      <c r="BG9" s="229">
        <f t="shared" si="16"/>
        <v>3.0021996438681167</v>
      </c>
      <c r="BH9" s="229">
        <f t="shared" si="17"/>
        <v>2.2926106745269093</v>
      </c>
      <c r="BI9" s="229">
        <f t="shared" si="18"/>
        <v>4.5914633516714041</v>
      </c>
      <c r="BJ9" s="229">
        <f t="shared" si="19"/>
        <v>4.7848556420488162</v>
      </c>
      <c r="BK9" s="229">
        <f t="shared" si="20"/>
        <v>3.1641047553045034</v>
      </c>
      <c r="BL9" s="229">
        <f t="shared" si="21"/>
        <v>2.0104482565814972</v>
      </c>
      <c r="BM9" s="229">
        <f t="shared" si="22"/>
        <v>1.1438685413830469</v>
      </c>
      <c r="BN9" s="229">
        <f t="shared" si="23"/>
        <v>0.90208264704915386</v>
      </c>
      <c r="BO9" s="440">
        <f t="shared" si="24"/>
        <v>3978.5792175502734</v>
      </c>
      <c r="BP9" s="440">
        <f t="shared" si="25"/>
        <v>3080.3551843196374</v>
      </c>
      <c r="BQ9" s="440">
        <f t="shared" si="26"/>
        <v>7087.4728457639385</v>
      </c>
      <c r="BR9" s="440">
        <f t="shared" si="27"/>
        <v>7127.9200247985118</v>
      </c>
      <c r="BS9" s="440">
        <f t="shared" si="28"/>
        <v>5174.7958050221559</v>
      </c>
      <c r="BT9" s="440">
        <f t="shared" si="29"/>
        <v>4263.4294174091847</v>
      </c>
      <c r="BU9" s="440"/>
      <c r="BV9" s="441">
        <f t="shared" si="30"/>
        <v>4973.2240219378418</v>
      </c>
      <c r="BW9" s="441">
        <f t="shared" si="31"/>
        <v>3850.4439803995465</v>
      </c>
      <c r="BX9" s="441">
        <f t="shared" si="32"/>
        <v>7559.9710354815343</v>
      </c>
      <c r="BY9" s="441">
        <f t="shared" si="33"/>
        <v>7603.1146931184121</v>
      </c>
      <c r="BZ9" s="441">
        <f t="shared" si="34"/>
        <v>5174.7958050221559</v>
      </c>
      <c r="CA9" s="441">
        <f t="shared" si="35"/>
        <v>4263.4294174091847</v>
      </c>
      <c r="CB9" s="479">
        <f t="shared" si="36"/>
        <v>709.79460452865715</v>
      </c>
    </row>
    <row r="10" spans="1:80">
      <c r="A10" s="16">
        <v>13701101</v>
      </c>
      <c r="B10" s="16">
        <v>2778</v>
      </c>
      <c r="C10" s="16" t="s">
        <v>1121</v>
      </c>
      <c r="D10" s="16" t="s">
        <v>1130</v>
      </c>
      <c r="E10" s="16">
        <v>1</v>
      </c>
      <c r="F10" s="16" t="s">
        <v>1129</v>
      </c>
      <c r="G10" s="16" t="s">
        <v>393</v>
      </c>
      <c r="H10" s="17">
        <v>11</v>
      </c>
      <c r="I10" s="938" t="s">
        <v>561</v>
      </c>
      <c r="J10" s="17" t="s">
        <v>559</v>
      </c>
      <c r="K10" s="444">
        <v>66</v>
      </c>
      <c r="L10" s="444">
        <v>81</v>
      </c>
      <c r="M10" s="444">
        <v>84</v>
      </c>
      <c r="N10" s="444">
        <v>79</v>
      </c>
      <c r="O10" s="5">
        <v>81.819999999999993</v>
      </c>
      <c r="P10" s="5">
        <v>86.68</v>
      </c>
      <c r="Q10" s="89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810">
        <v>90</v>
      </c>
      <c r="AP10" s="625">
        <v>79</v>
      </c>
      <c r="AQ10" s="228">
        <f t="shared" si="0"/>
        <v>18.333333333333332</v>
      </c>
      <c r="AR10" s="228">
        <f t="shared" si="1"/>
        <v>22.5</v>
      </c>
      <c r="AS10" s="228">
        <f t="shared" si="2"/>
        <v>23.333333333333332</v>
      </c>
      <c r="AT10" s="228">
        <f t="shared" si="3"/>
        <v>21.944444444444443</v>
      </c>
      <c r="AU10" s="228">
        <f t="shared" si="4"/>
        <v>22.727777777777774</v>
      </c>
      <c r="AV10" s="228">
        <f t="shared" si="5"/>
        <v>24.077777777777779</v>
      </c>
      <c r="AW10" s="228">
        <f t="shared" si="6"/>
        <v>25</v>
      </c>
      <c r="AX10" s="228">
        <f t="shared" si="7"/>
        <v>21.944444444444443</v>
      </c>
      <c r="AY10" s="313">
        <f t="shared" si="8"/>
        <v>24.130789152955511</v>
      </c>
      <c r="AZ10" s="313">
        <f t="shared" si="9"/>
        <v>25.015878251036561</v>
      </c>
      <c r="BA10" s="313">
        <f t="shared" si="10"/>
        <v>25.056722181993724</v>
      </c>
      <c r="BB10" s="313">
        <f t="shared" si="11"/>
        <v>20.64927326582627</v>
      </c>
      <c r="BC10" s="313">
        <f t="shared" si="12"/>
        <v>24.82514545379944</v>
      </c>
      <c r="BD10" s="313">
        <f t="shared" si="13"/>
        <v>24.666932449927653</v>
      </c>
      <c r="BE10" s="313">
        <f t="shared" si="14"/>
        <v>25.389246947082768</v>
      </c>
      <c r="BF10" s="313">
        <f t="shared" si="15"/>
        <v>26.026396219605719</v>
      </c>
      <c r="BG10" s="229">
        <f t="shared" si="16"/>
        <v>4.195324507628535</v>
      </c>
      <c r="BH10" s="229">
        <f t="shared" si="17"/>
        <v>4.2897081228154237</v>
      </c>
      <c r="BI10" s="229">
        <f t="shared" si="18"/>
        <v>4.3827604720499771</v>
      </c>
      <c r="BJ10" s="229">
        <f t="shared" si="19"/>
        <v>3.742609858632242</v>
      </c>
      <c r="BK10" s="229">
        <f t="shared" si="20"/>
        <v>4.3716151820164546</v>
      </c>
      <c r="BL10" s="229">
        <f t="shared" si="21"/>
        <v>3.3499741422622868</v>
      </c>
      <c r="BM10" s="229">
        <f t="shared" si="22"/>
        <v>2.1009830351933516</v>
      </c>
      <c r="BN10" s="229">
        <f t="shared" si="23"/>
        <v>1.9795702532467543</v>
      </c>
      <c r="BO10" s="440">
        <f t="shared" si="24"/>
        <v>5559.7338208409501</v>
      </c>
      <c r="BP10" s="440">
        <f t="shared" si="25"/>
        <v>5763.6583490388239</v>
      </c>
      <c r="BQ10" s="440">
        <f t="shared" si="26"/>
        <v>6765.3149891383055</v>
      </c>
      <c r="BR10" s="440">
        <f t="shared" si="27"/>
        <v>5575.3037817730929</v>
      </c>
      <c r="BS10" s="440">
        <f t="shared" si="28"/>
        <v>7149.641890694239</v>
      </c>
      <c r="BT10" s="440">
        <f t="shared" si="29"/>
        <v>7104.0765455791643</v>
      </c>
      <c r="BU10" s="440"/>
      <c r="BV10" s="441">
        <f t="shared" si="30"/>
        <v>6949.6672760511874</v>
      </c>
      <c r="BW10" s="441">
        <f t="shared" si="31"/>
        <v>7204.5729362985294</v>
      </c>
      <c r="BX10" s="441">
        <f t="shared" si="32"/>
        <v>7216.3359884141928</v>
      </c>
      <c r="BY10" s="441">
        <f t="shared" si="33"/>
        <v>5946.9907005579662</v>
      </c>
      <c r="BZ10" s="441">
        <f t="shared" si="34"/>
        <v>7149.641890694239</v>
      </c>
      <c r="CA10" s="441">
        <f t="shared" si="35"/>
        <v>7104.0765455791643</v>
      </c>
      <c r="CB10" s="479">
        <f t="shared" si="36"/>
        <v>-154.4092695279769</v>
      </c>
    </row>
    <row r="11" spans="1:80" s="948" customFormat="1">
      <c r="A11" s="938"/>
      <c r="B11" s="938"/>
      <c r="C11" s="938" t="s">
        <v>1120</v>
      </c>
      <c r="D11" s="938" t="s">
        <v>1130</v>
      </c>
      <c r="E11" s="938"/>
      <c r="F11" s="938" t="s">
        <v>2174</v>
      </c>
      <c r="G11" s="938" t="s">
        <v>2173</v>
      </c>
      <c r="H11" s="939"/>
      <c r="I11" s="938"/>
      <c r="J11" s="939"/>
      <c r="K11" s="971"/>
      <c r="L11" s="971"/>
      <c r="M11" s="971"/>
      <c r="N11" s="971"/>
      <c r="O11" s="936"/>
      <c r="P11" s="936"/>
      <c r="Q11" s="949"/>
      <c r="R11" s="957"/>
      <c r="S11" s="957"/>
      <c r="T11" s="957"/>
      <c r="U11" s="957"/>
      <c r="V11" s="957"/>
      <c r="W11" s="957"/>
      <c r="X11" s="957"/>
      <c r="Y11" s="957"/>
      <c r="Z11" s="957"/>
      <c r="AA11" s="957"/>
      <c r="AB11" s="957"/>
      <c r="AC11" s="957"/>
      <c r="AD11" s="957"/>
      <c r="AE11" s="957"/>
      <c r="AF11" s="957"/>
      <c r="AG11" s="957"/>
      <c r="AH11" s="957"/>
      <c r="AI11" s="957"/>
      <c r="AJ11" s="957"/>
      <c r="AK11" s="957"/>
      <c r="AL11" s="957"/>
      <c r="AM11" s="957"/>
      <c r="AN11" s="957"/>
      <c r="AO11" s="810"/>
      <c r="AP11" s="978"/>
      <c r="AQ11" s="958"/>
      <c r="AR11" s="958"/>
      <c r="AS11" s="958"/>
      <c r="AT11" s="958"/>
      <c r="AU11" s="958"/>
      <c r="AV11" s="958"/>
      <c r="AW11" s="958"/>
      <c r="AX11" s="958"/>
      <c r="AY11" s="962"/>
      <c r="AZ11" s="962"/>
      <c r="BA11" s="962"/>
      <c r="BB11" s="962"/>
      <c r="BC11" s="962"/>
      <c r="BD11" s="962"/>
      <c r="BE11" s="962"/>
      <c r="BF11" s="962"/>
      <c r="BG11" s="959"/>
      <c r="BH11" s="959"/>
      <c r="BI11" s="959"/>
      <c r="BJ11" s="959"/>
      <c r="BK11" s="959"/>
      <c r="BL11" s="959"/>
      <c r="BM11" s="959"/>
      <c r="BN11" s="959"/>
      <c r="BO11" s="969"/>
      <c r="BP11" s="969"/>
      <c r="BQ11" s="969"/>
      <c r="BR11" s="969"/>
      <c r="BS11" s="969"/>
      <c r="BT11" s="969"/>
      <c r="BU11" s="969"/>
      <c r="BV11" s="970"/>
      <c r="BW11" s="970"/>
      <c r="BX11" s="970"/>
      <c r="BY11" s="970"/>
      <c r="BZ11" s="970"/>
      <c r="CA11" s="970"/>
      <c r="CB11" s="975"/>
    </row>
    <row r="12" spans="1:80">
      <c r="A12" s="16">
        <v>18302600</v>
      </c>
      <c r="B12" s="16">
        <v>8564</v>
      </c>
      <c r="C12" s="16" t="s">
        <v>1121</v>
      </c>
      <c r="D12" s="16" t="s">
        <v>1130</v>
      </c>
      <c r="E12" s="16"/>
      <c r="F12" s="16" t="s">
        <v>579</v>
      </c>
      <c r="G12" s="16" t="s">
        <v>578</v>
      </c>
      <c r="H12" s="17">
        <v>26</v>
      </c>
      <c r="I12" s="16"/>
      <c r="J12" s="17" t="s">
        <v>559</v>
      </c>
      <c r="K12" s="445">
        <v>1630</v>
      </c>
      <c r="L12" s="445">
        <v>1645</v>
      </c>
      <c r="M12" s="445">
        <v>1807</v>
      </c>
      <c r="N12" s="445">
        <v>1692</v>
      </c>
      <c r="O12" s="5">
        <v>1559</v>
      </c>
      <c r="P12" s="5">
        <v>1610.8</v>
      </c>
      <c r="Q12" s="89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810">
        <v>1586</v>
      </c>
      <c r="AP12" s="625">
        <v>1368</v>
      </c>
      <c r="AQ12" s="228">
        <f t="shared" ref="AQ12:AQ33" si="37">K12/$AQ$4</f>
        <v>452.77777777777777</v>
      </c>
      <c r="AR12" s="228">
        <f t="shared" ref="AR12:AR33" si="38">L12/$AR$4</f>
        <v>456.94444444444446</v>
      </c>
      <c r="AS12" s="228">
        <f t="shared" ref="AS12:AS33" si="39">M12/$AS$4</f>
        <v>501.94444444444446</v>
      </c>
      <c r="AT12" s="228">
        <f t="shared" ref="AT12:AT33" si="40">N12/$AT$4</f>
        <v>470</v>
      </c>
      <c r="AU12" s="228">
        <f t="shared" ref="AU12:AU33" si="41">O12/$AU$4</f>
        <v>433.05555555555554</v>
      </c>
      <c r="AV12" s="228">
        <f t="shared" ref="AV12:AV41" si="42">P12/$AV$4</f>
        <v>447.4444444444444</v>
      </c>
      <c r="AW12" s="228">
        <f t="shared" ref="AW12:AW41" si="43">AO12/$AW$4</f>
        <v>440.55555555555554</v>
      </c>
      <c r="AX12" s="228">
        <f t="shared" ref="AX12:AX43" si="44">AP12/$AX$4</f>
        <v>380</v>
      </c>
      <c r="AY12" s="313">
        <f t="shared" ref="AY12:AY33" si="45">0.85*AQ12/$AY$4+0.15*AQ12</f>
        <v>595.95736847450735</v>
      </c>
      <c r="AZ12" s="313">
        <f t="shared" ref="AZ12:AZ33" si="46">0.85*AR12/$AZ$4+0.15*AR12</f>
        <v>508.03851509821169</v>
      </c>
      <c r="BA12" s="313">
        <f t="shared" ref="BA12:BA33" si="47">0.85*AS12/$BA$4+0.15*AS12</f>
        <v>539.01782122455541</v>
      </c>
      <c r="BB12" s="313">
        <f t="shared" ref="BB12:BB33" si="48">0.85*AT12/$BB$4+0.15*AT12</f>
        <v>442.26038437693734</v>
      </c>
      <c r="BC12" s="313">
        <f t="shared" ref="BC12:BC33" si="49">0.85*AU12/$BC$4+0.15*AU12</f>
        <v>473.0188433448219</v>
      </c>
      <c r="BD12" s="313">
        <f t="shared" ref="BD12:BD41" si="50">0.85*AV12/$BD$4+0.15*AV12</f>
        <v>458.39287944558674</v>
      </c>
      <c r="BE12" s="313">
        <f t="shared" ref="BE12:BE41" si="51">0.85*AW12/$BE$4+0.15*AW12</f>
        <v>447.41495175636965</v>
      </c>
      <c r="BF12" s="313">
        <f t="shared" ref="BF12:BF43" si="52">0.85*AX12/$BF$4+0.15*AX12</f>
        <v>450.68493706861551</v>
      </c>
      <c r="BG12" s="229">
        <f t="shared" ref="BG12:BG33" si="53">$BG$4*AY12/1000</f>
        <v>103.61180223385624</v>
      </c>
      <c r="BH12" s="229">
        <f t="shared" ref="BH12:BH33" si="54">$BH$4*AZ12/1000</f>
        <v>87.118146444831766</v>
      </c>
      <c r="BI12" s="229">
        <f t="shared" ref="BI12:BI33" si="55">$BI$4*BA12/1000</f>
        <v>94.281525868979841</v>
      </c>
      <c r="BJ12" s="229">
        <f t="shared" ref="BJ12:BJ33" si="56">$BJ$4*BB12/1000</f>
        <v>80.158175706401948</v>
      </c>
      <c r="BK12" s="229">
        <f t="shared" ref="BK12:BK33" si="57">$BK$4*BC12/1000</f>
        <v>83.296847577165167</v>
      </c>
      <c r="BL12" s="229">
        <f t="shared" ref="BL12:BL41" si="58">$BL$4*BD12/1000</f>
        <v>62.253557318367456</v>
      </c>
      <c r="BM12" s="229">
        <f t="shared" ref="BM12:BM41" si="59">$BM$4*BE12/1000</f>
        <v>37.023989931296171</v>
      </c>
      <c r="BN12" s="229">
        <f t="shared" ref="BN12:BN43" si="60">$BN$4*BF12/1000</f>
        <v>34.279140587867843</v>
      </c>
      <c r="BO12" s="440">
        <f t="shared" ref="BO12:BO33" si="61">$BO$4*AY12</f>
        <v>137308.57769652651</v>
      </c>
      <c r="BP12" s="440">
        <f t="shared" ref="BP12:BP33" si="62">$BP$4*AZ12</f>
        <v>117052.07387862797</v>
      </c>
      <c r="BQ12" s="440">
        <f t="shared" ref="BQ12:BQ33" si="63">$BQ$4*BA12</f>
        <v>145534.81173062997</v>
      </c>
      <c r="BR12" s="440">
        <f t="shared" ref="BR12:BR33" si="64">$BR$4*BB12</f>
        <v>119410.30378177308</v>
      </c>
      <c r="BS12" s="440">
        <f t="shared" ref="BS12:BS33" si="65">$BS$4*BC12</f>
        <v>136229.42688330871</v>
      </c>
      <c r="BT12" s="440">
        <f t="shared" ref="BT12:BT41" si="66">$BT$4*BD12</f>
        <v>132017.14928032897</v>
      </c>
      <c r="BU12" s="440"/>
      <c r="BV12" s="441">
        <f t="shared" ref="BV12:BV33" si="67">$BV$4*AY12</f>
        <v>171635.72212065812</v>
      </c>
      <c r="BW12" s="441">
        <f t="shared" ref="BW12:BW33" si="68">$BW$4*AZ12</f>
        <v>146315.09234828496</v>
      </c>
      <c r="BX12" s="441">
        <f t="shared" ref="BX12:BX33" si="69">$BX$4*BA12</f>
        <v>155237.13251267196</v>
      </c>
      <c r="BY12" s="441">
        <f t="shared" ref="BY12:BY33" si="70">$BY$4*BB12</f>
        <v>127370.99070055796</v>
      </c>
      <c r="BZ12" s="441">
        <f t="shared" ref="BZ12:BZ33" si="71">$BZ$4*BC12</f>
        <v>136229.42688330871</v>
      </c>
      <c r="CA12" s="441">
        <f t="shared" ref="CA12:CA41" si="72">$CA$4*BD12</f>
        <v>132017.14928032897</v>
      </c>
      <c r="CB12" s="479">
        <f t="shared" si="36"/>
        <v>39618.572840329143</v>
      </c>
    </row>
    <row r="13" spans="1:80">
      <c r="A13" s="16">
        <v>18310001</v>
      </c>
      <c r="B13" s="16">
        <v>1363</v>
      </c>
      <c r="C13" s="16" t="s">
        <v>1120</v>
      </c>
      <c r="D13" s="16" t="s">
        <v>1130</v>
      </c>
      <c r="E13" s="16">
        <v>1</v>
      </c>
      <c r="F13" s="16" t="s">
        <v>562</v>
      </c>
      <c r="G13" s="16" t="s">
        <v>395</v>
      </c>
      <c r="H13" s="17">
        <v>100</v>
      </c>
      <c r="I13" s="16" t="s">
        <v>561</v>
      </c>
      <c r="J13" s="17" t="s">
        <v>559</v>
      </c>
      <c r="K13" s="445">
        <v>467.71</v>
      </c>
      <c r="L13" s="445">
        <v>450.87</v>
      </c>
      <c r="M13" s="445">
        <v>492.35</v>
      </c>
      <c r="N13" s="445">
        <v>538.94000000000005</v>
      </c>
      <c r="O13" s="5">
        <v>532.07000000000005</v>
      </c>
      <c r="P13" s="5">
        <v>573.48</v>
      </c>
      <c r="Q13" s="89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810">
        <v>497</v>
      </c>
      <c r="AP13" s="625">
        <v>244</v>
      </c>
      <c r="AQ13" s="228">
        <f t="shared" si="37"/>
        <v>129.91944444444442</v>
      </c>
      <c r="AR13" s="228">
        <f t="shared" si="38"/>
        <v>125.24166666666666</v>
      </c>
      <c r="AS13" s="228">
        <f t="shared" si="39"/>
        <v>136.76388888888889</v>
      </c>
      <c r="AT13" s="228">
        <f t="shared" si="40"/>
        <v>149.70555555555558</v>
      </c>
      <c r="AU13" s="228">
        <f t="shared" si="41"/>
        <v>147.79722222222225</v>
      </c>
      <c r="AV13" s="228">
        <f t="shared" si="42"/>
        <v>159.30000000000001</v>
      </c>
      <c r="AW13" s="228">
        <f t="shared" si="43"/>
        <v>138.05555555555554</v>
      </c>
      <c r="AX13" s="228">
        <f t="shared" si="44"/>
        <v>67.777777777777771</v>
      </c>
      <c r="AY13" s="313">
        <f t="shared" si="45"/>
        <v>171.00320295043667</v>
      </c>
      <c r="AZ13" s="313">
        <f t="shared" si="46"/>
        <v>139.24579045734387</v>
      </c>
      <c r="BA13" s="313">
        <f t="shared" si="47"/>
        <v>146.86520436076916</v>
      </c>
      <c r="BB13" s="313">
        <f t="shared" si="48"/>
        <v>140.86986498587862</v>
      </c>
      <c r="BC13" s="313">
        <f t="shared" si="49"/>
        <v>161.43626425816512</v>
      </c>
      <c r="BD13" s="313">
        <f t="shared" si="50"/>
        <v>163.19788211103497</v>
      </c>
      <c r="BE13" s="313">
        <f t="shared" si="51"/>
        <v>140.20506369666816</v>
      </c>
      <c r="BF13" s="313">
        <f t="shared" si="52"/>
        <v>80.385325032706277</v>
      </c>
      <c r="BG13" s="229">
        <f t="shared" si="53"/>
        <v>29.730230688832449</v>
      </c>
      <c r="BH13" s="229">
        <f t="shared" si="54"/>
        <v>23.87778643621963</v>
      </c>
      <c r="BI13" s="229">
        <f t="shared" si="55"/>
        <v>25.68871569540245</v>
      </c>
      <c r="BJ13" s="229">
        <f t="shared" si="56"/>
        <v>25.532179205205829</v>
      </c>
      <c r="BK13" s="229">
        <f t="shared" si="57"/>
        <v>28.428321802682664</v>
      </c>
      <c r="BL13" s="229">
        <f t="shared" si="58"/>
        <v>22.163626800929585</v>
      </c>
      <c r="BM13" s="229">
        <f t="shared" si="59"/>
        <v>11.602095205456617</v>
      </c>
      <c r="BN13" s="229">
        <f t="shared" si="60"/>
        <v>6.1141157188887094</v>
      </c>
      <c r="BO13" s="440">
        <f t="shared" si="61"/>
        <v>39399.137959780608</v>
      </c>
      <c r="BP13" s="440">
        <f t="shared" si="62"/>
        <v>32082.230121372027</v>
      </c>
      <c r="BQ13" s="440">
        <f t="shared" si="63"/>
        <v>39653.60517740767</v>
      </c>
      <c r="BR13" s="440">
        <f t="shared" si="64"/>
        <v>38034.863546187225</v>
      </c>
      <c r="BS13" s="440">
        <f t="shared" si="65"/>
        <v>46493.644106351552</v>
      </c>
      <c r="BT13" s="440">
        <f t="shared" si="66"/>
        <v>47000.99004797807</v>
      </c>
      <c r="BU13" s="440"/>
      <c r="BV13" s="441">
        <f t="shared" si="67"/>
        <v>49248.92244972576</v>
      </c>
      <c r="BW13" s="441">
        <f t="shared" si="68"/>
        <v>40102.787651715036</v>
      </c>
      <c r="BX13" s="441">
        <f t="shared" si="69"/>
        <v>42297.178855901519</v>
      </c>
      <c r="BY13" s="441">
        <f t="shared" si="70"/>
        <v>40570.521115933043</v>
      </c>
      <c r="BZ13" s="441">
        <f t="shared" si="71"/>
        <v>46493.644106351552</v>
      </c>
      <c r="CA13" s="441">
        <f t="shared" si="72"/>
        <v>47000.99004797807</v>
      </c>
      <c r="CB13" s="479">
        <f t="shared" si="36"/>
        <v>2247.9324017476902</v>
      </c>
    </row>
    <row r="14" spans="1:80">
      <c r="A14" s="16">
        <v>22500100</v>
      </c>
      <c r="B14" s="16">
        <v>6437</v>
      </c>
      <c r="C14" s="16" t="s">
        <v>1120</v>
      </c>
      <c r="D14" s="16" t="s">
        <v>1130</v>
      </c>
      <c r="E14" s="16"/>
      <c r="F14" s="16" t="s">
        <v>1163</v>
      </c>
      <c r="G14" s="16" t="s">
        <v>582</v>
      </c>
      <c r="H14" s="17">
        <v>1</v>
      </c>
      <c r="I14" s="16"/>
      <c r="J14" s="17" t="s">
        <v>559</v>
      </c>
      <c r="K14" s="445">
        <v>354.14</v>
      </c>
      <c r="L14" s="445">
        <v>408.29</v>
      </c>
      <c r="M14" s="445">
        <v>390.21</v>
      </c>
      <c r="N14" s="445">
        <v>471.11</v>
      </c>
      <c r="O14" s="5">
        <v>293.54000000000002</v>
      </c>
      <c r="P14" s="5">
        <v>180</v>
      </c>
      <c r="Q14" s="89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810">
        <v>425</v>
      </c>
      <c r="AP14" s="625">
        <v>330</v>
      </c>
      <c r="AQ14" s="228">
        <f t="shared" si="37"/>
        <v>98.37222222222222</v>
      </c>
      <c r="AR14" s="228">
        <f t="shared" si="38"/>
        <v>113.41388888888889</v>
      </c>
      <c r="AS14" s="228">
        <f t="shared" si="39"/>
        <v>108.39166666666665</v>
      </c>
      <c r="AT14" s="228">
        <f t="shared" si="40"/>
        <v>130.86388888888888</v>
      </c>
      <c r="AU14" s="228">
        <f t="shared" si="41"/>
        <v>81.538888888888891</v>
      </c>
      <c r="AV14" s="228">
        <f t="shared" si="42"/>
        <v>50</v>
      </c>
      <c r="AW14" s="228">
        <f t="shared" si="43"/>
        <v>118.05555555555556</v>
      </c>
      <c r="AX14" s="228">
        <f t="shared" si="44"/>
        <v>91.666666666666671</v>
      </c>
      <c r="AY14" s="313">
        <f t="shared" si="45"/>
        <v>129.47996470647976</v>
      </c>
      <c r="AZ14" s="313">
        <f t="shared" si="46"/>
        <v>126.09546828537923</v>
      </c>
      <c r="BA14" s="313">
        <f t="shared" si="47"/>
        <v>116.39742336471153</v>
      </c>
      <c r="BB14" s="313">
        <f t="shared" si="48"/>
        <v>123.14024212991663</v>
      </c>
      <c r="BC14" s="313">
        <f t="shared" si="49"/>
        <v>89.0634709913015</v>
      </c>
      <c r="BD14" s="313">
        <f t="shared" si="50"/>
        <v>51.223440712816995</v>
      </c>
      <c r="BE14" s="313">
        <f t="shared" si="51"/>
        <v>119.89366613900195</v>
      </c>
      <c r="BF14" s="313">
        <f t="shared" si="52"/>
        <v>108.71785762620111</v>
      </c>
      <c r="BG14" s="229">
        <f t="shared" si="53"/>
        <v>22.511094259569234</v>
      </c>
      <c r="BH14" s="229">
        <f t="shared" si="54"/>
        <v>21.622776906966784</v>
      </c>
      <c r="BI14" s="229">
        <f t="shared" si="55"/>
        <v>20.359487664269295</v>
      </c>
      <c r="BJ14" s="229">
        <f t="shared" si="56"/>
        <v>22.318745955699182</v>
      </c>
      <c r="BK14" s="229">
        <f t="shared" si="57"/>
        <v>15.683743834381698</v>
      </c>
      <c r="BL14" s="229">
        <f t="shared" si="58"/>
        <v>6.9565683618736909</v>
      </c>
      <c r="BM14" s="229">
        <f t="shared" si="59"/>
        <v>9.9213087773019364</v>
      </c>
      <c r="BN14" s="229">
        <f t="shared" si="60"/>
        <v>8.2690909312839107</v>
      </c>
      <c r="BO14" s="440">
        <f t="shared" si="61"/>
        <v>29832.183868372937</v>
      </c>
      <c r="BP14" s="440">
        <f t="shared" si="62"/>
        <v>29052.395892951376</v>
      </c>
      <c r="BQ14" s="440">
        <f t="shared" si="63"/>
        <v>31427.304308472114</v>
      </c>
      <c r="BR14" s="440">
        <f t="shared" si="64"/>
        <v>33247.86537507749</v>
      </c>
      <c r="BS14" s="440">
        <f t="shared" si="65"/>
        <v>25650.279645494833</v>
      </c>
      <c r="BT14" s="440">
        <f t="shared" si="66"/>
        <v>14752.350925291295</v>
      </c>
      <c r="BU14" s="440"/>
      <c r="BV14" s="441">
        <f t="shared" si="67"/>
        <v>37290.229835466169</v>
      </c>
      <c r="BW14" s="441">
        <f t="shared" si="68"/>
        <v>36315.494866189219</v>
      </c>
      <c r="BX14" s="441">
        <f t="shared" si="69"/>
        <v>33522.457929036922</v>
      </c>
      <c r="BY14" s="441">
        <f t="shared" si="70"/>
        <v>35464.389733415992</v>
      </c>
      <c r="BZ14" s="441">
        <f t="shared" si="71"/>
        <v>25650.279645494833</v>
      </c>
      <c r="CA14" s="441">
        <f t="shared" si="72"/>
        <v>14752.350925291295</v>
      </c>
      <c r="CB14" s="479">
        <f t="shared" si="36"/>
        <v>22537.878910174873</v>
      </c>
    </row>
    <row r="15" spans="1:80">
      <c r="A15" s="16">
        <v>22500101</v>
      </c>
      <c r="B15" s="16">
        <v>4828</v>
      </c>
      <c r="C15" s="16" t="s">
        <v>1120</v>
      </c>
      <c r="D15" s="16" t="s">
        <v>1130</v>
      </c>
      <c r="E15" s="16"/>
      <c r="F15" s="16" t="s">
        <v>200</v>
      </c>
      <c r="G15" s="16" t="s">
        <v>582</v>
      </c>
      <c r="H15" s="17" t="s">
        <v>581</v>
      </c>
      <c r="I15" s="16" t="s">
        <v>561</v>
      </c>
      <c r="J15" s="17" t="s">
        <v>559</v>
      </c>
      <c r="K15" s="445">
        <v>384</v>
      </c>
      <c r="L15" s="445">
        <v>390</v>
      </c>
      <c r="M15" s="445">
        <v>465</v>
      </c>
      <c r="N15" s="445">
        <v>525</v>
      </c>
      <c r="O15" s="5">
        <v>490</v>
      </c>
      <c r="P15" s="5">
        <v>506</v>
      </c>
      <c r="Q15" s="89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810">
        <v>533</v>
      </c>
      <c r="AP15" s="811">
        <v>420</v>
      </c>
      <c r="AQ15" s="228">
        <f t="shared" si="37"/>
        <v>106.66666666666666</v>
      </c>
      <c r="AR15" s="228">
        <f t="shared" si="38"/>
        <v>108.33333333333333</v>
      </c>
      <c r="AS15" s="228">
        <f t="shared" si="39"/>
        <v>129.16666666666666</v>
      </c>
      <c r="AT15" s="228">
        <f t="shared" si="40"/>
        <v>145.83333333333334</v>
      </c>
      <c r="AU15" s="228">
        <f t="shared" si="41"/>
        <v>136.11111111111111</v>
      </c>
      <c r="AV15" s="228">
        <f t="shared" si="42"/>
        <v>140.55555555555554</v>
      </c>
      <c r="AW15" s="228">
        <f t="shared" si="43"/>
        <v>148.05555555555554</v>
      </c>
      <c r="AX15" s="228">
        <f t="shared" si="44"/>
        <v>116.66666666666666</v>
      </c>
      <c r="AY15" s="313">
        <f t="shared" si="45"/>
        <v>140.39731870810479</v>
      </c>
      <c r="AZ15" s="313">
        <f t="shared" si="46"/>
        <v>120.44682120869454</v>
      </c>
      <c r="BA15" s="313">
        <f t="shared" si="47"/>
        <v>138.70685493603668</v>
      </c>
      <c r="BB15" s="313">
        <f t="shared" si="48"/>
        <v>137.22618309568094</v>
      </c>
      <c r="BC15" s="313">
        <f t="shared" si="49"/>
        <v>148.67173395699982</v>
      </c>
      <c r="BD15" s="313">
        <f t="shared" si="50"/>
        <v>143.99478333714111</v>
      </c>
      <c r="BE15" s="313">
        <f t="shared" si="51"/>
        <v>150.36076247550128</v>
      </c>
      <c r="BF15" s="313">
        <f t="shared" si="52"/>
        <v>138.36818243334685</v>
      </c>
      <c r="BG15" s="229">
        <f t="shared" si="53"/>
        <v>24.409160771656932</v>
      </c>
      <c r="BH15" s="229">
        <f t="shared" si="54"/>
        <v>20.65415022096315</v>
      </c>
      <c r="BI15" s="229">
        <f t="shared" si="55"/>
        <v>24.261709755990942</v>
      </c>
      <c r="BJ15" s="229">
        <f t="shared" si="56"/>
        <v>24.871774376986426</v>
      </c>
      <c r="BK15" s="229">
        <f t="shared" si="57"/>
        <v>26.180535800391869</v>
      </c>
      <c r="BL15" s="229">
        <f t="shared" si="58"/>
        <v>19.55568661726716</v>
      </c>
      <c r="BM15" s="229">
        <f t="shared" si="59"/>
        <v>12.442488419533959</v>
      </c>
      <c r="BN15" s="229">
        <f t="shared" si="60"/>
        <v>10.524297548906793</v>
      </c>
      <c r="BO15" s="440">
        <f t="shared" si="61"/>
        <v>32347.542230347346</v>
      </c>
      <c r="BP15" s="440">
        <f t="shared" si="62"/>
        <v>27750.947606483223</v>
      </c>
      <c r="BQ15" s="440">
        <f t="shared" si="63"/>
        <v>37450.850832729906</v>
      </c>
      <c r="BR15" s="440">
        <f t="shared" si="64"/>
        <v>37051.069435833851</v>
      </c>
      <c r="BS15" s="440">
        <f t="shared" si="65"/>
        <v>42817.459379615946</v>
      </c>
      <c r="BT15" s="440">
        <f t="shared" si="66"/>
        <v>41470.497601096642</v>
      </c>
      <c r="BU15" s="440"/>
      <c r="BV15" s="441">
        <f t="shared" si="67"/>
        <v>40434.427787934183</v>
      </c>
      <c r="BW15" s="441">
        <f t="shared" si="68"/>
        <v>34688.68450810403</v>
      </c>
      <c r="BX15" s="441">
        <f t="shared" si="69"/>
        <v>39947.574221578565</v>
      </c>
      <c r="BY15" s="441">
        <f t="shared" si="70"/>
        <v>39521.140731556108</v>
      </c>
      <c r="BZ15" s="441">
        <f t="shared" si="71"/>
        <v>42817.459379615946</v>
      </c>
      <c r="CA15" s="441">
        <f t="shared" si="72"/>
        <v>41470.497601096642</v>
      </c>
      <c r="CB15" s="479">
        <f t="shared" si="36"/>
        <v>-1036.0698131624595</v>
      </c>
    </row>
    <row r="16" spans="1:80">
      <c r="A16" s="16">
        <v>18800200</v>
      </c>
      <c r="B16" s="16">
        <v>7546</v>
      </c>
      <c r="C16" s="16" t="s">
        <v>1121</v>
      </c>
      <c r="D16" s="16" t="s">
        <v>1130</v>
      </c>
      <c r="E16" s="16"/>
      <c r="F16" s="16" t="s">
        <v>154</v>
      </c>
      <c r="G16" s="16" t="s">
        <v>580</v>
      </c>
      <c r="H16" s="17">
        <v>2</v>
      </c>
      <c r="I16" s="16"/>
      <c r="J16" s="17" t="s">
        <v>559</v>
      </c>
      <c r="K16" s="445">
        <v>287.69</v>
      </c>
      <c r="L16" s="445">
        <v>347</v>
      </c>
      <c r="M16" s="445">
        <v>377</v>
      </c>
      <c r="N16" s="445">
        <v>383</v>
      </c>
      <c r="O16" s="5">
        <v>338.83</v>
      </c>
      <c r="P16" s="5">
        <v>336.95</v>
      </c>
      <c r="Q16" s="89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810">
        <v>382</v>
      </c>
      <c r="AP16" s="625">
        <v>306</v>
      </c>
      <c r="AQ16" s="228">
        <f t="shared" si="37"/>
        <v>79.913888888888891</v>
      </c>
      <c r="AR16" s="228">
        <f t="shared" si="38"/>
        <v>96.388888888888886</v>
      </c>
      <c r="AS16" s="228">
        <f t="shared" si="39"/>
        <v>104.72222222222221</v>
      </c>
      <c r="AT16" s="228">
        <f t="shared" si="40"/>
        <v>106.38888888888889</v>
      </c>
      <c r="AU16" s="228">
        <f t="shared" si="41"/>
        <v>94.11944444444444</v>
      </c>
      <c r="AV16" s="228">
        <f t="shared" si="42"/>
        <v>93.597222222222214</v>
      </c>
      <c r="AW16" s="228">
        <f t="shared" si="43"/>
        <v>106.11111111111111</v>
      </c>
      <c r="AX16" s="228">
        <f t="shared" si="44"/>
        <v>85</v>
      </c>
      <c r="AY16" s="313">
        <f t="shared" si="45"/>
        <v>105.18464744566322</v>
      </c>
      <c r="AZ16" s="313">
        <f t="shared" si="46"/>
        <v>107.16678707542823</v>
      </c>
      <c r="BA16" s="313">
        <f t="shared" si="47"/>
        <v>112.45695550728135</v>
      </c>
      <c r="BB16" s="313">
        <f t="shared" si="48"/>
        <v>100.10976785837293</v>
      </c>
      <c r="BC16" s="313">
        <f t="shared" si="49"/>
        <v>102.80498697275561</v>
      </c>
      <c r="BD16" s="313">
        <f t="shared" si="50"/>
        <v>95.887435267687124</v>
      </c>
      <c r="BE16" s="313">
        <f t="shared" si="51"/>
        <v>107.76324815317354</v>
      </c>
      <c r="BF16" s="313">
        <f t="shared" si="52"/>
        <v>100.81110434429557</v>
      </c>
      <c r="BG16" s="229">
        <f t="shared" si="53"/>
        <v>18.287165266661418</v>
      </c>
      <c r="BH16" s="229">
        <f t="shared" si="54"/>
        <v>18.376897760703113</v>
      </c>
      <c r="BI16" s="229">
        <f t="shared" si="55"/>
        <v>19.670246404319535</v>
      </c>
      <c r="BJ16" s="229">
        <f t="shared" si="56"/>
        <v>18.144551593115807</v>
      </c>
      <c r="BK16" s="229">
        <f t="shared" si="57"/>
        <v>18.103573357646489</v>
      </c>
      <c r="BL16" s="229">
        <f t="shared" si="58"/>
        <v>13.022309497407443</v>
      </c>
      <c r="BM16" s="229">
        <f t="shared" si="59"/>
        <v>8.9175057715984476</v>
      </c>
      <c r="BN16" s="229">
        <f t="shared" si="60"/>
        <v>7.6677024999178078</v>
      </c>
      <c r="BO16" s="440">
        <f t="shared" si="61"/>
        <v>24234.542771480807</v>
      </c>
      <c r="BP16" s="440">
        <f t="shared" si="62"/>
        <v>24691.227742178664</v>
      </c>
      <c r="BQ16" s="440">
        <f t="shared" si="63"/>
        <v>30363.377986965963</v>
      </c>
      <c r="BR16" s="440">
        <f t="shared" si="64"/>
        <v>27029.637321760692</v>
      </c>
      <c r="BS16" s="440">
        <f t="shared" si="65"/>
        <v>29607.836248153617</v>
      </c>
      <c r="BT16" s="440">
        <f t="shared" si="66"/>
        <v>27615.581357093892</v>
      </c>
      <c r="BU16" s="440"/>
      <c r="BV16" s="441">
        <f t="shared" si="67"/>
        <v>30293.178464351007</v>
      </c>
      <c r="BW16" s="441">
        <f t="shared" si="68"/>
        <v>30864.034677723332</v>
      </c>
      <c r="BX16" s="441">
        <f t="shared" si="69"/>
        <v>32387.603186097029</v>
      </c>
      <c r="BY16" s="441">
        <f t="shared" si="70"/>
        <v>28831.613143211405</v>
      </c>
      <c r="BZ16" s="441">
        <f t="shared" si="71"/>
        <v>29607.836248153617</v>
      </c>
      <c r="CA16" s="441">
        <f t="shared" si="72"/>
        <v>27615.581357093892</v>
      </c>
      <c r="CB16" s="479">
        <f t="shared" si="36"/>
        <v>2677.5971072571156</v>
      </c>
    </row>
    <row r="17" spans="1:80">
      <c r="A17" s="16">
        <v>18800400</v>
      </c>
      <c r="B17" s="16">
        <v>3622</v>
      </c>
      <c r="C17" s="16" t="s">
        <v>1121</v>
      </c>
      <c r="D17" s="16" t="s">
        <v>1130</v>
      </c>
      <c r="E17" s="16">
        <v>2</v>
      </c>
      <c r="F17" s="938" t="s">
        <v>130</v>
      </c>
      <c r="G17" s="16" t="s">
        <v>580</v>
      </c>
      <c r="H17" s="17">
        <v>4</v>
      </c>
      <c r="I17" s="949"/>
      <c r="J17" s="17" t="s">
        <v>559</v>
      </c>
      <c r="K17" s="445">
        <v>1742</v>
      </c>
      <c r="L17" s="445">
        <v>1741</v>
      </c>
      <c r="M17" s="445">
        <v>1742</v>
      </c>
      <c r="N17" s="445">
        <v>1447</v>
      </c>
      <c r="O17" s="445">
        <v>1454.4</v>
      </c>
      <c r="P17" s="445">
        <v>1454</v>
      </c>
      <c r="Q17" s="89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810">
        <v>1555</v>
      </c>
      <c r="AP17" s="625">
        <v>1404</v>
      </c>
      <c r="AQ17" s="228">
        <f t="shared" si="37"/>
        <v>483.88888888888886</v>
      </c>
      <c r="AR17" s="228">
        <f t="shared" si="38"/>
        <v>483.61111111111109</v>
      </c>
      <c r="AS17" s="228">
        <f t="shared" si="39"/>
        <v>483.88888888888886</v>
      </c>
      <c r="AT17" s="228">
        <f t="shared" si="40"/>
        <v>401.94444444444446</v>
      </c>
      <c r="AU17" s="228">
        <f t="shared" si="41"/>
        <v>404</v>
      </c>
      <c r="AV17" s="228">
        <f t="shared" si="42"/>
        <v>403.88888888888886</v>
      </c>
      <c r="AW17" s="228">
        <f t="shared" si="43"/>
        <v>431.94444444444446</v>
      </c>
      <c r="AX17" s="228">
        <f t="shared" si="44"/>
        <v>390</v>
      </c>
      <c r="AY17" s="313">
        <f t="shared" si="45"/>
        <v>636.90658643103802</v>
      </c>
      <c r="AZ17" s="313">
        <f t="shared" si="46"/>
        <v>537.68696339573637</v>
      </c>
      <c r="BA17" s="313">
        <f t="shared" si="47"/>
        <v>519.62869096467932</v>
      </c>
      <c r="BB17" s="313">
        <f t="shared" si="48"/>
        <v>378.22149893228629</v>
      </c>
      <c r="BC17" s="313">
        <f t="shared" si="49"/>
        <v>441.28197932053172</v>
      </c>
      <c r="BD17" s="313">
        <f t="shared" si="50"/>
        <v>413.77157109131059</v>
      </c>
      <c r="BE17" s="313">
        <f t="shared" si="51"/>
        <v>438.66976669681895</v>
      </c>
      <c r="BF17" s="313">
        <f t="shared" si="52"/>
        <v>462.54506699147379</v>
      </c>
      <c r="BG17" s="229">
        <f t="shared" si="53"/>
        <v>110.73114079225621</v>
      </c>
      <c r="BH17" s="229">
        <f t="shared" si="54"/>
        <v>92.202244960761135</v>
      </c>
      <c r="BI17" s="229">
        <f t="shared" si="55"/>
        <v>90.890104075131646</v>
      </c>
      <c r="BJ17" s="229">
        <f t="shared" si="56"/>
        <v>68.551347663808301</v>
      </c>
      <c r="BK17" s="229">
        <f t="shared" si="57"/>
        <v>77.708104628754981</v>
      </c>
      <c r="BL17" s="229">
        <f t="shared" si="58"/>
        <v>56.19361332313526</v>
      </c>
      <c r="BM17" s="229">
        <f t="shared" si="59"/>
        <v>36.300317996951797</v>
      </c>
      <c r="BN17" s="229">
        <f t="shared" si="60"/>
        <v>35.181223234916992</v>
      </c>
      <c r="BO17" s="440">
        <f t="shared" si="61"/>
        <v>146743.27751371116</v>
      </c>
      <c r="BP17" s="440">
        <f t="shared" si="62"/>
        <v>123883.07636637766</v>
      </c>
      <c r="BQ17" s="440">
        <f t="shared" si="63"/>
        <v>140299.74656046342</v>
      </c>
      <c r="BR17" s="440">
        <f t="shared" si="64"/>
        <v>102119.8047117173</v>
      </c>
      <c r="BS17" s="440">
        <f t="shared" si="65"/>
        <v>127089.21004431313</v>
      </c>
      <c r="BT17" s="440">
        <f t="shared" si="66"/>
        <v>119166.21247429746</v>
      </c>
      <c r="BU17" s="440"/>
      <c r="BV17" s="441">
        <f t="shared" si="67"/>
        <v>183429.09689213894</v>
      </c>
      <c r="BW17" s="441">
        <f t="shared" si="68"/>
        <v>154853.84545797209</v>
      </c>
      <c r="BX17" s="441">
        <f t="shared" si="69"/>
        <v>149653.06299782766</v>
      </c>
      <c r="BY17" s="441">
        <f t="shared" si="70"/>
        <v>108927.79169249846</v>
      </c>
      <c r="BZ17" s="441">
        <f t="shared" si="71"/>
        <v>127089.21004431313</v>
      </c>
      <c r="CA17" s="441">
        <f t="shared" si="72"/>
        <v>119166.21247429746</v>
      </c>
      <c r="CB17" s="479">
        <f t="shared" si="36"/>
        <v>64262.884417841487</v>
      </c>
    </row>
    <row r="18" spans="1:80">
      <c r="A18" s="16">
        <v>30700500</v>
      </c>
      <c r="B18" s="16">
        <v>5441</v>
      </c>
      <c r="C18" s="16" t="s">
        <v>1121</v>
      </c>
      <c r="D18" s="16" t="s">
        <v>1130</v>
      </c>
      <c r="E18" s="16">
        <v>1</v>
      </c>
      <c r="F18" s="16" t="s">
        <v>1105</v>
      </c>
      <c r="G18" s="16" t="s">
        <v>402</v>
      </c>
      <c r="H18" s="17">
        <v>5</v>
      </c>
      <c r="I18" s="16"/>
      <c r="J18" s="17" t="s">
        <v>559</v>
      </c>
      <c r="K18" s="445">
        <v>708.7</v>
      </c>
      <c r="L18" s="445">
        <v>796.1</v>
      </c>
      <c r="M18" s="445">
        <v>779.6</v>
      </c>
      <c r="N18" s="445">
        <v>844.5</v>
      </c>
      <c r="O18" s="5">
        <v>732.4</v>
      </c>
      <c r="P18" s="5">
        <v>809.1</v>
      </c>
      <c r="Q18" s="89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810">
        <v>846</v>
      </c>
      <c r="AP18" s="625">
        <v>762</v>
      </c>
      <c r="AQ18" s="228">
        <f t="shared" si="37"/>
        <v>196.86111111111111</v>
      </c>
      <c r="AR18" s="228">
        <f t="shared" si="38"/>
        <v>221.13888888888889</v>
      </c>
      <c r="AS18" s="228">
        <f t="shared" si="39"/>
        <v>216.55555555555554</v>
      </c>
      <c r="AT18" s="228">
        <f t="shared" si="40"/>
        <v>234.58333333333331</v>
      </c>
      <c r="AU18" s="228">
        <f t="shared" si="41"/>
        <v>203.44444444444443</v>
      </c>
      <c r="AV18" s="228">
        <f t="shared" si="42"/>
        <v>224.75</v>
      </c>
      <c r="AW18" s="228">
        <f t="shared" si="43"/>
        <v>235</v>
      </c>
      <c r="AX18" s="228">
        <f t="shared" si="44"/>
        <v>211.66666666666666</v>
      </c>
      <c r="AY18" s="313">
        <f t="shared" si="45"/>
        <v>259.11348898029655</v>
      </c>
      <c r="AZ18" s="313">
        <f t="shared" si="46"/>
        <v>245.86593426728649</v>
      </c>
      <c r="BA18" s="313">
        <f t="shared" si="47"/>
        <v>232.55024539383695</v>
      </c>
      <c r="BB18" s="313">
        <f t="shared" si="48"/>
        <v>220.73811737962384</v>
      </c>
      <c r="BC18" s="313">
        <f t="shared" si="49"/>
        <v>222.21873051042175</v>
      </c>
      <c r="BD18" s="313">
        <f t="shared" si="50"/>
        <v>230.2493660041124</v>
      </c>
      <c r="BE18" s="313">
        <f t="shared" si="51"/>
        <v>238.65892130257802</v>
      </c>
      <c r="BF18" s="313">
        <f t="shared" si="52"/>
        <v>251.03941670050074</v>
      </c>
      <c r="BG18" s="229">
        <f t="shared" si="53"/>
        <v>45.048886038732469</v>
      </c>
      <c r="BH18" s="229">
        <f t="shared" si="54"/>
        <v>42.160946130535294</v>
      </c>
      <c r="BI18" s="229">
        <f t="shared" si="55"/>
        <v>40.676191238216205</v>
      </c>
      <c r="BJ18" s="229">
        <f t="shared" si="56"/>
        <v>40.008025640695287</v>
      </c>
      <c r="BK18" s="229">
        <f t="shared" si="57"/>
        <v>39.131886571851027</v>
      </c>
      <c r="BL18" s="229">
        <f t="shared" si="58"/>
        <v>31.269774786622246</v>
      </c>
      <c r="BM18" s="229">
        <f t="shared" si="59"/>
        <v>19.749240530817502</v>
      </c>
      <c r="BN18" s="229">
        <f t="shared" si="60"/>
        <v>19.094082695873755</v>
      </c>
      <c r="BO18" s="440">
        <f t="shared" si="61"/>
        <v>59699.747861060328</v>
      </c>
      <c r="BP18" s="440">
        <f t="shared" si="62"/>
        <v>56647.511255182806</v>
      </c>
      <c r="BQ18" s="440">
        <f t="shared" si="63"/>
        <v>62788.566256335973</v>
      </c>
      <c r="BR18" s="440">
        <f t="shared" si="64"/>
        <v>59599.291692498438</v>
      </c>
      <c r="BS18" s="440">
        <f t="shared" si="65"/>
        <v>63998.994387001461</v>
      </c>
      <c r="BT18" s="440">
        <f t="shared" si="66"/>
        <v>66311.817409184368</v>
      </c>
      <c r="BU18" s="440"/>
      <c r="BV18" s="441">
        <f t="shared" si="67"/>
        <v>74624.684826325407</v>
      </c>
      <c r="BW18" s="441">
        <f t="shared" si="68"/>
        <v>70809.389068978504</v>
      </c>
      <c r="BX18" s="441">
        <f t="shared" si="69"/>
        <v>66974.470673425036</v>
      </c>
      <c r="BY18" s="441">
        <f t="shared" si="70"/>
        <v>63572.577805331668</v>
      </c>
      <c r="BZ18" s="441">
        <f t="shared" si="71"/>
        <v>63998.994387001461</v>
      </c>
      <c r="CA18" s="441">
        <f t="shared" si="72"/>
        <v>66311.817409184368</v>
      </c>
      <c r="CB18" s="479">
        <f t="shared" si="36"/>
        <v>8312.8674171410385</v>
      </c>
    </row>
    <row r="19" spans="1:80">
      <c r="A19" s="16">
        <v>30700501</v>
      </c>
      <c r="B19" s="16">
        <v>3778</v>
      </c>
      <c r="C19" s="16" t="s">
        <v>1121</v>
      </c>
      <c r="D19" s="16" t="s">
        <v>1130</v>
      </c>
      <c r="E19" s="16"/>
      <c r="F19" s="16" t="s">
        <v>1105</v>
      </c>
      <c r="G19" s="16" t="s">
        <v>402</v>
      </c>
      <c r="H19" s="17">
        <v>7</v>
      </c>
      <c r="I19" s="16"/>
      <c r="J19" s="17" t="s">
        <v>1106</v>
      </c>
      <c r="K19" s="5">
        <v>1634.4</v>
      </c>
      <c r="L19" s="5">
        <v>1826.6</v>
      </c>
      <c r="M19" s="5">
        <v>1969.2</v>
      </c>
      <c r="N19" s="5">
        <v>2128.1</v>
      </c>
      <c r="O19" s="5">
        <v>1930</v>
      </c>
      <c r="P19" s="5">
        <v>1863</v>
      </c>
      <c r="Q19" s="89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810">
        <v>2029</v>
      </c>
      <c r="AP19" s="625">
        <v>1799</v>
      </c>
      <c r="AQ19" s="228">
        <f t="shared" si="37"/>
        <v>454</v>
      </c>
      <c r="AR19" s="228">
        <f t="shared" si="38"/>
        <v>507.38888888888886</v>
      </c>
      <c r="AS19" s="228">
        <f t="shared" si="39"/>
        <v>547</v>
      </c>
      <c r="AT19" s="228">
        <f t="shared" si="40"/>
        <v>591.1388888888888</v>
      </c>
      <c r="AU19" s="228">
        <f t="shared" si="41"/>
        <v>536.11111111111109</v>
      </c>
      <c r="AV19" s="228">
        <f t="shared" si="42"/>
        <v>517.5</v>
      </c>
      <c r="AW19" s="228">
        <f t="shared" si="43"/>
        <v>563.61111111111109</v>
      </c>
      <c r="AX19" s="228">
        <f t="shared" si="44"/>
        <v>499.72222222222223</v>
      </c>
      <c r="AY19" s="313">
        <f t="shared" si="45"/>
        <v>597.56608775137101</v>
      </c>
      <c r="AZ19" s="313">
        <f t="shared" si="46"/>
        <v>564.12349646102939</v>
      </c>
      <c r="BA19" s="313">
        <f t="shared" si="47"/>
        <v>587.40115858073852</v>
      </c>
      <c r="BB19" s="313">
        <f t="shared" si="48"/>
        <v>556.24960046841613</v>
      </c>
      <c r="BC19" s="313">
        <f t="shared" si="49"/>
        <v>585.58458476940746</v>
      </c>
      <c r="BD19" s="313">
        <f t="shared" si="50"/>
        <v>530.16261137765594</v>
      </c>
      <c r="BE19" s="313">
        <f t="shared" si="51"/>
        <v>572.38646728478818</v>
      </c>
      <c r="BF19" s="313">
        <f t="shared" si="52"/>
        <v>592.67704808950236</v>
      </c>
      <c r="BG19" s="229">
        <f t="shared" si="53"/>
        <v>103.89149053436482</v>
      </c>
      <c r="BH19" s="229">
        <f t="shared" si="54"/>
        <v>96.735566137464843</v>
      </c>
      <c r="BI19" s="229">
        <f t="shared" si="55"/>
        <v>102.74442763762873</v>
      </c>
      <c r="BJ19" s="229">
        <f t="shared" si="56"/>
        <v>100.81832962221863</v>
      </c>
      <c r="BK19" s="229">
        <f t="shared" si="57"/>
        <v>103.11925325460471</v>
      </c>
      <c r="BL19" s="229">
        <f t="shared" si="58"/>
        <v>72.000482545392714</v>
      </c>
      <c r="BM19" s="229">
        <f t="shared" si="59"/>
        <v>47.365495315636778</v>
      </c>
      <c r="BN19" s="229">
        <f t="shared" si="60"/>
        <v>45.079074501150771</v>
      </c>
      <c r="BO19" s="440">
        <f t="shared" si="61"/>
        <v>137679.22661791588</v>
      </c>
      <c r="BP19" s="440">
        <f t="shared" si="62"/>
        <v>129974.05358462117</v>
      </c>
      <c r="BQ19" s="440">
        <f t="shared" si="63"/>
        <v>158598.31281679941</v>
      </c>
      <c r="BR19" s="440">
        <f t="shared" si="64"/>
        <v>150187.39212647235</v>
      </c>
      <c r="BS19" s="440">
        <f t="shared" si="65"/>
        <v>168648.36041358934</v>
      </c>
      <c r="BT19" s="440">
        <f t="shared" si="66"/>
        <v>152686.8320767649</v>
      </c>
      <c r="BU19" s="440"/>
      <c r="BV19" s="441">
        <f t="shared" si="67"/>
        <v>172099.03327239485</v>
      </c>
      <c r="BW19" s="441">
        <f t="shared" si="68"/>
        <v>162467.56698077646</v>
      </c>
      <c r="BX19" s="441">
        <f t="shared" si="69"/>
        <v>169171.53367125269</v>
      </c>
      <c r="BY19" s="441">
        <f t="shared" si="70"/>
        <v>160199.88493490385</v>
      </c>
      <c r="BZ19" s="441">
        <f t="shared" si="71"/>
        <v>168648.36041358934</v>
      </c>
      <c r="CA19" s="441">
        <f t="shared" si="72"/>
        <v>152686.8320767649</v>
      </c>
      <c r="CB19" s="479">
        <f t="shared" si="36"/>
        <v>19412.201195629954</v>
      </c>
    </row>
    <row r="20" spans="1:80">
      <c r="A20" s="16">
        <v>30704700</v>
      </c>
      <c r="B20" s="16">
        <v>1463</v>
      </c>
      <c r="C20" s="16" t="s">
        <v>106</v>
      </c>
      <c r="D20" s="16" t="s">
        <v>1130</v>
      </c>
      <c r="E20" s="16"/>
      <c r="F20" s="16" t="s">
        <v>761</v>
      </c>
      <c r="G20" s="16" t="s">
        <v>402</v>
      </c>
      <c r="H20" s="17">
        <v>47</v>
      </c>
      <c r="I20" s="938"/>
      <c r="J20" s="17" t="s">
        <v>559</v>
      </c>
      <c r="K20" s="5">
        <v>111</v>
      </c>
      <c r="L20" s="5">
        <v>129</v>
      </c>
      <c r="M20" s="5">
        <f>30.6+103.49</f>
        <v>134.09</v>
      </c>
      <c r="N20" s="5">
        <v>138</v>
      </c>
      <c r="O20" s="5">
        <v>138</v>
      </c>
      <c r="P20" s="5">
        <v>141</v>
      </c>
      <c r="Q20" s="89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810">
        <v>143</v>
      </c>
      <c r="AP20" s="625">
        <v>114</v>
      </c>
      <c r="AQ20" s="228">
        <f t="shared" si="37"/>
        <v>30.833333333333332</v>
      </c>
      <c r="AR20" s="228">
        <f t="shared" si="38"/>
        <v>35.833333333333336</v>
      </c>
      <c r="AS20" s="228">
        <f t="shared" si="39"/>
        <v>37.24722222222222</v>
      </c>
      <c r="AT20" s="228">
        <f t="shared" si="40"/>
        <v>38.333333333333336</v>
      </c>
      <c r="AU20" s="228">
        <f t="shared" si="41"/>
        <v>38.333333333333336</v>
      </c>
      <c r="AV20" s="228">
        <f t="shared" si="42"/>
        <v>39.166666666666664</v>
      </c>
      <c r="AW20" s="228">
        <f t="shared" si="43"/>
        <v>39.722222222222221</v>
      </c>
      <c r="AX20" s="228">
        <f t="shared" si="44"/>
        <v>31.666666666666664</v>
      </c>
      <c r="AY20" s="313">
        <f t="shared" si="45"/>
        <v>40.583599939061543</v>
      </c>
      <c r="AZ20" s="313">
        <f t="shared" si="46"/>
        <v>39.840102399798972</v>
      </c>
      <c r="BA20" s="313">
        <f t="shared" si="47"/>
        <v>39.998284254565931</v>
      </c>
      <c r="BB20" s="313">
        <f t="shared" si="48"/>
        <v>36.070882413721847</v>
      </c>
      <c r="BC20" s="313">
        <f t="shared" si="49"/>
        <v>41.870814869522405</v>
      </c>
      <c r="BD20" s="313">
        <f t="shared" si="50"/>
        <v>40.125028558373309</v>
      </c>
      <c r="BE20" s="313">
        <f t="shared" si="51"/>
        <v>40.340692371475953</v>
      </c>
      <c r="BF20" s="313">
        <f t="shared" si="52"/>
        <v>37.557078089051288</v>
      </c>
      <c r="BG20" s="229">
        <f t="shared" si="53"/>
        <v>7.055773035557082</v>
      </c>
      <c r="BH20" s="229">
        <f t="shared" si="54"/>
        <v>6.8317573807801208</v>
      </c>
      <c r="BI20" s="229">
        <f t="shared" si="55"/>
        <v>6.9962422821093018</v>
      </c>
      <c r="BJ20" s="229">
        <f t="shared" si="56"/>
        <v>6.5377235505221449</v>
      </c>
      <c r="BK20" s="229">
        <f t="shared" si="57"/>
        <v>7.3732937560287324</v>
      </c>
      <c r="BL20" s="229">
        <f t="shared" si="58"/>
        <v>5.4493118834677245</v>
      </c>
      <c r="BM20" s="229">
        <f t="shared" si="59"/>
        <v>3.3382286003627697</v>
      </c>
      <c r="BN20" s="229">
        <f t="shared" si="60"/>
        <v>2.8565950489889871</v>
      </c>
      <c r="BO20" s="440">
        <f t="shared" si="61"/>
        <v>9350.4614259597802</v>
      </c>
      <c r="BP20" s="440">
        <f t="shared" si="62"/>
        <v>9179.1595929136838</v>
      </c>
      <c r="BQ20" s="440">
        <f t="shared" si="63"/>
        <v>10799.536748732802</v>
      </c>
      <c r="BR20" s="440">
        <f t="shared" si="64"/>
        <v>9739.1382517048987</v>
      </c>
      <c r="BS20" s="440">
        <f t="shared" si="65"/>
        <v>12058.794682422453</v>
      </c>
      <c r="BT20" s="440">
        <f t="shared" si="66"/>
        <v>11556.008224811512</v>
      </c>
      <c r="BU20" s="440"/>
      <c r="BV20" s="441">
        <f t="shared" si="67"/>
        <v>11688.076782449723</v>
      </c>
      <c r="BW20" s="441">
        <f t="shared" si="68"/>
        <v>11473.949491142104</v>
      </c>
      <c r="BX20" s="441">
        <f t="shared" si="69"/>
        <v>11519.505865314988</v>
      </c>
      <c r="BY20" s="441">
        <f t="shared" si="70"/>
        <v>10388.414135151892</v>
      </c>
      <c r="BZ20" s="441">
        <f t="shared" si="71"/>
        <v>12058.794682422453</v>
      </c>
      <c r="CA20" s="441">
        <f t="shared" si="72"/>
        <v>11556.008224811512</v>
      </c>
      <c r="CB20" s="479">
        <f t="shared" si="36"/>
        <v>132.06855763821113</v>
      </c>
    </row>
    <row r="21" spans="1:80">
      <c r="A21" s="16">
        <v>36705201</v>
      </c>
      <c r="B21" s="16">
        <v>2534</v>
      </c>
      <c r="C21" s="16" t="s">
        <v>106</v>
      </c>
      <c r="D21" s="16" t="s">
        <v>1130</v>
      </c>
      <c r="E21" s="16"/>
      <c r="F21" s="16" t="s">
        <v>338</v>
      </c>
      <c r="G21" s="16" t="s">
        <v>583</v>
      </c>
      <c r="H21" s="17" t="s">
        <v>584</v>
      </c>
      <c r="I21" s="16"/>
      <c r="J21" s="17" t="s">
        <v>559</v>
      </c>
      <c r="K21" s="443">
        <v>150</v>
      </c>
      <c r="L21" s="443">
        <v>147</v>
      </c>
      <c r="M21" s="443">
        <v>161</v>
      </c>
      <c r="N21" s="443">
        <v>179</v>
      </c>
      <c r="O21" s="5">
        <v>180.5</v>
      </c>
      <c r="P21" s="5">
        <v>198.03</v>
      </c>
      <c r="Q21" s="89"/>
      <c r="R21" s="227"/>
      <c r="S21" s="230"/>
      <c r="T21" s="230"/>
      <c r="U21" s="230"/>
      <c r="V21" s="230" t="s">
        <v>337</v>
      </c>
      <c r="W21" s="230" t="s">
        <v>583</v>
      </c>
      <c r="X21" s="230">
        <v>25</v>
      </c>
      <c r="Y21" s="230"/>
      <c r="Z21" s="230" t="s">
        <v>559</v>
      </c>
      <c r="AA21" s="230"/>
      <c r="AB21" s="230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810">
        <v>204</v>
      </c>
      <c r="AP21" s="625">
        <v>247</v>
      </c>
      <c r="AQ21" s="228">
        <f t="shared" si="37"/>
        <v>41.666666666666664</v>
      </c>
      <c r="AR21" s="228">
        <f t="shared" si="38"/>
        <v>40.833333333333336</v>
      </c>
      <c r="AS21" s="228">
        <f t="shared" si="39"/>
        <v>44.722222222222221</v>
      </c>
      <c r="AT21" s="228">
        <f t="shared" si="40"/>
        <v>49.722222222222221</v>
      </c>
      <c r="AU21" s="228">
        <f t="shared" si="41"/>
        <v>50.138888888888886</v>
      </c>
      <c r="AV21" s="228">
        <f t="shared" si="42"/>
        <v>55.008333333333333</v>
      </c>
      <c r="AW21" s="228">
        <f t="shared" si="43"/>
        <v>56.666666666666664</v>
      </c>
      <c r="AX21" s="228">
        <f t="shared" si="44"/>
        <v>68.611111111111114</v>
      </c>
      <c r="AY21" s="313">
        <f t="shared" si="45"/>
        <v>54.842702620353435</v>
      </c>
      <c r="AZ21" s="313">
        <f t="shared" si="46"/>
        <v>45.399186455584875</v>
      </c>
      <c r="BA21" s="313">
        <f t="shared" si="47"/>
        <v>48.025384182154639</v>
      </c>
      <c r="BB21" s="313">
        <f t="shared" si="48"/>
        <v>46.787593855479777</v>
      </c>
      <c r="BC21" s="313">
        <f t="shared" si="49"/>
        <v>54.765812202527485</v>
      </c>
      <c r="BD21" s="313">
        <f t="shared" si="50"/>
        <v>56.354322024217495</v>
      </c>
      <c r="BE21" s="313">
        <f t="shared" si="51"/>
        <v>57.548959746720939</v>
      </c>
      <c r="BF21" s="313">
        <f t="shared" si="52"/>
        <v>81.373669192944462</v>
      </c>
      <c r="BG21" s="229">
        <f t="shared" si="53"/>
        <v>9.5348284264284882</v>
      </c>
      <c r="BH21" s="229">
        <f t="shared" si="54"/>
        <v>7.7850258525168812</v>
      </c>
      <c r="BI21" s="229">
        <f t="shared" si="55"/>
        <v>8.4002909047624552</v>
      </c>
      <c r="BJ21" s="229">
        <f t="shared" si="56"/>
        <v>8.4800906923439392</v>
      </c>
      <c r="BK21" s="229">
        <f t="shared" si="57"/>
        <v>9.644054514225985</v>
      </c>
      <c r="BL21" s="229">
        <f t="shared" si="58"/>
        <v>7.6533846261213734</v>
      </c>
      <c r="BM21" s="229">
        <f t="shared" si="59"/>
        <v>4.7622282131049296</v>
      </c>
      <c r="BN21" s="229">
        <f t="shared" si="60"/>
        <v>6.1892892728094715</v>
      </c>
      <c r="BO21" s="440">
        <f t="shared" si="61"/>
        <v>12635.758683729431</v>
      </c>
      <c r="BP21" s="440">
        <f t="shared" si="62"/>
        <v>10459.972559366755</v>
      </c>
      <c r="BQ21" s="440">
        <f t="shared" si="63"/>
        <v>12966.853729181752</v>
      </c>
      <c r="BR21" s="440">
        <f t="shared" si="64"/>
        <v>12632.65034097954</v>
      </c>
      <c r="BS21" s="440">
        <f t="shared" si="65"/>
        <v>15772.553914327917</v>
      </c>
      <c r="BT21" s="440">
        <f t="shared" si="66"/>
        <v>16230.044742974638</v>
      </c>
      <c r="BU21" s="440"/>
      <c r="BV21" s="441">
        <f t="shared" si="67"/>
        <v>15794.698354661788</v>
      </c>
      <c r="BW21" s="441">
        <f t="shared" si="68"/>
        <v>13074.965699208444</v>
      </c>
      <c r="BX21" s="441">
        <f t="shared" si="69"/>
        <v>13831.310644460536</v>
      </c>
      <c r="BY21" s="441">
        <f t="shared" si="70"/>
        <v>13474.827030378176</v>
      </c>
      <c r="BZ21" s="441">
        <f t="shared" si="71"/>
        <v>15772.553914327917</v>
      </c>
      <c r="CA21" s="441">
        <f t="shared" si="72"/>
        <v>16230.044742974638</v>
      </c>
      <c r="CB21" s="479">
        <f t="shared" si="36"/>
        <v>-435.34638831284974</v>
      </c>
    </row>
    <row r="22" spans="1:80">
      <c r="A22" s="16">
        <v>37602900</v>
      </c>
      <c r="B22" s="16">
        <v>3122</v>
      </c>
      <c r="C22" s="16" t="s">
        <v>106</v>
      </c>
      <c r="D22" s="16" t="s">
        <v>1130</v>
      </c>
      <c r="E22" s="16">
        <v>1</v>
      </c>
      <c r="F22" s="16" t="s">
        <v>330</v>
      </c>
      <c r="G22" s="16" t="s">
        <v>413</v>
      </c>
      <c r="H22" s="17">
        <v>29</v>
      </c>
      <c r="I22" s="16"/>
      <c r="J22" s="17" t="s">
        <v>559</v>
      </c>
      <c r="K22" s="443">
        <v>176</v>
      </c>
      <c r="L22" s="443">
        <v>176</v>
      </c>
      <c r="M22" s="443">
        <v>220</v>
      </c>
      <c r="N22" s="443">
        <v>207</v>
      </c>
      <c r="O22" s="5">
        <v>186.83</v>
      </c>
      <c r="P22" s="5">
        <v>185.81</v>
      </c>
      <c r="Q22" s="89"/>
      <c r="R22" s="227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810">
        <v>193</v>
      </c>
      <c r="AP22" s="625">
        <v>169</v>
      </c>
      <c r="AQ22" s="228">
        <f t="shared" si="37"/>
        <v>48.888888888888886</v>
      </c>
      <c r="AR22" s="228">
        <f t="shared" si="38"/>
        <v>48.888888888888886</v>
      </c>
      <c r="AS22" s="228">
        <f t="shared" si="39"/>
        <v>61.111111111111107</v>
      </c>
      <c r="AT22" s="228">
        <f t="shared" si="40"/>
        <v>57.5</v>
      </c>
      <c r="AU22" s="228">
        <f t="shared" si="41"/>
        <v>51.897222222222226</v>
      </c>
      <c r="AV22" s="228">
        <f t="shared" si="42"/>
        <v>51.613888888888887</v>
      </c>
      <c r="AW22" s="228">
        <f t="shared" si="43"/>
        <v>53.611111111111107</v>
      </c>
      <c r="AX22" s="228">
        <f t="shared" si="44"/>
        <v>46.944444444444443</v>
      </c>
      <c r="AY22" s="313">
        <f t="shared" si="45"/>
        <v>64.348771074548026</v>
      </c>
      <c r="AZ22" s="313">
        <f t="shared" si="46"/>
        <v>54.355488545462151</v>
      </c>
      <c r="BA22" s="313">
        <f t="shared" si="47"/>
        <v>65.624748571888318</v>
      </c>
      <c r="BB22" s="313">
        <f t="shared" si="48"/>
        <v>54.106323620582764</v>
      </c>
      <c r="BC22" s="313">
        <f t="shared" si="49"/>
        <v>56.686408275890372</v>
      </c>
      <c r="BD22" s="313">
        <f t="shared" si="50"/>
        <v>52.876819549158476</v>
      </c>
      <c r="BE22" s="313">
        <f t="shared" si="51"/>
        <v>54.445829564299714</v>
      </c>
      <c r="BF22" s="313">
        <f t="shared" si="52"/>
        <v>55.676721026751473</v>
      </c>
      <c r="BG22" s="229">
        <f t="shared" si="53"/>
        <v>11.187532020342758</v>
      </c>
      <c r="BH22" s="229">
        <f t="shared" si="54"/>
        <v>9.3208472792038837</v>
      </c>
      <c r="BI22" s="229">
        <f t="shared" si="55"/>
        <v>11.478658379178508</v>
      </c>
      <c r="BJ22" s="229">
        <f t="shared" si="56"/>
        <v>9.8065853257832174</v>
      </c>
      <c r="BK22" s="229">
        <f t="shared" si="57"/>
        <v>9.9822642930351329</v>
      </c>
      <c r="BL22" s="229">
        <f t="shared" si="58"/>
        <v>7.18111092955417</v>
      </c>
      <c r="BM22" s="229">
        <f t="shared" si="59"/>
        <v>4.5054413976924099</v>
      </c>
      <c r="BN22" s="229">
        <f t="shared" si="60"/>
        <v>4.2347768708696387</v>
      </c>
      <c r="BO22" s="440">
        <f t="shared" si="61"/>
        <v>14825.956855575865</v>
      </c>
      <c r="BP22" s="440">
        <f t="shared" si="62"/>
        <v>12523.50456087448</v>
      </c>
      <c r="BQ22" s="440">
        <f t="shared" si="63"/>
        <v>17718.682114409847</v>
      </c>
      <c r="BR22" s="440">
        <f t="shared" si="64"/>
        <v>14608.707377557346</v>
      </c>
      <c r="BS22" s="440">
        <f t="shared" si="65"/>
        <v>16325.685583456427</v>
      </c>
      <c r="BT22" s="440">
        <f t="shared" si="66"/>
        <v>15228.524030157641</v>
      </c>
      <c r="BU22" s="440"/>
      <c r="BV22" s="441">
        <f t="shared" si="67"/>
        <v>18532.446069469832</v>
      </c>
      <c r="BW22" s="441">
        <f t="shared" si="68"/>
        <v>15654.3807010931</v>
      </c>
      <c r="BX22" s="441">
        <f t="shared" si="69"/>
        <v>18899.927588703835</v>
      </c>
      <c r="BY22" s="441">
        <f t="shared" si="70"/>
        <v>15582.621202727836</v>
      </c>
      <c r="BZ22" s="441">
        <f t="shared" si="71"/>
        <v>16325.685583456427</v>
      </c>
      <c r="CA22" s="441">
        <f t="shared" si="72"/>
        <v>15228.524030157641</v>
      </c>
      <c r="CB22" s="479">
        <f t="shared" si="36"/>
        <v>3303.9220393121905</v>
      </c>
    </row>
    <row r="23" spans="1:80" ht="13.2" customHeight="1">
      <c r="A23" s="16">
        <v>45600100</v>
      </c>
      <c r="B23" s="16">
        <v>8526</v>
      </c>
      <c r="C23" s="16" t="s">
        <v>106</v>
      </c>
      <c r="D23" s="16" t="s">
        <v>1130</v>
      </c>
      <c r="E23" s="16">
        <v>1</v>
      </c>
      <c r="F23" s="938" t="s">
        <v>255</v>
      </c>
      <c r="G23" s="938" t="s">
        <v>415</v>
      </c>
      <c r="H23" s="939">
        <v>1</v>
      </c>
      <c r="I23" s="16"/>
      <c r="J23" s="17" t="s">
        <v>559</v>
      </c>
      <c r="K23" s="444">
        <v>191</v>
      </c>
      <c r="L23" s="444">
        <v>244</v>
      </c>
      <c r="M23" s="5">
        <v>243</v>
      </c>
      <c r="N23" s="5">
        <v>236</v>
      </c>
      <c r="O23" s="5">
        <v>185.37</v>
      </c>
      <c r="P23" s="5">
        <v>210.47</v>
      </c>
      <c r="Q23" s="89"/>
      <c r="R23" s="227"/>
      <c r="S23" s="230"/>
      <c r="T23" s="230"/>
      <c r="U23" s="230"/>
      <c r="V23" s="230" t="s">
        <v>339</v>
      </c>
      <c r="W23" s="230" t="s">
        <v>586</v>
      </c>
      <c r="X23" s="230" t="s">
        <v>585</v>
      </c>
      <c r="Y23" s="230"/>
      <c r="Z23" s="230" t="s">
        <v>559</v>
      </c>
      <c r="AA23" s="230"/>
      <c r="AB23" s="230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810">
        <v>223</v>
      </c>
      <c r="AP23" s="625">
        <v>189</v>
      </c>
      <c r="AQ23" s="228">
        <f t="shared" si="37"/>
        <v>53.055555555555557</v>
      </c>
      <c r="AR23" s="228">
        <f t="shared" si="38"/>
        <v>67.777777777777771</v>
      </c>
      <c r="AS23" s="228">
        <f t="shared" si="39"/>
        <v>67.5</v>
      </c>
      <c r="AT23" s="228">
        <f t="shared" si="40"/>
        <v>65.555555555555557</v>
      </c>
      <c r="AU23" s="228">
        <f t="shared" si="41"/>
        <v>51.491666666666667</v>
      </c>
      <c r="AV23" s="228">
        <f t="shared" si="42"/>
        <v>58.463888888888889</v>
      </c>
      <c r="AW23" s="228">
        <f t="shared" si="43"/>
        <v>61.944444444444443</v>
      </c>
      <c r="AX23" s="228">
        <f t="shared" si="44"/>
        <v>52.5</v>
      </c>
      <c r="AY23" s="313">
        <f t="shared" si="45"/>
        <v>69.833041336583378</v>
      </c>
      <c r="AZ23" s="313">
        <f t="shared" si="46"/>
        <v>75.356472756208902</v>
      </c>
      <c r="BA23" s="313">
        <f t="shared" si="47"/>
        <v>72.485517740767563</v>
      </c>
      <c r="BB23" s="313">
        <f t="shared" si="48"/>
        <v>61.686436591582279</v>
      </c>
      <c r="BC23" s="313">
        <f t="shared" si="49"/>
        <v>56.243427191038897</v>
      </c>
      <c r="BD23" s="313">
        <f t="shared" si="50"/>
        <v>59.894430926814408</v>
      </c>
      <c r="BE23" s="313">
        <f t="shared" si="51"/>
        <v>62.908911879993973</v>
      </c>
      <c r="BF23" s="313">
        <f t="shared" si="52"/>
        <v>62.265682095006085</v>
      </c>
      <c r="BG23" s="229">
        <f t="shared" si="53"/>
        <v>12.141014862985609</v>
      </c>
      <c r="BH23" s="229">
        <f t="shared" si="54"/>
        <v>12.922083727987204</v>
      </c>
      <c r="BI23" s="229">
        <f t="shared" si="55"/>
        <v>12.678699937001719</v>
      </c>
      <c r="BJ23" s="229">
        <f t="shared" si="56"/>
        <v>11.18045476755961</v>
      </c>
      <c r="BK23" s="229">
        <f t="shared" si="57"/>
        <v>9.9042569822829432</v>
      </c>
      <c r="BL23" s="229">
        <f t="shared" si="58"/>
        <v>8.1341607951308657</v>
      </c>
      <c r="BM23" s="229">
        <f t="shared" si="59"/>
        <v>5.2057690760901929</v>
      </c>
      <c r="BN23" s="229">
        <f t="shared" si="60"/>
        <v>4.7359338970080573</v>
      </c>
      <c r="BO23" s="440">
        <f t="shared" si="61"/>
        <v>16089.532723948811</v>
      </c>
      <c r="BP23" s="440">
        <f t="shared" si="62"/>
        <v>17362.131323030531</v>
      </c>
      <c r="BQ23" s="440">
        <f t="shared" si="63"/>
        <v>19571.089790007241</v>
      </c>
      <c r="BR23" s="440">
        <f t="shared" si="64"/>
        <v>16655.337879727216</v>
      </c>
      <c r="BS23" s="440">
        <f t="shared" si="65"/>
        <v>16198.107031019203</v>
      </c>
      <c r="BT23" s="440">
        <f t="shared" si="66"/>
        <v>17249.596106922549</v>
      </c>
      <c r="BU23" s="440"/>
      <c r="BV23" s="441">
        <f t="shared" si="67"/>
        <v>20111.915904936013</v>
      </c>
      <c r="BW23" s="441">
        <f t="shared" si="68"/>
        <v>21702.664153788162</v>
      </c>
      <c r="BX23" s="441">
        <f t="shared" si="69"/>
        <v>20875.829109341059</v>
      </c>
      <c r="BY23" s="441">
        <f t="shared" si="70"/>
        <v>17765.693738375696</v>
      </c>
      <c r="BZ23" s="441">
        <f t="shared" si="71"/>
        <v>16198.107031019203</v>
      </c>
      <c r="CA23" s="441">
        <f t="shared" si="72"/>
        <v>17249.596106922549</v>
      </c>
      <c r="CB23" s="479">
        <f t="shared" si="36"/>
        <v>2862.3197980134646</v>
      </c>
    </row>
    <row r="24" spans="1:80">
      <c r="A24" s="16">
        <v>55204510</v>
      </c>
      <c r="B24" s="16">
        <v>2235</v>
      </c>
      <c r="C24" s="16" t="s">
        <v>106</v>
      </c>
      <c r="D24" s="16" t="s">
        <v>1130</v>
      </c>
      <c r="E24" s="16">
        <v>1</v>
      </c>
      <c r="F24" s="16" t="s">
        <v>563</v>
      </c>
      <c r="G24" s="16" t="s">
        <v>421</v>
      </c>
      <c r="H24" s="17">
        <v>45</v>
      </c>
      <c r="I24" s="16" t="s">
        <v>561</v>
      </c>
      <c r="J24" s="17" t="s">
        <v>559</v>
      </c>
      <c r="K24" s="446">
        <v>121</v>
      </c>
      <c r="L24" s="446">
        <v>135</v>
      </c>
      <c r="M24" s="446">
        <v>149</v>
      </c>
      <c r="N24" s="446">
        <v>150</v>
      </c>
      <c r="O24" s="5">
        <v>121.94</v>
      </c>
      <c r="P24" s="5">
        <v>135.02000000000001</v>
      </c>
      <c r="Q24" s="89"/>
      <c r="R24" s="227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810">
        <v>153</v>
      </c>
      <c r="AP24" s="625">
        <v>139</v>
      </c>
      <c r="AQ24" s="228">
        <f t="shared" si="37"/>
        <v>33.611111111111107</v>
      </c>
      <c r="AR24" s="228">
        <f t="shared" si="38"/>
        <v>37.5</v>
      </c>
      <c r="AS24" s="228">
        <f t="shared" si="39"/>
        <v>41.388888888888886</v>
      </c>
      <c r="AT24" s="228">
        <f t="shared" si="40"/>
        <v>41.666666666666664</v>
      </c>
      <c r="AU24" s="228">
        <f t="shared" si="41"/>
        <v>33.87222222222222</v>
      </c>
      <c r="AV24" s="228">
        <f t="shared" si="42"/>
        <v>37.50555555555556</v>
      </c>
      <c r="AW24" s="228">
        <f t="shared" si="43"/>
        <v>42.5</v>
      </c>
      <c r="AX24" s="228">
        <f t="shared" si="44"/>
        <v>38.611111111111107</v>
      </c>
      <c r="AY24" s="313">
        <f t="shared" si="45"/>
        <v>44.239780113751763</v>
      </c>
      <c r="AZ24" s="313">
        <f t="shared" si="46"/>
        <v>41.693130418394269</v>
      </c>
      <c r="BA24" s="313">
        <f t="shared" si="47"/>
        <v>44.445852441869818</v>
      </c>
      <c r="BB24" s="313">
        <f t="shared" si="48"/>
        <v>39.207480884480262</v>
      </c>
      <c r="BC24" s="313">
        <f t="shared" si="49"/>
        <v>36.998022936156239</v>
      </c>
      <c r="BD24" s="313">
        <f t="shared" si="50"/>
        <v>38.423272028025281</v>
      </c>
      <c r="BE24" s="313">
        <f t="shared" si="51"/>
        <v>43.161719810040708</v>
      </c>
      <c r="BF24" s="313">
        <f t="shared" si="52"/>
        <v>45.793279424369551</v>
      </c>
      <c r="BG24" s="229">
        <f t="shared" si="53"/>
        <v>7.6914282639856468</v>
      </c>
      <c r="BH24" s="229">
        <f t="shared" si="54"/>
        <v>7.1495135380257073</v>
      </c>
      <c r="BI24" s="229">
        <f t="shared" si="55"/>
        <v>7.7741822658981716</v>
      </c>
      <c r="BJ24" s="229">
        <f t="shared" si="56"/>
        <v>7.1062212505675477</v>
      </c>
      <c r="BK24" s="229">
        <f t="shared" si="57"/>
        <v>6.5152133377546626</v>
      </c>
      <c r="BL24" s="229">
        <f t="shared" si="58"/>
        <v>5.2181992234454766</v>
      </c>
      <c r="BM24" s="229">
        <f t="shared" si="59"/>
        <v>3.5716711598286981</v>
      </c>
      <c r="BN24" s="229">
        <f t="shared" si="60"/>
        <v>3.4830413316620104</v>
      </c>
      <c r="BO24" s="440">
        <f t="shared" si="61"/>
        <v>10192.845338208406</v>
      </c>
      <c r="BP24" s="440">
        <f t="shared" si="62"/>
        <v>9606.0972483980404</v>
      </c>
      <c r="BQ24" s="440">
        <f t="shared" si="63"/>
        <v>12000.38015930485</v>
      </c>
      <c r="BR24" s="440">
        <f t="shared" si="64"/>
        <v>10586.019838809671</v>
      </c>
      <c r="BS24" s="440">
        <f t="shared" si="65"/>
        <v>10655.430605612997</v>
      </c>
      <c r="BT24" s="440">
        <f t="shared" si="66"/>
        <v>11065.902344071281</v>
      </c>
      <c r="BU24" s="440"/>
      <c r="BV24" s="441">
        <f t="shared" si="67"/>
        <v>12741.056672760507</v>
      </c>
      <c r="BW24" s="441">
        <f t="shared" si="68"/>
        <v>12007.62156049755</v>
      </c>
      <c r="BX24" s="441">
        <f t="shared" si="69"/>
        <v>12800.405503258507</v>
      </c>
      <c r="BY24" s="441">
        <f t="shared" si="70"/>
        <v>11291.754494730316</v>
      </c>
      <c r="BZ24" s="441">
        <f t="shared" si="71"/>
        <v>10655.430605612997</v>
      </c>
      <c r="CA24" s="441">
        <f t="shared" si="72"/>
        <v>11065.902344071281</v>
      </c>
      <c r="CB24" s="479">
        <f t="shared" si="36"/>
        <v>1675.1543286892265</v>
      </c>
    </row>
    <row r="25" spans="1:80">
      <c r="A25" s="16">
        <v>56300400</v>
      </c>
      <c r="B25" s="16">
        <v>7861</v>
      </c>
      <c r="C25" s="16" t="s">
        <v>1121</v>
      </c>
      <c r="D25" s="16" t="s">
        <v>1130</v>
      </c>
      <c r="E25" s="16"/>
      <c r="F25" s="16" t="s">
        <v>164</v>
      </c>
      <c r="G25" s="16" t="s">
        <v>587</v>
      </c>
      <c r="H25" s="17">
        <v>4</v>
      </c>
      <c r="I25" s="16"/>
      <c r="J25" s="17" t="s">
        <v>559</v>
      </c>
      <c r="K25" s="445">
        <v>356</v>
      </c>
      <c r="L25" s="445">
        <v>338</v>
      </c>
      <c r="M25" s="445">
        <v>327</v>
      </c>
      <c r="N25" s="445">
        <v>397</v>
      </c>
      <c r="O25" s="5">
        <v>222.92</v>
      </c>
      <c r="P25" s="5">
        <v>390.69</v>
      </c>
      <c r="Q25" s="89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810">
        <v>419</v>
      </c>
      <c r="AP25" s="625">
        <v>364</v>
      </c>
      <c r="AQ25" s="228">
        <f t="shared" si="37"/>
        <v>98.888888888888886</v>
      </c>
      <c r="AR25" s="228">
        <f t="shared" si="38"/>
        <v>93.888888888888886</v>
      </c>
      <c r="AS25" s="228">
        <f t="shared" si="39"/>
        <v>90.833333333333329</v>
      </c>
      <c r="AT25" s="228">
        <f t="shared" si="40"/>
        <v>110.27777777777777</v>
      </c>
      <c r="AU25" s="228">
        <f t="shared" si="41"/>
        <v>61.922222222222217</v>
      </c>
      <c r="AV25" s="228">
        <f t="shared" si="42"/>
        <v>108.52499999999999</v>
      </c>
      <c r="AW25" s="228">
        <f t="shared" si="43"/>
        <v>116.38888888888889</v>
      </c>
      <c r="AX25" s="228">
        <f t="shared" si="44"/>
        <v>101.11111111111111</v>
      </c>
      <c r="AY25" s="313">
        <f t="shared" si="45"/>
        <v>130.16001421897218</v>
      </c>
      <c r="AZ25" s="313">
        <f t="shared" si="46"/>
        <v>104.38724504753527</v>
      </c>
      <c r="BA25" s="313">
        <f t="shared" si="47"/>
        <v>97.542239922761283</v>
      </c>
      <c r="BB25" s="313">
        <f t="shared" si="48"/>
        <v>103.76913274092442</v>
      </c>
      <c r="BC25" s="313">
        <f t="shared" si="49"/>
        <v>67.636536599376328</v>
      </c>
      <c r="BD25" s="313">
        <f t="shared" si="50"/>
        <v>111.18047806716928</v>
      </c>
      <c r="BE25" s="313">
        <f t="shared" si="51"/>
        <v>118.2010496758631</v>
      </c>
      <c r="BF25" s="313">
        <f t="shared" si="52"/>
        <v>119.91909144223395</v>
      </c>
      <c r="BG25" s="229">
        <f t="shared" si="53"/>
        <v>22.629326132056949</v>
      </c>
      <c r="BH25" s="229">
        <f t="shared" si="54"/>
        <v>17.900263524834731</v>
      </c>
      <c r="BI25" s="229">
        <f t="shared" si="55"/>
        <v>17.061460409051694</v>
      </c>
      <c r="BJ25" s="229">
        <f t="shared" si="56"/>
        <v>18.807798909835444</v>
      </c>
      <c r="BK25" s="229">
        <f t="shared" si="57"/>
        <v>11.910540899231339</v>
      </c>
      <c r="BL25" s="229">
        <f t="shared" si="58"/>
        <v>15.099231629446846</v>
      </c>
      <c r="BM25" s="229">
        <f t="shared" si="59"/>
        <v>9.7812432416223807</v>
      </c>
      <c r="BN25" s="229">
        <f t="shared" si="60"/>
        <v>9.121057875719222</v>
      </c>
      <c r="BO25" s="440">
        <f t="shared" si="61"/>
        <v>29988.867276051191</v>
      </c>
      <c r="BP25" s="440">
        <f t="shared" si="62"/>
        <v>24050.821258952128</v>
      </c>
      <c r="BQ25" s="440">
        <f t="shared" si="63"/>
        <v>26336.404779145545</v>
      </c>
      <c r="BR25" s="440">
        <f t="shared" si="64"/>
        <v>28017.665840049594</v>
      </c>
      <c r="BS25" s="440">
        <f t="shared" si="65"/>
        <v>19479.322540620382</v>
      </c>
      <c r="BT25" s="440">
        <f t="shared" si="66"/>
        <v>32019.97768334475</v>
      </c>
      <c r="BU25" s="440"/>
      <c r="BV25" s="441">
        <f t="shared" si="67"/>
        <v>37486.08409506399</v>
      </c>
      <c r="BW25" s="441">
        <f t="shared" si="68"/>
        <v>30063.52657369016</v>
      </c>
      <c r="BX25" s="441">
        <f t="shared" si="69"/>
        <v>28092.165097755249</v>
      </c>
      <c r="BY25" s="441">
        <f t="shared" si="70"/>
        <v>29885.510229386233</v>
      </c>
      <c r="BZ25" s="441">
        <f t="shared" si="71"/>
        <v>19479.322540620382</v>
      </c>
      <c r="CA25" s="441">
        <f t="shared" si="72"/>
        <v>32019.97768334475</v>
      </c>
      <c r="CB25" s="479">
        <f t="shared" si="36"/>
        <v>5466.10641171924</v>
      </c>
    </row>
    <row r="26" spans="1:80">
      <c r="A26" s="938">
        <v>58402000</v>
      </c>
      <c r="B26" s="938">
        <v>3827</v>
      </c>
      <c r="C26" s="938" t="s">
        <v>1122</v>
      </c>
      <c r="D26" s="16" t="s">
        <v>1130</v>
      </c>
      <c r="E26" s="938">
        <v>1</v>
      </c>
      <c r="F26" s="16" t="s">
        <v>230</v>
      </c>
      <c r="G26" s="16" t="s">
        <v>429</v>
      </c>
      <c r="H26" s="17">
        <v>20</v>
      </c>
      <c r="I26" s="938"/>
      <c r="J26" s="17" t="s">
        <v>559</v>
      </c>
      <c r="K26" s="444">
        <v>4593</v>
      </c>
      <c r="L26" s="444">
        <v>3645</v>
      </c>
      <c r="M26" s="444">
        <v>3645</v>
      </c>
      <c r="N26" s="444">
        <v>4017</v>
      </c>
      <c r="O26" s="5">
        <v>3806.01</v>
      </c>
      <c r="P26" s="5">
        <v>3759.13</v>
      </c>
      <c r="Q26" s="89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810">
        <v>3761</v>
      </c>
      <c r="AP26" s="625">
        <v>3260</v>
      </c>
      <c r="AQ26" s="228">
        <f t="shared" si="37"/>
        <v>1275.8333333333333</v>
      </c>
      <c r="AR26" s="228">
        <f t="shared" si="38"/>
        <v>1012.5</v>
      </c>
      <c r="AS26" s="228">
        <f t="shared" si="39"/>
        <v>1012.5</v>
      </c>
      <c r="AT26" s="228">
        <f t="shared" si="40"/>
        <v>1115.8333333333333</v>
      </c>
      <c r="AU26" s="228">
        <f t="shared" si="41"/>
        <v>1057.2250000000001</v>
      </c>
      <c r="AV26" s="228">
        <f t="shared" si="42"/>
        <v>1044.2027777777778</v>
      </c>
      <c r="AW26" s="228">
        <f t="shared" si="43"/>
        <v>1044.7222222222222</v>
      </c>
      <c r="AX26" s="228">
        <f t="shared" si="44"/>
        <v>905.55555555555554</v>
      </c>
      <c r="AY26" s="313">
        <f t="shared" si="45"/>
        <v>1679.2835542352223</v>
      </c>
      <c r="AZ26" s="313">
        <f t="shared" si="46"/>
        <v>1125.7145212966452</v>
      </c>
      <c r="BA26" s="313">
        <f t="shared" si="47"/>
        <v>1087.2827661115134</v>
      </c>
      <c r="BB26" s="313">
        <f t="shared" si="48"/>
        <v>1049.9763380863812</v>
      </c>
      <c r="BC26" s="313">
        <f t="shared" si="49"/>
        <v>1154.7879717503695</v>
      </c>
      <c r="BD26" s="313">
        <f t="shared" si="50"/>
        <v>1069.7531815931764</v>
      </c>
      <c r="BE26" s="313">
        <f t="shared" si="51"/>
        <v>1060.9884196442031</v>
      </c>
      <c r="BF26" s="313">
        <f t="shared" si="52"/>
        <v>1074.0006541255018</v>
      </c>
      <c r="BG26" s="229">
        <f t="shared" si="53"/>
        <v>291.95644641724033</v>
      </c>
      <c r="BH26" s="229">
        <f t="shared" si="54"/>
        <v>193.03686552669407</v>
      </c>
      <c r="BI26" s="229">
        <f t="shared" si="55"/>
        <v>190.18049905502579</v>
      </c>
      <c r="BJ26" s="229">
        <f t="shared" si="56"/>
        <v>190.30460509019892</v>
      </c>
      <c r="BK26" s="229">
        <f t="shared" si="57"/>
        <v>203.3538389013255</v>
      </c>
      <c r="BL26" s="229">
        <f t="shared" si="58"/>
        <v>145.28136014539027</v>
      </c>
      <c r="BM26" s="229">
        <f t="shared" si="59"/>
        <v>87.797746615135495</v>
      </c>
      <c r="BN26" s="229">
        <f t="shared" si="60"/>
        <v>81.688595260562252</v>
      </c>
      <c r="BO26" s="440">
        <f t="shared" si="61"/>
        <v>386906.93089579523</v>
      </c>
      <c r="BP26" s="440">
        <f t="shared" si="62"/>
        <v>259364.62570674706</v>
      </c>
      <c r="BQ26" s="440">
        <f t="shared" si="63"/>
        <v>293566.34685010865</v>
      </c>
      <c r="BR26" s="440">
        <f t="shared" si="64"/>
        <v>283493.61128332291</v>
      </c>
      <c r="BS26" s="440">
        <f t="shared" si="65"/>
        <v>332578.9358641064</v>
      </c>
      <c r="BT26" s="440">
        <f t="shared" si="66"/>
        <v>308088.91629883478</v>
      </c>
      <c r="BU26" s="440"/>
      <c r="BV26" s="441">
        <f t="shared" si="67"/>
        <v>483633.66361974401</v>
      </c>
      <c r="BW26" s="441">
        <f t="shared" si="68"/>
        <v>324205.78213343385</v>
      </c>
      <c r="BX26" s="441">
        <f t="shared" si="69"/>
        <v>313137.43664011586</v>
      </c>
      <c r="BY26" s="441">
        <f t="shared" si="70"/>
        <v>302393.18536887778</v>
      </c>
      <c r="BZ26" s="441">
        <f t="shared" si="71"/>
        <v>332578.9358641064</v>
      </c>
      <c r="CA26" s="441">
        <f t="shared" si="72"/>
        <v>308088.91629883478</v>
      </c>
      <c r="CB26" s="479">
        <f t="shared" si="36"/>
        <v>175544.74732090923</v>
      </c>
    </row>
    <row r="27" spans="1:80">
      <c r="A27" s="938">
        <v>58402001</v>
      </c>
      <c r="B27" s="938">
        <v>2701</v>
      </c>
      <c r="C27" s="938" t="s">
        <v>1122</v>
      </c>
      <c r="D27" s="16" t="s">
        <v>1130</v>
      </c>
      <c r="E27" s="938">
        <v>1</v>
      </c>
      <c r="F27" s="16" t="s">
        <v>564</v>
      </c>
      <c r="G27" s="16" t="s">
        <v>429</v>
      </c>
      <c r="H27" s="17">
        <v>20</v>
      </c>
      <c r="I27" s="938"/>
      <c r="J27" s="17" t="s">
        <v>559</v>
      </c>
      <c r="K27" s="444">
        <v>172</v>
      </c>
      <c r="L27" s="444">
        <v>213</v>
      </c>
      <c r="M27" s="444">
        <v>208</v>
      </c>
      <c r="N27" s="444">
        <v>219</v>
      </c>
      <c r="O27" s="5">
        <v>173</v>
      </c>
      <c r="P27" s="5">
        <v>191.07</v>
      </c>
      <c r="Q27" s="89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810">
        <v>181</v>
      </c>
      <c r="AP27" s="625">
        <v>151</v>
      </c>
      <c r="AQ27" s="228">
        <f t="shared" si="37"/>
        <v>47.777777777777779</v>
      </c>
      <c r="AR27" s="228">
        <f t="shared" si="38"/>
        <v>59.166666666666664</v>
      </c>
      <c r="AS27" s="228">
        <f t="shared" si="39"/>
        <v>57.777777777777779</v>
      </c>
      <c r="AT27" s="228">
        <f t="shared" si="40"/>
        <v>60.833333333333329</v>
      </c>
      <c r="AU27" s="228">
        <f t="shared" si="41"/>
        <v>48.055555555555557</v>
      </c>
      <c r="AV27" s="228">
        <f t="shared" si="42"/>
        <v>53.074999999999996</v>
      </c>
      <c r="AW27" s="228">
        <f t="shared" si="43"/>
        <v>50.277777777777779</v>
      </c>
      <c r="AX27" s="228">
        <f t="shared" si="44"/>
        <v>41.944444444444443</v>
      </c>
      <c r="AY27" s="313">
        <f t="shared" si="45"/>
        <v>62.886299004671947</v>
      </c>
      <c r="AZ27" s="313">
        <f t="shared" si="46"/>
        <v>65.782494660133182</v>
      </c>
      <c r="BA27" s="313">
        <f t="shared" si="47"/>
        <v>62.045216831603497</v>
      </c>
      <c r="BB27" s="313">
        <f t="shared" si="48"/>
        <v>57.242922091341178</v>
      </c>
      <c r="BC27" s="313">
        <f t="shared" si="49"/>
        <v>52.490224437879533</v>
      </c>
      <c r="BD27" s="313">
        <f t="shared" si="50"/>
        <v>54.373682316655234</v>
      </c>
      <c r="BE27" s="313">
        <f t="shared" si="51"/>
        <v>51.060596638022005</v>
      </c>
      <c r="BF27" s="313">
        <f t="shared" si="52"/>
        <v>49.74665606532232</v>
      </c>
      <c r="BG27" s="229">
        <f t="shared" si="53"/>
        <v>10.933269928971335</v>
      </c>
      <c r="BH27" s="229">
        <f t="shared" si="54"/>
        <v>11.280343582218338</v>
      </c>
      <c r="BI27" s="229">
        <f t="shared" si="55"/>
        <v>10.852549740314226</v>
      </c>
      <c r="BJ27" s="229">
        <f t="shared" si="56"/>
        <v>10.375083025828621</v>
      </c>
      <c r="BK27" s="229">
        <f t="shared" si="57"/>
        <v>9.2433320274852946</v>
      </c>
      <c r="BL27" s="229">
        <f t="shared" si="58"/>
        <v>7.3843973161289229</v>
      </c>
      <c r="BM27" s="229">
        <f t="shared" si="59"/>
        <v>4.225310326333295</v>
      </c>
      <c r="BN27" s="229">
        <f t="shared" si="60"/>
        <v>3.7837355473450613</v>
      </c>
      <c r="BO27" s="440">
        <f t="shared" si="61"/>
        <v>14489.003290676417</v>
      </c>
      <c r="BP27" s="440">
        <f t="shared" si="62"/>
        <v>15156.286769694685</v>
      </c>
      <c r="BQ27" s="440">
        <f t="shared" si="63"/>
        <v>16752.208544532943</v>
      </c>
      <c r="BR27" s="440">
        <f t="shared" si="64"/>
        <v>15455.588964662118</v>
      </c>
      <c r="BS27" s="440">
        <f t="shared" si="65"/>
        <v>15117.184638109306</v>
      </c>
      <c r="BT27" s="440">
        <f t="shared" si="66"/>
        <v>15659.620507196707</v>
      </c>
      <c r="BU27" s="440"/>
      <c r="BV27" s="441">
        <f t="shared" si="67"/>
        <v>18111.25411334552</v>
      </c>
      <c r="BW27" s="441">
        <f t="shared" si="68"/>
        <v>18945.358462118355</v>
      </c>
      <c r="BX27" s="441">
        <f t="shared" si="69"/>
        <v>17869.022447501808</v>
      </c>
      <c r="BY27" s="441">
        <f t="shared" si="70"/>
        <v>16485.96156230626</v>
      </c>
      <c r="BZ27" s="441">
        <f t="shared" si="71"/>
        <v>15117.184638109306</v>
      </c>
      <c r="CA27" s="441">
        <f t="shared" si="72"/>
        <v>15659.620507196707</v>
      </c>
      <c r="CB27" s="479">
        <f t="shared" si="36"/>
        <v>2451.6336061488128</v>
      </c>
    </row>
    <row r="28" spans="1:80">
      <c r="A28" s="938">
        <v>58402200</v>
      </c>
      <c r="B28" s="938">
        <v>3411</v>
      </c>
      <c r="C28" s="938" t="s">
        <v>106</v>
      </c>
      <c r="D28" s="16" t="s">
        <v>1130</v>
      </c>
      <c r="E28" s="938">
        <v>1</v>
      </c>
      <c r="F28" s="16" t="s">
        <v>253</v>
      </c>
      <c r="G28" s="16" t="s">
        <v>429</v>
      </c>
      <c r="H28" s="17">
        <v>22</v>
      </c>
      <c r="I28" s="938"/>
      <c r="J28" s="17" t="s">
        <v>559</v>
      </c>
      <c r="K28" s="443">
        <v>137</v>
      </c>
      <c r="L28" s="443">
        <v>169</v>
      </c>
      <c r="M28" s="443">
        <v>161</v>
      </c>
      <c r="N28" s="443">
        <v>178</v>
      </c>
      <c r="O28" s="5">
        <v>151.94999999999999</v>
      </c>
      <c r="P28" s="5">
        <v>166.97</v>
      </c>
      <c r="Q28" s="89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810">
        <v>166</v>
      </c>
      <c r="AP28" s="625">
        <v>147</v>
      </c>
      <c r="AQ28" s="228">
        <f t="shared" si="37"/>
        <v>38.055555555555557</v>
      </c>
      <c r="AR28" s="228">
        <f t="shared" si="38"/>
        <v>46.944444444444443</v>
      </c>
      <c r="AS28" s="228">
        <f t="shared" si="39"/>
        <v>44.722222222222221</v>
      </c>
      <c r="AT28" s="228">
        <f t="shared" si="40"/>
        <v>49.444444444444443</v>
      </c>
      <c r="AU28" s="228">
        <f t="shared" si="41"/>
        <v>42.208333333333329</v>
      </c>
      <c r="AV28" s="228">
        <f t="shared" si="42"/>
        <v>46.380555555555553</v>
      </c>
      <c r="AW28" s="228">
        <f t="shared" si="43"/>
        <v>46.111111111111107</v>
      </c>
      <c r="AX28" s="228">
        <f t="shared" si="44"/>
        <v>40.833333333333336</v>
      </c>
      <c r="AY28" s="313">
        <f t="shared" si="45"/>
        <v>50.08966839325614</v>
      </c>
      <c r="AZ28" s="313">
        <f t="shared" si="46"/>
        <v>52.193622523767637</v>
      </c>
      <c r="BA28" s="313">
        <f t="shared" si="47"/>
        <v>48.025384182154639</v>
      </c>
      <c r="BB28" s="313">
        <f t="shared" si="48"/>
        <v>46.526210649583241</v>
      </c>
      <c r="BC28" s="313">
        <f t="shared" si="49"/>
        <v>46.1034081117676</v>
      </c>
      <c r="BD28" s="313">
        <f t="shared" si="50"/>
        <v>47.515432754550289</v>
      </c>
      <c r="BE28" s="313">
        <f t="shared" si="51"/>
        <v>46.82905548017488</v>
      </c>
      <c r="BF28" s="313">
        <f t="shared" si="52"/>
        <v>48.428863851671402</v>
      </c>
      <c r="BG28" s="229">
        <f t="shared" si="53"/>
        <v>8.7084766294713543</v>
      </c>
      <c r="BH28" s="229">
        <f t="shared" si="54"/>
        <v>8.9501317624173655</v>
      </c>
      <c r="BI28" s="229">
        <f t="shared" si="55"/>
        <v>8.4002909047624552</v>
      </c>
      <c r="BJ28" s="229">
        <f t="shared" si="56"/>
        <v>8.4327158840068233</v>
      </c>
      <c r="BK28" s="229">
        <f t="shared" si="57"/>
        <v>8.1186375813664196</v>
      </c>
      <c r="BL28" s="229">
        <f t="shared" si="58"/>
        <v>6.4529901076780565</v>
      </c>
      <c r="BM28" s="229">
        <f t="shared" si="59"/>
        <v>3.8751464871344039</v>
      </c>
      <c r="BN28" s="229">
        <f t="shared" si="60"/>
        <v>3.683504142117378</v>
      </c>
      <c r="BO28" s="440">
        <f t="shared" si="61"/>
        <v>11540.659597806214</v>
      </c>
      <c r="BP28" s="440">
        <f t="shared" si="62"/>
        <v>12025.410629476064</v>
      </c>
      <c r="BQ28" s="440">
        <f t="shared" si="63"/>
        <v>12966.853729181752</v>
      </c>
      <c r="BR28" s="440">
        <f t="shared" si="64"/>
        <v>12562.076875387475</v>
      </c>
      <c r="BS28" s="440">
        <f t="shared" si="65"/>
        <v>13277.781536189068</v>
      </c>
      <c r="BT28" s="440">
        <f t="shared" si="66"/>
        <v>13684.444633310482</v>
      </c>
      <c r="BU28" s="440"/>
      <c r="BV28" s="441">
        <f t="shared" si="67"/>
        <v>14425.824497257769</v>
      </c>
      <c r="BW28" s="441">
        <f t="shared" si="68"/>
        <v>15031.76328684508</v>
      </c>
      <c r="BX28" s="441">
        <f t="shared" si="69"/>
        <v>13831.310644460536</v>
      </c>
      <c r="BY28" s="441">
        <f t="shared" si="70"/>
        <v>13399.548667079973</v>
      </c>
      <c r="BZ28" s="441">
        <f t="shared" si="71"/>
        <v>13277.781536189068</v>
      </c>
      <c r="CA28" s="441">
        <f t="shared" si="72"/>
        <v>13684.444633310482</v>
      </c>
      <c r="CB28" s="479">
        <f t="shared" si="36"/>
        <v>741.37986394728614</v>
      </c>
    </row>
    <row r="29" spans="1:80">
      <c r="A29" s="938">
        <v>62903400</v>
      </c>
      <c r="B29" s="938">
        <v>4283</v>
      </c>
      <c r="C29" s="938" t="s">
        <v>106</v>
      </c>
      <c r="D29" s="938" t="s">
        <v>1130</v>
      </c>
      <c r="E29" s="938">
        <v>1</v>
      </c>
      <c r="F29" s="938" t="s">
        <v>331</v>
      </c>
      <c r="G29" s="938" t="s">
        <v>565</v>
      </c>
      <c r="H29" s="939">
        <v>34</v>
      </c>
      <c r="I29" s="938"/>
      <c r="J29" s="939" t="s">
        <v>559</v>
      </c>
      <c r="K29" s="445">
        <v>211</v>
      </c>
      <c r="L29" s="445">
        <v>245</v>
      </c>
      <c r="M29" s="445">
        <v>245</v>
      </c>
      <c r="N29" s="445">
        <v>282</v>
      </c>
      <c r="O29" s="5">
        <v>248.94</v>
      </c>
      <c r="P29" s="5">
        <v>242.71</v>
      </c>
      <c r="Q29" s="89"/>
      <c r="R29" s="227"/>
      <c r="S29" s="230"/>
      <c r="T29" s="230"/>
      <c r="U29" s="230"/>
      <c r="V29" s="230" t="s">
        <v>139</v>
      </c>
      <c r="W29" s="230" t="s">
        <v>588</v>
      </c>
      <c r="X29" s="230">
        <v>24</v>
      </c>
      <c r="Y29" s="230"/>
      <c r="Z29" s="230" t="s">
        <v>559</v>
      </c>
      <c r="AA29" s="230"/>
      <c r="AB29" s="230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810">
        <v>238</v>
      </c>
      <c r="AP29" s="625">
        <v>208</v>
      </c>
      <c r="AQ29" s="228">
        <f t="shared" si="37"/>
        <v>58.611111111111107</v>
      </c>
      <c r="AR29" s="228">
        <f t="shared" si="38"/>
        <v>68.055555555555557</v>
      </c>
      <c r="AS29" s="228">
        <f t="shared" si="39"/>
        <v>68.055555555555557</v>
      </c>
      <c r="AT29" s="228">
        <f t="shared" si="40"/>
        <v>78.333333333333329</v>
      </c>
      <c r="AU29" s="228">
        <f t="shared" si="41"/>
        <v>69.149999999999991</v>
      </c>
      <c r="AV29" s="228">
        <f t="shared" si="42"/>
        <v>67.419444444444451</v>
      </c>
      <c r="AW29" s="228">
        <f t="shared" si="43"/>
        <v>66.111111111111114</v>
      </c>
      <c r="AX29" s="228">
        <f t="shared" si="44"/>
        <v>57.777777777777779</v>
      </c>
      <c r="AY29" s="313">
        <f t="shared" si="45"/>
        <v>77.145401685963847</v>
      </c>
      <c r="AZ29" s="313">
        <f t="shared" si="46"/>
        <v>75.665310759308113</v>
      </c>
      <c r="BA29" s="313">
        <f t="shared" si="47"/>
        <v>73.082106364148359</v>
      </c>
      <c r="BB29" s="313">
        <f t="shared" si="48"/>
        <v>73.71006406282288</v>
      </c>
      <c r="BC29" s="313">
        <f t="shared" si="49"/>
        <v>75.531309084194973</v>
      </c>
      <c r="BD29" s="313">
        <f t="shared" si="50"/>
        <v>69.069118307821185</v>
      </c>
      <c r="BE29" s="313">
        <f t="shared" si="51"/>
        <v>67.140453037841098</v>
      </c>
      <c r="BF29" s="313">
        <f t="shared" si="52"/>
        <v>68.525195109847971</v>
      </c>
      <c r="BG29" s="229">
        <f t="shared" si="53"/>
        <v>13.412325319842743</v>
      </c>
      <c r="BH29" s="229">
        <f t="shared" si="54"/>
        <v>12.975043087528135</v>
      </c>
      <c r="BI29" s="229">
        <f t="shared" si="55"/>
        <v>12.783051376812431</v>
      </c>
      <c r="BJ29" s="229">
        <f t="shared" si="56"/>
        <v>13.359695951066989</v>
      </c>
      <c r="BK29" s="229">
        <f t="shared" si="57"/>
        <v>13.300780779897046</v>
      </c>
      <c r="BL29" s="229">
        <f t="shared" si="58"/>
        <v>9.3801594839464659</v>
      </c>
      <c r="BM29" s="229">
        <f t="shared" si="59"/>
        <v>5.5559329152890848</v>
      </c>
      <c r="BN29" s="229">
        <f t="shared" si="60"/>
        <v>5.2120330718395556</v>
      </c>
      <c r="BO29" s="440">
        <f t="shared" si="61"/>
        <v>17774.30054844607</v>
      </c>
      <c r="BP29" s="440">
        <f t="shared" si="62"/>
        <v>17433.287598944589</v>
      </c>
      <c r="BQ29" s="440">
        <f t="shared" si="63"/>
        <v>19732.168718320056</v>
      </c>
      <c r="BR29" s="440">
        <f t="shared" si="64"/>
        <v>19901.717296962179</v>
      </c>
      <c r="BS29" s="440">
        <f t="shared" si="65"/>
        <v>21753.017016248152</v>
      </c>
      <c r="BT29" s="440">
        <f t="shared" si="66"/>
        <v>19891.906072652502</v>
      </c>
      <c r="BU29" s="440"/>
      <c r="BV29" s="441">
        <f t="shared" si="67"/>
        <v>22217.875685557588</v>
      </c>
      <c r="BW29" s="441">
        <f t="shared" si="68"/>
        <v>21791.609498680737</v>
      </c>
      <c r="BX29" s="441">
        <f t="shared" si="69"/>
        <v>21047.646632874726</v>
      </c>
      <c r="BY29" s="441">
        <f t="shared" si="70"/>
        <v>21228.49845009299</v>
      </c>
      <c r="BZ29" s="441">
        <f t="shared" si="71"/>
        <v>21753.017016248152</v>
      </c>
      <c r="CA29" s="441">
        <f t="shared" si="72"/>
        <v>19891.906072652502</v>
      </c>
      <c r="CB29" s="479">
        <f t="shared" si="36"/>
        <v>2325.9696129050863</v>
      </c>
    </row>
    <row r="30" spans="1:80">
      <c r="A30" s="938">
        <v>63610000</v>
      </c>
      <c r="B30" s="938">
        <v>7341</v>
      </c>
      <c r="C30" s="938" t="s">
        <v>1122</v>
      </c>
      <c r="D30" s="938" t="s">
        <v>1130</v>
      </c>
      <c r="E30" s="938">
        <v>1</v>
      </c>
      <c r="F30" s="938" t="s">
        <v>98</v>
      </c>
      <c r="G30" s="938" t="s">
        <v>432</v>
      </c>
      <c r="H30" s="939">
        <v>100</v>
      </c>
      <c r="I30" s="938"/>
      <c r="J30" s="939" t="s">
        <v>559</v>
      </c>
      <c r="K30" s="444">
        <v>3173</v>
      </c>
      <c r="L30" s="444">
        <v>3908</v>
      </c>
      <c r="M30" s="444">
        <v>3629</v>
      </c>
      <c r="N30" s="444">
        <v>4048</v>
      </c>
      <c r="O30" s="5">
        <v>4031.7</v>
      </c>
      <c r="P30" s="5">
        <v>4279.2</v>
      </c>
      <c r="Q30" s="89"/>
      <c r="R30" s="227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810">
        <v>4168</v>
      </c>
      <c r="AP30" s="625">
        <v>3516</v>
      </c>
      <c r="AQ30" s="228">
        <f t="shared" si="37"/>
        <v>881.38888888888891</v>
      </c>
      <c r="AR30" s="228">
        <f t="shared" si="38"/>
        <v>1085.5555555555554</v>
      </c>
      <c r="AS30" s="228">
        <f t="shared" si="39"/>
        <v>1008.0555555555555</v>
      </c>
      <c r="AT30" s="228">
        <f t="shared" si="40"/>
        <v>1124.4444444444443</v>
      </c>
      <c r="AU30" s="228">
        <f t="shared" si="41"/>
        <v>1119.9166666666665</v>
      </c>
      <c r="AV30" s="228">
        <f t="shared" si="42"/>
        <v>1188.6666666666665</v>
      </c>
      <c r="AW30" s="228">
        <f t="shared" si="43"/>
        <v>1157.7777777777778</v>
      </c>
      <c r="AX30" s="228">
        <f t="shared" si="44"/>
        <v>976.66666666666663</v>
      </c>
      <c r="AY30" s="313">
        <f t="shared" si="45"/>
        <v>1160.1059694292096</v>
      </c>
      <c r="AZ30" s="313">
        <f t="shared" si="46"/>
        <v>1206.938916111739</v>
      </c>
      <c r="BA30" s="313">
        <f t="shared" si="47"/>
        <v>1082.5100571244668</v>
      </c>
      <c r="BB30" s="313">
        <f t="shared" si="48"/>
        <v>1058.079217469174</v>
      </c>
      <c r="BC30" s="313">
        <f t="shared" si="49"/>
        <v>1223.2649587641554</v>
      </c>
      <c r="BD30" s="313">
        <f t="shared" si="50"/>
        <v>1217.751930546036</v>
      </c>
      <c r="BE30" s="313">
        <f t="shared" si="51"/>
        <v>1175.8042363937886</v>
      </c>
      <c r="BF30" s="313">
        <f t="shared" si="52"/>
        <v>1158.3393557991608</v>
      </c>
      <c r="BG30" s="229">
        <f t="shared" si="53"/>
        <v>201.69340398038395</v>
      </c>
      <c r="BH30" s="229">
        <f t="shared" si="54"/>
        <v>206.96517708595891</v>
      </c>
      <c r="BI30" s="229">
        <f t="shared" si="55"/>
        <v>189.34568753654003</v>
      </c>
      <c r="BJ30" s="229">
        <f t="shared" si="56"/>
        <v>191.77322414864955</v>
      </c>
      <c r="BK30" s="229">
        <f t="shared" si="57"/>
        <v>215.41237997232633</v>
      </c>
      <c r="BL30" s="229">
        <f t="shared" si="58"/>
        <v>165.38081852294388</v>
      </c>
      <c r="BM30" s="229">
        <f t="shared" si="59"/>
        <v>97.298858785398764</v>
      </c>
      <c r="BN30" s="229">
        <f t="shared" si="60"/>
        <v>88.103405195134002</v>
      </c>
      <c r="BO30" s="440">
        <f t="shared" si="61"/>
        <v>267288.41535648989</v>
      </c>
      <c r="BP30" s="440">
        <f t="shared" si="62"/>
        <v>278078.72627214465</v>
      </c>
      <c r="BQ30" s="440">
        <f t="shared" si="63"/>
        <v>292277.71542360605</v>
      </c>
      <c r="BR30" s="440">
        <f t="shared" si="64"/>
        <v>285681.38871667697</v>
      </c>
      <c r="BS30" s="440">
        <f t="shared" si="65"/>
        <v>352300.30812407675</v>
      </c>
      <c r="BT30" s="440">
        <f t="shared" si="66"/>
        <v>350712.55599725834</v>
      </c>
      <c r="BU30" s="440"/>
      <c r="BV30" s="441">
        <f t="shared" si="67"/>
        <v>334110.51919561235</v>
      </c>
      <c r="BW30" s="441">
        <f t="shared" si="68"/>
        <v>347598.40784018085</v>
      </c>
      <c r="BX30" s="441">
        <f t="shared" si="69"/>
        <v>311762.89645184646</v>
      </c>
      <c r="BY30" s="441">
        <f t="shared" si="70"/>
        <v>304726.81463112211</v>
      </c>
      <c r="BZ30" s="441">
        <f t="shared" si="71"/>
        <v>352300.30812407675</v>
      </c>
      <c r="CA30" s="441">
        <f t="shared" si="72"/>
        <v>350712.55599725834</v>
      </c>
      <c r="CB30" s="479">
        <f t="shared" si="36"/>
        <v>-16602.036801645998</v>
      </c>
    </row>
    <row r="31" spans="1:80">
      <c r="A31" s="938">
        <v>63613000</v>
      </c>
      <c r="B31" s="938">
        <v>2811</v>
      </c>
      <c r="C31" s="938" t="s">
        <v>106</v>
      </c>
      <c r="D31" s="938" t="s">
        <v>1130</v>
      </c>
      <c r="E31" s="938">
        <v>1</v>
      </c>
      <c r="F31" s="938" t="s">
        <v>92</v>
      </c>
      <c r="G31" s="938" t="s">
        <v>432</v>
      </c>
      <c r="H31" s="939">
        <v>130</v>
      </c>
      <c r="I31" s="938"/>
      <c r="J31" s="939" t="s">
        <v>559</v>
      </c>
      <c r="K31" s="445">
        <v>166</v>
      </c>
      <c r="L31" s="445">
        <v>182</v>
      </c>
      <c r="M31" s="445">
        <v>192</v>
      </c>
      <c r="N31" s="445">
        <v>214</v>
      </c>
      <c r="O31" s="5">
        <v>184.31</v>
      </c>
      <c r="P31" s="5">
        <v>198.03</v>
      </c>
      <c r="Q31" s="89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810">
        <v>202</v>
      </c>
      <c r="AP31" s="625">
        <v>161</v>
      </c>
      <c r="AQ31" s="228">
        <f t="shared" si="37"/>
        <v>46.111111111111107</v>
      </c>
      <c r="AR31" s="228">
        <f t="shared" si="38"/>
        <v>50.555555555555557</v>
      </c>
      <c r="AS31" s="228">
        <f t="shared" si="39"/>
        <v>53.333333333333329</v>
      </c>
      <c r="AT31" s="228">
        <f t="shared" si="40"/>
        <v>59.444444444444443</v>
      </c>
      <c r="AU31" s="228">
        <f t="shared" si="41"/>
        <v>51.197222222222223</v>
      </c>
      <c r="AV31" s="228">
        <f t="shared" si="42"/>
        <v>55.008333333333333</v>
      </c>
      <c r="AW31" s="228">
        <f t="shared" si="43"/>
        <v>56.111111111111107</v>
      </c>
      <c r="AX31" s="228">
        <f t="shared" si="44"/>
        <v>44.722222222222221</v>
      </c>
      <c r="AY31" s="313">
        <f t="shared" si="45"/>
        <v>60.692590899857805</v>
      </c>
      <c r="AZ31" s="313">
        <f t="shared" si="46"/>
        <v>56.208516564057462</v>
      </c>
      <c r="BA31" s="313">
        <f t="shared" si="47"/>
        <v>57.272507844557076</v>
      </c>
      <c r="BB31" s="313">
        <f t="shared" si="48"/>
        <v>55.936006061858507</v>
      </c>
      <c r="BC31" s="313">
        <f t="shared" si="49"/>
        <v>55.921810786968656</v>
      </c>
      <c r="BD31" s="313">
        <f t="shared" si="50"/>
        <v>56.354322024217495</v>
      </c>
      <c r="BE31" s="313">
        <f t="shared" si="51"/>
        <v>56.984754259007985</v>
      </c>
      <c r="BF31" s="313">
        <f t="shared" si="52"/>
        <v>53.041136599449629</v>
      </c>
      <c r="BG31" s="229">
        <f t="shared" si="53"/>
        <v>10.551876791914193</v>
      </c>
      <c r="BH31" s="229">
        <f t="shared" si="54"/>
        <v>9.6386034364494719</v>
      </c>
      <c r="BI31" s="229">
        <f t="shared" si="55"/>
        <v>10.017738221828516</v>
      </c>
      <c r="BJ31" s="229">
        <f t="shared" si="56"/>
        <v>10.138208984143036</v>
      </c>
      <c r="BK31" s="229">
        <f t="shared" si="57"/>
        <v>9.8476215374902587</v>
      </c>
      <c r="BL31" s="229">
        <f t="shared" si="58"/>
        <v>7.6533846261213734</v>
      </c>
      <c r="BM31" s="229">
        <f t="shared" si="59"/>
        <v>4.7155397012117435</v>
      </c>
      <c r="BN31" s="229">
        <f t="shared" si="60"/>
        <v>4.0343140604142711</v>
      </c>
      <c r="BO31" s="440">
        <f t="shared" si="61"/>
        <v>13983.572943327239</v>
      </c>
      <c r="BP31" s="440">
        <f t="shared" si="62"/>
        <v>12950.442216358839</v>
      </c>
      <c r="BQ31" s="440">
        <f t="shared" si="63"/>
        <v>15463.577118030411</v>
      </c>
      <c r="BR31" s="440">
        <f t="shared" si="64"/>
        <v>15102.721636701797</v>
      </c>
      <c r="BS31" s="440">
        <f t="shared" si="65"/>
        <v>16105.481506646973</v>
      </c>
      <c r="BT31" s="440">
        <f t="shared" si="66"/>
        <v>16230.044742974638</v>
      </c>
      <c r="BU31" s="440"/>
      <c r="BV31" s="441">
        <f t="shared" si="67"/>
        <v>17479.466179159048</v>
      </c>
      <c r="BW31" s="441">
        <f t="shared" si="68"/>
        <v>16188.052770448548</v>
      </c>
      <c r="BX31" s="441">
        <f t="shared" si="69"/>
        <v>16494.482259232438</v>
      </c>
      <c r="BY31" s="441">
        <f t="shared" si="70"/>
        <v>16109.56974581525</v>
      </c>
      <c r="BZ31" s="441">
        <f t="shared" si="71"/>
        <v>16105.481506646973</v>
      </c>
      <c r="CA31" s="441">
        <f t="shared" si="72"/>
        <v>16230.044742974638</v>
      </c>
      <c r="CB31" s="479">
        <f t="shared" si="36"/>
        <v>1249.4214361844097</v>
      </c>
    </row>
    <row r="32" spans="1:80">
      <c r="A32" s="938">
        <v>82104401</v>
      </c>
      <c r="B32" s="938">
        <v>6053</v>
      </c>
      <c r="C32" s="938" t="s">
        <v>1121</v>
      </c>
      <c r="D32" s="938" t="s">
        <v>1130</v>
      </c>
      <c r="E32" s="938"/>
      <c r="F32" s="943" t="s">
        <v>1107</v>
      </c>
      <c r="G32" s="943" t="s">
        <v>436</v>
      </c>
      <c r="H32" s="950">
        <v>44</v>
      </c>
      <c r="I32" s="949"/>
      <c r="J32" s="944" t="s">
        <v>559</v>
      </c>
      <c r="K32" s="447"/>
      <c r="L32" s="447"/>
      <c r="M32" s="447"/>
      <c r="N32" s="447"/>
      <c r="O32" s="5"/>
      <c r="P32" s="5">
        <v>1701</v>
      </c>
      <c r="Q32" s="89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810">
        <v>3581</v>
      </c>
      <c r="AP32" s="625">
        <v>3114</v>
      </c>
      <c r="AQ32" s="228">
        <f t="shared" si="37"/>
        <v>0</v>
      </c>
      <c r="AR32" s="228">
        <f t="shared" si="38"/>
        <v>0</v>
      </c>
      <c r="AS32" s="228">
        <f t="shared" si="39"/>
        <v>0</v>
      </c>
      <c r="AT32" s="228">
        <f t="shared" si="40"/>
        <v>0</v>
      </c>
      <c r="AU32" s="228">
        <f t="shared" si="41"/>
        <v>0</v>
      </c>
      <c r="AV32" s="228">
        <f t="shared" si="42"/>
        <v>472.5</v>
      </c>
      <c r="AW32" s="228">
        <f t="shared" si="43"/>
        <v>994.72222222222217</v>
      </c>
      <c r="AX32" s="228">
        <f t="shared" si="44"/>
        <v>865</v>
      </c>
      <c r="AY32" s="313">
        <f t="shared" si="45"/>
        <v>0</v>
      </c>
      <c r="AZ32" s="313">
        <f t="shared" si="46"/>
        <v>0</v>
      </c>
      <c r="BA32" s="313">
        <f t="shared" si="47"/>
        <v>0</v>
      </c>
      <c r="BB32" s="313">
        <f t="shared" si="48"/>
        <v>0</v>
      </c>
      <c r="BC32" s="313">
        <f t="shared" si="49"/>
        <v>0</v>
      </c>
      <c r="BD32" s="313">
        <f t="shared" si="50"/>
        <v>484.06151473612061</v>
      </c>
      <c r="BE32" s="313">
        <f t="shared" si="51"/>
        <v>1010.2099257500377</v>
      </c>
      <c r="BF32" s="313">
        <f t="shared" si="52"/>
        <v>1025.9012383272432</v>
      </c>
      <c r="BG32" s="229">
        <f t="shared" si="53"/>
        <v>0</v>
      </c>
      <c r="BH32" s="229">
        <f t="shared" si="54"/>
        <v>0</v>
      </c>
      <c r="BI32" s="229">
        <f t="shared" si="55"/>
        <v>0</v>
      </c>
      <c r="BJ32" s="229">
        <f t="shared" si="56"/>
        <v>0</v>
      </c>
      <c r="BK32" s="229">
        <f t="shared" si="57"/>
        <v>0</v>
      </c>
      <c r="BL32" s="229">
        <f t="shared" si="58"/>
        <v>65.739571019706389</v>
      </c>
      <c r="BM32" s="229">
        <f t="shared" si="59"/>
        <v>83.595780544748791</v>
      </c>
      <c r="BN32" s="229">
        <f t="shared" si="60"/>
        <v>78.030148969751792</v>
      </c>
      <c r="BO32" s="440">
        <f t="shared" si="61"/>
        <v>0</v>
      </c>
      <c r="BP32" s="440">
        <f t="shared" si="62"/>
        <v>0</v>
      </c>
      <c r="BQ32" s="440">
        <f t="shared" si="63"/>
        <v>0</v>
      </c>
      <c r="BR32" s="440">
        <f t="shared" si="64"/>
        <v>0</v>
      </c>
      <c r="BS32" s="440">
        <f t="shared" si="65"/>
        <v>0</v>
      </c>
      <c r="BT32" s="440">
        <f t="shared" si="66"/>
        <v>139409.71624400275</v>
      </c>
      <c r="BU32" s="440"/>
      <c r="BV32" s="441">
        <f t="shared" si="67"/>
        <v>0</v>
      </c>
      <c r="BW32" s="441">
        <f t="shared" si="68"/>
        <v>0</v>
      </c>
      <c r="BX32" s="441">
        <f t="shared" si="69"/>
        <v>0</v>
      </c>
      <c r="BY32" s="441">
        <f t="shared" si="70"/>
        <v>0</v>
      </c>
      <c r="BZ32" s="441">
        <f t="shared" si="71"/>
        <v>0</v>
      </c>
      <c r="CA32" s="441">
        <f t="shared" si="72"/>
        <v>139409.71624400275</v>
      </c>
      <c r="CB32" s="479">
        <f t="shared" si="36"/>
        <v>-139409.71624400275</v>
      </c>
    </row>
    <row r="33" spans="1:80">
      <c r="A33" s="16">
        <v>81901903</v>
      </c>
      <c r="B33" s="16">
        <v>2776</v>
      </c>
      <c r="C33" s="16" t="s">
        <v>1120</v>
      </c>
      <c r="D33" s="16" t="s">
        <v>1130</v>
      </c>
      <c r="E33" s="16">
        <v>1</v>
      </c>
      <c r="F33" s="16" t="s">
        <v>187</v>
      </c>
      <c r="G33" s="16" t="s">
        <v>590</v>
      </c>
      <c r="H33" s="17" t="s">
        <v>589</v>
      </c>
      <c r="I33" s="951"/>
      <c r="J33" s="17" t="s">
        <v>559</v>
      </c>
      <c r="K33" s="444"/>
      <c r="L33" s="444"/>
      <c r="M33" s="444"/>
      <c r="N33" s="444"/>
      <c r="O33" s="5">
        <v>53.09</v>
      </c>
      <c r="P33" s="5">
        <v>168.48</v>
      </c>
      <c r="Q33" s="89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810">
        <v>138</v>
      </c>
      <c r="AP33" s="625">
        <v>106</v>
      </c>
      <c r="AQ33" s="228">
        <f t="shared" si="37"/>
        <v>0</v>
      </c>
      <c r="AR33" s="228">
        <f t="shared" si="38"/>
        <v>0</v>
      </c>
      <c r="AS33" s="228">
        <f t="shared" si="39"/>
        <v>0</v>
      </c>
      <c r="AT33" s="228">
        <f t="shared" si="40"/>
        <v>0</v>
      </c>
      <c r="AU33" s="228">
        <f t="shared" si="41"/>
        <v>14.747222222222224</v>
      </c>
      <c r="AV33" s="228">
        <f t="shared" si="42"/>
        <v>46.8</v>
      </c>
      <c r="AW33" s="228">
        <f t="shared" si="43"/>
        <v>38.333333333333336</v>
      </c>
      <c r="AX33" s="228">
        <f t="shared" si="44"/>
        <v>29.444444444444443</v>
      </c>
      <c r="AY33" s="313">
        <f t="shared" si="45"/>
        <v>0</v>
      </c>
      <c r="AZ33" s="313">
        <f t="shared" si="46"/>
        <v>0</v>
      </c>
      <c r="BA33" s="313">
        <f t="shared" si="47"/>
        <v>0</v>
      </c>
      <c r="BB33" s="313">
        <f t="shared" si="48"/>
        <v>0</v>
      </c>
      <c r="BC33" s="313">
        <f t="shared" si="49"/>
        <v>16.108127256688004</v>
      </c>
      <c r="BD33" s="313">
        <f t="shared" si="50"/>
        <v>47.945140507196697</v>
      </c>
      <c r="BE33" s="313">
        <f t="shared" si="51"/>
        <v>38.930178652193582</v>
      </c>
      <c r="BF33" s="313">
        <f t="shared" si="52"/>
        <v>34.921493661749444</v>
      </c>
      <c r="BG33" s="229">
        <f t="shared" si="53"/>
        <v>0</v>
      </c>
      <c r="BH33" s="229">
        <f t="shared" si="54"/>
        <v>0</v>
      </c>
      <c r="BI33" s="229">
        <f t="shared" si="55"/>
        <v>0</v>
      </c>
      <c r="BJ33" s="229">
        <f t="shared" si="56"/>
        <v>0</v>
      </c>
      <c r="BK33" s="229">
        <f t="shared" si="57"/>
        <v>2.8365809094751118</v>
      </c>
      <c r="BL33" s="229">
        <f t="shared" si="58"/>
        <v>6.5113479867137736</v>
      </c>
      <c r="BM33" s="229">
        <f t="shared" si="59"/>
        <v>3.2215073206298062</v>
      </c>
      <c r="BN33" s="229">
        <f t="shared" si="60"/>
        <v>2.6561322385336195</v>
      </c>
      <c r="BO33" s="440">
        <f t="shared" si="61"/>
        <v>0</v>
      </c>
      <c r="BP33" s="440">
        <f t="shared" si="62"/>
        <v>0</v>
      </c>
      <c r="BQ33" s="440">
        <f t="shared" si="63"/>
        <v>0</v>
      </c>
      <c r="BR33" s="440">
        <f t="shared" si="64"/>
        <v>0</v>
      </c>
      <c r="BS33" s="440">
        <f t="shared" si="65"/>
        <v>4639.1406499261448</v>
      </c>
      <c r="BT33" s="440">
        <f t="shared" si="66"/>
        <v>13808.200466072649</v>
      </c>
      <c r="BU33" s="440"/>
      <c r="BV33" s="441">
        <f t="shared" si="67"/>
        <v>0</v>
      </c>
      <c r="BW33" s="441">
        <f t="shared" si="68"/>
        <v>0</v>
      </c>
      <c r="BX33" s="441">
        <f t="shared" si="69"/>
        <v>0</v>
      </c>
      <c r="BY33" s="441">
        <f t="shared" si="70"/>
        <v>0</v>
      </c>
      <c r="BZ33" s="441">
        <f t="shared" si="71"/>
        <v>4639.1406499261448</v>
      </c>
      <c r="CA33" s="441">
        <f t="shared" si="72"/>
        <v>13808.200466072649</v>
      </c>
      <c r="CB33" s="479">
        <f t="shared" si="36"/>
        <v>-13808.200466072649</v>
      </c>
    </row>
    <row r="34" spans="1:80">
      <c r="A34" s="16">
        <v>87503600</v>
      </c>
      <c r="B34" s="16">
        <v>8155</v>
      </c>
      <c r="C34" s="16" t="s">
        <v>1120</v>
      </c>
      <c r="D34" s="16" t="s">
        <v>1130</v>
      </c>
      <c r="E34" s="16"/>
      <c r="F34" s="16" t="s">
        <v>2083</v>
      </c>
      <c r="G34" s="16" t="s">
        <v>2082</v>
      </c>
      <c r="H34" s="17">
        <v>36</v>
      </c>
      <c r="I34" s="951"/>
      <c r="J34" s="17" t="s">
        <v>559</v>
      </c>
      <c r="K34" s="444"/>
      <c r="L34" s="444"/>
      <c r="M34" s="444"/>
      <c r="N34" s="444"/>
      <c r="O34" s="5"/>
      <c r="P34" s="5">
        <v>152</v>
      </c>
      <c r="Q34" s="89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810">
        <v>422</v>
      </c>
      <c r="AP34" s="625"/>
      <c r="AQ34" s="228"/>
      <c r="AR34" s="228"/>
      <c r="AS34" s="228"/>
      <c r="AT34" s="228"/>
      <c r="AU34" s="228"/>
      <c r="AV34" s="228">
        <f t="shared" si="42"/>
        <v>42.222222222222221</v>
      </c>
      <c r="AW34" s="228">
        <f t="shared" si="43"/>
        <v>117.22222222222221</v>
      </c>
      <c r="AX34" s="228">
        <f t="shared" si="44"/>
        <v>0</v>
      </c>
      <c r="AY34" s="313"/>
      <c r="AZ34" s="313"/>
      <c r="BA34" s="313"/>
      <c r="BB34" s="313"/>
      <c r="BC34" s="313"/>
      <c r="BD34" s="313">
        <f t="shared" si="50"/>
        <v>43.255349935267688</v>
      </c>
      <c r="BE34" s="313">
        <f t="shared" si="51"/>
        <v>119.04735790743253</v>
      </c>
      <c r="BF34" s="313">
        <f t="shared" si="52"/>
        <v>0</v>
      </c>
      <c r="BG34" s="229"/>
      <c r="BH34" s="229"/>
      <c r="BI34" s="229"/>
      <c r="BJ34" s="229"/>
      <c r="BK34" s="229"/>
      <c r="BL34" s="229">
        <f t="shared" si="58"/>
        <v>5.8744355055822286</v>
      </c>
      <c r="BM34" s="229">
        <f t="shared" si="59"/>
        <v>9.8512760094621594</v>
      </c>
      <c r="BN34" s="229">
        <f t="shared" si="60"/>
        <v>0</v>
      </c>
      <c r="BO34" s="440"/>
      <c r="BP34" s="440"/>
      <c r="BQ34" s="440"/>
      <c r="BR34" s="440"/>
      <c r="BS34" s="440"/>
      <c r="BT34" s="440">
        <f t="shared" si="66"/>
        <v>12457.540781357095</v>
      </c>
      <c r="BU34" s="440"/>
      <c r="BV34" s="441"/>
      <c r="BW34" s="441"/>
      <c r="BX34" s="441"/>
      <c r="BY34" s="441"/>
      <c r="BZ34" s="441"/>
      <c r="CA34" s="441">
        <f t="shared" si="72"/>
        <v>12457.540781357095</v>
      </c>
      <c r="CB34" s="479"/>
    </row>
    <row r="35" spans="1:80">
      <c r="A35" s="16">
        <v>89200300</v>
      </c>
      <c r="B35" s="16">
        <v>4434</v>
      </c>
      <c r="C35" s="16" t="s">
        <v>1122</v>
      </c>
      <c r="D35" s="16" t="s">
        <v>1130</v>
      </c>
      <c r="E35" s="16">
        <v>1</v>
      </c>
      <c r="F35" s="16" t="s">
        <v>101</v>
      </c>
      <c r="G35" s="16" t="s">
        <v>363</v>
      </c>
      <c r="H35" s="17">
        <v>3</v>
      </c>
      <c r="I35" s="16"/>
      <c r="J35" s="17" t="s">
        <v>559</v>
      </c>
      <c r="K35" s="444">
        <v>3684</v>
      </c>
      <c r="L35" s="444">
        <v>4016</v>
      </c>
      <c r="M35" s="444">
        <v>4470</v>
      </c>
      <c r="N35" s="444">
        <v>4772</v>
      </c>
      <c r="O35" s="5">
        <v>4046</v>
      </c>
      <c r="P35" s="5">
        <v>4524</v>
      </c>
      <c r="Q35" s="89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810">
        <v>4623</v>
      </c>
      <c r="AP35" s="625">
        <v>3655</v>
      </c>
      <c r="AQ35" s="228">
        <f t="shared" ref="AQ35:AQ41" si="73">K35/$AQ$4</f>
        <v>1023.3333333333333</v>
      </c>
      <c r="AR35" s="228">
        <f t="shared" ref="AR35:AR41" si="74">L35/$AR$4</f>
        <v>1115.5555555555554</v>
      </c>
      <c r="AS35" s="228">
        <f t="shared" ref="AS35:AS41" si="75">M35/$AS$4</f>
        <v>1241.6666666666667</v>
      </c>
      <c r="AT35" s="228">
        <f t="shared" ref="AT35:AT41" si="76">N35/$AT$4</f>
        <v>1325.5555555555554</v>
      </c>
      <c r="AU35" s="228">
        <f t="shared" ref="AU35:AU41" si="77">O35/$AU$4</f>
        <v>1123.8888888888889</v>
      </c>
      <c r="AV35" s="228">
        <f t="shared" si="42"/>
        <v>1256.6666666666667</v>
      </c>
      <c r="AW35" s="228">
        <f t="shared" si="43"/>
        <v>1284.1666666666667</v>
      </c>
      <c r="AX35" s="228">
        <f t="shared" si="44"/>
        <v>1015.2777777777777</v>
      </c>
      <c r="AY35" s="313">
        <f t="shared" ref="AY35:AY41" si="78">0.85*AQ35/$AY$4+0.15*AQ35</f>
        <v>1346.9367763558803</v>
      </c>
      <c r="AZ35" s="313">
        <f t="shared" ref="AZ35:AZ41" si="79">0.85*AR35/$AZ$4+0.15*AR35</f>
        <v>1240.2934204464545</v>
      </c>
      <c r="BA35" s="313">
        <f t="shared" ref="BA35:BA41" si="80">0.85*AS35/$BA$4+0.15*AS35</f>
        <v>1333.3755732560946</v>
      </c>
      <c r="BB35" s="313">
        <f t="shared" ref="BB35:BB41" si="81">0.85*AT35/$BB$4+0.15*AT35</f>
        <v>1247.3206585382652</v>
      </c>
      <c r="BC35" s="313">
        <f t="shared" ref="BC35:BC41" si="82">0.85*AU35/$BC$4+0.15*AU35</f>
        <v>1227.6037461020842</v>
      </c>
      <c r="BD35" s="313">
        <f t="shared" si="50"/>
        <v>1287.4158099154672</v>
      </c>
      <c r="BE35" s="313">
        <f t="shared" si="51"/>
        <v>1304.160984848485</v>
      </c>
      <c r="BF35" s="313">
        <f t="shared" si="52"/>
        <v>1204.1326352235305</v>
      </c>
      <c r="BG35" s="229">
        <f t="shared" ref="BG35:BG41" si="83">$BG$4*AY35/1000</f>
        <v>234.17538615308368</v>
      </c>
      <c r="BH35" s="229">
        <f t="shared" ref="BH35:BH41" si="84">$BH$4*AZ35/1000</f>
        <v>212.68478791637952</v>
      </c>
      <c r="BI35" s="229">
        <f t="shared" ref="BI35:BI41" si="85">$BI$4*BA35/1000</f>
        <v>233.2254679769452</v>
      </c>
      <c r="BJ35" s="229">
        <f t="shared" ref="BJ35:BJ41" si="86">$BJ$4*BB35/1000</f>
        <v>226.07258538472226</v>
      </c>
      <c r="BK35" s="229">
        <f t="shared" ref="BK35:BK41" si="87">$BK$4*BC35/1000</f>
        <v>216.17642418037858</v>
      </c>
      <c r="BL35" s="229">
        <f t="shared" si="58"/>
        <v>174.84175149509213</v>
      </c>
      <c r="BM35" s="229">
        <f t="shared" si="59"/>
        <v>107.92049524109849</v>
      </c>
      <c r="BN35" s="229">
        <f t="shared" si="60"/>
        <v>91.586446526796038</v>
      </c>
      <c r="BO35" s="440">
        <f t="shared" ref="BO35:BO41" si="88">$BO$4*AY35</f>
        <v>310334.23327239481</v>
      </c>
      <c r="BP35" s="440">
        <f t="shared" ref="BP35:BP41" si="89">$BP$4*AZ35</f>
        <v>285763.60407086316</v>
      </c>
      <c r="BQ35" s="440">
        <f t="shared" ref="BQ35:BQ41" si="90">$BQ$4*BA35</f>
        <v>360011.40477914555</v>
      </c>
      <c r="BR35" s="440">
        <f t="shared" ref="BR35:BR41" si="91">$BR$4*BB35</f>
        <v>336776.57780533162</v>
      </c>
      <c r="BS35" s="440">
        <f t="shared" ref="BS35:BS41" si="92">$BS$4*BC35</f>
        <v>353549.87887740025</v>
      </c>
      <c r="BT35" s="440">
        <f t="shared" si="66"/>
        <v>370775.75325565453</v>
      </c>
      <c r="BU35" s="440"/>
      <c r="BV35" s="441">
        <f t="shared" ref="BV35:BV41" si="93">$BV$4*AY35</f>
        <v>387917.79159049352</v>
      </c>
      <c r="BW35" s="441">
        <f t="shared" ref="BW35:BW41" si="94">$BW$4*AZ35</f>
        <v>357204.50508857891</v>
      </c>
      <c r="BX35" s="441">
        <f t="shared" ref="BX35:BX41" si="95">$BX$4*BA35</f>
        <v>384012.16509775526</v>
      </c>
      <c r="BY35" s="441">
        <f t="shared" ref="BY35:BY41" si="96">$BY$4*BB35</f>
        <v>359228.34965902037</v>
      </c>
      <c r="BZ35" s="441">
        <f t="shared" ref="BZ35:BZ41" si="97">$BZ$4*BC35</f>
        <v>353549.87887740025</v>
      </c>
      <c r="CA35" s="441">
        <f t="shared" si="72"/>
        <v>370775.75325565453</v>
      </c>
      <c r="CB35" s="479">
        <f t="shared" si="36"/>
        <v>17142.038334838988</v>
      </c>
    </row>
    <row r="36" spans="1:80">
      <c r="A36" s="16">
        <v>89902400</v>
      </c>
      <c r="B36" s="16">
        <v>2172</v>
      </c>
      <c r="C36" s="16" t="s">
        <v>1120</v>
      </c>
      <c r="D36" s="16" t="s">
        <v>1130</v>
      </c>
      <c r="E36" s="16">
        <v>1</v>
      </c>
      <c r="F36" s="16" t="s">
        <v>90</v>
      </c>
      <c r="G36" s="16" t="s">
        <v>443</v>
      </c>
      <c r="H36" s="17">
        <v>24</v>
      </c>
      <c r="I36" s="16"/>
      <c r="J36" s="17" t="s">
        <v>559</v>
      </c>
      <c r="K36" s="448">
        <v>272</v>
      </c>
      <c r="L36" s="448">
        <v>319</v>
      </c>
      <c r="M36" s="448">
        <v>317</v>
      </c>
      <c r="N36" s="448">
        <v>356</v>
      </c>
      <c r="O36" s="5">
        <v>297.38</v>
      </c>
      <c r="P36" s="5">
        <v>295.22000000000003</v>
      </c>
      <c r="Q36" s="89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810">
        <v>294</v>
      </c>
      <c r="AP36" s="625">
        <v>242</v>
      </c>
      <c r="AQ36" s="228">
        <f t="shared" si="73"/>
        <v>75.555555555555557</v>
      </c>
      <c r="AR36" s="228">
        <f t="shared" si="74"/>
        <v>88.611111111111114</v>
      </c>
      <c r="AS36" s="228">
        <f t="shared" si="75"/>
        <v>88.055555555555557</v>
      </c>
      <c r="AT36" s="228">
        <f t="shared" si="76"/>
        <v>98.888888888888886</v>
      </c>
      <c r="AU36" s="228">
        <f t="shared" si="77"/>
        <v>82.605555555555554</v>
      </c>
      <c r="AV36" s="228">
        <f t="shared" si="42"/>
        <v>82.00555555555556</v>
      </c>
      <c r="AW36" s="228">
        <f t="shared" si="43"/>
        <v>81.666666666666671</v>
      </c>
      <c r="AX36" s="228">
        <f t="shared" si="44"/>
        <v>67.222222222222214</v>
      </c>
      <c r="AY36" s="313">
        <f t="shared" si="78"/>
        <v>99.448100751574245</v>
      </c>
      <c r="AZ36" s="313">
        <f t="shared" si="79"/>
        <v>98.51932298865016</v>
      </c>
      <c r="BA36" s="313">
        <f t="shared" si="80"/>
        <v>94.559296805857272</v>
      </c>
      <c r="BB36" s="313">
        <f t="shared" si="81"/>
        <v>93.052421299166483</v>
      </c>
      <c r="BC36" s="313">
        <f t="shared" si="82"/>
        <v>90.228571926801251</v>
      </c>
      <c r="BD36" s="313">
        <f t="shared" si="50"/>
        <v>84.012134262432411</v>
      </c>
      <c r="BE36" s="313">
        <f t="shared" si="51"/>
        <v>82.938206693803721</v>
      </c>
      <c r="BF36" s="313">
        <f t="shared" si="52"/>
        <v>79.726428925880796</v>
      </c>
      <c r="BG36" s="229">
        <f t="shared" si="83"/>
        <v>17.289822213256993</v>
      </c>
      <c r="BH36" s="229">
        <f t="shared" si="84"/>
        <v>16.89403569355704</v>
      </c>
      <c r="BI36" s="229">
        <f t="shared" si="85"/>
        <v>16.539703209998127</v>
      </c>
      <c r="BJ36" s="229">
        <f t="shared" si="86"/>
        <v>16.865431768013647</v>
      </c>
      <c r="BK36" s="229">
        <f t="shared" si="87"/>
        <v>15.88891374759293</v>
      </c>
      <c r="BL36" s="229">
        <f t="shared" si="58"/>
        <v>11.409545065513063</v>
      </c>
      <c r="BM36" s="229">
        <f t="shared" si="59"/>
        <v>6.8632112482982821</v>
      </c>
      <c r="BN36" s="229">
        <f t="shared" si="60"/>
        <v>6.064000016274866</v>
      </c>
      <c r="BO36" s="440">
        <f t="shared" si="88"/>
        <v>22912.842413162707</v>
      </c>
      <c r="BP36" s="440">
        <f t="shared" si="89"/>
        <v>22698.852016584999</v>
      </c>
      <c r="BQ36" s="440">
        <f t="shared" si="90"/>
        <v>25531.010137581463</v>
      </c>
      <c r="BR36" s="440">
        <f t="shared" si="91"/>
        <v>25124.153750774949</v>
      </c>
      <c r="BS36" s="440">
        <f t="shared" si="92"/>
        <v>25985.82871491876</v>
      </c>
      <c r="BT36" s="440">
        <f t="shared" si="66"/>
        <v>24195.494667580533</v>
      </c>
      <c r="BU36" s="440"/>
      <c r="BV36" s="441">
        <f t="shared" si="93"/>
        <v>28641.053016453381</v>
      </c>
      <c r="BW36" s="441">
        <f t="shared" si="94"/>
        <v>28373.565020731246</v>
      </c>
      <c r="BX36" s="441">
        <f t="shared" si="95"/>
        <v>27233.077480086893</v>
      </c>
      <c r="BY36" s="441">
        <f t="shared" si="96"/>
        <v>26799.097334159946</v>
      </c>
      <c r="BZ36" s="441">
        <f t="shared" si="97"/>
        <v>25985.82871491876</v>
      </c>
      <c r="CA36" s="441">
        <f t="shared" si="72"/>
        <v>24195.494667580533</v>
      </c>
      <c r="CB36" s="479">
        <f t="shared" si="36"/>
        <v>4445.558348872848</v>
      </c>
    </row>
    <row r="37" spans="1:80">
      <c r="A37" s="16">
        <v>89902600</v>
      </c>
      <c r="B37" s="16">
        <v>7145</v>
      </c>
      <c r="C37" s="16" t="s">
        <v>1120</v>
      </c>
      <c r="D37" s="16" t="s">
        <v>1130</v>
      </c>
      <c r="E37" s="16">
        <v>1</v>
      </c>
      <c r="F37" s="16" t="s">
        <v>2017</v>
      </c>
      <c r="G37" s="16" t="s">
        <v>2016</v>
      </c>
      <c r="H37" s="17">
        <v>26</v>
      </c>
      <c r="I37" s="16"/>
      <c r="J37" s="17" t="s">
        <v>559</v>
      </c>
      <c r="K37" s="445">
        <v>254.76</v>
      </c>
      <c r="L37" s="445">
        <v>299.14</v>
      </c>
      <c r="M37" s="445">
        <v>317.86</v>
      </c>
      <c r="N37" s="445">
        <v>341.47</v>
      </c>
      <c r="O37" s="5">
        <v>295.77</v>
      </c>
      <c r="P37" s="5">
        <v>309.02</v>
      </c>
      <c r="Q37" s="89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810">
        <v>320</v>
      </c>
      <c r="AP37" s="625">
        <v>275</v>
      </c>
      <c r="AQ37" s="228">
        <f t="shared" si="73"/>
        <v>70.766666666666666</v>
      </c>
      <c r="AR37" s="228">
        <f t="shared" si="74"/>
        <v>83.094444444444434</v>
      </c>
      <c r="AS37" s="228">
        <f t="shared" si="75"/>
        <v>88.294444444444451</v>
      </c>
      <c r="AT37" s="228">
        <f t="shared" si="76"/>
        <v>94.852777777777789</v>
      </c>
      <c r="AU37" s="228">
        <f t="shared" si="77"/>
        <v>82.158333333333331</v>
      </c>
      <c r="AV37" s="228">
        <f t="shared" si="42"/>
        <v>85.838888888888889</v>
      </c>
      <c r="AW37" s="228">
        <f t="shared" si="43"/>
        <v>88.888888888888886</v>
      </c>
      <c r="AX37" s="228">
        <f t="shared" si="44"/>
        <v>76.388888888888886</v>
      </c>
      <c r="AY37" s="313">
        <f t="shared" si="78"/>
        <v>93.144846130408268</v>
      </c>
      <c r="AZ37" s="313">
        <f t="shared" si="79"/>
        <v>92.385800247099709</v>
      </c>
      <c r="BA37" s="313">
        <f t="shared" si="80"/>
        <v>94.815829913911017</v>
      </c>
      <c r="BB37" s="313">
        <f t="shared" si="81"/>
        <v>89.254523317489841</v>
      </c>
      <c r="BC37" s="313">
        <f t="shared" si="82"/>
        <v>89.74007908665682</v>
      </c>
      <c r="BD37" s="313">
        <f t="shared" si="50"/>
        <v>87.939264717081713</v>
      </c>
      <c r="BE37" s="313">
        <f t="shared" si="51"/>
        <v>90.272878034072065</v>
      </c>
      <c r="BF37" s="313">
        <f t="shared" si="52"/>
        <v>90.598214688500917</v>
      </c>
      <c r="BG37" s="229">
        <f t="shared" si="83"/>
        <v>16.193952599446142</v>
      </c>
      <c r="BH37" s="229">
        <f t="shared" si="84"/>
        <v>15.842262813074147</v>
      </c>
      <c r="BI37" s="229">
        <f t="shared" si="85"/>
        <v>16.584574329116734</v>
      </c>
      <c r="BJ37" s="229">
        <f t="shared" si="86"/>
        <v>16.17707580287534</v>
      </c>
      <c r="BK37" s="229">
        <f t="shared" si="87"/>
        <v>15.802891987105928</v>
      </c>
      <c r="BL37" s="229">
        <f t="shared" si="58"/>
        <v>11.942881973256712</v>
      </c>
      <c r="BM37" s="229">
        <f t="shared" si="59"/>
        <v>7.4701619029096937</v>
      </c>
      <c r="BN37" s="229">
        <f t="shared" si="60"/>
        <v>6.8909091094032577</v>
      </c>
      <c r="BO37" s="440">
        <f t="shared" si="88"/>
        <v>21460.572548446067</v>
      </c>
      <c r="BP37" s="440">
        <f t="shared" si="89"/>
        <v>21285.688376931772</v>
      </c>
      <c r="BQ37" s="440">
        <f t="shared" si="90"/>
        <v>25600.274076755974</v>
      </c>
      <c r="BR37" s="440">
        <f t="shared" si="91"/>
        <v>24098.721295722258</v>
      </c>
      <c r="BS37" s="440">
        <f t="shared" si="92"/>
        <v>25845.142776957164</v>
      </c>
      <c r="BT37" s="440">
        <f t="shared" si="66"/>
        <v>25326.508238519535</v>
      </c>
      <c r="BU37" s="440"/>
      <c r="BV37" s="441">
        <f t="shared" si="93"/>
        <v>26825.715685557581</v>
      </c>
      <c r="BW37" s="441">
        <f t="shared" si="94"/>
        <v>26607.110471164717</v>
      </c>
      <c r="BX37" s="441">
        <f t="shared" si="95"/>
        <v>27306.959015206372</v>
      </c>
      <c r="BY37" s="441">
        <f t="shared" si="96"/>
        <v>25705.302715437076</v>
      </c>
      <c r="BZ37" s="441">
        <f t="shared" si="97"/>
        <v>25845.142776957164</v>
      </c>
      <c r="CA37" s="441">
        <f t="shared" si="72"/>
        <v>25326.508238519535</v>
      </c>
      <c r="CB37" s="479">
        <f t="shared" si="36"/>
        <v>1499.2074470380467</v>
      </c>
    </row>
    <row r="38" spans="1:80">
      <c r="A38" s="16">
        <v>93300900</v>
      </c>
      <c r="B38" s="16">
        <v>3725</v>
      </c>
      <c r="C38" s="16" t="s">
        <v>1120</v>
      </c>
      <c r="D38" s="16" t="s">
        <v>1130</v>
      </c>
      <c r="E38" s="16">
        <v>1</v>
      </c>
      <c r="F38" s="16" t="s">
        <v>1292</v>
      </c>
      <c r="G38" s="16" t="s">
        <v>452</v>
      </c>
      <c r="H38" s="17">
        <v>9</v>
      </c>
      <c r="I38" s="16"/>
      <c r="J38" s="17" t="s">
        <v>559</v>
      </c>
      <c r="K38" s="5">
        <v>974.2</v>
      </c>
      <c r="L38" s="5">
        <v>1045.2</v>
      </c>
      <c r="M38" s="5">
        <v>1099.5</v>
      </c>
      <c r="N38" s="5">
        <v>1248.7</v>
      </c>
      <c r="O38" s="5">
        <v>1066.3</v>
      </c>
      <c r="P38" s="5">
        <v>1070.8</v>
      </c>
      <c r="Q38" s="89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810">
        <v>1082</v>
      </c>
      <c r="AP38" s="625">
        <v>940</v>
      </c>
      <c r="AQ38" s="228">
        <f t="shared" si="73"/>
        <v>270.61111111111114</v>
      </c>
      <c r="AR38" s="228">
        <f t="shared" si="74"/>
        <v>290.33333333333331</v>
      </c>
      <c r="AS38" s="228">
        <f t="shared" si="75"/>
        <v>305.41666666666669</v>
      </c>
      <c r="AT38" s="228">
        <f t="shared" si="76"/>
        <v>346.86111111111114</v>
      </c>
      <c r="AU38" s="228">
        <f t="shared" si="77"/>
        <v>296.1944444444444</v>
      </c>
      <c r="AV38" s="228">
        <f t="shared" si="42"/>
        <v>297.4444444444444</v>
      </c>
      <c r="AW38" s="228">
        <f t="shared" si="43"/>
        <v>300.55555555555554</v>
      </c>
      <c r="AX38" s="228">
        <f t="shared" si="44"/>
        <v>261.11111111111109</v>
      </c>
      <c r="AY38" s="313">
        <f t="shared" si="78"/>
        <v>356.18507261832224</v>
      </c>
      <c r="AZ38" s="313">
        <f t="shared" si="79"/>
        <v>322.79748083930139</v>
      </c>
      <c r="BA38" s="313">
        <f t="shared" si="80"/>
        <v>327.97459570359644</v>
      </c>
      <c r="BB38" s="313">
        <f t="shared" si="81"/>
        <v>326.38920920300336</v>
      </c>
      <c r="BC38" s="313">
        <f t="shared" si="82"/>
        <v>323.5278977925488</v>
      </c>
      <c r="BD38" s="313">
        <f t="shared" si="50"/>
        <v>304.72255730713573</v>
      </c>
      <c r="BE38" s="313">
        <f t="shared" si="51"/>
        <v>305.23516885270612</v>
      </c>
      <c r="BF38" s="313">
        <f t="shared" si="52"/>
        <v>309.68117020796677</v>
      </c>
      <c r="BG38" s="229">
        <f t="shared" si="83"/>
        <v>61.92553235351091</v>
      </c>
      <c r="BH38" s="229">
        <f t="shared" si="84"/>
        <v>55.353122592181244</v>
      </c>
      <c r="BI38" s="229">
        <f t="shared" si="85"/>
        <v>57.367204035939878</v>
      </c>
      <c r="BJ38" s="229">
        <f t="shared" si="86"/>
        <v>59.156923170557988</v>
      </c>
      <c r="BK38" s="229">
        <f t="shared" si="87"/>
        <v>56.972051681546638</v>
      </c>
      <c r="BL38" s="229">
        <f t="shared" si="58"/>
        <v>41.383852232746378</v>
      </c>
      <c r="BM38" s="229">
        <f t="shared" si="59"/>
        <v>25.258484934213399</v>
      </c>
      <c r="BN38" s="229">
        <f t="shared" si="60"/>
        <v>23.554380228505682</v>
      </c>
      <c r="BO38" s="440">
        <f t="shared" si="88"/>
        <v>82065.040731261441</v>
      </c>
      <c r="BP38" s="440">
        <f t="shared" si="89"/>
        <v>74372.539585375038</v>
      </c>
      <c r="BQ38" s="440">
        <f t="shared" si="90"/>
        <v>88553.140839971034</v>
      </c>
      <c r="BR38" s="440">
        <f t="shared" si="91"/>
        <v>88125.086484810905</v>
      </c>
      <c r="BS38" s="440">
        <f t="shared" si="92"/>
        <v>93176.034564254049</v>
      </c>
      <c r="BT38" s="440">
        <f t="shared" si="66"/>
        <v>87760.096504455083</v>
      </c>
      <c r="BU38" s="440"/>
      <c r="BV38" s="441">
        <f t="shared" si="93"/>
        <v>102581.3009140768</v>
      </c>
      <c r="BW38" s="441">
        <f t="shared" si="94"/>
        <v>92965.674481718801</v>
      </c>
      <c r="BX38" s="441">
        <f t="shared" si="95"/>
        <v>94456.683562635779</v>
      </c>
      <c r="BY38" s="441">
        <f t="shared" si="96"/>
        <v>94000.092250464964</v>
      </c>
      <c r="BZ38" s="441">
        <f t="shared" si="97"/>
        <v>93176.034564254049</v>
      </c>
      <c r="CA38" s="441">
        <f t="shared" si="72"/>
        <v>87760.096504455083</v>
      </c>
      <c r="CB38" s="479">
        <f t="shared" si="36"/>
        <v>14821.204409621714</v>
      </c>
    </row>
    <row r="39" spans="1:80">
      <c r="A39" s="16">
        <v>101602100</v>
      </c>
      <c r="B39" s="16">
        <v>6865</v>
      </c>
      <c r="C39" s="16" t="s">
        <v>1120</v>
      </c>
      <c r="D39" s="16" t="s">
        <v>1130</v>
      </c>
      <c r="E39" s="16">
        <v>1</v>
      </c>
      <c r="F39" s="16" t="s">
        <v>567</v>
      </c>
      <c r="G39" s="16" t="s">
        <v>369</v>
      </c>
      <c r="H39" s="17">
        <v>19</v>
      </c>
      <c r="I39" s="16"/>
      <c r="J39" s="17" t="s">
        <v>559</v>
      </c>
      <c r="K39" s="445">
        <v>1341.2</v>
      </c>
      <c r="L39" s="445">
        <v>1322.1</v>
      </c>
      <c r="M39" s="445">
        <v>1307.3</v>
      </c>
      <c r="N39" s="445">
        <v>1513.7</v>
      </c>
      <c r="O39" s="5">
        <v>1120.4000000000001</v>
      </c>
      <c r="P39" s="5">
        <v>1120.2</v>
      </c>
      <c r="Q39" s="89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810">
        <v>1200</v>
      </c>
      <c r="AP39" s="625">
        <v>996</v>
      </c>
      <c r="AQ39" s="228">
        <f t="shared" si="73"/>
        <v>372.55555555555554</v>
      </c>
      <c r="AR39" s="228">
        <f t="shared" si="74"/>
        <v>367.24999999999994</v>
      </c>
      <c r="AS39" s="228">
        <f t="shared" si="75"/>
        <v>363.13888888888886</v>
      </c>
      <c r="AT39" s="228">
        <f t="shared" si="76"/>
        <v>420.47222222222223</v>
      </c>
      <c r="AU39" s="228">
        <f t="shared" si="77"/>
        <v>311.22222222222223</v>
      </c>
      <c r="AV39" s="228">
        <f t="shared" si="42"/>
        <v>311.16666666666669</v>
      </c>
      <c r="AW39" s="228">
        <f t="shared" si="43"/>
        <v>333.33333333333331</v>
      </c>
      <c r="AX39" s="228">
        <f t="shared" si="44"/>
        <v>276.66666666666669</v>
      </c>
      <c r="AY39" s="313">
        <f t="shared" si="78"/>
        <v>490.36688502945356</v>
      </c>
      <c r="AZ39" s="313">
        <f t="shared" si="79"/>
        <v>408.31472389747449</v>
      </c>
      <c r="BA39" s="313">
        <f t="shared" si="80"/>
        <v>389.96015367286174</v>
      </c>
      <c r="BB39" s="313">
        <f t="shared" si="81"/>
        <v>395.65575876558518</v>
      </c>
      <c r="BC39" s="313">
        <f t="shared" si="82"/>
        <v>339.94247086820945</v>
      </c>
      <c r="BD39" s="313">
        <f t="shared" si="50"/>
        <v>318.7805460360978</v>
      </c>
      <c r="BE39" s="313">
        <f t="shared" si="51"/>
        <v>338.52329262777022</v>
      </c>
      <c r="BF39" s="313">
        <f t="shared" si="52"/>
        <v>328.13026119907971</v>
      </c>
      <c r="BG39" s="229">
        <f t="shared" si="83"/>
        <v>85.254079236839274</v>
      </c>
      <c r="BH39" s="229">
        <f t="shared" si="84"/>
        <v>70.01756924906509</v>
      </c>
      <c r="BI39" s="229">
        <f t="shared" si="85"/>
        <v>68.209318632273011</v>
      </c>
      <c r="BJ39" s="229">
        <f t="shared" si="86"/>
        <v>71.71124737989399</v>
      </c>
      <c r="BK39" s="229">
        <f t="shared" si="87"/>
        <v>59.862596552569507</v>
      </c>
      <c r="BL39" s="229">
        <f t="shared" si="58"/>
        <v>43.293043772060614</v>
      </c>
      <c r="BM39" s="229">
        <f t="shared" si="59"/>
        <v>28.013107135911351</v>
      </c>
      <c r="BN39" s="229">
        <f t="shared" si="60"/>
        <v>24.957619901693256</v>
      </c>
      <c r="BO39" s="440">
        <f t="shared" si="88"/>
        <v>112980.5303107861</v>
      </c>
      <c r="BP39" s="440">
        <f t="shared" si="89"/>
        <v>94075.712385978128</v>
      </c>
      <c r="BQ39" s="440">
        <f t="shared" si="90"/>
        <v>105289.24149167267</v>
      </c>
      <c r="BR39" s="440">
        <f t="shared" si="91"/>
        <v>106827.054866708</v>
      </c>
      <c r="BS39" s="440">
        <f t="shared" si="92"/>
        <v>97903.431610044325</v>
      </c>
      <c r="BT39" s="440">
        <f t="shared" si="66"/>
        <v>91808.797258396167</v>
      </c>
      <c r="BU39" s="440"/>
      <c r="BV39" s="441">
        <f t="shared" si="93"/>
        <v>141225.66288848262</v>
      </c>
      <c r="BW39" s="441">
        <f t="shared" si="94"/>
        <v>117594.64048247265</v>
      </c>
      <c r="BX39" s="441">
        <f t="shared" si="95"/>
        <v>112308.52425778419</v>
      </c>
      <c r="BY39" s="441">
        <f t="shared" si="96"/>
        <v>113948.85852448853</v>
      </c>
      <c r="BZ39" s="441">
        <f t="shared" si="97"/>
        <v>97903.431610044325</v>
      </c>
      <c r="CA39" s="441">
        <f t="shared" si="72"/>
        <v>91808.797258396167</v>
      </c>
      <c r="CB39" s="479">
        <f t="shared" si="36"/>
        <v>49416.865630086453</v>
      </c>
    </row>
    <row r="40" spans="1:80">
      <c r="A40" s="16">
        <v>101603500</v>
      </c>
      <c r="B40" s="16">
        <v>7341</v>
      </c>
      <c r="C40" s="16" t="s">
        <v>1122</v>
      </c>
      <c r="D40" s="16" t="s">
        <v>1130</v>
      </c>
      <c r="E40" s="16">
        <v>1</v>
      </c>
      <c r="F40" s="16" t="s">
        <v>568</v>
      </c>
      <c r="G40" s="16" t="s">
        <v>369</v>
      </c>
      <c r="H40" s="17">
        <v>35</v>
      </c>
      <c r="I40" s="16"/>
      <c r="J40" s="17" t="s">
        <v>559</v>
      </c>
      <c r="K40" s="444">
        <v>2785</v>
      </c>
      <c r="L40" s="444">
        <v>3326</v>
      </c>
      <c r="M40" s="444">
        <v>3548</v>
      </c>
      <c r="N40" s="444">
        <v>3691</v>
      </c>
      <c r="O40" s="5">
        <v>2942.8</v>
      </c>
      <c r="P40" s="5">
        <v>3048.7</v>
      </c>
      <c r="Q40" s="89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810">
        <v>3027</v>
      </c>
      <c r="AP40" s="625">
        <v>2450</v>
      </c>
      <c r="AQ40" s="228">
        <f t="shared" si="73"/>
        <v>773.61111111111109</v>
      </c>
      <c r="AR40" s="228">
        <f t="shared" si="74"/>
        <v>923.88888888888891</v>
      </c>
      <c r="AS40" s="228">
        <f t="shared" si="75"/>
        <v>985.55555555555554</v>
      </c>
      <c r="AT40" s="228">
        <f t="shared" si="76"/>
        <v>1025.2777777777778</v>
      </c>
      <c r="AU40" s="228">
        <f t="shared" si="77"/>
        <v>817.44444444444446</v>
      </c>
      <c r="AV40" s="228">
        <f t="shared" si="42"/>
        <v>846.86111111111109</v>
      </c>
      <c r="AW40" s="228">
        <f t="shared" si="43"/>
        <v>840.83333333333326</v>
      </c>
      <c r="AX40" s="228">
        <f t="shared" si="44"/>
        <v>680.55555555555554</v>
      </c>
      <c r="AY40" s="313">
        <f t="shared" si="78"/>
        <v>1018.2461786512289</v>
      </c>
      <c r="AZ40" s="313">
        <f t="shared" si="79"/>
        <v>1027.195198307995</v>
      </c>
      <c r="BA40" s="313">
        <f t="shared" si="80"/>
        <v>1058.3482178775444</v>
      </c>
      <c r="BB40" s="313">
        <f t="shared" si="81"/>
        <v>964.76541296411085</v>
      </c>
      <c r="BC40" s="313">
        <f t="shared" si="82"/>
        <v>892.87995650746757</v>
      </c>
      <c r="BD40" s="313">
        <f t="shared" si="50"/>
        <v>867.58279833980646</v>
      </c>
      <c r="BE40" s="313">
        <f t="shared" si="51"/>
        <v>853.92500565355033</v>
      </c>
      <c r="BF40" s="313">
        <f t="shared" si="52"/>
        <v>807.14773086118998</v>
      </c>
      <c r="BG40" s="229">
        <f t="shared" si="83"/>
        <v>177.02998111735562</v>
      </c>
      <c r="BH40" s="229">
        <f t="shared" si="84"/>
        <v>176.14282983313706</v>
      </c>
      <c r="BI40" s="229">
        <f t="shared" si="85"/>
        <v>185.11945422420612</v>
      </c>
      <c r="BJ40" s="229">
        <f t="shared" si="86"/>
        <v>174.86041757229879</v>
      </c>
      <c r="BK40" s="229">
        <f t="shared" si="87"/>
        <v>157.23281786406775</v>
      </c>
      <c r="BL40" s="229">
        <f t="shared" si="58"/>
        <v>117.82494424913513</v>
      </c>
      <c r="BM40" s="229">
        <f t="shared" si="59"/>
        <v>70.66306275033638</v>
      </c>
      <c r="BN40" s="229">
        <f t="shared" si="60"/>
        <v>61.3917357019563</v>
      </c>
      <c r="BO40" s="440">
        <f t="shared" si="88"/>
        <v>234603.91956124315</v>
      </c>
      <c r="BP40" s="440">
        <f t="shared" si="89"/>
        <v>236665.77369016205</v>
      </c>
      <c r="BQ40" s="440">
        <f t="shared" si="90"/>
        <v>285754.01882693695</v>
      </c>
      <c r="BR40" s="440">
        <f t="shared" si="91"/>
        <v>260486.66150030994</v>
      </c>
      <c r="BS40" s="440">
        <f t="shared" si="92"/>
        <v>257149.42747415067</v>
      </c>
      <c r="BT40" s="440">
        <f t="shared" si="66"/>
        <v>249863.84592186427</v>
      </c>
      <c r="BU40" s="440"/>
      <c r="BV40" s="441">
        <f t="shared" si="93"/>
        <v>293254.89945155394</v>
      </c>
      <c r="BW40" s="441">
        <f t="shared" si="94"/>
        <v>295832.21711270255</v>
      </c>
      <c r="BX40" s="441">
        <f t="shared" si="95"/>
        <v>304804.28674873279</v>
      </c>
      <c r="BY40" s="441">
        <f t="shared" si="96"/>
        <v>277852.43893366394</v>
      </c>
      <c r="BZ40" s="441">
        <f t="shared" si="97"/>
        <v>257149.42747415067</v>
      </c>
      <c r="CA40" s="441">
        <f t="shared" si="72"/>
        <v>249863.84592186427</v>
      </c>
      <c r="CB40" s="479">
        <f t="shared" si="36"/>
        <v>43391.053529689671</v>
      </c>
    </row>
    <row r="41" spans="1:80">
      <c r="A41" s="16">
        <v>106201700</v>
      </c>
      <c r="B41" s="16">
        <v>2265</v>
      </c>
      <c r="C41" s="16" t="s">
        <v>1291</v>
      </c>
      <c r="D41" s="16" t="s">
        <v>1130</v>
      </c>
      <c r="E41" s="16">
        <v>1</v>
      </c>
      <c r="F41" s="16" t="s">
        <v>1290</v>
      </c>
      <c r="G41" s="16" t="s">
        <v>464</v>
      </c>
      <c r="H41" s="17">
        <v>17</v>
      </c>
      <c r="I41" s="16"/>
      <c r="J41" s="17" t="s">
        <v>559</v>
      </c>
      <c r="K41" s="445">
        <v>313.54000000000002</v>
      </c>
      <c r="L41" s="445">
        <v>328.13</v>
      </c>
      <c r="M41" s="5">
        <v>304.39999999999998</v>
      </c>
      <c r="N41" s="445">
        <v>328.63</v>
      </c>
      <c r="O41" s="5">
        <v>305.52</v>
      </c>
      <c r="P41" s="5">
        <v>275.62</v>
      </c>
      <c r="Q41" s="89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810">
        <v>303</v>
      </c>
      <c r="AP41" s="625">
        <v>259</v>
      </c>
      <c r="AQ41" s="228">
        <f t="shared" si="73"/>
        <v>87.094444444444449</v>
      </c>
      <c r="AR41" s="228">
        <f t="shared" si="74"/>
        <v>91.147222222222226</v>
      </c>
      <c r="AS41" s="228">
        <f t="shared" si="75"/>
        <v>84.555555555555543</v>
      </c>
      <c r="AT41" s="228">
        <f t="shared" si="76"/>
        <v>91.286111111111111</v>
      </c>
      <c r="AU41" s="228">
        <f t="shared" si="77"/>
        <v>84.86666666666666</v>
      </c>
      <c r="AV41" s="228">
        <f t="shared" si="42"/>
        <v>76.561111111111117</v>
      </c>
      <c r="AW41" s="228">
        <f t="shared" si="43"/>
        <v>84.166666666666671</v>
      </c>
      <c r="AX41" s="228">
        <f t="shared" si="44"/>
        <v>71.944444444444443</v>
      </c>
      <c r="AY41" s="313">
        <f t="shared" si="78"/>
        <v>114.63587319723746</v>
      </c>
      <c r="AZ41" s="313">
        <f t="shared" si="79"/>
        <v>101.33901395694602</v>
      </c>
      <c r="BA41" s="313">
        <f t="shared" si="80"/>
        <v>90.800788478558189</v>
      </c>
      <c r="BB41" s="313">
        <f t="shared" si="81"/>
        <v>85.898362953778317</v>
      </c>
      <c r="BC41" s="313">
        <f t="shared" si="82"/>
        <v>92.698343180699155</v>
      </c>
      <c r="BD41" s="313">
        <f t="shared" si="50"/>
        <v>78.434470718147892</v>
      </c>
      <c r="BE41" s="313">
        <f t="shared" si="51"/>
        <v>85.477131388511992</v>
      </c>
      <c r="BF41" s="313">
        <f t="shared" si="52"/>
        <v>85.32704583389723</v>
      </c>
      <c r="BG41" s="229">
        <f t="shared" si="83"/>
        <v>19.930334032149258</v>
      </c>
      <c r="BH41" s="229">
        <f t="shared" si="84"/>
        <v>17.377554646165745</v>
      </c>
      <c r="BI41" s="229">
        <f t="shared" si="85"/>
        <v>15.882289139190625</v>
      </c>
      <c r="BJ41" s="229">
        <f t="shared" si="86"/>
        <v>15.568783263826756</v>
      </c>
      <c r="BK41" s="229">
        <f t="shared" si="87"/>
        <v>16.323831219868826</v>
      </c>
      <c r="BL41" s="229">
        <f t="shared" si="58"/>
        <v>10.652052066109039</v>
      </c>
      <c r="BM41" s="229">
        <f t="shared" si="59"/>
        <v>7.0733095518176166</v>
      </c>
      <c r="BN41" s="229">
        <f t="shared" si="60"/>
        <v>6.4899834884925234</v>
      </c>
      <c r="BO41" s="440">
        <f t="shared" si="88"/>
        <v>26412.105184643511</v>
      </c>
      <c r="BP41" s="440">
        <f t="shared" si="89"/>
        <v>23348.508815680365</v>
      </c>
      <c r="BQ41" s="440">
        <f t="shared" si="90"/>
        <v>24516.21288921071</v>
      </c>
      <c r="BR41" s="440">
        <f t="shared" si="91"/>
        <v>23192.557997520147</v>
      </c>
      <c r="BS41" s="440">
        <f t="shared" si="92"/>
        <v>26697.122836041355</v>
      </c>
      <c r="BT41" s="440">
        <f t="shared" si="66"/>
        <v>22589.127566826592</v>
      </c>
      <c r="BU41" s="440"/>
      <c r="BV41" s="441">
        <f t="shared" si="93"/>
        <v>33015.13148080439</v>
      </c>
      <c r="BW41" s="441">
        <f t="shared" si="94"/>
        <v>29185.636019600453</v>
      </c>
      <c r="BX41" s="441">
        <f t="shared" si="95"/>
        <v>26150.627081824758</v>
      </c>
      <c r="BY41" s="441">
        <f t="shared" si="96"/>
        <v>24738.728530688157</v>
      </c>
      <c r="BZ41" s="441">
        <f t="shared" si="97"/>
        <v>26697.122836041355</v>
      </c>
      <c r="CA41" s="441">
        <f t="shared" si="72"/>
        <v>22589.127566826592</v>
      </c>
      <c r="CB41" s="479">
        <f t="shared" si="36"/>
        <v>10426.003913977798</v>
      </c>
    </row>
    <row r="42" spans="1:80">
      <c r="A42" s="938"/>
      <c r="B42" s="938"/>
      <c r="C42" s="16" t="s">
        <v>1120</v>
      </c>
      <c r="D42" s="16" t="s">
        <v>1130</v>
      </c>
      <c r="E42" s="16"/>
      <c r="F42" s="16" t="s">
        <v>2106</v>
      </c>
      <c r="G42" s="16" t="s">
        <v>464</v>
      </c>
      <c r="H42" s="17">
        <v>48</v>
      </c>
      <c r="I42" s="16"/>
      <c r="J42" s="17" t="s">
        <v>559</v>
      </c>
      <c r="K42" s="445"/>
      <c r="L42" s="445"/>
      <c r="M42" s="5"/>
      <c r="N42" s="445"/>
      <c r="O42" s="5"/>
      <c r="P42" s="5"/>
      <c r="Q42" s="89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810"/>
      <c r="AP42" s="625"/>
      <c r="AQ42" s="228"/>
      <c r="AR42" s="228"/>
      <c r="AS42" s="228"/>
      <c r="AT42" s="228"/>
      <c r="AU42" s="228"/>
      <c r="AV42" s="228"/>
      <c r="AW42" s="228"/>
      <c r="AX42" s="228">
        <f t="shared" si="44"/>
        <v>0</v>
      </c>
      <c r="AY42" s="313"/>
      <c r="AZ42" s="313"/>
      <c r="BA42" s="313"/>
      <c r="BB42" s="313"/>
      <c r="BC42" s="313"/>
      <c r="BD42" s="313"/>
      <c r="BE42" s="313"/>
      <c r="BF42" s="313">
        <f t="shared" si="52"/>
        <v>0</v>
      </c>
      <c r="BG42" s="229"/>
      <c r="BH42" s="229"/>
      <c r="BI42" s="229"/>
      <c r="BJ42" s="229"/>
      <c r="BK42" s="229"/>
      <c r="BL42" s="229"/>
      <c r="BM42" s="229"/>
      <c r="BN42" s="229">
        <f t="shared" si="60"/>
        <v>0</v>
      </c>
      <c r="BO42" s="440"/>
      <c r="BP42" s="440"/>
      <c r="BQ42" s="440"/>
      <c r="BR42" s="440"/>
      <c r="BS42" s="440"/>
      <c r="BT42" s="440"/>
      <c r="BU42" s="440"/>
      <c r="BV42" s="441"/>
      <c r="BW42" s="441"/>
      <c r="BX42" s="441"/>
      <c r="BY42" s="441"/>
      <c r="BZ42" s="441"/>
      <c r="CA42" s="441"/>
      <c r="CB42" s="479"/>
    </row>
    <row r="43" spans="1:80">
      <c r="A43" s="938">
        <v>112900700</v>
      </c>
      <c r="B43" s="938">
        <v>4388</v>
      </c>
      <c r="C43" s="16" t="s">
        <v>1120</v>
      </c>
      <c r="D43" s="16" t="s">
        <v>1130</v>
      </c>
      <c r="E43" s="16">
        <v>1</v>
      </c>
      <c r="F43" s="16" t="s">
        <v>90</v>
      </c>
      <c r="G43" s="16" t="s">
        <v>467</v>
      </c>
      <c r="H43" s="17">
        <v>7</v>
      </c>
      <c r="I43" s="16"/>
      <c r="J43" s="17" t="s">
        <v>559</v>
      </c>
      <c r="K43" s="445">
        <v>921</v>
      </c>
      <c r="L43" s="445">
        <v>977</v>
      </c>
      <c r="M43" s="445">
        <v>970</v>
      </c>
      <c r="N43" s="445">
        <v>1081</v>
      </c>
      <c r="O43" s="5">
        <v>1043</v>
      </c>
      <c r="P43" s="5">
        <v>1092.9000000000001</v>
      </c>
      <c r="Q43" s="89"/>
      <c r="R43" s="227"/>
      <c r="S43" s="230"/>
      <c r="T43" s="230"/>
      <c r="U43" s="230"/>
      <c r="V43" s="230" t="s">
        <v>178</v>
      </c>
      <c r="W43" s="230" t="s">
        <v>591</v>
      </c>
      <c r="X43" s="230">
        <v>48</v>
      </c>
      <c r="Y43" s="227"/>
      <c r="Z43" s="230" t="s">
        <v>559</v>
      </c>
      <c r="AA43" s="230"/>
      <c r="AB43" s="230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810">
        <v>1138</v>
      </c>
      <c r="AP43" s="625">
        <v>1002</v>
      </c>
      <c r="AQ43" s="228">
        <f t="shared" ref="AQ43:AQ75" si="98">K43/$AQ$4</f>
        <v>255.83333333333331</v>
      </c>
      <c r="AR43" s="228">
        <f t="shared" ref="AR43:AR75" si="99">L43/$AR$4</f>
        <v>271.38888888888886</v>
      </c>
      <c r="AS43" s="228">
        <f t="shared" ref="AS43:AS75" si="100">M43/$AS$4</f>
        <v>269.44444444444446</v>
      </c>
      <c r="AT43" s="228">
        <f t="shared" ref="AT43:AT75" si="101">N43/$AT$4</f>
        <v>300.27777777777777</v>
      </c>
      <c r="AU43" s="228">
        <f t="shared" ref="AU43:AU75" si="102">O43/$AU$4</f>
        <v>289.72222222222223</v>
      </c>
      <c r="AV43" s="228">
        <f t="shared" ref="AV43:AV75" si="103">P43/$AV$4</f>
        <v>303.58333333333337</v>
      </c>
      <c r="AW43" s="228">
        <f t="shared" ref="AW43:AW75" si="104">AO43/$AW$4</f>
        <v>316.11111111111109</v>
      </c>
      <c r="AX43" s="228">
        <f t="shared" si="44"/>
        <v>278.33333333333331</v>
      </c>
      <c r="AY43" s="313">
        <f t="shared" ref="AY43:AY75" si="105">0.85*AQ43/$AY$4+0.15*AQ43</f>
        <v>336.73419408897007</v>
      </c>
      <c r="AZ43" s="313">
        <f t="shared" ref="AZ43:AZ75" si="106">0.85*AR43/$AZ$4+0.15*AR43</f>
        <v>301.73472902793475</v>
      </c>
      <c r="BA43" s="313">
        <f t="shared" ref="BA43:BA75" si="107">0.85*AS43/$BA$4+0.15*AS43</f>
        <v>289.34548233968945</v>
      </c>
      <c r="BB43" s="313">
        <f t="shared" ref="BB43:BB75" si="108">0.85*AT43/$BB$4+0.15*AT43</f>
        <v>282.55524557415441</v>
      </c>
      <c r="BC43" s="313">
        <f t="shared" ref="BC43:BC75" si="109">0.85*AU43/$BC$4+0.15*AU43</f>
        <v>316.45840513704246</v>
      </c>
      <c r="BD43" s="313">
        <f t="shared" ref="BD43:BD75" si="110">0.85*AV43/$BD$4+0.15*AV43</f>
        <v>311.01165752798721</v>
      </c>
      <c r="BE43" s="313">
        <f t="shared" ref="BE43:BE75" si="111">0.85*AW43/$BE$4+0.15*AW43</f>
        <v>321.03292250866878</v>
      </c>
      <c r="BF43" s="313">
        <f t="shared" si="52"/>
        <v>330.10694951955605</v>
      </c>
      <c r="BG43" s="229">
        <f t="shared" ref="BG43:BG75" si="112">$BG$4*AY43/1000</f>
        <v>58.54384653827092</v>
      </c>
      <c r="BH43" s="229">
        <f t="shared" ref="BH43:BH75" si="113">$BH$4*AZ43/1000</f>
        <v>51.741294271489728</v>
      </c>
      <c r="BI43" s="229">
        <f t="shared" ref="BI43:BI75" si="114">$BI$4*BA43/1000</f>
        <v>50.610448308196162</v>
      </c>
      <c r="BJ43" s="229">
        <f t="shared" ref="BJ43:BJ75" si="115">$BJ$4*BB43/1000</f>
        <v>51.212167812423459</v>
      </c>
      <c r="BK43" s="229">
        <f t="shared" ref="BK43:BK75" si="116">$BK$4*BC43/1000</f>
        <v>55.727140489405549</v>
      </c>
      <c r="BL43" s="229">
        <f t="shared" ref="BL43:BL75" si="117">$BL$4*BD43/1000</f>
        <v>42.237964237176435</v>
      </c>
      <c r="BM43" s="229">
        <f t="shared" ref="BM43:BM75" si="118">$BM$4*BE43/1000</f>
        <v>26.5657632672226</v>
      </c>
      <c r="BN43" s="229">
        <f t="shared" si="60"/>
        <v>25.107967009534779</v>
      </c>
      <c r="BO43" s="440">
        <f t="shared" ref="BO43:BO75" si="119">$BO$4*AY43</f>
        <v>77583.558318098701</v>
      </c>
      <c r="BP43" s="440">
        <f t="shared" ref="BP43:BP75" si="120">$BP$4*AZ43</f>
        <v>69519.681568036161</v>
      </c>
      <c r="BQ43" s="440">
        <f t="shared" ref="BQ43:BQ75" si="121">$BQ$4*BA43</f>
        <v>78123.280231716155</v>
      </c>
      <c r="BR43" s="440">
        <f t="shared" ref="BR43:BR75" si="122">$BR$4*BB43</f>
        <v>76289.916305021688</v>
      </c>
      <c r="BS43" s="440">
        <f t="shared" ref="BS43:BS75" si="123">$BS$4*BC43</f>
        <v>91140.020679468231</v>
      </c>
      <c r="BT43" s="440">
        <f t="shared" ref="BT43:BT75" si="124">$BT$4*BD43</f>
        <v>89571.357368060315</v>
      </c>
      <c r="BU43" s="440"/>
      <c r="BV43" s="441">
        <f t="shared" ref="BV43:BV75" si="125">$BV$4*AY43</f>
        <v>96979.44789762338</v>
      </c>
      <c r="BW43" s="441">
        <f t="shared" ref="BW43:BW75" si="126">$BW$4*AZ43</f>
        <v>86899.601960045213</v>
      </c>
      <c r="BX43" s="441">
        <f t="shared" ref="BX43:BX75" si="127">$BX$4*BA43</f>
        <v>83331.498913830568</v>
      </c>
      <c r="BY43" s="441">
        <f t="shared" ref="BY43:BY75" si="128">$BY$4*BB43</f>
        <v>81375.910725356473</v>
      </c>
      <c r="BZ43" s="441">
        <f t="shared" ref="BZ43:BZ75" si="129">$BZ$4*BC43</f>
        <v>91140.020679468231</v>
      </c>
      <c r="CA43" s="441">
        <f t="shared" ref="CA43:CA75" si="130">$CA$4*BD43</f>
        <v>89571.357368060315</v>
      </c>
      <c r="CB43" s="479">
        <f t="shared" si="36"/>
        <v>7408.0905295630655</v>
      </c>
    </row>
    <row r="44" spans="1:80">
      <c r="A44" s="16">
        <v>121300100</v>
      </c>
      <c r="B44" s="16">
        <v>1378</v>
      </c>
      <c r="C44" s="16" t="s">
        <v>1120</v>
      </c>
      <c r="D44" s="16" t="s">
        <v>1130</v>
      </c>
      <c r="E44" s="16">
        <v>1</v>
      </c>
      <c r="F44" s="16" t="s">
        <v>569</v>
      </c>
      <c r="G44" s="16" t="s">
        <v>570</v>
      </c>
      <c r="H44" s="17">
        <v>1</v>
      </c>
      <c r="I44" s="16"/>
      <c r="J44" s="17" t="s">
        <v>559</v>
      </c>
      <c r="K44" s="445">
        <v>587.45000000000005</v>
      </c>
      <c r="L44" s="445">
        <v>649.30999999999995</v>
      </c>
      <c r="M44" s="445">
        <v>721.12</v>
      </c>
      <c r="N44" s="445">
        <v>787.82</v>
      </c>
      <c r="O44" s="5">
        <v>718.23</v>
      </c>
      <c r="P44" s="5">
        <v>684.05</v>
      </c>
      <c r="Q44" s="89"/>
      <c r="R44" s="227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810">
        <v>584</v>
      </c>
      <c r="AP44" s="625">
        <v>581</v>
      </c>
      <c r="AQ44" s="228">
        <f t="shared" si="98"/>
        <v>163.18055555555557</v>
      </c>
      <c r="AR44" s="228">
        <f t="shared" si="99"/>
        <v>180.36388888888888</v>
      </c>
      <c r="AS44" s="228">
        <f t="shared" si="100"/>
        <v>200.3111111111111</v>
      </c>
      <c r="AT44" s="228">
        <f t="shared" si="101"/>
        <v>218.8388888888889</v>
      </c>
      <c r="AU44" s="228">
        <f t="shared" si="102"/>
        <v>199.50833333333333</v>
      </c>
      <c r="AV44" s="228">
        <f t="shared" si="103"/>
        <v>190.01388888888889</v>
      </c>
      <c r="AW44" s="228">
        <f t="shared" si="104"/>
        <v>162.22222222222223</v>
      </c>
      <c r="AX44" s="228">
        <f t="shared" ref="AX44:AX80" si="131">AP44/$AX$4</f>
        <v>161.38888888888889</v>
      </c>
      <c r="AY44" s="313">
        <f t="shared" si="105"/>
        <v>214.78230436217754</v>
      </c>
      <c r="AZ44" s="313">
        <f t="shared" si="106"/>
        <v>200.53160379235246</v>
      </c>
      <c r="BA44" s="313">
        <f t="shared" si="107"/>
        <v>215.10599404618227</v>
      </c>
      <c r="BB44" s="313">
        <f t="shared" si="108"/>
        <v>205.92291726940829</v>
      </c>
      <c r="BC44" s="313">
        <f t="shared" si="109"/>
        <v>217.9193866937469</v>
      </c>
      <c r="BD44" s="313">
        <f t="shared" si="110"/>
        <v>194.66330344223593</v>
      </c>
      <c r="BE44" s="313">
        <f t="shared" si="111"/>
        <v>164.74800241218153</v>
      </c>
      <c r="BF44" s="313">
        <f t="shared" ref="BF44:BF80" si="132">0.85*AX44/$BF$4+0.15*AX44</f>
        <v>191.40931903279647</v>
      </c>
      <c r="BG44" s="229">
        <f t="shared" si="112"/>
        <v>37.341566394036114</v>
      </c>
      <c r="BH44" s="229">
        <f t="shared" si="113"/>
        <v>34.387041743522005</v>
      </c>
      <c r="BI44" s="229">
        <f t="shared" si="114"/>
        <v>37.624955138150938</v>
      </c>
      <c r="BJ44" s="229">
        <f t="shared" si="115"/>
        <v>37.322821504147512</v>
      </c>
      <c r="BK44" s="229">
        <f t="shared" si="116"/>
        <v>38.374788220235622</v>
      </c>
      <c r="BL44" s="229">
        <f t="shared" si="117"/>
        <v>26.436892155220551</v>
      </c>
      <c r="BM44" s="229">
        <f t="shared" si="118"/>
        <v>13.633045472810194</v>
      </c>
      <c r="BN44" s="229">
        <f t="shared" ref="BN44:BN80" si="133">$BN$4*BF44/1000</f>
        <v>14.558611609321064</v>
      </c>
      <c r="BO44" s="440">
        <f t="shared" si="119"/>
        <v>49485.842925045705</v>
      </c>
      <c r="BP44" s="440">
        <f t="shared" si="120"/>
        <v>46202.481513758008</v>
      </c>
      <c r="BQ44" s="440">
        <f t="shared" si="121"/>
        <v>58078.618392469216</v>
      </c>
      <c r="BR44" s="440">
        <f t="shared" si="122"/>
        <v>55599.187662740238</v>
      </c>
      <c r="BS44" s="440">
        <f t="shared" si="123"/>
        <v>62760.783367799108</v>
      </c>
      <c r="BT44" s="440">
        <f t="shared" si="124"/>
        <v>56063.031391363947</v>
      </c>
      <c r="BU44" s="440"/>
      <c r="BV44" s="441">
        <f t="shared" si="125"/>
        <v>61857.303656307129</v>
      </c>
      <c r="BW44" s="441">
        <f t="shared" si="126"/>
        <v>57753.101892197505</v>
      </c>
      <c r="BX44" s="441">
        <f t="shared" si="127"/>
        <v>61950.526285300497</v>
      </c>
      <c r="BY44" s="441">
        <f t="shared" si="128"/>
        <v>59305.800173589589</v>
      </c>
      <c r="BZ44" s="441">
        <f t="shared" si="129"/>
        <v>62760.783367799108</v>
      </c>
      <c r="CA44" s="441">
        <f t="shared" si="130"/>
        <v>56063.031391363947</v>
      </c>
      <c r="CB44" s="479">
        <f t="shared" si="36"/>
        <v>5794.2722649431817</v>
      </c>
    </row>
    <row r="45" spans="1:80">
      <c r="A45" s="16">
        <v>134307600</v>
      </c>
      <c r="B45" s="16">
        <v>5636</v>
      </c>
      <c r="C45" s="16" t="s">
        <v>106</v>
      </c>
      <c r="D45" s="16" t="s">
        <v>1130</v>
      </c>
      <c r="E45" s="16">
        <v>1</v>
      </c>
      <c r="F45" s="16" t="s">
        <v>571</v>
      </c>
      <c r="G45" s="16" t="s">
        <v>482</v>
      </c>
      <c r="H45" s="17">
        <v>76</v>
      </c>
      <c r="I45" s="16"/>
      <c r="J45" s="17" t="s">
        <v>559</v>
      </c>
      <c r="K45" s="445">
        <v>291</v>
      </c>
      <c r="L45" s="445">
        <v>320</v>
      </c>
      <c r="M45" s="445">
        <v>357</v>
      </c>
      <c r="N45" s="445">
        <v>388</v>
      </c>
      <c r="O45" s="5">
        <v>366.26</v>
      </c>
      <c r="P45" s="5">
        <v>346.65</v>
      </c>
      <c r="Q45" s="89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810">
        <v>373</v>
      </c>
      <c r="AP45" s="625">
        <v>279</v>
      </c>
      <c r="AQ45" s="228">
        <f t="shared" si="98"/>
        <v>80.833333333333329</v>
      </c>
      <c r="AR45" s="228">
        <f t="shared" si="99"/>
        <v>88.888888888888886</v>
      </c>
      <c r="AS45" s="228">
        <f t="shared" si="100"/>
        <v>99.166666666666657</v>
      </c>
      <c r="AT45" s="228">
        <f t="shared" si="101"/>
        <v>107.77777777777777</v>
      </c>
      <c r="AU45" s="228">
        <f t="shared" si="102"/>
        <v>101.73888888888888</v>
      </c>
      <c r="AV45" s="228">
        <f t="shared" si="103"/>
        <v>96.291666666666657</v>
      </c>
      <c r="AW45" s="228">
        <f t="shared" si="104"/>
        <v>103.61111111111111</v>
      </c>
      <c r="AX45" s="228">
        <f t="shared" si="131"/>
        <v>77.5</v>
      </c>
      <c r="AY45" s="313">
        <f t="shared" si="105"/>
        <v>106.39484308348567</v>
      </c>
      <c r="AZ45" s="313">
        <f t="shared" si="106"/>
        <v>98.828160991749371</v>
      </c>
      <c r="BA45" s="313">
        <f t="shared" si="107"/>
        <v>106.49106927347331</v>
      </c>
      <c r="BB45" s="313">
        <f t="shared" si="108"/>
        <v>101.41668388785558</v>
      </c>
      <c r="BC45" s="313">
        <f t="shared" si="109"/>
        <v>111.12756995732806</v>
      </c>
      <c r="BD45" s="313">
        <f t="shared" si="110"/>
        <v>98.647809572766718</v>
      </c>
      <c r="BE45" s="313">
        <f t="shared" si="111"/>
        <v>105.22432345846525</v>
      </c>
      <c r="BF45" s="313">
        <f t="shared" si="132"/>
        <v>91.91600690215185</v>
      </c>
      <c r="BG45" s="229">
        <f t="shared" si="112"/>
        <v>18.497567147271269</v>
      </c>
      <c r="BH45" s="229">
        <f t="shared" si="113"/>
        <v>16.946995053097968</v>
      </c>
      <c r="BI45" s="229">
        <f t="shared" si="114"/>
        <v>18.626732006212396</v>
      </c>
      <c r="BJ45" s="229">
        <f t="shared" si="115"/>
        <v>18.381425634801388</v>
      </c>
      <c r="BK45" s="229">
        <f t="shared" si="116"/>
        <v>19.569149065819442</v>
      </c>
      <c r="BL45" s="229">
        <f t="shared" si="117"/>
        <v>13.397191236908416</v>
      </c>
      <c r="BM45" s="229">
        <f t="shared" si="118"/>
        <v>8.7074074680791131</v>
      </c>
      <c r="BN45" s="229">
        <f t="shared" si="133"/>
        <v>6.9911405146309429</v>
      </c>
      <c r="BO45" s="440">
        <f t="shared" si="119"/>
        <v>24513.371846435097</v>
      </c>
      <c r="BP45" s="440">
        <f t="shared" si="120"/>
        <v>22770.008292499057</v>
      </c>
      <c r="BQ45" s="440">
        <f t="shared" si="121"/>
        <v>28752.588703837795</v>
      </c>
      <c r="BR45" s="440">
        <f t="shared" si="122"/>
        <v>27382.504649721006</v>
      </c>
      <c r="BS45" s="440">
        <f t="shared" si="123"/>
        <v>32004.740147710483</v>
      </c>
      <c r="BT45" s="440">
        <f t="shared" si="124"/>
        <v>28410.569156956815</v>
      </c>
      <c r="BU45" s="440"/>
      <c r="BV45" s="441">
        <f t="shared" si="125"/>
        <v>30641.714808043871</v>
      </c>
      <c r="BW45" s="441">
        <f t="shared" si="126"/>
        <v>28462.510365623821</v>
      </c>
      <c r="BX45" s="441">
        <f t="shared" si="127"/>
        <v>30669.427950760313</v>
      </c>
      <c r="BY45" s="441">
        <f t="shared" si="128"/>
        <v>29208.004959702408</v>
      </c>
      <c r="BZ45" s="441">
        <f t="shared" si="129"/>
        <v>32004.740147710483</v>
      </c>
      <c r="CA45" s="441">
        <f t="shared" si="130"/>
        <v>28410.569156956815</v>
      </c>
      <c r="CB45" s="479">
        <f t="shared" si="36"/>
        <v>2231.1456510870557</v>
      </c>
    </row>
    <row r="46" spans="1:80">
      <c r="A46" s="16">
        <v>137001000</v>
      </c>
      <c r="B46" s="16">
        <v>1765</v>
      </c>
      <c r="C46" s="16" t="s">
        <v>1121</v>
      </c>
      <c r="D46" s="16" t="s">
        <v>1130</v>
      </c>
      <c r="E46" s="16">
        <v>1</v>
      </c>
      <c r="F46" s="16" t="s">
        <v>1123</v>
      </c>
      <c r="G46" s="16" t="s">
        <v>483</v>
      </c>
      <c r="H46" s="17">
        <v>10</v>
      </c>
      <c r="I46" s="16"/>
      <c r="J46" s="17" t="s">
        <v>559</v>
      </c>
      <c r="K46" s="445">
        <v>2107.1</v>
      </c>
      <c r="L46" s="445">
        <v>2061</v>
      </c>
      <c r="M46" s="445">
        <v>1921.8</v>
      </c>
      <c r="N46" s="445">
        <v>1837.1</v>
      </c>
      <c r="O46" s="5">
        <v>1505.4</v>
      </c>
      <c r="P46" s="5">
        <v>1617.6</v>
      </c>
      <c r="Q46" s="89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810">
        <v>1760</v>
      </c>
      <c r="AP46" s="625">
        <v>1486</v>
      </c>
      <c r="AQ46" s="228">
        <f t="shared" si="98"/>
        <v>585.30555555555554</v>
      </c>
      <c r="AR46" s="228">
        <f t="shared" si="99"/>
        <v>572.5</v>
      </c>
      <c r="AS46" s="228">
        <f t="shared" si="100"/>
        <v>533.83333333333326</v>
      </c>
      <c r="AT46" s="228">
        <f t="shared" si="101"/>
        <v>510.30555555555554</v>
      </c>
      <c r="AU46" s="228">
        <f t="shared" si="102"/>
        <v>418.16666666666669</v>
      </c>
      <c r="AV46" s="228">
        <f t="shared" si="103"/>
        <v>449.33333333333331</v>
      </c>
      <c r="AW46" s="228">
        <f t="shared" si="104"/>
        <v>488.88888888888886</v>
      </c>
      <c r="AX46" s="228">
        <f t="shared" si="131"/>
        <v>412.77777777777777</v>
      </c>
      <c r="AY46" s="313">
        <f t="shared" si="105"/>
        <v>770.39372460897823</v>
      </c>
      <c r="AZ46" s="313">
        <f t="shared" si="106"/>
        <v>636.5151243874858</v>
      </c>
      <c r="BA46" s="313">
        <f t="shared" si="107"/>
        <v>573.26200820661347</v>
      </c>
      <c r="BB46" s="313">
        <f t="shared" si="108"/>
        <v>480.18708755252459</v>
      </c>
      <c r="BC46" s="313">
        <f t="shared" si="109"/>
        <v>456.75597612013786</v>
      </c>
      <c r="BD46" s="313">
        <f t="shared" si="110"/>
        <v>460.32798720584867</v>
      </c>
      <c r="BE46" s="313">
        <f t="shared" si="111"/>
        <v>496.50082918739633</v>
      </c>
      <c r="BF46" s="313">
        <f t="shared" si="132"/>
        <v>489.55980737131767</v>
      </c>
      <c r="BG46" s="229">
        <f t="shared" si="112"/>
        <v>133.93891318218314</v>
      </c>
      <c r="BH46" s="229">
        <f t="shared" si="113"/>
        <v>109.14924001385911</v>
      </c>
      <c r="BI46" s="229">
        <f t="shared" si="114"/>
        <v>100.2712985141148</v>
      </c>
      <c r="BJ46" s="229">
        <f t="shared" si="115"/>
        <v>87.032260396117621</v>
      </c>
      <c r="BK46" s="229">
        <f t="shared" si="116"/>
        <v>80.433017538591699</v>
      </c>
      <c r="BL46" s="229">
        <f t="shared" si="117"/>
        <v>62.516361012038239</v>
      </c>
      <c r="BM46" s="229">
        <f t="shared" si="118"/>
        <v>41.085890466003313</v>
      </c>
      <c r="BN46" s="229">
        <f t="shared" si="133"/>
        <v>37.235967042084511</v>
      </c>
      <c r="BO46" s="440">
        <f t="shared" si="119"/>
        <v>177498.7141499086</v>
      </c>
      <c r="BP46" s="440">
        <f t="shared" si="120"/>
        <v>146653.08465887673</v>
      </c>
      <c r="BQ46" s="440">
        <f t="shared" si="121"/>
        <v>154780.74221578563</v>
      </c>
      <c r="BR46" s="440">
        <f t="shared" si="122"/>
        <v>129650.51363918163</v>
      </c>
      <c r="BS46" s="440">
        <f t="shared" si="123"/>
        <v>131545.7211225997</v>
      </c>
      <c r="BT46" s="440">
        <f t="shared" si="124"/>
        <v>132574.46031528441</v>
      </c>
      <c r="BU46" s="440"/>
      <c r="BV46" s="441">
        <f t="shared" si="125"/>
        <v>221873.39268738573</v>
      </c>
      <c r="BW46" s="441">
        <f t="shared" si="126"/>
        <v>183316.35582359592</v>
      </c>
      <c r="BX46" s="441">
        <f t="shared" si="127"/>
        <v>165099.45836350467</v>
      </c>
      <c r="BY46" s="441">
        <f t="shared" si="128"/>
        <v>138293.88121512707</v>
      </c>
      <c r="BZ46" s="441">
        <f t="shared" si="129"/>
        <v>131545.7211225997</v>
      </c>
      <c r="CA46" s="441">
        <f t="shared" si="130"/>
        <v>132574.46031528441</v>
      </c>
      <c r="CB46" s="479">
        <f t="shared" si="36"/>
        <v>89298.932372101321</v>
      </c>
    </row>
    <row r="47" spans="1:80">
      <c r="A47" s="16">
        <v>137001400</v>
      </c>
      <c r="B47" s="16">
        <v>2244</v>
      </c>
      <c r="C47" s="16" t="s">
        <v>106</v>
      </c>
      <c r="D47" s="16" t="s">
        <v>1130</v>
      </c>
      <c r="E47" s="16">
        <v>1</v>
      </c>
      <c r="F47" s="16" t="s">
        <v>95</v>
      </c>
      <c r="G47" s="16" t="s">
        <v>483</v>
      </c>
      <c r="H47" s="17">
        <v>14</v>
      </c>
      <c r="I47" s="16"/>
      <c r="J47" s="17" t="s">
        <v>559</v>
      </c>
      <c r="K47" s="5">
        <v>98</v>
      </c>
      <c r="L47" s="5">
        <v>119</v>
      </c>
      <c r="M47" s="5">
        <v>120</v>
      </c>
      <c r="N47" s="5">
        <v>125</v>
      </c>
      <c r="O47" s="5">
        <v>107.61</v>
      </c>
      <c r="P47" s="5">
        <v>110.43</v>
      </c>
      <c r="Q47" s="89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810">
        <v>110</v>
      </c>
      <c r="AP47" s="625">
        <v>97</v>
      </c>
      <c r="AQ47" s="228">
        <f t="shared" si="98"/>
        <v>27.222222222222221</v>
      </c>
      <c r="AR47" s="228">
        <f t="shared" si="99"/>
        <v>33.055555555555557</v>
      </c>
      <c r="AS47" s="228">
        <f t="shared" si="100"/>
        <v>33.333333333333336</v>
      </c>
      <c r="AT47" s="228">
        <f t="shared" si="101"/>
        <v>34.722222222222221</v>
      </c>
      <c r="AU47" s="228">
        <f t="shared" si="102"/>
        <v>29.891666666666666</v>
      </c>
      <c r="AV47" s="228">
        <f t="shared" si="103"/>
        <v>30.675000000000001</v>
      </c>
      <c r="AW47" s="228">
        <f t="shared" si="104"/>
        <v>30.555555555555554</v>
      </c>
      <c r="AX47" s="228">
        <f t="shared" si="131"/>
        <v>26.944444444444443</v>
      </c>
      <c r="AY47" s="313">
        <f t="shared" si="105"/>
        <v>35.830565711964248</v>
      </c>
      <c r="AZ47" s="313">
        <f t="shared" si="106"/>
        <v>36.751722368806803</v>
      </c>
      <c r="BA47" s="313">
        <f t="shared" si="107"/>
        <v>35.795317402848184</v>
      </c>
      <c r="BB47" s="313">
        <f t="shared" si="108"/>
        <v>32.672900737066882</v>
      </c>
      <c r="BC47" s="313">
        <f t="shared" si="109"/>
        <v>32.650133247168881</v>
      </c>
      <c r="BD47" s="313">
        <f t="shared" si="110"/>
        <v>31.425580877313227</v>
      </c>
      <c r="BE47" s="313">
        <f t="shared" si="111"/>
        <v>31.031301824212271</v>
      </c>
      <c r="BF47" s="313">
        <f t="shared" si="132"/>
        <v>31.956461181034868</v>
      </c>
      <c r="BG47" s="229">
        <f t="shared" si="112"/>
        <v>6.2294212385999463</v>
      </c>
      <c r="BH47" s="229">
        <f t="shared" si="113"/>
        <v>6.3021637853708086</v>
      </c>
      <c r="BI47" s="229">
        <f t="shared" si="114"/>
        <v>6.2610863886428252</v>
      </c>
      <c r="BJ47" s="229">
        <f t="shared" si="115"/>
        <v>5.9218510421396235</v>
      </c>
      <c r="BK47" s="229">
        <f t="shared" si="116"/>
        <v>5.7495662397554481</v>
      </c>
      <c r="BL47" s="229">
        <f t="shared" si="117"/>
        <v>4.2678546900095098</v>
      </c>
      <c r="BM47" s="229">
        <f t="shared" si="118"/>
        <v>2.5678681541252071</v>
      </c>
      <c r="BN47" s="229">
        <f t="shared" si="133"/>
        <v>2.430611576771331</v>
      </c>
      <c r="BO47" s="440">
        <f t="shared" si="119"/>
        <v>8255.3623400365632</v>
      </c>
      <c r="BP47" s="440">
        <f t="shared" si="120"/>
        <v>8467.5968337730883</v>
      </c>
      <c r="BQ47" s="440">
        <f t="shared" si="121"/>
        <v>9664.7356987690091</v>
      </c>
      <c r="BR47" s="440">
        <f t="shared" si="122"/>
        <v>8821.6831990080591</v>
      </c>
      <c r="BS47" s="440">
        <f t="shared" si="123"/>
        <v>9403.2383751846373</v>
      </c>
      <c r="BT47" s="440">
        <f t="shared" si="124"/>
        <v>9050.5672926662101</v>
      </c>
      <c r="BU47" s="440"/>
      <c r="BV47" s="441">
        <f t="shared" si="125"/>
        <v>10319.202925045704</v>
      </c>
      <c r="BW47" s="441">
        <f t="shared" si="126"/>
        <v>10584.496042216359</v>
      </c>
      <c r="BX47" s="441">
        <f t="shared" si="127"/>
        <v>10309.051412020277</v>
      </c>
      <c r="BY47" s="441">
        <f t="shared" si="128"/>
        <v>9409.7954122752617</v>
      </c>
      <c r="BZ47" s="441">
        <f t="shared" si="129"/>
        <v>9403.2383751846373</v>
      </c>
      <c r="CA47" s="441">
        <f t="shared" si="130"/>
        <v>9050.5672926662101</v>
      </c>
      <c r="CB47" s="479">
        <f t="shared" si="36"/>
        <v>1268.6356323794935</v>
      </c>
    </row>
    <row r="48" spans="1:80">
      <c r="A48" s="938">
        <v>155005400</v>
      </c>
      <c r="B48" s="938">
        <v>3782</v>
      </c>
      <c r="C48" s="938" t="s">
        <v>106</v>
      </c>
      <c r="D48" s="16" t="s">
        <v>1130</v>
      </c>
      <c r="E48" s="938">
        <v>2</v>
      </c>
      <c r="F48" s="16" t="s">
        <v>96</v>
      </c>
      <c r="G48" s="16" t="s">
        <v>490</v>
      </c>
      <c r="H48" s="17">
        <v>54</v>
      </c>
      <c r="I48" s="938"/>
      <c r="J48" s="17" t="s">
        <v>559</v>
      </c>
      <c r="K48" s="5">
        <v>151</v>
      </c>
      <c r="L48" s="5">
        <v>163</v>
      </c>
      <c r="M48" s="5">
        <v>169</v>
      </c>
      <c r="N48" s="5">
        <v>195</v>
      </c>
      <c r="O48" s="5">
        <v>177.1</v>
      </c>
      <c r="P48" s="5">
        <v>162.54</v>
      </c>
      <c r="Q48" s="89"/>
      <c r="R48" s="227"/>
      <c r="S48" s="230"/>
      <c r="T48" s="230"/>
      <c r="U48" s="230"/>
      <c r="V48" s="230" t="s">
        <v>325</v>
      </c>
      <c r="W48" s="230" t="s">
        <v>592</v>
      </c>
      <c r="X48" s="230">
        <v>1</v>
      </c>
      <c r="Y48" s="230"/>
      <c r="Z48" s="230" t="s">
        <v>559</v>
      </c>
      <c r="AA48" s="230"/>
      <c r="AB48" s="230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810">
        <v>161</v>
      </c>
      <c r="AP48" s="625">
        <v>139</v>
      </c>
      <c r="AQ48" s="228">
        <f t="shared" si="98"/>
        <v>41.944444444444443</v>
      </c>
      <c r="AR48" s="228">
        <f t="shared" si="99"/>
        <v>45.277777777777779</v>
      </c>
      <c r="AS48" s="228">
        <f t="shared" si="100"/>
        <v>46.944444444444443</v>
      </c>
      <c r="AT48" s="228">
        <f t="shared" si="101"/>
        <v>54.166666666666664</v>
      </c>
      <c r="AU48" s="228">
        <f t="shared" si="102"/>
        <v>49.194444444444443</v>
      </c>
      <c r="AV48" s="228">
        <f t="shared" si="103"/>
        <v>45.15</v>
      </c>
      <c r="AW48" s="228">
        <f t="shared" si="104"/>
        <v>44.722222222222221</v>
      </c>
      <c r="AX48" s="228">
        <f t="shared" si="131"/>
        <v>38.611111111111107</v>
      </c>
      <c r="AY48" s="313">
        <f t="shared" si="105"/>
        <v>55.20832063782246</v>
      </c>
      <c r="AZ48" s="313">
        <f t="shared" si="106"/>
        <v>50.340594505172341</v>
      </c>
      <c r="BA48" s="313">
        <f t="shared" si="107"/>
        <v>50.411738675677846</v>
      </c>
      <c r="BB48" s="313">
        <f t="shared" si="108"/>
        <v>50.969725149824335</v>
      </c>
      <c r="BC48" s="313">
        <f t="shared" si="109"/>
        <v>53.734212415887072</v>
      </c>
      <c r="BD48" s="313">
        <f t="shared" si="110"/>
        <v>46.254766963673745</v>
      </c>
      <c r="BE48" s="313">
        <f t="shared" si="111"/>
        <v>45.418541760892509</v>
      </c>
      <c r="BF48" s="313">
        <f t="shared" si="132"/>
        <v>45.793279424369551</v>
      </c>
      <c r="BG48" s="229">
        <f t="shared" si="112"/>
        <v>9.5983939492713457</v>
      </c>
      <c r="BH48" s="229">
        <f t="shared" si="113"/>
        <v>8.632375605171779</v>
      </c>
      <c r="BI48" s="229">
        <f t="shared" si="114"/>
        <v>8.8176966640053092</v>
      </c>
      <c r="BJ48" s="229">
        <f t="shared" si="115"/>
        <v>9.2380876257378119</v>
      </c>
      <c r="BK48" s="229">
        <f t="shared" si="116"/>
        <v>9.4623936535702047</v>
      </c>
      <c r="BL48" s="229">
        <f t="shared" si="117"/>
        <v>6.2817812307719434</v>
      </c>
      <c r="BM48" s="229">
        <f t="shared" si="118"/>
        <v>3.7584252074014399</v>
      </c>
      <c r="BN48" s="229">
        <f t="shared" si="133"/>
        <v>3.4830413316620104</v>
      </c>
      <c r="BO48" s="440">
        <f t="shared" si="119"/>
        <v>12719.997074954295</v>
      </c>
      <c r="BP48" s="440">
        <f t="shared" si="120"/>
        <v>11598.472973991707</v>
      </c>
      <c r="BQ48" s="440">
        <f t="shared" si="121"/>
        <v>13611.169442433018</v>
      </c>
      <c r="BR48" s="440">
        <f t="shared" si="122"/>
        <v>13761.825790452571</v>
      </c>
      <c r="BS48" s="440">
        <f t="shared" si="123"/>
        <v>15475.453175775478</v>
      </c>
      <c r="BT48" s="440">
        <f t="shared" si="124"/>
        <v>13321.37288553804</v>
      </c>
      <c r="BU48" s="440"/>
      <c r="BV48" s="441">
        <f t="shared" si="125"/>
        <v>15899.996343692868</v>
      </c>
      <c r="BW48" s="441">
        <f t="shared" si="126"/>
        <v>14498.091217489635</v>
      </c>
      <c r="BX48" s="441">
        <f t="shared" si="127"/>
        <v>14518.580738595219</v>
      </c>
      <c r="BY48" s="441">
        <f t="shared" si="128"/>
        <v>14679.280843149409</v>
      </c>
      <c r="BZ48" s="441">
        <f t="shared" si="129"/>
        <v>15475.453175775478</v>
      </c>
      <c r="CA48" s="441">
        <f t="shared" si="130"/>
        <v>13321.37288553804</v>
      </c>
      <c r="CB48" s="479">
        <f t="shared" si="36"/>
        <v>2578.6234581548288</v>
      </c>
    </row>
    <row r="49" spans="1:80">
      <c r="A49" s="16">
        <v>159600400</v>
      </c>
      <c r="B49" s="16">
        <v>5432</v>
      </c>
      <c r="C49" s="16" t="s">
        <v>106</v>
      </c>
      <c r="D49" s="16" t="s">
        <v>1130</v>
      </c>
      <c r="E49" s="16">
        <v>1</v>
      </c>
      <c r="F49" s="16" t="s">
        <v>262</v>
      </c>
      <c r="G49" s="16" t="s">
        <v>499</v>
      </c>
      <c r="H49" s="17">
        <v>4</v>
      </c>
      <c r="I49" s="16"/>
      <c r="J49" s="17" t="s">
        <v>559</v>
      </c>
      <c r="K49" s="5">
        <v>192.67</v>
      </c>
      <c r="L49" s="5">
        <v>252.73</v>
      </c>
      <c r="M49" s="5">
        <v>192.41</v>
      </c>
      <c r="N49" s="5">
        <v>196.46</v>
      </c>
      <c r="O49" s="5">
        <v>171.1</v>
      </c>
      <c r="P49" s="5">
        <v>169.44</v>
      </c>
      <c r="Q49" s="89"/>
      <c r="R49" s="227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810">
        <v>203</v>
      </c>
      <c r="AP49" s="625">
        <v>140</v>
      </c>
      <c r="AQ49" s="228">
        <f t="shared" si="98"/>
        <v>53.519444444444439</v>
      </c>
      <c r="AR49" s="228">
        <f t="shared" si="99"/>
        <v>70.202777777777769</v>
      </c>
      <c r="AS49" s="228">
        <f t="shared" si="100"/>
        <v>53.447222222222223</v>
      </c>
      <c r="AT49" s="228">
        <f t="shared" si="101"/>
        <v>54.572222222222223</v>
      </c>
      <c r="AU49" s="228">
        <f t="shared" si="102"/>
        <v>47.527777777777779</v>
      </c>
      <c r="AV49" s="228">
        <f t="shared" si="103"/>
        <v>47.066666666666663</v>
      </c>
      <c r="AW49" s="228">
        <f t="shared" si="104"/>
        <v>56.388888888888886</v>
      </c>
      <c r="AX49" s="228">
        <f t="shared" si="131"/>
        <v>38.888888888888886</v>
      </c>
      <c r="AY49" s="313">
        <f t="shared" si="105"/>
        <v>70.443623425756641</v>
      </c>
      <c r="AZ49" s="313">
        <f t="shared" si="106"/>
        <v>78.052628523265057</v>
      </c>
      <c r="BA49" s="313">
        <f t="shared" si="107"/>
        <v>57.394808512350146</v>
      </c>
      <c r="BB49" s="313">
        <f t="shared" si="108"/>
        <v>51.351344630433282</v>
      </c>
      <c r="BC49" s="313">
        <f t="shared" si="109"/>
        <v>51.913742204168713</v>
      </c>
      <c r="BD49" s="313">
        <f t="shared" si="110"/>
        <v>48.218332190998396</v>
      </c>
      <c r="BE49" s="313">
        <f t="shared" si="111"/>
        <v>57.266857002864455</v>
      </c>
      <c r="BF49" s="313">
        <f t="shared" si="132"/>
        <v>46.122727477782284</v>
      </c>
      <c r="BG49" s="229">
        <f t="shared" si="112"/>
        <v>12.247169286133179</v>
      </c>
      <c r="BH49" s="229">
        <f t="shared" si="113"/>
        <v>13.384418936779532</v>
      </c>
      <c r="BI49" s="229">
        <f t="shared" si="114"/>
        <v>10.039130266989714</v>
      </c>
      <c r="BJ49" s="229">
        <f t="shared" si="115"/>
        <v>9.3072548459100037</v>
      </c>
      <c r="BK49" s="229">
        <f t="shared" si="116"/>
        <v>9.1418156641776509</v>
      </c>
      <c r="BL49" s="229">
        <f t="shared" si="117"/>
        <v>6.5484496846437681</v>
      </c>
      <c r="BM49" s="229">
        <f t="shared" si="118"/>
        <v>4.738883957158337</v>
      </c>
      <c r="BN49" s="229">
        <f t="shared" si="133"/>
        <v>3.5080991829689312</v>
      </c>
      <c r="BO49" s="440">
        <f t="shared" si="119"/>
        <v>16230.210837294331</v>
      </c>
      <c r="BP49" s="440">
        <f t="shared" si="120"/>
        <v>17983.325611760269</v>
      </c>
      <c r="BQ49" s="440">
        <f t="shared" si="121"/>
        <v>15496.59829833454</v>
      </c>
      <c r="BR49" s="440">
        <f t="shared" si="122"/>
        <v>13864.863050216985</v>
      </c>
      <c r="BS49" s="440">
        <f t="shared" si="123"/>
        <v>14951.15775480059</v>
      </c>
      <c r="BT49" s="440">
        <f t="shared" si="124"/>
        <v>13886.879671007538</v>
      </c>
      <c r="BU49" s="440"/>
      <c r="BV49" s="441">
        <f t="shared" si="125"/>
        <v>20287.763546617913</v>
      </c>
      <c r="BW49" s="441">
        <f t="shared" si="126"/>
        <v>22479.157014700337</v>
      </c>
      <c r="BX49" s="441">
        <f t="shared" si="127"/>
        <v>16529.704851556842</v>
      </c>
      <c r="BY49" s="441">
        <f t="shared" si="128"/>
        <v>14789.187253564785</v>
      </c>
      <c r="BZ49" s="441">
        <f t="shared" si="129"/>
        <v>14951.15775480059</v>
      </c>
      <c r="CA49" s="441">
        <f t="shared" si="130"/>
        <v>13886.879671007538</v>
      </c>
      <c r="CB49" s="479">
        <f t="shared" si="36"/>
        <v>6400.8838756103742</v>
      </c>
    </row>
    <row r="50" spans="1:80">
      <c r="A50" s="16"/>
      <c r="B50" s="16"/>
      <c r="C50" s="16" t="s">
        <v>106</v>
      </c>
      <c r="D50" s="16" t="s">
        <v>1130</v>
      </c>
      <c r="E50" s="16"/>
      <c r="F50" s="16" t="s">
        <v>1139</v>
      </c>
      <c r="G50" s="16" t="s">
        <v>1138</v>
      </c>
      <c r="H50" s="17">
        <v>4</v>
      </c>
      <c r="I50" s="16"/>
      <c r="J50" s="17" t="s">
        <v>1106</v>
      </c>
      <c r="K50" s="445">
        <v>140.78</v>
      </c>
      <c r="L50" s="445">
        <v>180.6</v>
      </c>
      <c r="M50" s="445">
        <v>140.78</v>
      </c>
      <c r="N50" s="445">
        <v>180.6</v>
      </c>
      <c r="O50" s="5"/>
      <c r="P50" s="5"/>
      <c r="Q50" s="89"/>
      <c r="R50" s="227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  <c r="AC50" s="226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810"/>
      <c r="AP50" s="625"/>
      <c r="AQ50" s="228">
        <f t="shared" si="98"/>
        <v>39.105555555555554</v>
      </c>
      <c r="AR50" s="228">
        <f t="shared" si="99"/>
        <v>50.166666666666664</v>
      </c>
      <c r="AS50" s="228">
        <f t="shared" si="100"/>
        <v>39.105555555555554</v>
      </c>
      <c r="AT50" s="228">
        <f t="shared" si="101"/>
        <v>50.166666666666664</v>
      </c>
      <c r="AU50" s="228">
        <f t="shared" si="102"/>
        <v>0</v>
      </c>
      <c r="AV50" s="228">
        <f t="shared" si="103"/>
        <v>0</v>
      </c>
      <c r="AW50" s="228">
        <f t="shared" si="104"/>
        <v>0</v>
      </c>
      <c r="AX50" s="228">
        <f t="shared" si="131"/>
        <v>0</v>
      </c>
      <c r="AY50" s="313">
        <f t="shared" si="105"/>
        <v>51.471704499289046</v>
      </c>
      <c r="AZ50" s="313">
        <f t="shared" si="106"/>
        <v>55.776143359718553</v>
      </c>
      <c r="BA50" s="313">
        <f t="shared" si="107"/>
        <v>41.993873199774718</v>
      </c>
      <c r="BB50" s="313">
        <f t="shared" si="108"/>
        <v>47.205806984914233</v>
      </c>
      <c r="BC50" s="313">
        <f t="shared" si="109"/>
        <v>0</v>
      </c>
      <c r="BD50" s="313">
        <f t="shared" si="110"/>
        <v>0</v>
      </c>
      <c r="BE50" s="313">
        <f t="shared" si="111"/>
        <v>0</v>
      </c>
      <c r="BF50" s="313">
        <f t="shared" si="132"/>
        <v>0</v>
      </c>
      <c r="BG50" s="229">
        <f t="shared" si="112"/>
        <v>8.9487543058173511</v>
      </c>
      <c r="BH50" s="229">
        <f t="shared" si="113"/>
        <v>9.5644603330921676</v>
      </c>
      <c r="BI50" s="229">
        <f t="shared" si="114"/>
        <v>7.3452978482761395</v>
      </c>
      <c r="BJ50" s="229">
        <f t="shared" si="115"/>
        <v>8.5558903856833268</v>
      </c>
      <c r="BK50" s="229">
        <f t="shared" si="116"/>
        <v>0</v>
      </c>
      <c r="BL50" s="229">
        <f t="shared" si="117"/>
        <v>0</v>
      </c>
      <c r="BM50" s="229">
        <f t="shared" si="118"/>
        <v>0</v>
      </c>
      <c r="BN50" s="229">
        <f t="shared" si="133"/>
        <v>0</v>
      </c>
      <c r="BO50" s="440">
        <f t="shared" si="119"/>
        <v>11859.080716636197</v>
      </c>
      <c r="BP50" s="440">
        <f t="shared" si="120"/>
        <v>12850.823430079156</v>
      </c>
      <c r="BQ50" s="440">
        <f t="shared" si="121"/>
        <v>11338.345763939175</v>
      </c>
      <c r="BR50" s="440">
        <f t="shared" si="122"/>
        <v>12745.567885926843</v>
      </c>
      <c r="BS50" s="440">
        <f t="shared" si="123"/>
        <v>0</v>
      </c>
      <c r="BT50" s="440">
        <f t="shared" si="124"/>
        <v>0</v>
      </c>
      <c r="BU50" s="440"/>
      <c r="BV50" s="441">
        <f t="shared" si="125"/>
        <v>14823.850895795245</v>
      </c>
      <c r="BW50" s="441">
        <f t="shared" si="126"/>
        <v>16063.529287598943</v>
      </c>
      <c r="BX50" s="441">
        <f t="shared" si="127"/>
        <v>12094.235481535119</v>
      </c>
      <c r="BY50" s="441">
        <f t="shared" si="128"/>
        <v>13595.2724116553</v>
      </c>
      <c r="BZ50" s="441">
        <f t="shared" si="129"/>
        <v>0</v>
      </c>
      <c r="CA50" s="441">
        <f t="shared" si="130"/>
        <v>0</v>
      </c>
      <c r="CB50" s="479">
        <f t="shared" si="36"/>
        <v>14823.850895795245</v>
      </c>
    </row>
    <row r="51" spans="1:80">
      <c r="A51" s="16">
        <v>166903000</v>
      </c>
      <c r="B51" s="16">
        <v>8013</v>
      </c>
      <c r="C51" s="16" t="s">
        <v>1120</v>
      </c>
      <c r="D51" s="16" t="s">
        <v>1130</v>
      </c>
      <c r="E51" s="16">
        <v>1</v>
      </c>
      <c r="F51" s="16" t="s">
        <v>1124</v>
      </c>
      <c r="G51" s="16" t="s">
        <v>357</v>
      </c>
      <c r="H51" s="17">
        <v>30</v>
      </c>
      <c r="I51" s="16"/>
      <c r="J51" s="17" t="s">
        <v>559</v>
      </c>
      <c r="K51" s="445">
        <v>347</v>
      </c>
      <c r="L51" s="445">
        <v>417</v>
      </c>
      <c r="M51" s="445">
        <v>199</v>
      </c>
      <c r="N51" s="445">
        <v>222</v>
      </c>
      <c r="O51" s="5">
        <v>45.69</v>
      </c>
      <c r="P51" s="5">
        <v>45.93</v>
      </c>
      <c r="Q51" s="89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810">
        <v>28</v>
      </c>
      <c r="AP51" s="625">
        <v>22</v>
      </c>
      <c r="AQ51" s="228">
        <f t="shared" si="98"/>
        <v>96.388888888888886</v>
      </c>
      <c r="AR51" s="228">
        <f t="shared" si="99"/>
        <v>115.83333333333333</v>
      </c>
      <c r="AS51" s="228">
        <f t="shared" si="100"/>
        <v>55.277777777777779</v>
      </c>
      <c r="AT51" s="228">
        <f t="shared" si="101"/>
        <v>61.666666666666664</v>
      </c>
      <c r="AU51" s="228">
        <f t="shared" si="102"/>
        <v>12.691666666666666</v>
      </c>
      <c r="AV51" s="228">
        <f t="shared" si="103"/>
        <v>12.758333333333333</v>
      </c>
      <c r="AW51" s="228">
        <f t="shared" si="104"/>
        <v>7.7777777777777777</v>
      </c>
      <c r="AX51" s="228">
        <f t="shared" si="131"/>
        <v>6.1111111111111107</v>
      </c>
      <c r="AY51" s="313">
        <f t="shared" si="105"/>
        <v>126.86945206175095</v>
      </c>
      <c r="AZ51" s="313">
        <f t="shared" si="106"/>
        <v>128.78544729237342</v>
      </c>
      <c r="BA51" s="313">
        <f t="shared" si="107"/>
        <v>59.360568026389885</v>
      </c>
      <c r="BB51" s="313">
        <f t="shared" si="108"/>
        <v>58.027071709030785</v>
      </c>
      <c r="BC51" s="313">
        <f t="shared" si="109"/>
        <v>13.862880662235352</v>
      </c>
      <c r="BD51" s="313">
        <f t="shared" si="110"/>
        <v>13.070514621887137</v>
      </c>
      <c r="BE51" s="313">
        <f t="shared" si="111"/>
        <v>7.8988768279813062</v>
      </c>
      <c r="BF51" s="313">
        <f t="shared" si="132"/>
        <v>7.2478571750800729</v>
      </c>
      <c r="BG51" s="229">
        <f t="shared" si="112"/>
        <v>22.057236426471238</v>
      </c>
      <c r="BH51" s="229">
        <f t="shared" si="113"/>
        <v>22.084052928568298</v>
      </c>
      <c r="BI51" s="229">
        <f t="shared" si="114"/>
        <v>10.382968261166013</v>
      </c>
      <c r="BJ51" s="229">
        <f t="shared" si="115"/>
        <v>10.517207450839971</v>
      </c>
      <c r="BK51" s="229">
        <f t="shared" si="116"/>
        <v>2.4412013892242954</v>
      </c>
      <c r="BL51" s="229">
        <f t="shared" si="117"/>
        <v>1.7750843603381037</v>
      </c>
      <c r="BM51" s="229">
        <f t="shared" si="118"/>
        <v>0.6536391665045983</v>
      </c>
      <c r="BN51" s="229">
        <f t="shared" si="133"/>
        <v>0.55127272875226063</v>
      </c>
      <c r="BO51" s="440">
        <f t="shared" si="119"/>
        <v>29230.721755027418</v>
      </c>
      <c r="BP51" s="440">
        <f t="shared" si="120"/>
        <v>29672.167056162838</v>
      </c>
      <c r="BQ51" s="440">
        <f t="shared" si="121"/>
        <v>16027.353367125268</v>
      </c>
      <c r="BR51" s="440">
        <f t="shared" si="122"/>
        <v>15667.309361438312</v>
      </c>
      <c r="BS51" s="440">
        <f t="shared" si="123"/>
        <v>3992.5096307237814</v>
      </c>
      <c r="BT51" s="440">
        <f t="shared" si="124"/>
        <v>3764.3082111034955</v>
      </c>
      <c r="BU51" s="440"/>
      <c r="BV51" s="441">
        <f t="shared" si="125"/>
        <v>36538.40219378427</v>
      </c>
      <c r="BW51" s="441">
        <f t="shared" si="126"/>
        <v>37090.208820203545</v>
      </c>
      <c r="BX51" s="441">
        <f t="shared" si="127"/>
        <v>17095.843591600285</v>
      </c>
      <c r="BY51" s="441">
        <f t="shared" si="128"/>
        <v>16711.796652200865</v>
      </c>
      <c r="BZ51" s="441">
        <f t="shared" si="129"/>
        <v>3992.5096307237814</v>
      </c>
      <c r="CA51" s="441">
        <f t="shared" si="130"/>
        <v>3764.3082111034955</v>
      </c>
      <c r="CB51" s="479">
        <f t="shared" si="36"/>
        <v>32774.093982680773</v>
      </c>
    </row>
    <row r="52" spans="1:80">
      <c r="A52" s="16">
        <v>166903001</v>
      </c>
      <c r="B52" s="16">
        <v>2578</v>
      </c>
      <c r="C52" s="16" t="s">
        <v>1120</v>
      </c>
      <c r="D52" s="16" t="s">
        <v>1130</v>
      </c>
      <c r="E52" s="16">
        <v>1</v>
      </c>
      <c r="F52" s="16" t="s">
        <v>2100</v>
      </c>
      <c r="G52" s="16" t="s">
        <v>357</v>
      </c>
      <c r="H52" s="17">
        <v>30</v>
      </c>
      <c r="I52" s="16"/>
      <c r="J52" s="17" t="s">
        <v>559</v>
      </c>
      <c r="K52" s="444">
        <v>272</v>
      </c>
      <c r="L52" s="444">
        <v>323</v>
      </c>
      <c r="M52" s="444">
        <v>56</v>
      </c>
      <c r="N52" s="444">
        <v>151</v>
      </c>
      <c r="O52" s="5">
        <v>103.49</v>
      </c>
      <c r="P52" s="5">
        <v>95.81</v>
      </c>
      <c r="Q52" s="89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810">
        <v>52</v>
      </c>
      <c r="AP52" s="625">
        <v>34</v>
      </c>
      <c r="AQ52" s="228">
        <f t="shared" si="98"/>
        <v>75.555555555555557</v>
      </c>
      <c r="AR52" s="228">
        <f t="shared" si="99"/>
        <v>89.722222222222214</v>
      </c>
      <c r="AS52" s="228">
        <f t="shared" si="100"/>
        <v>15.555555555555555</v>
      </c>
      <c r="AT52" s="228">
        <f t="shared" si="101"/>
        <v>41.944444444444443</v>
      </c>
      <c r="AU52" s="228">
        <f t="shared" si="102"/>
        <v>28.74722222222222</v>
      </c>
      <c r="AV52" s="228">
        <f t="shared" si="103"/>
        <v>26.613888888888887</v>
      </c>
      <c r="AW52" s="228">
        <f t="shared" si="104"/>
        <v>14.444444444444445</v>
      </c>
      <c r="AX52" s="228">
        <f t="shared" si="131"/>
        <v>9.4444444444444446</v>
      </c>
      <c r="AY52" s="313">
        <f t="shared" si="105"/>
        <v>99.448100751574245</v>
      </c>
      <c r="AZ52" s="313">
        <f t="shared" si="106"/>
        <v>99.754675001047019</v>
      </c>
      <c r="BA52" s="313">
        <f t="shared" si="107"/>
        <v>16.704481454662481</v>
      </c>
      <c r="BB52" s="313">
        <f t="shared" si="108"/>
        <v>39.468864090376798</v>
      </c>
      <c r="BC52" s="313">
        <f t="shared" si="109"/>
        <v>31.400077035122269</v>
      </c>
      <c r="BD52" s="313">
        <f t="shared" si="110"/>
        <v>27.265099192749979</v>
      </c>
      <c r="BE52" s="313">
        <f t="shared" si="111"/>
        <v>14.66934268053671</v>
      </c>
      <c r="BF52" s="313">
        <f t="shared" si="132"/>
        <v>11.201233816032842</v>
      </c>
      <c r="BG52" s="229">
        <f t="shared" si="112"/>
        <v>17.289822213256993</v>
      </c>
      <c r="BH52" s="229">
        <f t="shared" si="113"/>
        <v>17.105873131720763</v>
      </c>
      <c r="BI52" s="229">
        <f t="shared" si="114"/>
        <v>2.9218403146999838</v>
      </c>
      <c r="BJ52" s="229">
        <f t="shared" si="115"/>
        <v>7.1535960589046654</v>
      </c>
      <c r="BK52" s="229">
        <f t="shared" si="116"/>
        <v>5.529436020372561</v>
      </c>
      <c r="BL52" s="229">
        <f t="shared" si="117"/>
        <v>3.7028267486173245</v>
      </c>
      <c r="BM52" s="229">
        <f t="shared" si="118"/>
        <v>1.2139013092228252</v>
      </c>
      <c r="BN52" s="229">
        <f t="shared" si="133"/>
        <v>0.85196694443531196</v>
      </c>
      <c r="BO52" s="440">
        <f t="shared" si="119"/>
        <v>22912.842413162707</v>
      </c>
      <c r="BP52" s="440">
        <f t="shared" si="120"/>
        <v>22983.477120241234</v>
      </c>
      <c r="BQ52" s="440">
        <f t="shared" si="121"/>
        <v>4510.2099927588697</v>
      </c>
      <c r="BR52" s="440">
        <f t="shared" si="122"/>
        <v>10656.593304401735</v>
      </c>
      <c r="BS52" s="440">
        <f t="shared" si="123"/>
        <v>9043.2221861152138</v>
      </c>
      <c r="BT52" s="440">
        <f t="shared" si="124"/>
        <v>7852.3485675119937</v>
      </c>
      <c r="BU52" s="440"/>
      <c r="BV52" s="441">
        <f t="shared" si="125"/>
        <v>28641.053016453381</v>
      </c>
      <c r="BW52" s="441">
        <f t="shared" si="126"/>
        <v>28729.34640030154</v>
      </c>
      <c r="BX52" s="441">
        <f t="shared" si="127"/>
        <v>4810.8906589427943</v>
      </c>
      <c r="BY52" s="441">
        <f t="shared" si="128"/>
        <v>11367.032858028517</v>
      </c>
      <c r="BZ52" s="441">
        <f t="shared" si="129"/>
        <v>9043.2221861152138</v>
      </c>
      <c r="CA52" s="441">
        <f t="shared" si="130"/>
        <v>7852.3485675119937</v>
      </c>
      <c r="CB52" s="479">
        <f t="shared" si="36"/>
        <v>20788.704448941389</v>
      </c>
    </row>
    <row r="53" spans="1:80">
      <c r="A53" s="16">
        <v>172400000</v>
      </c>
      <c r="B53" s="16">
        <v>3832</v>
      </c>
      <c r="C53" s="16" t="s">
        <v>1120</v>
      </c>
      <c r="D53" s="16" t="s">
        <v>1130</v>
      </c>
      <c r="E53" s="16">
        <v>1</v>
      </c>
      <c r="F53" s="16" t="s">
        <v>90</v>
      </c>
      <c r="G53" s="16" t="s">
        <v>507</v>
      </c>
      <c r="H53" s="17">
        <v>10</v>
      </c>
      <c r="I53" s="16"/>
      <c r="J53" s="17" t="s">
        <v>559</v>
      </c>
      <c r="K53" s="445">
        <v>1292.9000000000001</v>
      </c>
      <c r="L53" s="445">
        <v>1351.1</v>
      </c>
      <c r="M53" s="445">
        <v>1342.9</v>
      </c>
      <c r="N53" s="445">
        <v>1518.1</v>
      </c>
      <c r="O53" s="5">
        <v>1219.5</v>
      </c>
      <c r="P53" s="5">
        <v>1282.0999999999999</v>
      </c>
      <c r="Q53" s="89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810">
        <v>1305</v>
      </c>
      <c r="AP53" s="625">
        <v>1091</v>
      </c>
      <c r="AQ53" s="228">
        <f t="shared" si="98"/>
        <v>359.13888888888891</v>
      </c>
      <c r="AR53" s="228">
        <f t="shared" si="99"/>
        <v>375.30555555555554</v>
      </c>
      <c r="AS53" s="228">
        <f t="shared" si="100"/>
        <v>373.02777777777777</v>
      </c>
      <c r="AT53" s="228">
        <f t="shared" si="101"/>
        <v>421.6944444444444</v>
      </c>
      <c r="AU53" s="228">
        <f t="shared" si="102"/>
        <v>338.75</v>
      </c>
      <c r="AV53" s="228">
        <f t="shared" si="103"/>
        <v>356.13888888888886</v>
      </c>
      <c r="AW53" s="228">
        <f t="shared" si="104"/>
        <v>362.5</v>
      </c>
      <c r="AX53" s="228">
        <f t="shared" si="131"/>
        <v>303.05555555555554</v>
      </c>
      <c r="AY53" s="313">
        <f t="shared" si="105"/>
        <v>472.70753478569981</v>
      </c>
      <c r="AZ53" s="313">
        <f t="shared" si="106"/>
        <v>417.27102598735183</v>
      </c>
      <c r="BA53" s="313">
        <f t="shared" si="107"/>
        <v>400.57943116904011</v>
      </c>
      <c r="BB53" s="313">
        <f t="shared" si="108"/>
        <v>396.80584487152987</v>
      </c>
      <c r="BC53" s="313">
        <f t="shared" si="109"/>
        <v>370.01057053175776</v>
      </c>
      <c r="BD53" s="313">
        <f t="shared" si="110"/>
        <v>364.85318521057036</v>
      </c>
      <c r="BE53" s="313">
        <f t="shared" si="111"/>
        <v>368.14408073270016</v>
      </c>
      <c r="BF53" s="313">
        <f t="shared" si="132"/>
        <v>359.4278262732891</v>
      </c>
      <c r="BG53" s="229">
        <f t="shared" si="112"/>
        <v>82.183864483529305</v>
      </c>
      <c r="BH53" s="229">
        <f t="shared" si="113"/>
        <v>71.553390675752084</v>
      </c>
      <c r="BI53" s="229">
        <f t="shared" si="114"/>
        <v>70.066774260903728</v>
      </c>
      <c r="BJ53" s="229">
        <f t="shared" si="115"/>
        <v>71.919696536577291</v>
      </c>
      <c r="BK53" s="229">
        <f t="shared" si="116"/>
        <v>65.15747634403651</v>
      </c>
      <c r="BL53" s="229">
        <f t="shared" si="117"/>
        <v>49.550090537545884</v>
      </c>
      <c r="BM53" s="229">
        <f t="shared" si="118"/>
        <v>30.464254010303598</v>
      </c>
      <c r="BN53" s="229">
        <f t="shared" si="133"/>
        <v>27.338115775850742</v>
      </c>
      <c r="BO53" s="440">
        <f t="shared" si="119"/>
        <v>108911.81601462523</v>
      </c>
      <c r="BP53" s="440">
        <f t="shared" si="120"/>
        <v>96139.244387485858</v>
      </c>
      <c r="BQ53" s="440">
        <f t="shared" si="121"/>
        <v>108156.44641564084</v>
      </c>
      <c r="BR53" s="440">
        <f t="shared" si="122"/>
        <v>107137.57811531307</v>
      </c>
      <c r="BS53" s="440">
        <f t="shared" si="123"/>
        <v>106563.04431314624</v>
      </c>
      <c r="BT53" s="440">
        <f t="shared" si="124"/>
        <v>105077.71734064426</v>
      </c>
      <c r="BU53" s="440"/>
      <c r="BV53" s="441">
        <f t="shared" si="125"/>
        <v>136139.77001828153</v>
      </c>
      <c r="BW53" s="441">
        <f t="shared" si="126"/>
        <v>120174.05548435733</v>
      </c>
      <c r="BX53" s="441">
        <f t="shared" si="127"/>
        <v>115366.87617668355</v>
      </c>
      <c r="BY53" s="441">
        <f t="shared" si="128"/>
        <v>114280.08332300061</v>
      </c>
      <c r="BZ53" s="441">
        <f t="shared" si="129"/>
        <v>106563.04431314624</v>
      </c>
      <c r="CA53" s="441">
        <f t="shared" si="130"/>
        <v>105077.71734064426</v>
      </c>
      <c r="CB53" s="479">
        <f t="shared" si="36"/>
        <v>31062.052677637272</v>
      </c>
    </row>
    <row r="54" spans="1:80">
      <c r="A54" s="16">
        <v>172400700</v>
      </c>
      <c r="B54" s="16">
        <v>7712</v>
      </c>
      <c r="C54" s="16" t="s">
        <v>1120</v>
      </c>
      <c r="D54" s="16" t="s">
        <v>1130</v>
      </c>
      <c r="E54" s="16">
        <v>1</v>
      </c>
      <c r="F54" s="16" t="s">
        <v>572</v>
      </c>
      <c r="G54" s="16" t="s">
        <v>507</v>
      </c>
      <c r="H54" s="17">
        <v>7</v>
      </c>
      <c r="I54" s="16"/>
      <c r="J54" s="17" t="s">
        <v>559</v>
      </c>
      <c r="K54" s="444">
        <v>115</v>
      </c>
      <c r="L54" s="444">
        <v>226</v>
      </c>
      <c r="M54" s="445">
        <v>125.6</v>
      </c>
      <c r="N54" s="445">
        <v>153.02000000000001</v>
      </c>
      <c r="O54" s="5">
        <v>161.44999999999999</v>
      </c>
      <c r="P54" s="5">
        <v>158.38</v>
      </c>
      <c r="Q54" s="89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810">
        <v>166</v>
      </c>
      <c r="AP54" s="625">
        <v>133</v>
      </c>
      <c r="AQ54" s="228">
        <f t="shared" si="98"/>
        <v>31.944444444444443</v>
      </c>
      <c r="AR54" s="228">
        <f t="shared" si="99"/>
        <v>62.777777777777779</v>
      </c>
      <c r="AS54" s="228">
        <f t="shared" si="100"/>
        <v>34.888888888888886</v>
      </c>
      <c r="AT54" s="228">
        <f t="shared" si="101"/>
        <v>42.50555555555556</v>
      </c>
      <c r="AU54" s="228">
        <f t="shared" si="102"/>
        <v>44.847222222222221</v>
      </c>
      <c r="AV54" s="228">
        <f t="shared" si="103"/>
        <v>43.99444444444444</v>
      </c>
      <c r="AW54" s="228">
        <f t="shared" si="104"/>
        <v>46.111111111111107</v>
      </c>
      <c r="AX54" s="228">
        <f t="shared" si="131"/>
        <v>36.944444444444443</v>
      </c>
      <c r="AY54" s="313">
        <f t="shared" si="105"/>
        <v>42.046072008937628</v>
      </c>
      <c r="AZ54" s="313">
        <f t="shared" si="106"/>
        <v>69.797388700422999</v>
      </c>
      <c r="BA54" s="313">
        <f t="shared" si="107"/>
        <v>37.465765548314423</v>
      </c>
      <c r="BB54" s="313">
        <f t="shared" si="108"/>
        <v>39.996858166287801</v>
      </c>
      <c r="BC54" s="313">
        <f t="shared" si="109"/>
        <v>48.985819280321678</v>
      </c>
      <c r="BD54" s="313">
        <f t="shared" si="110"/>
        <v>45.070936333866413</v>
      </c>
      <c r="BE54" s="313">
        <f t="shared" si="111"/>
        <v>46.82905548017488</v>
      </c>
      <c r="BF54" s="313">
        <f t="shared" si="132"/>
        <v>43.816591103893167</v>
      </c>
      <c r="BG54" s="229">
        <f t="shared" si="112"/>
        <v>7.3100351269285069</v>
      </c>
      <c r="BH54" s="229">
        <f t="shared" si="113"/>
        <v>11.968815256250442</v>
      </c>
      <c r="BI54" s="229">
        <f t="shared" si="114"/>
        <v>6.5532704201128213</v>
      </c>
      <c r="BJ54" s="229">
        <f t="shared" si="115"/>
        <v>7.2492931717456424</v>
      </c>
      <c r="BK54" s="229">
        <f t="shared" si="116"/>
        <v>8.6262193979046273</v>
      </c>
      <c r="BL54" s="229">
        <f t="shared" si="117"/>
        <v>6.12100720640864</v>
      </c>
      <c r="BM54" s="229">
        <f t="shared" si="118"/>
        <v>3.8751464871344039</v>
      </c>
      <c r="BN54" s="229">
        <f t="shared" si="133"/>
        <v>3.3326942238204844</v>
      </c>
      <c r="BO54" s="440">
        <f t="shared" si="119"/>
        <v>9687.4149908592299</v>
      </c>
      <c r="BP54" s="440">
        <f t="shared" si="120"/>
        <v>16081.31835657746</v>
      </c>
      <c r="BQ54" s="440">
        <f t="shared" si="121"/>
        <v>10115.756698044894</v>
      </c>
      <c r="BR54" s="440">
        <f t="shared" si="122"/>
        <v>10799.151704897706</v>
      </c>
      <c r="BS54" s="440">
        <f t="shared" si="123"/>
        <v>14107.915952732643</v>
      </c>
      <c r="BT54" s="440">
        <f t="shared" si="124"/>
        <v>12980.429664153527</v>
      </c>
      <c r="BU54" s="440"/>
      <c r="BV54" s="441">
        <f t="shared" si="125"/>
        <v>12109.268738574037</v>
      </c>
      <c r="BW54" s="441">
        <f t="shared" si="126"/>
        <v>20101.647945721823</v>
      </c>
      <c r="BX54" s="441">
        <f t="shared" si="127"/>
        <v>10790.140477914554</v>
      </c>
      <c r="BY54" s="441">
        <f t="shared" si="128"/>
        <v>11519.095151890886</v>
      </c>
      <c r="BZ54" s="441">
        <f t="shared" si="129"/>
        <v>14107.915952732643</v>
      </c>
      <c r="CA54" s="441">
        <f t="shared" si="130"/>
        <v>12980.429664153527</v>
      </c>
      <c r="CB54" s="479">
        <f t="shared" si="36"/>
        <v>-871.16092557949014</v>
      </c>
    </row>
    <row r="55" spans="1:80">
      <c r="A55" s="16">
        <v>172600101</v>
      </c>
      <c r="B55" s="16">
        <v>6275</v>
      </c>
      <c r="C55" s="16" t="s">
        <v>106</v>
      </c>
      <c r="D55" s="16" t="s">
        <v>1130</v>
      </c>
      <c r="E55" s="16">
        <v>2</v>
      </c>
      <c r="F55" s="16" t="s">
        <v>573</v>
      </c>
      <c r="G55" s="16" t="s">
        <v>512</v>
      </c>
      <c r="H55" s="17">
        <v>1</v>
      </c>
      <c r="I55" s="16" t="s">
        <v>561</v>
      </c>
      <c r="J55" s="17" t="s">
        <v>559</v>
      </c>
      <c r="K55" s="5">
        <v>192</v>
      </c>
      <c r="L55" s="5">
        <v>207</v>
      </c>
      <c r="M55" s="5">
        <v>170</v>
      </c>
      <c r="N55" s="5">
        <v>167</v>
      </c>
      <c r="O55" s="5">
        <v>160.76</v>
      </c>
      <c r="P55" s="5">
        <v>185.18</v>
      </c>
      <c r="Q55" s="89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/>
      <c r="AO55" s="810">
        <v>194</v>
      </c>
      <c r="AP55" s="625">
        <v>159</v>
      </c>
      <c r="AQ55" s="228">
        <f t="shared" si="98"/>
        <v>53.333333333333329</v>
      </c>
      <c r="AR55" s="228">
        <f t="shared" si="99"/>
        <v>57.5</v>
      </c>
      <c r="AS55" s="228">
        <f t="shared" si="100"/>
        <v>47.222222222222221</v>
      </c>
      <c r="AT55" s="228">
        <f t="shared" si="101"/>
        <v>46.388888888888886</v>
      </c>
      <c r="AU55" s="228">
        <f t="shared" si="102"/>
        <v>44.655555555555551</v>
      </c>
      <c r="AV55" s="228">
        <f t="shared" si="103"/>
        <v>51.43888888888889</v>
      </c>
      <c r="AW55" s="228">
        <f t="shared" si="104"/>
        <v>53.888888888888886</v>
      </c>
      <c r="AX55" s="228">
        <f t="shared" si="131"/>
        <v>44.166666666666664</v>
      </c>
      <c r="AY55" s="313">
        <f t="shared" si="105"/>
        <v>70.198659354052396</v>
      </c>
      <c r="AZ55" s="313">
        <f t="shared" si="106"/>
        <v>63.929466641537879</v>
      </c>
      <c r="BA55" s="313">
        <f t="shared" si="107"/>
        <v>50.710032987368251</v>
      </c>
      <c r="BB55" s="313">
        <f t="shared" si="108"/>
        <v>43.650995384721355</v>
      </c>
      <c r="BC55" s="313">
        <f t="shared" si="109"/>
        <v>48.776465205974063</v>
      </c>
      <c r="BD55" s="313">
        <f t="shared" si="110"/>
        <v>52.697537506663622</v>
      </c>
      <c r="BE55" s="313">
        <f t="shared" si="111"/>
        <v>54.727932308156184</v>
      </c>
      <c r="BF55" s="313">
        <f t="shared" si="132"/>
        <v>52.382240492624163</v>
      </c>
      <c r="BG55" s="229">
        <f t="shared" si="112"/>
        <v>12.204580385828466</v>
      </c>
      <c r="BH55" s="229">
        <f t="shared" si="113"/>
        <v>10.96258742497275</v>
      </c>
      <c r="BI55" s="229">
        <f t="shared" si="114"/>
        <v>8.8698723839106659</v>
      </c>
      <c r="BJ55" s="229">
        <f t="shared" si="115"/>
        <v>7.9115929922985373</v>
      </c>
      <c r="BK55" s="229">
        <f t="shared" si="116"/>
        <v>8.5893529291244857</v>
      </c>
      <c r="BL55" s="229">
        <f t="shared" si="117"/>
        <v>7.1567629402876127</v>
      </c>
      <c r="BM55" s="229">
        <f t="shared" si="118"/>
        <v>4.5287856536390017</v>
      </c>
      <c r="BN55" s="229">
        <f t="shared" si="133"/>
        <v>3.984198357800429</v>
      </c>
      <c r="BO55" s="440">
        <f t="shared" si="119"/>
        <v>16173.771115173673</v>
      </c>
      <c r="BP55" s="440">
        <f t="shared" si="120"/>
        <v>14729.349114210327</v>
      </c>
      <c r="BQ55" s="440">
        <f t="shared" si="121"/>
        <v>13691.708906589427</v>
      </c>
      <c r="BR55" s="440">
        <f t="shared" si="122"/>
        <v>11785.768753874765</v>
      </c>
      <c r="BS55" s="440">
        <f t="shared" si="123"/>
        <v>14047.621979320531</v>
      </c>
      <c r="BT55" s="440">
        <f t="shared" si="124"/>
        <v>15176.890801919122</v>
      </c>
      <c r="BU55" s="440"/>
      <c r="BV55" s="441">
        <f t="shared" si="125"/>
        <v>20217.213893967091</v>
      </c>
      <c r="BW55" s="441">
        <f t="shared" si="126"/>
        <v>18411.686392762909</v>
      </c>
      <c r="BX55" s="441">
        <f t="shared" si="127"/>
        <v>14604.489500362057</v>
      </c>
      <c r="BY55" s="441">
        <f t="shared" si="128"/>
        <v>12571.48667079975</v>
      </c>
      <c r="BZ55" s="441">
        <f t="shared" si="129"/>
        <v>14047.621979320531</v>
      </c>
      <c r="CA55" s="441">
        <f t="shared" si="130"/>
        <v>15176.890801919122</v>
      </c>
      <c r="CB55" s="479">
        <f t="shared" si="36"/>
        <v>5040.3230920479691</v>
      </c>
    </row>
    <row r="56" spans="1:80" ht="14.4">
      <c r="A56" s="16">
        <v>203200000</v>
      </c>
      <c r="B56" s="16">
        <v>3674</v>
      </c>
      <c r="C56" s="16" t="s">
        <v>1120</v>
      </c>
      <c r="D56" s="16" t="s">
        <v>1130</v>
      </c>
      <c r="E56" s="16"/>
      <c r="F56" s="953" t="s">
        <v>1162</v>
      </c>
      <c r="G56" s="983" t="s">
        <v>1615</v>
      </c>
      <c r="H56" s="982">
        <v>1</v>
      </c>
      <c r="I56" s="938"/>
      <c r="J56" s="17" t="s">
        <v>559</v>
      </c>
      <c r="K56" s="449">
        <v>394.66</v>
      </c>
      <c r="L56" s="449">
        <v>466.36</v>
      </c>
      <c r="M56" s="449">
        <v>467.65</v>
      </c>
      <c r="N56" s="449">
        <v>492.89</v>
      </c>
      <c r="O56" s="5">
        <v>471</v>
      </c>
      <c r="P56" s="5">
        <v>644</v>
      </c>
      <c r="Q56" s="89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27"/>
      <c r="AC56" s="227"/>
      <c r="AD56" s="227"/>
      <c r="AE56" s="227"/>
      <c r="AF56" s="227"/>
      <c r="AG56" s="227"/>
      <c r="AH56" s="227"/>
      <c r="AI56" s="227"/>
      <c r="AJ56" s="227"/>
      <c r="AK56" s="227"/>
      <c r="AL56" s="227"/>
      <c r="AM56" s="227"/>
      <c r="AN56" s="227"/>
      <c r="AO56" s="810">
        <v>682</v>
      </c>
      <c r="AP56" s="625">
        <v>576</v>
      </c>
      <c r="AQ56" s="228">
        <f t="shared" si="98"/>
        <v>109.62777777777778</v>
      </c>
      <c r="AR56" s="228">
        <f t="shared" si="99"/>
        <v>129.54444444444445</v>
      </c>
      <c r="AS56" s="228">
        <f t="shared" si="100"/>
        <v>129.90277777777777</v>
      </c>
      <c r="AT56" s="228">
        <f t="shared" si="101"/>
        <v>136.91388888888889</v>
      </c>
      <c r="AU56" s="228">
        <f t="shared" si="102"/>
        <v>130.83333333333334</v>
      </c>
      <c r="AV56" s="228">
        <f t="shared" si="103"/>
        <v>178.88888888888889</v>
      </c>
      <c r="AW56" s="228">
        <f t="shared" si="104"/>
        <v>189.44444444444443</v>
      </c>
      <c r="AX56" s="228">
        <f t="shared" si="131"/>
        <v>160</v>
      </c>
      <c r="AY56" s="313">
        <f t="shared" si="105"/>
        <v>144.29480677432457</v>
      </c>
      <c r="AZ56" s="313">
        <f t="shared" si="106"/>
        <v>144.02969112535075</v>
      </c>
      <c r="BA56" s="313">
        <f t="shared" si="107"/>
        <v>139.49733486201626</v>
      </c>
      <c r="BB56" s="313">
        <f t="shared" si="108"/>
        <v>128.83316835434317</v>
      </c>
      <c r="BC56" s="313">
        <f t="shared" si="109"/>
        <v>142.90691161989167</v>
      </c>
      <c r="BD56" s="313">
        <f t="shared" si="110"/>
        <v>183.26608788363413</v>
      </c>
      <c r="BE56" s="313">
        <f t="shared" si="111"/>
        <v>192.39407131011609</v>
      </c>
      <c r="BF56" s="313">
        <f t="shared" si="132"/>
        <v>189.76207876573284</v>
      </c>
      <c r="BG56" s="229">
        <f t="shared" si="112"/>
        <v>25.086769245161779</v>
      </c>
      <c r="BH56" s="229">
        <f t="shared" si="113"/>
        <v>24.698126915508656</v>
      </c>
      <c r="BI56" s="229">
        <f t="shared" si="114"/>
        <v>24.39997541374014</v>
      </c>
      <c r="BJ56" s="229">
        <f t="shared" si="115"/>
        <v>23.35056928128159</v>
      </c>
      <c r="BK56" s="229">
        <f t="shared" si="116"/>
        <v>25.165372167315454</v>
      </c>
      <c r="BL56" s="229">
        <f t="shared" si="117"/>
        <v>24.88905569470365</v>
      </c>
      <c r="BM56" s="229">
        <f t="shared" si="118"/>
        <v>15.920782555576286</v>
      </c>
      <c r="BN56" s="229">
        <f t="shared" si="133"/>
        <v>14.433322352786462</v>
      </c>
      <c r="BO56" s="440">
        <f t="shared" si="119"/>
        <v>33245.523480804382</v>
      </c>
      <c r="BP56" s="440">
        <f t="shared" si="120"/>
        <v>33184.440835280817</v>
      </c>
      <c r="BQ56" s="440">
        <f t="shared" si="121"/>
        <v>37664.280412744389</v>
      </c>
      <c r="BR56" s="440">
        <f t="shared" si="122"/>
        <v>34784.955455672658</v>
      </c>
      <c r="BS56" s="440">
        <f t="shared" si="123"/>
        <v>41157.1905465288</v>
      </c>
      <c r="BT56" s="440">
        <f t="shared" si="124"/>
        <v>52780.633310486628</v>
      </c>
      <c r="BU56" s="440"/>
      <c r="BV56" s="441">
        <f t="shared" si="125"/>
        <v>41556.904351005476</v>
      </c>
      <c r="BW56" s="441">
        <f t="shared" si="126"/>
        <v>41480.551044101019</v>
      </c>
      <c r="BX56" s="441">
        <f t="shared" si="127"/>
        <v>40175.232440260683</v>
      </c>
      <c r="BY56" s="441">
        <f t="shared" si="128"/>
        <v>37103.952486050832</v>
      </c>
      <c r="BZ56" s="441">
        <f t="shared" si="129"/>
        <v>41157.1905465288</v>
      </c>
      <c r="CA56" s="441">
        <f t="shared" si="130"/>
        <v>52780.633310486628</v>
      </c>
      <c r="CB56" s="479">
        <f>BV56-CA56</f>
        <v>-11223.728959481152</v>
      </c>
    </row>
    <row r="57" spans="1:80">
      <c r="A57" s="16">
        <v>184900201</v>
      </c>
      <c r="B57" s="16">
        <v>2778</v>
      </c>
      <c r="C57" s="16" t="s">
        <v>1120</v>
      </c>
      <c r="D57" s="16" t="s">
        <v>1130</v>
      </c>
      <c r="E57" s="16">
        <v>1</v>
      </c>
      <c r="F57" s="16" t="s">
        <v>574</v>
      </c>
      <c r="G57" s="16" t="s">
        <v>52</v>
      </c>
      <c r="H57" s="17">
        <v>2</v>
      </c>
      <c r="I57" s="16" t="s">
        <v>561</v>
      </c>
      <c r="J57" s="17" t="s">
        <v>559</v>
      </c>
      <c r="K57" s="445">
        <v>1591</v>
      </c>
      <c r="L57" s="445">
        <v>1623</v>
      </c>
      <c r="M57" s="445">
        <v>1591</v>
      </c>
      <c r="N57" s="445">
        <v>1623</v>
      </c>
      <c r="O57" s="5">
        <v>1525.6</v>
      </c>
      <c r="P57" s="5">
        <v>1504.3</v>
      </c>
      <c r="Q57" s="89"/>
      <c r="R57" s="227"/>
      <c r="S57" s="227"/>
      <c r="T57" s="227"/>
      <c r="U57" s="227"/>
      <c r="V57" s="227"/>
      <c r="W57" s="227"/>
      <c r="X57" s="227"/>
      <c r="Y57" s="227"/>
      <c r="Z57" s="227"/>
      <c r="AA57" s="227"/>
      <c r="AB57" s="227"/>
      <c r="AC57" s="227"/>
      <c r="AD57" s="227"/>
      <c r="AE57" s="227"/>
      <c r="AF57" s="227"/>
      <c r="AG57" s="227"/>
      <c r="AH57" s="227"/>
      <c r="AI57" s="227"/>
      <c r="AJ57" s="227"/>
      <c r="AK57" s="227"/>
      <c r="AL57" s="227"/>
      <c r="AM57" s="227"/>
      <c r="AN57" s="227"/>
      <c r="AO57" s="810">
        <v>1676</v>
      </c>
      <c r="AP57" s="625">
        <v>1608</v>
      </c>
      <c r="AQ57" s="228">
        <f t="shared" si="98"/>
        <v>441.94444444444446</v>
      </c>
      <c r="AR57" s="228">
        <f t="shared" si="99"/>
        <v>450.83333333333331</v>
      </c>
      <c r="AS57" s="228">
        <f t="shared" si="100"/>
        <v>441.94444444444446</v>
      </c>
      <c r="AT57" s="228">
        <f t="shared" si="101"/>
        <v>450.83333333333331</v>
      </c>
      <c r="AU57" s="228">
        <f t="shared" si="102"/>
        <v>423.77777777777771</v>
      </c>
      <c r="AV57" s="228">
        <f t="shared" si="103"/>
        <v>417.86111111111109</v>
      </c>
      <c r="AW57" s="228">
        <f t="shared" si="104"/>
        <v>465.55555555555554</v>
      </c>
      <c r="AX57" s="228">
        <f t="shared" si="131"/>
        <v>446.66666666666663</v>
      </c>
      <c r="AY57" s="313">
        <f t="shared" si="105"/>
        <v>581.69826579321546</v>
      </c>
      <c r="AZ57" s="313">
        <f t="shared" si="106"/>
        <v>501.24407903002884</v>
      </c>
      <c r="BA57" s="313">
        <f t="shared" si="107"/>
        <v>474.58624989942876</v>
      </c>
      <c r="BB57" s="313">
        <f t="shared" si="108"/>
        <v>424.22494317007641</v>
      </c>
      <c r="BC57" s="313">
        <f t="shared" si="109"/>
        <v>462.88489249958963</v>
      </c>
      <c r="BD57" s="313">
        <f t="shared" si="110"/>
        <v>428.08567702383669</v>
      </c>
      <c r="BE57" s="313">
        <f t="shared" si="111"/>
        <v>472.80419870345241</v>
      </c>
      <c r="BF57" s="313">
        <f t="shared" si="132"/>
        <v>529.75246988767071</v>
      </c>
      <c r="BG57" s="229">
        <f t="shared" si="112"/>
        <v>101.13274684298484</v>
      </c>
      <c r="BH57" s="229">
        <f t="shared" si="113"/>
        <v>85.953040534931262</v>
      </c>
      <c r="BI57" s="229">
        <f t="shared" si="114"/>
        <v>83.01157036942277</v>
      </c>
      <c r="BJ57" s="229">
        <f t="shared" si="115"/>
        <v>76.889313931140876</v>
      </c>
      <c r="BK57" s="229">
        <f t="shared" si="116"/>
        <v>81.512296769546609</v>
      </c>
      <c r="BL57" s="229">
        <f t="shared" si="117"/>
        <v>58.137587704258856</v>
      </c>
      <c r="BM57" s="229">
        <f t="shared" si="118"/>
        <v>39.124972966489523</v>
      </c>
      <c r="BN57" s="229">
        <f t="shared" si="133"/>
        <v>40.29302490152886</v>
      </c>
      <c r="BO57" s="440">
        <f t="shared" si="119"/>
        <v>134023.28043875683</v>
      </c>
      <c r="BP57" s="440">
        <f t="shared" si="120"/>
        <v>115486.63580851865</v>
      </c>
      <c r="BQ57" s="440">
        <f t="shared" si="121"/>
        <v>128138.28747284577</v>
      </c>
      <c r="BR57" s="440">
        <f t="shared" si="122"/>
        <v>114540.73465592063</v>
      </c>
      <c r="BS57" s="440">
        <f t="shared" si="123"/>
        <v>133310.84903988181</v>
      </c>
      <c r="BT57" s="440">
        <f t="shared" si="124"/>
        <v>123288.67498286496</v>
      </c>
      <c r="BU57" s="440"/>
      <c r="BV57" s="441">
        <f t="shared" si="125"/>
        <v>167529.10054844606</v>
      </c>
      <c r="BW57" s="441">
        <f t="shared" si="126"/>
        <v>144358.29476064831</v>
      </c>
      <c r="BX57" s="441">
        <f t="shared" si="127"/>
        <v>136680.83997103549</v>
      </c>
      <c r="BY57" s="441">
        <f t="shared" si="128"/>
        <v>122176.78363298201</v>
      </c>
      <c r="BZ57" s="441">
        <f t="shared" si="129"/>
        <v>133310.84903988181</v>
      </c>
      <c r="CA57" s="441">
        <f t="shared" si="130"/>
        <v>123288.67498286496</v>
      </c>
      <c r="CB57" s="479">
        <f t="shared" si="36"/>
        <v>44240.425565581099</v>
      </c>
    </row>
    <row r="58" spans="1:80">
      <c r="A58" s="16">
        <v>184901600</v>
      </c>
      <c r="B58" s="16">
        <v>6185</v>
      </c>
      <c r="C58" s="16" t="s">
        <v>1120</v>
      </c>
      <c r="D58" s="16" t="s">
        <v>1130</v>
      </c>
      <c r="E58" s="16">
        <v>2</v>
      </c>
      <c r="F58" s="16" t="s">
        <v>1125</v>
      </c>
      <c r="G58" s="16" t="s">
        <v>52</v>
      </c>
      <c r="H58" s="17">
        <v>16</v>
      </c>
      <c r="I58" s="16"/>
      <c r="J58" s="17" t="s">
        <v>559</v>
      </c>
      <c r="K58" s="5">
        <v>802.54</v>
      </c>
      <c r="L58" s="5">
        <v>741.31</v>
      </c>
      <c r="M58" s="5">
        <v>1276.4000000000001</v>
      </c>
      <c r="N58" s="5">
        <v>1034.51</v>
      </c>
      <c r="O58" s="5">
        <v>455.24</v>
      </c>
      <c r="P58" s="5">
        <v>469.42</v>
      </c>
      <c r="Q58" s="89"/>
      <c r="R58" s="227"/>
      <c r="S58" s="227"/>
      <c r="T58" s="227"/>
      <c r="U58" s="227"/>
      <c r="V58" s="227"/>
      <c r="W58" s="227"/>
      <c r="X58" s="227"/>
      <c r="Y58" s="227"/>
      <c r="Z58" s="227"/>
      <c r="AA58" s="227"/>
      <c r="AB58" s="227"/>
      <c r="AC58" s="227"/>
      <c r="AD58" s="227"/>
      <c r="AE58" s="227"/>
      <c r="AF58" s="227"/>
      <c r="AG58" s="227"/>
      <c r="AH58" s="227"/>
      <c r="AI58" s="227"/>
      <c r="AJ58" s="227"/>
      <c r="AK58" s="227"/>
      <c r="AL58" s="227"/>
      <c r="AM58" s="227"/>
      <c r="AN58" s="227"/>
      <c r="AO58" s="810">
        <v>425</v>
      </c>
      <c r="AP58" s="625">
        <v>386</v>
      </c>
      <c r="AQ58" s="228">
        <f t="shared" si="98"/>
        <v>222.92777777777775</v>
      </c>
      <c r="AR58" s="228">
        <f t="shared" si="99"/>
        <v>205.91944444444442</v>
      </c>
      <c r="AS58" s="228">
        <f t="shared" si="100"/>
        <v>354.5555555555556</v>
      </c>
      <c r="AT58" s="228">
        <f t="shared" si="101"/>
        <v>287.36388888888888</v>
      </c>
      <c r="AU58" s="228">
        <f t="shared" si="102"/>
        <v>126.45555555555555</v>
      </c>
      <c r="AV58" s="228">
        <f t="shared" si="103"/>
        <v>130.39444444444445</v>
      </c>
      <c r="AW58" s="228">
        <f t="shared" si="104"/>
        <v>118.05555555555556</v>
      </c>
      <c r="AX58" s="228">
        <f t="shared" si="131"/>
        <v>107.22222222222221</v>
      </c>
      <c r="AY58" s="313">
        <f t="shared" si="105"/>
        <v>293.42308373958963</v>
      </c>
      <c r="AZ58" s="313">
        <f t="shared" si="106"/>
        <v>228.94470007748038</v>
      </c>
      <c r="BA58" s="313">
        <f t="shared" si="107"/>
        <v>380.74285944162847</v>
      </c>
      <c r="BB58" s="313">
        <f t="shared" si="108"/>
        <v>270.40354033202448</v>
      </c>
      <c r="BC58" s="313">
        <f t="shared" si="109"/>
        <v>138.12514319711141</v>
      </c>
      <c r="BD58" s="313">
        <f t="shared" si="110"/>
        <v>133.58504188561417</v>
      </c>
      <c r="BE58" s="313">
        <f t="shared" si="111"/>
        <v>119.89366613900195</v>
      </c>
      <c r="BF58" s="313">
        <f t="shared" si="132"/>
        <v>127.16694861731401</v>
      </c>
      <c r="BG58" s="229">
        <f t="shared" si="112"/>
        <v>51.013874702306126</v>
      </c>
      <c r="BH58" s="229">
        <f t="shared" si="113"/>
        <v>39.259302821287676</v>
      </c>
      <c r="BI58" s="229">
        <f t="shared" si="114"/>
        <v>66.597088887197501</v>
      </c>
      <c r="BJ58" s="229">
        <f t="shared" si="115"/>
        <v>49.009712972830897</v>
      </c>
      <c r="BK58" s="229">
        <f t="shared" si="116"/>
        <v>24.323320648511011</v>
      </c>
      <c r="BL58" s="229">
        <f t="shared" si="117"/>
        <v>18.141957335726378</v>
      </c>
      <c r="BM58" s="229">
        <f t="shared" si="118"/>
        <v>9.9213087773019364</v>
      </c>
      <c r="BN58" s="229">
        <f t="shared" si="133"/>
        <v>9.6723306044714814</v>
      </c>
      <c r="BO58" s="440">
        <f t="shared" si="119"/>
        <v>67604.678493601459</v>
      </c>
      <c r="BP58" s="440">
        <f t="shared" si="120"/>
        <v>52748.858897851482</v>
      </c>
      <c r="BQ58" s="440">
        <f t="shared" si="121"/>
        <v>102800.57204923968</v>
      </c>
      <c r="BR58" s="440">
        <f t="shared" si="122"/>
        <v>73008.955889646604</v>
      </c>
      <c r="BS58" s="440">
        <f t="shared" si="123"/>
        <v>39780.041240768085</v>
      </c>
      <c r="BT58" s="440">
        <f t="shared" si="124"/>
        <v>38472.492063056881</v>
      </c>
      <c r="BU58" s="440"/>
      <c r="BV58" s="441">
        <f t="shared" si="125"/>
        <v>84505.84811700182</v>
      </c>
      <c r="BW58" s="441">
        <f t="shared" si="126"/>
        <v>65936.073622314347</v>
      </c>
      <c r="BX58" s="441">
        <f t="shared" si="127"/>
        <v>109653.94351918899</v>
      </c>
      <c r="BY58" s="441">
        <f t="shared" si="128"/>
        <v>77876.219615623049</v>
      </c>
      <c r="BZ58" s="441">
        <f t="shared" si="129"/>
        <v>39780.041240768085</v>
      </c>
      <c r="CA58" s="441">
        <f t="shared" si="130"/>
        <v>38472.492063056881</v>
      </c>
      <c r="CB58" s="479">
        <f t="shared" si="36"/>
        <v>46033.356053944939</v>
      </c>
    </row>
    <row r="59" spans="1:80">
      <c r="A59" s="949">
        <v>184900400</v>
      </c>
      <c r="B59" s="949">
        <v>8518</v>
      </c>
      <c r="C59" s="949" t="s">
        <v>1120</v>
      </c>
      <c r="D59" s="16" t="s">
        <v>1130</v>
      </c>
      <c r="E59" s="949"/>
      <c r="F59" s="16" t="s">
        <v>186</v>
      </c>
      <c r="G59" s="16" t="s">
        <v>593</v>
      </c>
      <c r="H59" s="17">
        <v>4</v>
      </c>
      <c r="I59" s="949"/>
      <c r="J59" s="17" t="s">
        <v>559</v>
      </c>
      <c r="K59" s="444">
        <v>140</v>
      </c>
      <c r="L59" s="444">
        <v>177</v>
      </c>
      <c r="M59" s="444">
        <v>204</v>
      </c>
      <c r="N59" s="444">
        <v>208</v>
      </c>
      <c r="O59" s="445">
        <v>136.09</v>
      </c>
      <c r="P59" s="445">
        <v>149.28</v>
      </c>
      <c r="Q59" s="89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810">
        <v>146</v>
      </c>
      <c r="AP59" s="625">
        <v>92</v>
      </c>
      <c r="AQ59" s="228">
        <f t="shared" si="98"/>
        <v>38.888888888888886</v>
      </c>
      <c r="AR59" s="228">
        <f t="shared" si="99"/>
        <v>49.166666666666664</v>
      </c>
      <c r="AS59" s="228">
        <f t="shared" si="100"/>
        <v>56.666666666666664</v>
      </c>
      <c r="AT59" s="228">
        <f t="shared" si="101"/>
        <v>57.777777777777779</v>
      </c>
      <c r="AU59" s="228">
        <f t="shared" si="102"/>
        <v>37.802777777777777</v>
      </c>
      <c r="AV59" s="228">
        <f t="shared" si="103"/>
        <v>41.466666666666669</v>
      </c>
      <c r="AW59" s="228">
        <f t="shared" si="104"/>
        <v>40.555555555555557</v>
      </c>
      <c r="AX59" s="228">
        <f t="shared" si="131"/>
        <v>25.555555555555554</v>
      </c>
      <c r="AY59" s="313">
        <f t="shared" si="105"/>
        <v>51.186522445663208</v>
      </c>
      <c r="AZ59" s="313">
        <f t="shared" si="106"/>
        <v>54.66432654856137</v>
      </c>
      <c r="BA59" s="313">
        <f t="shared" si="107"/>
        <v>60.852039584841897</v>
      </c>
      <c r="BB59" s="313">
        <f t="shared" si="108"/>
        <v>54.367706826479292</v>
      </c>
      <c r="BC59" s="313">
        <f t="shared" si="109"/>
        <v>41.291298518792054</v>
      </c>
      <c r="BD59" s="313">
        <f t="shared" si="110"/>
        <v>42.481306831162897</v>
      </c>
      <c r="BE59" s="313">
        <f t="shared" si="111"/>
        <v>41.187000603045384</v>
      </c>
      <c r="BF59" s="313">
        <f t="shared" si="132"/>
        <v>30.309220913971217</v>
      </c>
      <c r="BG59" s="229">
        <f t="shared" si="112"/>
        <v>8.8991731979999216</v>
      </c>
      <c r="BH59" s="229">
        <f t="shared" si="113"/>
        <v>9.3738066387448136</v>
      </c>
      <c r="BI59" s="229">
        <f t="shared" si="114"/>
        <v>10.643846860692801</v>
      </c>
      <c r="BJ59" s="229">
        <f t="shared" si="115"/>
        <v>9.8539601341203316</v>
      </c>
      <c r="BK59" s="229">
        <f t="shared" si="116"/>
        <v>7.2712430960721024</v>
      </c>
      <c r="BL59" s="229">
        <f t="shared" si="117"/>
        <v>5.7693140281139152</v>
      </c>
      <c r="BM59" s="229">
        <f t="shared" si="118"/>
        <v>3.4082613682025484</v>
      </c>
      <c r="BN59" s="229">
        <f t="shared" si="133"/>
        <v>2.3053223202367263</v>
      </c>
      <c r="BO59" s="440">
        <f t="shared" si="119"/>
        <v>11793.374771480803</v>
      </c>
      <c r="BP59" s="440">
        <f t="shared" si="120"/>
        <v>12594.66083678854</v>
      </c>
      <c r="BQ59" s="440">
        <f t="shared" si="121"/>
        <v>16430.050687907311</v>
      </c>
      <c r="BR59" s="440">
        <f t="shared" si="122"/>
        <v>14679.280843149409</v>
      </c>
      <c r="BS59" s="440">
        <f t="shared" si="123"/>
        <v>11891.893973412112</v>
      </c>
      <c r="BT59" s="440">
        <f t="shared" si="124"/>
        <v>12234.616367374914</v>
      </c>
      <c r="BU59" s="440"/>
      <c r="BV59" s="441">
        <f t="shared" si="125"/>
        <v>14741.718464351005</v>
      </c>
      <c r="BW59" s="441">
        <f t="shared" si="126"/>
        <v>15743.326045985674</v>
      </c>
      <c r="BX59" s="441">
        <f t="shared" si="127"/>
        <v>17525.387400434465</v>
      </c>
      <c r="BY59" s="441">
        <f t="shared" si="128"/>
        <v>15657.899566026037</v>
      </c>
      <c r="BZ59" s="441">
        <f t="shared" si="129"/>
        <v>11891.893973412112</v>
      </c>
      <c r="CA59" s="441">
        <f t="shared" si="130"/>
        <v>12234.616367374914</v>
      </c>
      <c r="CB59" s="479">
        <f t="shared" si="36"/>
        <v>2507.1020969760903</v>
      </c>
    </row>
    <row r="60" spans="1:80">
      <c r="A60" s="949">
        <v>197800900</v>
      </c>
      <c r="B60" s="949">
        <v>3587</v>
      </c>
      <c r="C60" s="949" t="s">
        <v>1121</v>
      </c>
      <c r="D60" s="16" t="s">
        <v>1130</v>
      </c>
      <c r="E60" s="949"/>
      <c r="F60" s="938" t="s">
        <v>168</v>
      </c>
      <c r="G60" s="938" t="s">
        <v>595</v>
      </c>
      <c r="H60" s="939">
        <v>9</v>
      </c>
      <c r="I60" s="89"/>
      <c r="J60" s="939" t="s">
        <v>559</v>
      </c>
      <c r="K60" s="445">
        <v>546</v>
      </c>
      <c r="L60" s="445">
        <v>696</v>
      </c>
      <c r="M60" s="445">
        <v>671</v>
      </c>
      <c r="N60" s="445">
        <v>725</v>
      </c>
      <c r="O60" s="445">
        <v>680.96</v>
      </c>
      <c r="P60" s="445">
        <v>738.59</v>
      </c>
      <c r="Q60" s="89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810">
        <v>734</v>
      </c>
      <c r="AP60" s="625">
        <v>602</v>
      </c>
      <c r="AQ60" s="228">
        <f t="shared" si="98"/>
        <v>151.66666666666666</v>
      </c>
      <c r="AR60" s="228">
        <f t="shared" si="99"/>
        <v>193.33333333333331</v>
      </c>
      <c r="AS60" s="228">
        <f t="shared" si="100"/>
        <v>186.38888888888889</v>
      </c>
      <c r="AT60" s="228">
        <f t="shared" si="101"/>
        <v>201.38888888888889</v>
      </c>
      <c r="AU60" s="228">
        <f t="shared" si="102"/>
        <v>189.15555555555557</v>
      </c>
      <c r="AV60" s="228">
        <f t="shared" si="103"/>
        <v>205.16388888888889</v>
      </c>
      <c r="AW60" s="228">
        <f t="shared" si="104"/>
        <v>203.88888888888889</v>
      </c>
      <c r="AX60" s="228">
        <f t="shared" si="131"/>
        <v>167.22222222222223</v>
      </c>
      <c r="AY60" s="313">
        <f t="shared" si="105"/>
        <v>199.6274375380865</v>
      </c>
      <c r="AZ60" s="313">
        <f t="shared" si="106"/>
        <v>214.95125015705489</v>
      </c>
      <c r="BA60" s="313">
        <f t="shared" si="107"/>
        <v>200.15548314425939</v>
      </c>
      <c r="BB60" s="313">
        <f t="shared" si="108"/>
        <v>189.50282427498792</v>
      </c>
      <c r="BC60" s="313">
        <f t="shared" si="109"/>
        <v>206.61123256195637</v>
      </c>
      <c r="BD60" s="313">
        <f t="shared" si="110"/>
        <v>210.18400597821949</v>
      </c>
      <c r="BE60" s="313">
        <f t="shared" si="111"/>
        <v>207.0634139906528</v>
      </c>
      <c r="BF60" s="313">
        <f t="shared" si="132"/>
        <v>198.32772815446384</v>
      </c>
      <c r="BG60" s="229">
        <f t="shared" si="112"/>
        <v>34.706775472199695</v>
      </c>
      <c r="BH60" s="229">
        <f t="shared" si="113"/>
        <v>36.859714240488088</v>
      </c>
      <c r="BI60" s="229">
        <f t="shared" si="114"/>
        <v>35.009908056494453</v>
      </c>
      <c r="BJ60" s="229">
        <f t="shared" si="115"/>
        <v>34.346736044409816</v>
      </c>
      <c r="BK60" s="229">
        <f t="shared" si="116"/>
        <v>36.383464609458883</v>
      </c>
      <c r="BL60" s="229">
        <f t="shared" si="117"/>
        <v>28.544732368868281</v>
      </c>
      <c r="BM60" s="229">
        <f t="shared" si="118"/>
        <v>17.134683864799111</v>
      </c>
      <c r="BN60" s="229">
        <f t="shared" si="133"/>
        <v>15.084826486766406</v>
      </c>
      <c r="BO60" s="440">
        <f t="shared" si="119"/>
        <v>45994.161608775132</v>
      </c>
      <c r="BP60" s="440">
        <f t="shared" si="120"/>
        <v>49524.768036185444</v>
      </c>
      <c r="BQ60" s="440">
        <f t="shared" si="121"/>
        <v>54041.980448950038</v>
      </c>
      <c r="BR60" s="440">
        <f t="shared" si="122"/>
        <v>51165.762554246736</v>
      </c>
      <c r="BS60" s="440">
        <f t="shared" si="123"/>
        <v>59504.034977843432</v>
      </c>
      <c r="BT60" s="440">
        <f t="shared" si="124"/>
        <v>60532.993721727209</v>
      </c>
      <c r="BU60" s="440"/>
      <c r="BV60" s="441">
        <f t="shared" si="125"/>
        <v>57492.702010968911</v>
      </c>
      <c r="BW60" s="441">
        <f t="shared" si="126"/>
        <v>61905.960045231805</v>
      </c>
      <c r="BX60" s="441">
        <f t="shared" si="127"/>
        <v>57644.779145546709</v>
      </c>
      <c r="BY60" s="441">
        <f t="shared" si="128"/>
        <v>54576.81339119652</v>
      </c>
      <c r="BZ60" s="441">
        <f t="shared" si="129"/>
        <v>59504.034977843432</v>
      </c>
      <c r="CA60" s="441">
        <f t="shared" si="130"/>
        <v>60532.993721727209</v>
      </c>
      <c r="CB60" s="479">
        <f t="shared" si="36"/>
        <v>-3040.291710758298</v>
      </c>
    </row>
    <row r="61" spans="1:80">
      <c r="A61" s="949">
        <v>314200100</v>
      </c>
      <c r="B61" s="949">
        <v>1542</v>
      </c>
      <c r="C61" s="949" t="s">
        <v>1120</v>
      </c>
      <c r="D61" s="16" t="s">
        <v>1130</v>
      </c>
      <c r="E61" s="949"/>
      <c r="F61" s="16" t="s">
        <v>608</v>
      </c>
      <c r="G61" s="16" t="s">
        <v>609</v>
      </c>
      <c r="H61" s="17">
        <v>1</v>
      </c>
      <c r="I61" s="949"/>
      <c r="J61" s="17" t="s">
        <v>559</v>
      </c>
      <c r="K61" s="444">
        <v>4676</v>
      </c>
      <c r="L61" s="444">
        <v>5329</v>
      </c>
      <c r="M61" s="444">
        <v>5051</v>
      </c>
      <c r="N61" s="444">
        <v>6335</v>
      </c>
      <c r="O61" s="445">
        <v>5353.21</v>
      </c>
      <c r="P61" s="445">
        <v>5179.3900000000003</v>
      </c>
      <c r="Q61" s="89"/>
      <c r="R61" s="227"/>
      <c r="S61" s="227"/>
      <c r="T61" s="227"/>
      <c r="U61" s="227"/>
      <c r="V61" s="227"/>
      <c r="W61" s="227"/>
      <c r="X61" s="227"/>
      <c r="Y61" s="227"/>
      <c r="Z61" s="227"/>
      <c r="AA61" s="227"/>
      <c r="AB61" s="227"/>
      <c r="AC61" s="227"/>
      <c r="AD61" s="227"/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  <c r="AO61" s="810">
        <v>4526</v>
      </c>
      <c r="AP61" s="625">
        <v>5167</v>
      </c>
      <c r="AQ61" s="228">
        <f t="shared" si="98"/>
        <v>1298.8888888888889</v>
      </c>
      <c r="AR61" s="228">
        <f t="shared" si="99"/>
        <v>1480.2777777777778</v>
      </c>
      <c r="AS61" s="228">
        <f t="shared" si="100"/>
        <v>1403.0555555555554</v>
      </c>
      <c r="AT61" s="228">
        <f t="shared" si="101"/>
        <v>1759.7222222222222</v>
      </c>
      <c r="AU61" s="228">
        <f t="shared" si="102"/>
        <v>1487.0027777777777</v>
      </c>
      <c r="AV61" s="228">
        <f t="shared" si="103"/>
        <v>1438.7194444444444</v>
      </c>
      <c r="AW61" s="228">
        <f t="shared" si="104"/>
        <v>1257.2222222222222</v>
      </c>
      <c r="AX61" s="228">
        <f t="shared" si="131"/>
        <v>1435.2777777777778</v>
      </c>
      <c r="AY61" s="313">
        <f t="shared" si="105"/>
        <v>1709.6298496851514</v>
      </c>
      <c r="AZ61" s="313">
        <f t="shared" si="106"/>
        <v>1645.7977185157265</v>
      </c>
      <c r="BA61" s="313">
        <f t="shared" si="107"/>
        <v>1506.6845683482177</v>
      </c>
      <c r="BB61" s="313">
        <f t="shared" si="108"/>
        <v>1655.8626093545497</v>
      </c>
      <c r="BC61" s="313">
        <f t="shared" si="109"/>
        <v>1624.2265570121451</v>
      </c>
      <c r="BD61" s="313">
        <f t="shared" si="110"/>
        <v>1473.9232032975401</v>
      </c>
      <c r="BE61" s="313">
        <f t="shared" si="111"/>
        <v>1276.7970186944067</v>
      </c>
      <c r="BF61" s="313">
        <f t="shared" si="132"/>
        <v>1702.2580919835791</v>
      </c>
      <c r="BG61" s="229">
        <f t="shared" si="112"/>
        <v>297.23238481319748</v>
      </c>
      <c r="BH61" s="229">
        <f t="shared" si="113"/>
        <v>282.22042699362214</v>
      </c>
      <c r="BI61" s="229">
        <f t="shared" si="114"/>
        <v>263.53956124195747</v>
      </c>
      <c r="BJ61" s="229">
        <f t="shared" si="115"/>
        <v>300.11941081563612</v>
      </c>
      <c r="BK61" s="229">
        <f t="shared" si="116"/>
        <v>286.02021643268529</v>
      </c>
      <c r="BL61" s="229">
        <f t="shared" si="117"/>
        <v>200.17100337669433</v>
      </c>
      <c r="BM61" s="229">
        <f t="shared" si="118"/>
        <v>105.65610241427898</v>
      </c>
      <c r="BN61" s="229">
        <f t="shared" si="133"/>
        <v>129.47391770286049</v>
      </c>
      <c r="BO61" s="440">
        <f t="shared" si="119"/>
        <v>393898.71736745891</v>
      </c>
      <c r="BP61" s="440">
        <f t="shared" si="120"/>
        <v>379191.79434602341</v>
      </c>
      <c r="BQ61" s="440">
        <f t="shared" si="121"/>
        <v>406804.83345401875</v>
      </c>
      <c r="BR61" s="440">
        <f t="shared" si="122"/>
        <v>447082.90452572843</v>
      </c>
      <c r="BS61" s="440">
        <f t="shared" si="123"/>
        <v>467777.2484194978</v>
      </c>
      <c r="BT61" s="440">
        <f t="shared" si="124"/>
        <v>424489.88254969154</v>
      </c>
      <c r="BU61" s="440"/>
      <c r="BV61" s="441">
        <f t="shared" si="125"/>
        <v>492373.39670932363</v>
      </c>
      <c r="BW61" s="441">
        <f t="shared" si="126"/>
        <v>473989.74293252925</v>
      </c>
      <c r="BX61" s="441">
        <f t="shared" si="127"/>
        <v>433925.15568428667</v>
      </c>
      <c r="BY61" s="441">
        <f t="shared" si="128"/>
        <v>476888.43149411032</v>
      </c>
      <c r="BZ61" s="441">
        <f t="shared" si="129"/>
        <v>467777.2484194978</v>
      </c>
      <c r="CA61" s="441">
        <f t="shared" si="130"/>
        <v>424489.88254969154</v>
      </c>
      <c r="CB61" s="479">
        <f t="shared" si="36"/>
        <v>67883.51415963209</v>
      </c>
    </row>
    <row r="62" spans="1:80">
      <c r="A62" s="89">
        <v>314200300</v>
      </c>
      <c r="B62" s="89">
        <v>1401</v>
      </c>
      <c r="C62" s="89" t="s">
        <v>1122</v>
      </c>
      <c r="D62" s="16" t="s">
        <v>1130</v>
      </c>
      <c r="E62" s="89"/>
      <c r="F62" s="16" t="s">
        <v>610</v>
      </c>
      <c r="G62" s="16" t="s">
        <v>611</v>
      </c>
      <c r="H62" s="17">
        <v>3</v>
      </c>
      <c r="I62" s="89"/>
      <c r="J62" s="17" t="s">
        <v>559</v>
      </c>
      <c r="K62" s="444">
        <v>3213</v>
      </c>
      <c r="L62" s="444">
        <v>3474</v>
      </c>
      <c r="M62" s="444">
        <v>3536</v>
      </c>
      <c r="N62" s="444">
        <v>3758</v>
      </c>
      <c r="O62" s="445">
        <v>442.7</v>
      </c>
      <c r="P62" s="445">
        <v>508</v>
      </c>
      <c r="Q62" s="89"/>
      <c r="R62" s="227"/>
      <c r="S62" s="227"/>
      <c r="T62" s="227"/>
      <c r="U62" s="227"/>
      <c r="V62" s="227"/>
      <c r="W62" s="227"/>
      <c r="X62" s="227"/>
      <c r="Y62" s="227"/>
      <c r="Z62" s="227"/>
      <c r="AA62" s="227"/>
      <c r="AB62" s="227"/>
      <c r="AC62" s="227"/>
      <c r="AD62" s="227"/>
      <c r="AE62" s="227"/>
      <c r="AF62" s="227"/>
      <c r="AG62" s="227"/>
      <c r="AH62" s="227"/>
      <c r="AI62" s="227"/>
      <c r="AJ62" s="227"/>
      <c r="AK62" s="227"/>
      <c r="AL62" s="227"/>
      <c r="AM62" s="227"/>
      <c r="AN62" s="227"/>
      <c r="AO62" s="810">
        <v>595</v>
      </c>
      <c r="AP62" s="625">
        <v>632</v>
      </c>
      <c r="AQ62" s="228">
        <f t="shared" si="98"/>
        <v>892.5</v>
      </c>
      <c r="AR62" s="228">
        <f t="shared" si="99"/>
        <v>965</v>
      </c>
      <c r="AS62" s="228">
        <f t="shared" si="100"/>
        <v>982.22222222222217</v>
      </c>
      <c r="AT62" s="228">
        <f t="shared" si="101"/>
        <v>1043.8888888888889</v>
      </c>
      <c r="AU62" s="228">
        <f t="shared" si="102"/>
        <v>122.97222222222221</v>
      </c>
      <c r="AV62" s="228">
        <f t="shared" si="103"/>
        <v>141.11111111111111</v>
      </c>
      <c r="AW62" s="228">
        <f t="shared" si="104"/>
        <v>165.27777777777777</v>
      </c>
      <c r="AX62" s="228">
        <f t="shared" si="131"/>
        <v>175.55555555555554</v>
      </c>
      <c r="AY62" s="313">
        <f t="shared" si="105"/>
        <v>1174.7306901279708</v>
      </c>
      <c r="AZ62" s="313">
        <f t="shared" si="106"/>
        <v>1072.9032227666792</v>
      </c>
      <c r="BA62" s="313">
        <f t="shared" si="107"/>
        <v>1054.7686861372595</v>
      </c>
      <c r="BB62" s="313">
        <f t="shared" si="108"/>
        <v>982.27808775917879</v>
      </c>
      <c r="BC62" s="313">
        <f t="shared" si="109"/>
        <v>134.32036045462004</v>
      </c>
      <c r="BD62" s="313">
        <f t="shared" si="110"/>
        <v>144.56393267839462</v>
      </c>
      <c r="BE62" s="313">
        <f t="shared" si="111"/>
        <v>167.85113259460275</v>
      </c>
      <c r="BF62" s="313">
        <f t="shared" si="132"/>
        <v>208.21116975684575</v>
      </c>
      <c r="BG62" s="229">
        <f t="shared" si="112"/>
        <v>204.23602489409825</v>
      </c>
      <c r="BH62" s="229">
        <f t="shared" si="113"/>
        <v>183.98081504519484</v>
      </c>
      <c r="BI62" s="229">
        <f t="shared" si="114"/>
        <v>184.49334558534181</v>
      </c>
      <c r="BJ62" s="229">
        <f t="shared" si="115"/>
        <v>178.03452973088565</v>
      </c>
      <c r="BK62" s="229">
        <f t="shared" si="116"/>
        <v>23.653312650680576</v>
      </c>
      <c r="BL62" s="229">
        <f t="shared" si="117"/>
        <v>19.632981821287974</v>
      </c>
      <c r="BM62" s="229">
        <f t="shared" si="118"/>
        <v>13.889832288222713</v>
      </c>
      <c r="BN62" s="229">
        <f t="shared" si="133"/>
        <v>15.836562025974034</v>
      </c>
      <c r="BO62" s="440">
        <f t="shared" si="119"/>
        <v>270657.9510054845</v>
      </c>
      <c r="BP62" s="440">
        <f t="shared" si="120"/>
        <v>247196.90252544289</v>
      </c>
      <c r="BQ62" s="440">
        <f t="shared" si="121"/>
        <v>284787.54525706003</v>
      </c>
      <c r="BR62" s="440">
        <f t="shared" si="122"/>
        <v>265215.08369497827</v>
      </c>
      <c r="BS62" s="440">
        <f t="shared" si="123"/>
        <v>38684.26381093057</v>
      </c>
      <c r="BT62" s="440">
        <f t="shared" si="124"/>
        <v>41634.412611377651</v>
      </c>
      <c r="BU62" s="440"/>
      <c r="BV62" s="441">
        <f t="shared" si="125"/>
        <v>338322.43875685555</v>
      </c>
      <c r="BW62" s="441">
        <f t="shared" si="126"/>
        <v>308996.12815680361</v>
      </c>
      <c r="BX62" s="441">
        <f t="shared" si="127"/>
        <v>303773.38160753075</v>
      </c>
      <c r="BY62" s="441">
        <f t="shared" si="128"/>
        <v>282896.08927464351</v>
      </c>
      <c r="BZ62" s="441">
        <f t="shared" si="129"/>
        <v>38684.26381093057</v>
      </c>
      <c r="CA62" s="441">
        <f t="shared" si="130"/>
        <v>41634.412611377651</v>
      </c>
      <c r="CB62" s="479">
        <f t="shared" si="36"/>
        <v>296688.0261454779</v>
      </c>
    </row>
    <row r="63" spans="1:80">
      <c r="A63" s="949">
        <v>314200301</v>
      </c>
      <c r="B63" s="949">
        <v>3478</v>
      </c>
      <c r="C63" s="949" t="s">
        <v>1122</v>
      </c>
      <c r="D63" s="16" t="s">
        <v>1130</v>
      </c>
      <c r="E63" s="949"/>
      <c r="F63" s="16" t="s">
        <v>612</v>
      </c>
      <c r="G63" s="16" t="s">
        <v>611</v>
      </c>
      <c r="H63" s="17">
        <v>3</v>
      </c>
      <c r="I63" s="949"/>
      <c r="J63" s="17" t="s">
        <v>559</v>
      </c>
      <c r="K63" s="444"/>
      <c r="L63" s="444"/>
      <c r="M63" s="444"/>
      <c r="N63" s="444"/>
      <c r="O63" s="445">
        <v>488.5</v>
      </c>
      <c r="P63" s="445">
        <v>542</v>
      </c>
      <c r="Q63" s="89"/>
      <c r="R63" s="227"/>
      <c r="S63" s="227"/>
      <c r="T63" s="227"/>
      <c r="U63" s="227"/>
      <c r="V63" s="227"/>
      <c r="W63" s="227"/>
      <c r="X63" s="227"/>
      <c r="Y63" s="227"/>
      <c r="Z63" s="227"/>
      <c r="AA63" s="227"/>
      <c r="AB63" s="227"/>
      <c r="AC63" s="227"/>
      <c r="AD63" s="227"/>
      <c r="AE63" s="227"/>
      <c r="AF63" s="227"/>
      <c r="AG63" s="227"/>
      <c r="AH63" s="227"/>
      <c r="AI63" s="227"/>
      <c r="AJ63" s="227"/>
      <c r="AK63" s="227"/>
      <c r="AL63" s="227"/>
      <c r="AM63" s="227"/>
      <c r="AN63" s="227"/>
      <c r="AO63" s="810">
        <v>463</v>
      </c>
      <c r="AP63" s="625">
        <v>416</v>
      </c>
      <c r="AQ63" s="228">
        <f t="shared" si="98"/>
        <v>0</v>
      </c>
      <c r="AR63" s="228">
        <f t="shared" si="99"/>
        <v>0</v>
      </c>
      <c r="AS63" s="228">
        <f t="shared" si="100"/>
        <v>0</v>
      </c>
      <c r="AT63" s="228">
        <f t="shared" si="101"/>
        <v>0</v>
      </c>
      <c r="AU63" s="228">
        <f t="shared" si="102"/>
        <v>135.69444444444443</v>
      </c>
      <c r="AV63" s="228">
        <f t="shared" si="103"/>
        <v>150.55555555555554</v>
      </c>
      <c r="AW63" s="228">
        <f t="shared" si="104"/>
        <v>128.61111111111111</v>
      </c>
      <c r="AX63" s="228">
        <f t="shared" si="131"/>
        <v>115.55555555555556</v>
      </c>
      <c r="AY63" s="313">
        <f t="shared" si="105"/>
        <v>0</v>
      </c>
      <c r="AZ63" s="313">
        <f t="shared" si="106"/>
        <v>0</v>
      </c>
      <c r="BA63" s="313">
        <f t="shared" si="107"/>
        <v>0</v>
      </c>
      <c r="BB63" s="313">
        <f t="shared" si="108"/>
        <v>0</v>
      </c>
      <c r="BC63" s="313">
        <f t="shared" si="109"/>
        <v>148.21661640407021</v>
      </c>
      <c r="BD63" s="313">
        <f t="shared" si="110"/>
        <v>154.23947147970452</v>
      </c>
      <c r="BE63" s="313">
        <f t="shared" si="111"/>
        <v>130.61357040554802</v>
      </c>
      <c r="BF63" s="313">
        <f t="shared" si="132"/>
        <v>137.05039021969594</v>
      </c>
      <c r="BG63" s="229">
        <f t="shared" si="112"/>
        <v>0</v>
      </c>
      <c r="BH63" s="229">
        <f t="shared" si="113"/>
        <v>0</v>
      </c>
      <c r="BI63" s="229">
        <f t="shared" si="114"/>
        <v>0</v>
      </c>
      <c r="BJ63" s="229">
        <f t="shared" si="115"/>
        <v>0</v>
      </c>
      <c r="BK63" s="229">
        <f t="shared" si="116"/>
        <v>26.100391303043729</v>
      </c>
      <c r="BL63" s="229">
        <f t="shared" si="117"/>
        <v>20.947000289641895</v>
      </c>
      <c r="BM63" s="229">
        <f t="shared" si="118"/>
        <v>10.808390503272463</v>
      </c>
      <c r="BN63" s="229">
        <f t="shared" si="133"/>
        <v>10.424066143679111</v>
      </c>
      <c r="BO63" s="440">
        <f t="shared" si="119"/>
        <v>0</v>
      </c>
      <c r="BP63" s="440">
        <f t="shared" si="120"/>
        <v>0</v>
      </c>
      <c r="BQ63" s="440">
        <f t="shared" si="121"/>
        <v>0</v>
      </c>
      <c r="BR63" s="440">
        <f t="shared" si="122"/>
        <v>0</v>
      </c>
      <c r="BS63" s="440">
        <f t="shared" si="123"/>
        <v>42686.385524372221</v>
      </c>
      <c r="BT63" s="440">
        <f t="shared" si="124"/>
        <v>44420.967786154899</v>
      </c>
      <c r="BU63" s="440"/>
      <c r="BV63" s="441">
        <f t="shared" si="125"/>
        <v>0</v>
      </c>
      <c r="BW63" s="441">
        <f t="shared" si="126"/>
        <v>0</v>
      </c>
      <c r="BX63" s="441">
        <f t="shared" si="127"/>
        <v>0</v>
      </c>
      <c r="BY63" s="441">
        <f t="shared" si="128"/>
        <v>0</v>
      </c>
      <c r="BZ63" s="441">
        <f t="shared" si="129"/>
        <v>42686.385524372221</v>
      </c>
      <c r="CA63" s="441">
        <f t="shared" si="130"/>
        <v>44420.967786154899</v>
      </c>
      <c r="CB63" s="479">
        <f t="shared" si="36"/>
        <v>-44420.967786154899</v>
      </c>
    </row>
    <row r="64" spans="1:80">
      <c r="A64" s="949">
        <v>314200302</v>
      </c>
      <c r="B64" s="949">
        <v>8132</v>
      </c>
      <c r="C64" s="949" t="s">
        <v>1122</v>
      </c>
      <c r="D64" s="16" t="s">
        <v>1130</v>
      </c>
      <c r="E64" s="949"/>
      <c r="F64" s="16" t="s">
        <v>613</v>
      </c>
      <c r="G64" s="16" t="s">
        <v>614</v>
      </c>
      <c r="H64" s="17">
        <v>3</v>
      </c>
      <c r="I64" s="949"/>
      <c r="J64" s="17" t="s">
        <v>559</v>
      </c>
      <c r="K64" s="444"/>
      <c r="L64" s="444"/>
      <c r="M64" s="444"/>
      <c r="N64" s="444"/>
      <c r="O64" s="445">
        <v>408.7</v>
      </c>
      <c r="P64" s="445">
        <v>447.3</v>
      </c>
      <c r="Q64" s="89"/>
      <c r="R64" s="227"/>
      <c r="S64" s="227"/>
      <c r="T64" s="227"/>
      <c r="U64" s="227"/>
      <c r="V64" s="227"/>
      <c r="W64" s="227"/>
      <c r="X64" s="227"/>
      <c r="Y64" s="227"/>
      <c r="Z64" s="227"/>
      <c r="AA64" s="227"/>
      <c r="AB64" s="227"/>
      <c r="AC64" s="227"/>
      <c r="AD64" s="227"/>
      <c r="AE64" s="227"/>
      <c r="AF64" s="227"/>
      <c r="AG64" s="227"/>
      <c r="AH64" s="227"/>
      <c r="AI64" s="227"/>
      <c r="AJ64" s="227"/>
      <c r="AK64" s="227"/>
      <c r="AL64" s="227"/>
      <c r="AM64" s="227"/>
      <c r="AN64" s="227"/>
      <c r="AO64" s="810">
        <v>427</v>
      </c>
      <c r="AP64" s="625">
        <v>371</v>
      </c>
      <c r="AQ64" s="228">
        <f t="shared" si="98"/>
        <v>0</v>
      </c>
      <c r="AR64" s="228">
        <f t="shared" si="99"/>
        <v>0</v>
      </c>
      <c r="AS64" s="228">
        <f t="shared" si="100"/>
        <v>0</v>
      </c>
      <c r="AT64" s="228">
        <f t="shared" si="101"/>
        <v>0</v>
      </c>
      <c r="AU64" s="228">
        <f t="shared" si="102"/>
        <v>113.52777777777777</v>
      </c>
      <c r="AV64" s="228">
        <f t="shared" si="103"/>
        <v>124.25</v>
      </c>
      <c r="AW64" s="228">
        <f t="shared" si="104"/>
        <v>118.61111111111111</v>
      </c>
      <c r="AX64" s="228">
        <f t="shared" si="131"/>
        <v>103.05555555555556</v>
      </c>
      <c r="AY64" s="313">
        <f t="shared" si="105"/>
        <v>0</v>
      </c>
      <c r="AZ64" s="313">
        <f t="shared" si="106"/>
        <v>0</v>
      </c>
      <c r="BA64" s="313">
        <f t="shared" si="107"/>
        <v>0</v>
      </c>
      <c r="BB64" s="313">
        <f t="shared" si="108"/>
        <v>0</v>
      </c>
      <c r="BC64" s="313">
        <f t="shared" si="109"/>
        <v>124.00436258821598</v>
      </c>
      <c r="BD64" s="313">
        <f t="shared" si="110"/>
        <v>127.29025017135024</v>
      </c>
      <c r="BE64" s="313">
        <f t="shared" si="111"/>
        <v>120.45787162671492</v>
      </c>
      <c r="BF64" s="313">
        <f t="shared" si="132"/>
        <v>122.22522781612305</v>
      </c>
      <c r="BG64" s="229">
        <f t="shared" si="112"/>
        <v>0</v>
      </c>
      <c r="BH64" s="229">
        <f t="shared" si="113"/>
        <v>0</v>
      </c>
      <c r="BI64" s="229">
        <f t="shared" si="114"/>
        <v>0</v>
      </c>
      <c r="BJ64" s="229">
        <f t="shared" si="115"/>
        <v>0</v>
      </c>
      <c r="BK64" s="229">
        <f t="shared" si="116"/>
        <v>21.836704044122772</v>
      </c>
      <c r="BL64" s="229">
        <f t="shared" si="117"/>
        <v>17.287072379256127</v>
      </c>
      <c r="BM64" s="229">
        <f t="shared" si="118"/>
        <v>9.9679972891951234</v>
      </c>
      <c r="BN64" s="229">
        <f t="shared" si="133"/>
        <v>9.2964628348676666</v>
      </c>
      <c r="BO64" s="440">
        <f t="shared" si="119"/>
        <v>0</v>
      </c>
      <c r="BP64" s="440">
        <f t="shared" si="120"/>
        <v>0</v>
      </c>
      <c r="BQ64" s="440">
        <f t="shared" si="121"/>
        <v>0</v>
      </c>
      <c r="BR64" s="440">
        <f t="shared" si="122"/>
        <v>0</v>
      </c>
      <c r="BS64" s="440">
        <f t="shared" si="123"/>
        <v>35713.256425406202</v>
      </c>
      <c r="BT64" s="440">
        <f t="shared" si="124"/>
        <v>36659.592049348867</v>
      </c>
      <c r="BU64" s="440"/>
      <c r="BV64" s="441">
        <f t="shared" si="125"/>
        <v>0</v>
      </c>
      <c r="BW64" s="441">
        <f t="shared" si="126"/>
        <v>0</v>
      </c>
      <c r="BX64" s="441">
        <f t="shared" si="127"/>
        <v>0</v>
      </c>
      <c r="BY64" s="441">
        <f t="shared" si="128"/>
        <v>0</v>
      </c>
      <c r="BZ64" s="441">
        <f t="shared" si="129"/>
        <v>35713.256425406202</v>
      </c>
      <c r="CA64" s="441">
        <f t="shared" si="130"/>
        <v>36659.592049348867</v>
      </c>
      <c r="CB64" s="479">
        <f t="shared" si="36"/>
        <v>-36659.592049348867</v>
      </c>
    </row>
    <row r="65" spans="1:80">
      <c r="A65" s="949">
        <v>314200303</v>
      </c>
      <c r="B65" s="949">
        <v>5323</v>
      </c>
      <c r="C65" s="949" t="s">
        <v>1122</v>
      </c>
      <c r="D65" s="938" t="s">
        <v>1130</v>
      </c>
      <c r="E65" s="949"/>
      <c r="F65" s="938" t="s">
        <v>615</v>
      </c>
      <c r="G65" s="938" t="s">
        <v>614</v>
      </c>
      <c r="H65" s="939">
        <v>3</v>
      </c>
      <c r="I65" s="949"/>
      <c r="J65" s="939" t="s">
        <v>559</v>
      </c>
      <c r="K65" s="444"/>
      <c r="L65" s="444"/>
      <c r="M65" s="444"/>
      <c r="N65" s="444"/>
      <c r="O65" s="445">
        <v>457.2</v>
      </c>
      <c r="P65" s="445">
        <v>680.2</v>
      </c>
      <c r="Q65" s="89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810">
        <v>635</v>
      </c>
      <c r="AP65" s="625">
        <v>533</v>
      </c>
      <c r="AQ65" s="228">
        <f t="shared" si="98"/>
        <v>0</v>
      </c>
      <c r="AR65" s="228">
        <f t="shared" si="99"/>
        <v>0</v>
      </c>
      <c r="AS65" s="228">
        <f t="shared" si="100"/>
        <v>0</v>
      </c>
      <c r="AT65" s="228">
        <f t="shared" si="101"/>
        <v>0</v>
      </c>
      <c r="AU65" s="228">
        <f t="shared" si="102"/>
        <v>127</v>
      </c>
      <c r="AV65" s="228">
        <f t="shared" si="103"/>
        <v>188.94444444444446</v>
      </c>
      <c r="AW65" s="228">
        <f t="shared" si="104"/>
        <v>176.38888888888889</v>
      </c>
      <c r="AX65" s="228">
        <f t="shared" si="131"/>
        <v>148.05555555555554</v>
      </c>
      <c r="AY65" s="313">
        <f t="shared" si="105"/>
        <v>0</v>
      </c>
      <c r="AZ65" s="313">
        <f t="shared" si="106"/>
        <v>0</v>
      </c>
      <c r="BA65" s="313">
        <f t="shared" si="107"/>
        <v>0</v>
      </c>
      <c r="BB65" s="313">
        <f t="shared" si="108"/>
        <v>0</v>
      </c>
      <c r="BC65" s="313">
        <f t="shared" si="109"/>
        <v>138.71983013293945</v>
      </c>
      <c r="BD65" s="313">
        <f t="shared" si="110"/>
        <v>193.56769096032289</v>
      </c>
      <c r="BE65" s="313">
        <f t="shared" si="111"/>
        <v>179.13524234886177</v>
      </c>
      <c r="BF65" s="313">
        <f t="shared" si="132"/>
        <v>175.59581246898543</v>
      </c>
      <c r="BG65" s="229">
        <f t="shared" si="112"/>
        <v>0</v>
      </c>
      <c r="BH65" s="229">
        <f t="shared" si="113"/>
        <v>0</v>
      </c>
      <c r="BI65" s="229">
        <f t="shared" si="114"/>
        <v>0</v>
      </c>
      <c r="BJ65" s="229">
        <f t="shared" si="115"/>
        <v>0</v>
      </c>
      <c r="BK65" s="229">
        <f t="shared" si="116"/>
        <v>24.428042791712585</v>
      </c>
      <c r="BL65" s="229">
        <f t="shared" si="117"/>
        <v>26.288098887480473</v>
      </c>
      <c r="BM65" s="229">
        <f t="shared" si="118"/>
        <v>14.823602526086427</v>
      </c>
      <c r="BN65" s="229">
        <f t="shared" si="133"/>
        <v>13.35583474658886</v>
      </c>
      <c r="BO65" s="440">
        <f t="shared" si="119"/>
        <v>0</v>
      </c>
      <c r="BP65" s="440">
        <f t="shared" si="120"/>
        <v>0</v>
      </c>
      <c r="BQ65" s="440">
        <f t="shared" si="121"/>
        <v>0</v>
      </c>
      <c r="BR65" s="440">
        <f t="shared" si="122"/>
        <v>0</v>
      </c>
      <c r="BS65" s="440">
        <f t="shared" si="123"/>
        <v>39951.311078286562</v>
      </c>
      <c r="BT65" s="440">
        <f t="shared" si="124"/>
        <v>55747.49499657299</v>
      </c>
      <c r="BU65" s="440"/>
      <c r="BV65" s="441">
        <f t="shared" si="125"/>
        <v>0</v>
      </c>
      <c r="BW65" s="441">
        <f t="shared" si="126"/>
        <v>0</v>
      </c>
      <c r="BX65" s="441">
        <f t="shared" si="127"/>
        <v>0</v>
      </c>
      <c r="BY65" s="441">
        <f t="shared" si="128"/>
        <v>0</v>
      </c>
      <c r="BZ65" s="441">
        <f t="shared" si="129"/>
        <v>39951.311078286562</v>
      </c>
      <c r="CA65" s="441">
        <f t="shared" si="130"/>
        <v>55747.49499657299</v>
      </c>
      <c r="CB65" s="479">
        <f t="shared" si="36"/>
        <v>-55747.49499657299</v>
      </c>
    </row>
    <row r="66" spans="1:80" ht="14.25" customHeight="1">
      <c r="A66" s="949">
        <v>314200305</v>
      </c>
      <c r="B66" s="949">
        <v>7005</v>
      </c>
      <c r="C66" s="949" t="s">
        <v>1122</v>
      </c>
      <c r="D66" s="938" t="s">
        <v>1130</v>
      </c>
      <c r="E66" s="949"/>
      <c r="F66" s="938" t="s">
        <v>616</v>
      </c>
      <c r="G66" s="938" t="s">
        <v>614</v>
      </c>
      <c r="H66" s="939">
        <v>3</v>
      </c>
      <c r="I66" s="949"/>
      <c r="J66" s="939" t="s">
        <v>559</v>
      </c>
      <c r="K66" s="444"/>
      <c r="L66" s="444"/>
      <c r="M66" s="444"/>
      <c r="N66" s="444"/>
      <c r="O66" s="445">
        <v>1167</v>
      </c>
      <c r="P66" s="445">
        <v>1362</v>
      </c>
      <c r="Q66" s="89"/>
      <c r="R66" s="227"/>
      <c r="S66" s="227"/>
      <c r="T66" s="227"/>
      <c r="U66" s="227"/>
      <c r="V66" s="227"/>
      <c r="W66" s="227"/>
      <c r="X66" s="227"/>
      <c r="Y66" s="227"/>
      <c r="Z66" s="227"/>
      <c r="AA66" s="227"/>
      <c r="AB66" s="227"/>
      <c r="AC66" s="227"/>
      <c r="AD66" s="227"/>
      <c r="AE66" s="227"/>
      <c r="AF66" s="227"/>
      <c r="AG66" s="227"/>
      <c r="AH66" s="227"/>
      <c r="AI66" s="227"/>
      <c r="AJ66" s="227"/>
      <c r="AK66" s="227"/>
      <c r="AL66" s="227"/>
      <c r="AM66" s="227"/>
      <c r="AN66" s="227"/>
      <c r="AO66" s="810">
        <v>1383</v>
      </c>
      <c r="AP66" s="625">
        <v>1443</v>
      </c>
      <c r="AQ66" s="228">
        <f t="shared" si="98"/>
        <v>0</v>
      </c>
      <c r="AR66" s="228">
        <f t="shared" si="99"/>
        <v>0</v>
      </c>
      <c r="AS66" s="228">
        <f t="shared" si="100"/>
        <v>0</v>
      </c>
      <c r="AT66" s="228">
        <f t="shared" si="101"/>
        <v>0</v>
      </c>
      <c r="AU66" s="228">
        <f t="shared" si="102"/>
        <v>324.16666666666669</v>
      </c>
      <c r="AV66" s="228">
        <f t="shared" si="103"/>
        <v>378.33333333333331</v>
      </c>
      <c r="AW66" s="228">
        <f t="shared" si="104"/>
        <v>384.16666666666663</v>
      </c>
      <c r="AX66" s="228">
        <f t="shared" si="131"/>
        <v>400.83333333333331</v>
      </c>
      <c r="AY66" s="313">
        <f t="shared" si="105"/>
        <v>0</v>
      </c>
      <c r="AZ66" s="313">
        <f t="shared" si="106"/>
        <v>0</v>
      </c>
      <c r="BA66" s="313">
        <f t="shared" si="107"/>
        <v>0</v>
      </c>
      <c r="BB66" s="313">
        <f t="shared" si="108"/>
        <v>0</v>
      </c>
      <c r="BC66" s="313">
        <f t="shared" si="109"/>
        <v>354.08145617922207</v>
      </c>
      <c r="BD66" s="313">
        <f t="shared" si="110"/>
        <v>387.5907013936486</v>
      </c>
      <c r="BE66" s="313">
        <f t="shared" si="111"/>
        <v>390.14809475350518</v>
      </c>
      <c r="BF66" s="313">
        <f t="shared" si="132"/>
        <v>475.39354107457029</v>
      </c>
      <c r="BG66" s="229">
        <f t="shared" si="112"/>
        <v>0</v>
      </c>
      <c r="BH66" s="229">
        <f t="shared" si="113"/>
        <v>0</v>
      </c>
      <c r="BI66" s="229">
        <f t="shared" si="114"/>
        <v>0</v>
      </c>
      <c r="BJ66" s="229">
        <f t="shared" si="115"/>
        <v>0</v>
      </c>
      <c r="BK66" s="229">
        <f t="shared" si="116"/>
        <v>62.352418936851677</v>
      </c>
      <c r="BL66" s="229">
        <f t="shared" si="117"/>
        <v>52.6380339381776</v>
      </c>
      <c r="BM66" s="229">
        <f t="shared" si="118"/>
        <v>32.285105974137828</v>
      </c>
      <c r="BN66" s="229">
        <f t="shared" si="133"/>
        <v>36.15847943588691</v>
      </c>
      <c r="BO66" s="440">
        <f t="shared" si="119"/>
        <v>0</v>
      </c>
      <c r="BP66" s="440">
        <f t="shared" si="120"/>
        <v>0</v>
      </c>
      <c r="BQ66" s="440">
        <f t="shared" si="121"/>
        <v>0</v>
      </c>
      <c r="BR66" s="440">
        <f t="shared" si="122"/>
        <v>0</v>
      </c>
      <c r="BS66" s="440">
        <f t="shared" si="123"/>
        <v>101975.45937961596</v>
      </c>
      <c r="BT66" s="440">
        <f t="shared" si="124"/>
        <v>111626.12200137079</v>
      </c>
      <c r="BU66" s="440"/>
      <c r="BV66" s="441">
        <f t="shared" si="125"/>
        <v>0</v>
      </c>
      <c r="BW66" s="441">
        <f t="shared" si="126"/>
        <v>0</v>
      </c>
      <c r="BX66" s="441">
        <f t="shared" si="127"/>
        <v>0</v>
      </c>
      <c r="BY66" s="441">
        <f t="shared" si="128"/>
        <v>0</v>
      </c>
      <c r="BZ66" s="441">
        <f t="shared" si="129"/>
        <v>101975.45937961596</v>
      </c>
      <c r="CA66" s="441">
        <f t="shared" si="130"/>
        <v>111626.12200137079</v>
      </c>
      <c r="CB66" s="479">
        <f t="shared" si="36"/>
        <v>-111626.12200137079</v>
      </c>
    </row>
    <row r="67" spans="1:80">
      <c r="A67" s="949">
        <v>314200500</v>
      </c>
      <c r="B67" s="949">
        <v>1576</v>
      </c>
      <c r="C67" s="949" t="s">
        <v>1120</v>
      </c>
      <c r="D67" s="16" t="s">
        <v>1130</v>
      </c>
      <c r="E67" s="949"/>
      <c r="F67" s="16" t="s">
        <v>1140</v>
      </c>
      <c r="G67" s="16" t="s">
        <v>617</v>
      </c>
      <c r="H67" s="17">
        <v>5</v>
      </c>
      <c r="I67" s="949"/>
      <c r="J67" s="17" t="s">
        <v>559</v>
      </c>
      <c r="K67" s="444"/>
      <c r="L67" s="444"/>
      <c r="M67" s="444"/>
      <c r="N67" s="444"/>
      <c r="O67" s="445"/>
      <c r="P67" s="445"/>
      <c r="Q67" s="89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810">
        <v>123</v>
      </c>
      <c r="AP67" s="625">
        <v>136</v>
      </c>
      <c r="AQ67" s="228">
        <f t="shared" si="98"/>
        <v>0</v>
      </c>
      <c r="AR67" s="228">
        <f t="shared" si="99"/>
        <v>0</v>
      </c>
      <c r="AS67" s="228">
        <f t="shared" si="100"/>
        <v>0</v>
      </c>
      <c r="AT67" s="228">
        <f t="shared" si="101"/>
        <v>0</v>
      </c>
      <c r="AU67" s="228">
        <f t="shared" si="102"/>
        <v>0</v>
      </c>
      <c r="AV67" s="228">
        <f t="shared" si="103"/>
        <v>0</v>
      </c>
      <c r="AW67" s="228">
        <f t="shared" si="104"/>
        <v>34.166666666666664</v>
      </c>
      <c r="AX67" s="228">
        <f t="shared" si="131"/>
        <v>37.777777777777779</v>
      </c>
      <c r="AY67" s="313">
        <f t="shared" si="105"/>
        <v>0</v>
      </c>
      <c r="AZ67" s="313">
        <f t="shared" si="106"/>
        <v>0</v>
      </c>
      <c r="BA67" s="313">
        <f t="shared" si="107"/>
        <v>0</v>
      </c>
      <c r="BB67" s="313">
        <f t="shared" si="108"/>
        <v>0</v>
      </c>
      <c r="BC67" s="313">
        <f t="shared" si="109"/>
        <v>0</v>
      </c>
      <c r="BD67" s="313">
        <f t="shared" si="110"/>
        <v>0</v>
      </c>
      <c r="BE67" s="313">
        <f t="shared" si="111"/>
        <v>34.69863749434645</v>
      </c>
      <c r="BF67" s="313">
        <f t="shared" si="132"/>
        <v>44.804935264131366</v>
      </c>
      <c r="BG67" s="229">
        <f t="shared" si="112"/>
        <v>0</v>
      </c>
      <c r="BH67" s="229">
        <f t="shared" si="113"/>
        <v>0</v>
      </c>
      <c r="BI67" s="229">
        <f t="shared" si="114"/>
        <v>0</v>
      </c>
      <c r="BJ67" s="229">
        <f t="shared" si="115"/>
        <v>0</v>
      </c>
      <c r="BK67" s="229">
        <f t="shared" si="116"/>
        <v>0</v>
      </c>
      <c r="BL67" s="229">
        <f t="shared" si="117"/>
        <v>0</v>
      </c>
      <c r="BM67" s="229">
        <f t="shared" si="118"/>
        <v>2.8713434814309133</v>
      </c>
      <c r="BN67" s="229">
        <f t="shared" si="133"/>
        <v>3.4078677777412478</v>
      </c>
      <c r="BO67" s="440">
        <f t="shared" si="119"/>
        <v>0</v>
      </c>
      <c r="BP67" s="440">
        <f t="shared" si="120"/>
        <v>0</v>
      </c>
      <c r="BQ67" s="440">
        <f t="shared" si="121"/>
        <v>0</v>
      </c>
      <c r="BR67" s="440">
        <f t="shared" si="122"/>
        <v>0</v>
      </c>
      <c r="BS67" s="440">
        <f t="shared" si="123"/>
        <v>0</v>
      </c>
      <c r="BT67" s="440">
        <f t="shared" si="124"/>
        <v>0</v>
      </c>
      <c r="BU67" s="440"/>
      <c r="BV67" s="441">
        <f t="shared" si="125"/>
        <v>0</v>
      </c>
      <c r="BW67" s="441">
        <f t="shared" si="126"/>
        <v>0</v>
      </c>
      <c r="BX67" s="441">
        <f t="shared" si="127"/>
        <v>0</v>
      </c>
      <c r="BY67" s="441">
        <f t="shared" si="128"/>
        <v>0</v>
      </c>
      <c r="BZ67" s="441">
        <f t="shared" si="129"/>
        <v>0</v>
      </c>
      <c r="CA67" s="441">
        <f t="shared" si="130"/>
        <v>0</v>
      </c>
      <c r="CB67" s="479">
        <f t="shared" si="36"/>
        <v>0</v>
      </c>
    </row>
    <row r="68" spans="1:80">
      <c r="A68" s="949">
        <v>314200700</v>
      </c>
      <c r="B68" s="949">
        <v>1663</v>
      </c>
      <c r="C68" s="949" t="s">
        <v>106</v>
      </c>
      <c r="D68" s="16" t="s">
        <v>1130</v>
      </c>
      <c r="E68" s="949"/>
      <c r="F68" s="16" t="s">
        <v>1141</v>
      </c>
      <c r="G68" s="16" t="s">
        <v>594</v>
      </c>
      <c r="H68" s="17">
        <v>7</v>
      </c>
      <c r="I68" s="949"/>
      <c r="J68" s="17" t="s">
        <v>559</v>
      </c>
      <c r="K68" s="444"/>
      <c r="L68" s="444"/>
      <c r="M68" s="444"/>
      <c r="N68" s="444">
        <v>89</v>
      </c>
      <c r="O68" s="445">
        <v>268.81</v>
      </c>
      <c r="P68" s="445">
        <v>263.43</v>
      </c>
      <c r="Q68" s="89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810">
        <v>271</v>
      </c>
      <c r="AP68" s="625">
        <v>212</v>
      </c>
      <c r="AQ68" s="228">
        <f t="shared" si="98"/>
        <v>0</v>
      </c>
      <c r="AR68" s="228">
        <f t="shared" si="99"/>
        <v>0</v>
      </c>
      <c r="AS68" s="228">
        <f t="shared" si="100"/>
        <v>0</v>
      </c>
      <c r="AT68" s="228">
        <f t="shared" si="101"/>
        <v>24.722222222222221</v>
      </c>
      <c r="AU68" s="228">
        <f t="shared" si="102"/>
        <v>74.669444444444437</v>
      </c>
      <c r="AV68" s="228">
        <f t="shared" si="103"/>
        <v>73.174999999999997</v>
      </c>
      <c r="AW68" s="228">
        <f t="shared" si="104"/>
        <v>75.277777777777771</v>
      </c>
      <c r="AX68" s="228">
        <f t="shared" si="131"/>
        <v>58.888888888888886</v>
      </c>
      <c r="AY68" s="313">
        <f t="shared" si="105"/>
        <v>0</v>
      </c>
      <c r="AZ68" s="313">
        <f t="shared" si="106"/>
        <v>0</v>
      </c>
      <c r="BA68" s="313">
        <f t="shared" si="107"/>
        <v>0</v>
      </c>
      <c r="BB68" s="313">
        <f t="shared" si="108"/>
        <v>23.263105324791621</v>
      </c>
      <c r="BC68" s="313">
        <f t="shared" si="109"/>
        <v>81.560099602002296</v>
      </c>
      <c r="BD68" s="313">
        <f t="shared" si="110"/>
        <v>74.965505483207664</v>
      </c>
      <c r="BE68" s="313">
        <f t="shared" si="111"/>
        <v>76.449843585104787</v>
      </c>
      <c r="BF68" s="313">
        <f t="shared" si="132"/>
        <v>69.842987323498889</v>
      </c>
      <c r="BG68" s="229">
        <f t="shared" si="112"/>
        <v>0</v>
      </c>
      <c r="BH68" s="229">
        <f t="shared" si="113"/>
        <v>0</v>
      </c>
      <c r="BI68" s="229">
        <f t="shared" si="114"/>
        <v>0</v>
      </c>
      <c r="BJ68" s="229">
        <f t="shared" si="115"/>
        <v>4.2163579420034116</v>
      </c>
      <c r="BK68" s="229">
        <f t="shared" si="116"/>
        <v>14.362428221435389</v>
      </c>
      <c r="BL68" s="229">
        <f t="shared" si="117"/>
        <v>10.180937797602146</v>
      </c>
      <c r="BM68" s="229">
        <f t="shared" si="118"/>
        <v>6.3262933615266475</v>
      </c>
      <c r="BN68" s="229">
        <f t="shared" si="133"/>
        <v>5.3122644770672389</v>
      </c>
      <c r="BO68" s="440">
        <f t="shared" si="119"/>
        <v>0</v>
      </c>
      <c r="BP68" s="440">
        <f t="shared" si="120"/>
        <v>0</v>
      </c>
      <c r="BQ68" s="440">
        <f t="shared" si="121"/>
        <v>0</v>
      </c>
      <c r="BR68" s="440">
        <f t="shared" si="122"/>
        <v>6281.0384376937373</v>
      </c>
      <c r="BS68" s="440">
        <f t="shared" si="123"/>
        <v>23489.308685376662</v>
      </c>
      <c r="BT68" s="440">
        <f t="shared" si="124"/>
        <v>21590.065579163806</v>
      </c>
      <c r="BU68" s="440"/>
      <c r="BV68" s="441">
        <f t="shared" si="125"/>
        <v>0</v>
      </c>
      <c r="BW68" s="441">
        <f t="shared" si="126"/>
        <v>0</v>
      </c>
      <c r="BX68" s="441">
        <f t="shared" si="127"/>
        <v>0</v>
      </c>
      <c r="BY68" s="441">
        <f t="shared" si="128"/>
        <v>6699.7743335399864</v>
      </c>
      <c r="BZ68" s="441">
        <f t="shared" si="129"/>
        <v>23489.308685376662</v>
      </c>
      <c r="CA68" s="441">
        <f t="shared" si="130"/>
        <v>21590.065579163806</v>
      </c>
      <c r="CB68" s="479">
        <f t="shared" si="36"/>
        <v>-21590.065579163806</v>
      </c>
    </row>
    <row r="69" spans="1:80">
      <c r="A69" s="16">
        <v>205307202</v>
      </c>
      <c r="B69" s="16">
        <v>5227</v>
      </c>
      <c r="C69" s="16" t="s">
        <v>106</v>
      </c>
      <c r="D69" s="16" t="s">
        <v>1130</v>
      </c>
      <c r="E69" s="16">
        <v>1</v>
      </c>
      <c r="F69" s="16" t="s">
        <v>575</v>
      </c>
      <c r="G69" s="16" t="s">
        <v>2020</v>
      </c>
      <c r="H69" s="17">
        <v>72</v>
      </c>
      <c r="I69" s="16" t="s">
        <v>566</v>
      </c>
      <c r="J69" s="17" t="s">
        <v>559</v>
      </c>
      <c r="K69" s="445">
        <v>66</v>
      </c>
      <c r="L69" s="5">
        <v>66</v>
      </c>
      <c r="M69" s="5">
        <v>67</v>
      </c>
      <c r="N69" s="5">
        <v>74</v>
      </c>
      <c r="O69" s="5">
        <v>70.400000000000006</v>
      </c>
      <c r="P69" s="5">
        <v>72.33</v>
      </c>
      <c r="Q69" s="89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810">
        <v>71</v>
      </c>
      <c r="AP69" s="625">
        <v>63</v>
      </c>
      <c r="AQ69" s="228">
        <f t="shared" si="98"/>
        <v>18.333333333333332</v>
      </c>
      <c r="AR69" s="228">
        <f t="shared" si="99"/>
        <v>18.333333333333332</v>
      </c>
      <c r="AS69" s="228">
        <f t="shared" si="100"/>
        <v>18.611111111111111</v>
      </c>
      <c r="AT69" s="228">
        <f t="shared" si="101"/>
        <v>20.555555555555554</v>
      </c>
      <c r="AU69" s="228">
        <f t="shared" si="102"/>
        <v>19.555555555555557</v>
      </c>
      <c r="AV69" s="228">
        <f t="shared" si="103"/>
        <v>20.091666666666665</v>
      </c>
      <c r="AW69" s="228">
        <f t="shared" si="104"/>
        <v>19.722222222222221</v>
      </c>
      <c r="AX69" s="228">
        <f t="shared" si="131"/>
        <v>17.5</v>
      </c>
      <c r="AY69" s="313">
        <f t="shared" si="105"/>
        <v>24.130789152955511</v>
      </c>
      <c r="AZ69" s="313">
        <f t="shared" si="106"/>
        <v>20.383308204548307</v>
      </c>
      <c r="BA69" s="313">
        <f t="shared" si="107"/>
        <v>19.985718883256897</v>
      </c>
      <c r="BB69" s="313">
        <f t="shared" si="108"/>
        <v>19.342357236343595</v>
      </c>
      <c r="BC69" s="313">
        <f t="shared" si="109"/>
        <v>21.360183817495489</v>
      </c>
      <c r="BD69" s="313">
        <f t="shared" si="110"/>
        <v>20.583285926433625</v>
      </c>
      <c r="BE69" s="313">
        <f t="shared" si="111"/>
        <v>20.029294813809738</v>
      </c>
      <c r="BF69" s="313">
        <f t="shared" si="132"/>
        <v>20.755227365002028</v>
      </c>
      <c r="BG69" s="229">
        <f t="shared" si="112"/>
        <v>4.195324507628535</v>
      </c>
      <c r="BH69" s="229">
        <f t="shared" si="113"/>
        <v>3.4953177297014562</v>
      </c>
      <c r="BI69" s="229">
        <f t="shared" si="114"/>
        <v>3.4957732336589098</v>
      </c>
      <c r="BJ69" s="229">
        <f t="shared" si="115"/>
        <v>3.505735816946657</v>
      </c>
      <c r="BK69" s="229">
        <f t="shared" si="116"/>
        <v>3.7614484088726288</v>
      </c>
      <c r="BL69" s="229">
        <f t="shared" si="117"/>
        <v>2.7953810534129113</v>
      </c>
      <c r="BM69" s="229">
        <f t="shared" si="118"/>
        <v>1.6574421722080883</v>
      </c>
      <c r="BN69" s="229">
        <f t="shared" si="133"/>
        <v>1.578644632336019</v>
      </c>
      <c r="BO69" s="440">
        <f t="shared" si="119"/>
        <v>5559.7338208409501</v>
      </c>
      <c r="BP69" s="440">
        <f t="shared" si="120"/>
        <v>4696.3142103279297</v>
      </c>
      <c r="BQ69" s="440">
        <f t="shared" si="121"/>
        <v>5396.1440984793626</v>
      </c>
      <c r="BR69" s="440">
        <f t="shared" si="122"/>
        <v>5222.4364538127711</v>
      </c>
      <c r="BS69" s="440">
        <f t="shared" si="123"/>
        <v>6151.7329394387007</v>
      </c>
      <c r="BT69" s="440">
        <f t="shared" si="124"/>
        <v>5927.9863468128842</v>
      </c>
      <c r="BU69" s="440"/>
      <c r="BV69" s="441">
        <f t="shared" si="125"/>
        <v>6949.6672760511874</v>
      </c>
      <c r="BW69" s="441">
        <f t="shared" si="126"/>
        <v>5870.3927629099126</v>
      </c>
      <c r="BX69" s="441">
        <f t="shared" si="127"/>
        <v>5755.8870383779868</v>
      </c>
      <c r="BY69" s="441">
        <f t="shared" si="128"/>
        <v>5570.5988840669552</v>
      </c>
      <c r="BZ69" s="441">
        <f t="shared" si="129"/>
        <v>6151.7329394387007</v>
      </c>
      <c r="CA69" s="441">
        <f t="shared" si="130"/>
        <v>5927.9863468128842</v>
      </c>
      <c r="CB69" s="479">
        <f t="shared" si="36"/>
        <v>1021.6809292383032</v>
      </c>
    </row>
    <row r="70" spans="1:80">
      <c r="A70" s="938">
        <v>205307400</v>
      </c>
      <c r="B70" s="938">
        <v>5316</v>
      </c>
      <c r="C70" s="938" t="s">
        <v>1122</v>
      </c>
      <c r="D70" s="938" t="s">
        <v>1130</v>
      </c>
      <c r="E70" s="938">
        <v>2</v>
      </c>
      <c r="F70" s="938" t="s">
        <v>1289</v>
      </c>
      <c r="G70" s="938" t="s">
        <v>2020</v>
      </c>
      <c r="H70" s="939">
        <v>74</v>
      </c>
      <c r="I70" s="938"/>
      <c r="J70" s="939" t="s">
        <v>559</v>
      </c>
      <c r="K70" s="5">
        <v>4478.8999999999996</v>
      </c>
      <c r="L70" s="5">
        <v>4063.1</v>
      </c>
      <c r="M70" s="5">
        <v>4458.8</v>
      </c>
      <c r="N70" s="5">
        <v>5840.4</v>
      </c>
      <c r="O70" s="5">
        <v>3988.6</v>
      </c>
      <c r="P70" s="5">
        <v>3949.4</v>
      </c>
      <c r="Q70" s="89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810">
        <v>3868</v>
      </c>
      <c r="AP70" s="625">
        <v>3119</v>
      </c>
      <c r="AQ70" s="228">
        <f t="shared" si="98"/>
        <v>1244.1388888888887</v>
      </c>
      <c r="AR70" s="228">
        <f t="shared" si="99"/>
        <v>1128.6388888888889</v>
      </c>
      <c r="AS70" s="228">
        <f t="shared" si="100"/>
        <v>1238.5555555555557</v>
      </c>
      <c r="AT70" s="228">
        <f t="shared" si="101"/>
        <v>1622.3333333333333</v>
      </c>
      <c r="AU70" s="228">
        <f t="shared" si="102"/>
        <v>1107.9444444444443</v>
      </c>
      <c r="AV70" s="228">
        <f t="shared" si="103"/>
        <v>1097.0555555555557</v>
      </c>
      <c r="AW70" s="228">
        <f t="shared" si="104"/>
        <v>1074.4444444444443</v>
      </c>
      <c r="AX70" s="228">
        <f t="shared" si="131"/>
        <v>866.38888888888891</v>
      </c>
      <c r="AY70" s="313">
        <f t="shared" si="105"/>
        <v>1637.5665384420065</v>
      </c>
      <c r="AZ70" s="313">
        <f t="shared" si="106"/>
        <v>1254.8396903924279</v>
      </c>
      <c r="BA70" s="313">
        <f t="shared" si="107"/>
        <v>1330.0346769651621</v>
      </c>
      <c r="BB70" s="313">
        <f t="shared" si="108"/>
        <v>1526.5824757181231</v>
      </c>
      <c r="BC70" s="313">
        <f t="shared" si="109"/>
        <v>1210.1879144099785</v>
      </c>
      <c r="BD70" s="313">
        <f t="shared" si="110"/>
        <v>1123.8992041733302</v>
      </c>
      <c r="BE70" s="313">
        <f t="shared" si="111"/>
        <v>1091.173413236846</v>
      </c>
      <c r="BF70" s="313">
        <f t="shared" si="132"/>
        <v>1027.5484785943067</v>
      </c>
      <c r="BG70" s="229">
        <f t="shared" si="112"/>
        <v>284.70362026087037</v>
      </c>
      <c r="BH70" s="229">
        <f t="shared" si="113"/>
        <v>215.17917375075743</v>
      </c>
      <c r="BI70" s="229">
        <f t="shared" si="114"/>
        <v>232.6410999140052</v>
      </c>
      <c r="BJ70" s="229">
        <f t="shared" si="115"/>
        <v>276.68783061209797</v>
      </c>
      <c r="BK70" s="229">
        <f t="shared" si="116"/>
        <v>213.10956141518983</v>
      </c>
      <c r="BL70" s="229">
        <f t="shared" si="117"/>
        <v>152.63483937991089</v>
      </c>
      <c r="BM70" s="229">
        <f t="shared" si="118"/>
        <v>90.295582001420925</v>
      </c>
      <c r="BN70" s="229">
        <f t="shared" si="133"/>
        <v>78.155438226286392</v>
      </c>
      <c r="BO70" s="440">
        <f t="shared" si="119"/>
        <v>377295.3304570383</v>
      </c>
      <c r="BP70" s="440">
        <f t="shared" si="120"/>
        <v>289115.06466641539</v>
      </c>
      <c r="BQ70" s="440">
        <f t="shared" si="121"/>
        <v>359109.3627805938</v>
      </c>
      <c r="BR70" s="440">
        <f t="shared" si="122"/>
        <v>412177.26844389323</v>
      </c>
      <c r="BS70" s="440">
        <f t="shared" si="123"/>
        <v>348534.1193500738</v>
      </c>
      <c r="BT70" s="440">
        <f t="shared" si="124"/>
        <v>323682.97080191912</v>
      </c>
      <c r="BU70" s="440"/>
      <c r="BV70" s="441">
        <f t="shared" si="125"/>
        <v>471619.16307129787</v>
      </c>
      <c r="BW70" s="441">
        <f t="shared" si="126"/>
        <v>361393.83083301922</v>
      </c>
      <c r="BX70" s="441">
        <f t="shared" si="127"/>
        <v>383049.9869659667</v>
      </c>
      <c r="BY70" s="441">
        <f t="shared" si="128"/>
        <v>439655.75300681946</v>
      </c>
      <c r="BZ70" s="441">
        <f t="shared" si="129"/>
        <v>348534.1193500738</v>
      </c>
      <c r="CA70" s="441">
        <f t="shared" si="130"/>
        <v>323682.97080191912</v>
      </c>
      <c r="CB70" s="479">
        <f t="shared" si="36"/>
        <v>147936.19226937875</v>
      </c>
    </row>
    <row r="71" spans="1:80">
      <c r="A71" s="16">
        <v>213200000</v>
      </c>
      <c r="B71" s="16">
        <v>3557</v>
      </c>
      <c r="C71" s="16" t="s">
        <v>1121</v>
      </c>
      <c r="D71" s="16" t="s">
        <v>1130</v>
      </c>
      <c r="E71" s="16">
        <v>1</v>
      </c>
      <c r="F71" s="16" t="s">
        <v>90</v>
      </c>
      <c r="G71" s="16" t="s">
        <v>536</v>
      </c>
      <c r="H71" s="17">
        <v>10</v>
      </c>
      <c r="I71" s="16"/>
      <c r="J71" s="17" t="s">
        <v>559</v>
      </c>
      <c r="K71" s="445">
        <v>1722.6</v>
      </c>
      <c r="L71" s="445">
        <v>1907.1</v>
      </c>
      <c r="M71" s="445">
        <v>1813.5</v>
      </c>
      <c r="N71" s="445">
        <v>1923.3</v>
      </c>
      <c r="O71" s="5">
        <v>1541.6</v>
      </c>
      <c r="P71" s="5">
        <v>1541.9</v>
      </c>
      <c r="Q71" s="89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810">
        <v>1544</v>
      </c>
      <c r="AP71" s="625">
        <v>1262</v>
      </c>
      <c r="AQ71" s="228">
        <f t="shared" si="98"/>
        <v>478.49999999999994</v>
      </c>
      <c r="AR71" s="228">
        <f t="shared" si="99"/>
        <v>529.75</v>
      </c>
      <c r="AS71" s="228">
        <f t="shared" si="100"/>
        <v>503.75</v>
      </c>
      <c r="AT71" s="228">
        <f t="shared" si="101"/>
        <v>534.25</v>
      </c>
      <c r="AU71" s="228">
        <f t="shared" si="102"/>
        <v>428.22222222222217</v>
      </c>
      <c r="AV71" s="228">
        <f t="shared" si="103"/>
        <v>428.30555555555554</v>
      </c>
      <c r="AW71" s="228">
        <f t="shared" si="104"/>
        <v>428.88888888888886</v>
      </c>
      <c r="AX71" s="228">
        <f t="shared" si="131"/>
        <v>350.55555555555554</v>
      </c>
      <c r="AY71" s="313">
        <f t="shared" si="105"/>
        <v>629.81359689213878</v>
      </c>
      <c r="AZ71" s="313">
        <f t="shared" si="106"/>
        <v>588.98495571051637</v>
      </c>
      <c r="BA71" s="313">
        <f t="shared" si="107"/>
        <v>540.95673425054315</v>
      </c>
      <c r="BB71" s="313">
        <f t="shared" si="108"/>
        <v>502.71831990080591</v>
      </c>
      <c r="BC71" s="313">
        <f t="shared" si="109"/>
        <v>467.73947973083864</v>
      </c>
      <c r="BD71" s="313">
        <f t="shared" si="110"/>
        <v>438.78568463940292</v>
      </c>
      <c r="BE71" s="313">
        <f t="shared" si="111"/>
        <v>435.56663651439771</v>
      </c>
      <c r="BF71" s="313">
        <f t="shared" si="132"/>
        <v>415.76344340686603</v>
      </c>
      <c r="BG71" s="229">
        <f t="shared" si="112"/>
        <v>109.49796964910475</v>
      </c>
      <c r="BH71" s="229">
        <f t="shared" si="113"/>
        <v>100.99879458050981</v>
      </c>
      <c r="BI71" s="229">
        <f t="shared" si="114"/>
        <v>94.620668048364678</v>
      </c>
      <c r="BJ71" s="229">
        <f t="shared" si="115"/>
        <v>91.115968874777096</v>
      </c>
      <c r="BK71" s="229">
        <f t="shared" si="116"/>
        <v>82.367171407926762</v>
      </c>
      <c r="BL71" s="229">
        <f t="shared" si="117"/>
        <v>59.590737539850245</v>
      </c>
      <c r="BM71" s="229">
        <f t="shared" si="118"/>
        <v>36.043531181539279</v>
      </c>
      <c r="BN71" s="229">
        <f t="shared" si="133"/>
        <v>31.623008349334224</v>
      </c>
      <c r="BO71" s="440">
        <f t="shared" si="119"/>
        <v>145109.05272394879</v>
      </c>
      <c r="BP71" s="440">
        <f t="shared" si="120"/>
        <v>135702.13379570298</v>
      </c>
      <c r="BQ71" s="440">
        <f t="shared" si="121"/>
        <v>146058.31824764665</v>
      </c>
      <c r="BR71" s="440">
        <f t="shared" si="122"/>
        <v>135733.94637321759</v>
      </c>
      <c r="BS71" s="440">
        <f t="shared" si="123"/>
        <v>134708.97016248154</v>
      </c>
      <c r="BT71" s="440">
        <f t="shared" si="124"/>
        <v>126370.27717614804</v>
      </c>
      <c r="BU71" s="440"/>
      <c r="BV71" s="441">
        <f t="shared" si="125"/>
        <v>181386.31590493597</v>
      </c>
      <c r="BW71" s="441">
        <f t="shared" si="126"/>
        <v>169627.66724462871</v>
      </c>
      <c r="BX71" s="441">
        <f t="shared" si="127"/>
        <v>155795.53946415643</v>
      </c>
      <c r="BY71" s="441">
        <f t="shared" si="128"/>
        <v>144782.8761314321</v>
      </c>
      <c r="BZ71" s="441">
        <f t="shared" si="129"/>
        <v>134708.97016248154</v>
      </c>
      <c r="CA71" s="441">
        <f t="shared" si="130"/>
        <v>126370.27717614804</v>
      </c>
      <c r="CB71" s="479">
        <f t="shared" si="36"/>
        <v>55016.038728787928</v>
      </c>
    </row>
    <row r="72" spans="1:80">
      <c r="A72" s="938">
        <v>213200001</v>
      </c>
      <c r="B72" s="938">
        <v>7022</v>
      </c>
      <c r="C72" s="938" t="s">
        <v>1121</v>
      </c>
      <c r="D72" s="16" t="s">
        <v>1130</v>
      </c>
      <c r="E72" s="938">
        <v>1</v>
      </c>
      <c r="F72" s="16" t="s">
        <v>99</v>
      </c>
      <c r="G72" s="16" t="s">
        <v>536</v>
      </c>
      <c r="H72" s="17">
        <v>10</v>
      </c>
      <c r="I72" s="938"/>
      <c r="J72" s="17" t="s">
        <v>559</v>
      </c>
      <c r="K72" s="445">
        <v>697.4</v>
      </c>
      <c r="L72" s="445">
        <v>828.3</v>
      </c>
      <c r="M72" s="445">
        <v>796.9</v>
      </c>
      <c r="N72" s="445">
        <v>748.9</v>
      </c>
      <c r="O72" s="5">
        <v>769</v>
      </c>
      <c r="P72" s="5">
        <v>696.3</v>
      </c>
      <c r="Q72" s="89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810">
        <v>554</v>
      </c>
      <c r="AP72" s="625">
        <v>511</v>
      </c>
      <c r="AQ72" s="228">
        <f t="shared" si="98"/>
        <v>193.7222222222222</v>
      </c>
      <c r="AR72" s="228">
        <f t="shared" si="99"/>
        <v>230.08333333333331</v>
      </c>
      <c r="AS72" s="228">
        <f t="shared" si="100"/>
        <v>221.36111111111109</v>
      </c>
      <c r="AT72" s="228">
        <f t="shared" si="101"/>
        <v>208.02777777777777</v>
      </c>
      <c r="AU72" s="228">
        <f t="shared" si="102"/>
        <v>213.61111111111111</v>
      </c>
      <c r="AV72" s="228">
        <f t="shared" si="103"/>
        <v>193.41666666666666</v>
      </c>
      <c r="AW72" s="228">
        <f t="shared" si="104"/>
        <v>153.88888888888889</v>
      </c>
      <c r="AX72" s="228">
        <f t="shared" si="131"/>
        <v>141.94444444444443</v>
      </c>
      <c r="AY72" s="313">
        <f t="shared" si="105"/>
        <v>254.98200538289657</v>
      </c>
      <c r="AZ72" s="313">
        <f t="shared" si="106"/>
        <v>255.81051796708127</v>
      </c>
      <c r="BA72" s="313">
        <f t="shared" si="107"/>
        <v>237.71073698608089</v>
      </c>
      <c r="BB72" s="313">
        <f t="shared" si="108"/>
        <v>195.74988289591511</v>
      </c>
      <c r="BC72" s="313">
        <f t="shared" si="109"/>
        <v>233.32359880190381</v>
      </c>
      <c r="BD72" s="313">
        <f t="shared" si="110"/>
        <v>198.14934315741371</v>
      </c>
      <c r="BE72" s="313">
        <f t="shared" si="111"/>
        <v>156.28492009648727</v>
      </c>
      <c r="BF72" s="313">
        <f t="shared" si="132"/>
        <v>168.3479552939053</v>
      </c>
      <c r="BG72" s="229">
        <f t="shared" si="112"/>
        <v>44.330595630608187</v>
      </c>
      <c r="BH72" s="229">
        <f t="shared" si="113"/>
        <v>43.866237507753276</v>
      </c>
      <c r="BI72" s="229">
        <f t="shared" si="114"/>
        <v>41.578831192578875</v>
      </c>
      <c r="BJ72" s="229">
        <f t="shared" si="115"/>
        <v>35.478993963666909</v>
      </c>
      <c r="BK72" s="229">
        <f t="shared" si="116"/>
        <v>41.087412307145613</v>
      </c>
      <c r="BL72" s="229">
        <f t="shared" si="117"/>
        <v>26.91032527984806</v>
      </c>
      <c r="BM72" s="229">
        <f t="shared" si="118"/>
        <v>12.932717794412408</v>
      </c>
      <c r="BN72" s="229">
        <f t="shared" si="133"/>
        <v>12.804562017836595</v>
      </c>
      <c r="BO72" s="440">
        <f t="shared" si="119"/>
        <v>58747.854040219368</v>
      </c>
      <c r="BP72" s="440">
        <f t="shared" si="120"/>
        <v>58938.743339615525</v>
      </c>
      <c r="BQ72" s="440">
        <f t="shared" si="121"/>
        <v>64181.898986241838</v>
      </c>
      <c r="BR72" s="440">
        <f t="shared" si="122"/>
        <v>52852.468381897081</v>
      </c>
      <c r="BS72" s="440">
        <f t="shared" si="123"/>
        <v>67197.196454948295</v>
      </c>
      <c r="BT72" s="440">
        <f t="shared" si="124"/>
        <v>57067.010829335151</v>
      </c>
      <c r="BU72" s="440"/>
      <c r="BV72" s="441">
        <f t="shared" si="125"/>
        <v>73434.817550274209</v>
      </c>
      <c r="BW72" s="441">
        <f t="shared" si="126"/>
        <v>73673.429174519406</v>
      </c>
      <c r="BX72" s="441">
        <f t="shared" si="127"/>
        <v>68460.692251991291</v>
      </c>
      <c r="BY72" s="441">
        <f t="shared" si="128"/>
        <v>56375.966274023551</v>
      </c>
      <c r="BZ72" s="441">
        <f t="shared" si="129"/>
        <v>67197.196454948295</v>
      </c>
      <c r="CA72" s="441">
        <f t="shared" si="130"/>
        <v>57067.010829335151</v>
      </c>
      <c r="CB72" s="479">
        <f t="shared" si="36"/>
        <v>16367.806720939057</v>
      </c>
    </row>
    <row r="73" spans="1:80">
      <c r="A73" s="938">
        <v>213200002</v>
      </c>
      <c r="B73" s="938">
        <v>3243</v>
      </c>
      <c r="C73" s="938" t="s">
        <v>1121</v>
      </c>
      <c r="D73" s="16" t="s">
        <v>1130</v>
      </c>
      <c r="E73" s="938">
        <v>1</v>
      </c>
      <c r="F73" s="16" t="s">
        <v>99</v>
      </c>
      <c r="G73" s="16" t="s">
        <v>536</v>
      </c>
      <c r="H73" s="17">
        <v>10</v>
      </c>
      <c r="I73" s="938"/>
      <c r="J73" s="17" t="s">
        <v>559</v>
      </c>
      <c r="K73" s="445">
        <v>537.4</v>
      </c>
      <c r="L73" s="445">
        <v>604.4</v>
      </c>
      <c r="M73" s="445">
        <v>569</v>
      </c>
      <c r="N73" s="445">
        <v>607</v>
      </c>
      <c r="O73" s="5">
        <v>558</v>
      </c>
      <c r="P73" s="5">
        <v>579.99</v>
      </c>
      <c r="Q73" s="89"/>
      <c r="R73" s="227"/>
      <c r="S73" s="227"/>
      <c r="T73" s="227"/>
      <c r="U73" s="227"/>
      <c r="V73" s="227"/>
      <c r="W73" s="227"/>
      <c r="X73" s="227"/>
      <c r="Y73" s="227"/>
      <c r="Z73" s="227"/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810">
        <v>449</v>
      </c>
      <c r="AP73" s="625">
        <v>411</v>
      </c>
      <c r="AQ73" s="228">
        <f t="shared" si="98"/>
        <v>149.27777777777777</v>
      </c>
      <c r="AR73" s="228">
        <f t="shared" si="99"/>
        <v>167.88888888888889</v>
      </c>
      <c r="AS73" s="228">
        <f t="shared" si="100"/>
        <v>158.05555555555554</v>
      </c>
      <c r="AT73" s="228">
        <f t="shared" si="101"/>
        <v>168.61111111111111</v>
      </c>
      <c r="AU73" s="228">
        <f t="shared" si="102"/>
        <v>155</v>
      </c>
      <c r="AV73" s="228">
        <f t="shared" si="103"/>
        <v>161.10833333333332</v>
      </c>
      <c r="AW73" s="228">
        <f t="shared" si="104"/>
        <v>124.72222222222221</v>
      </c>
      <c r="AX73" s="228">
        <f t="shared" si="131"/>
        <v>114.16666666666666</v>
      </c>
      <c r="AY73" s="313">
        <f t="shared" si="105"/>
        <v>196.4831225878529</v>
      </c>
      <c r="AZ73" s="313">
        <f t="shared" si="106"/>
        <v>186.66168907316663</v>
      </c>
      <c r="BA73" s="313">
        <f t="shared" si="107"/>
        <v>169.72946335183843</v>
      </c>
      <c r="BB73" s="313">
        <f t="shared" si="108"/>
        <v>158.65960597919678</v>
      </c>
      <c r="BC73" s="313">
        <f t="shared" si="109"/>
        <v>169.30372968980797</v>
      </c>
      <c r="BD73" s="313">
        <f t="shared" si="110"/>
        <v>165.05046321681516</v>
      </c>
      <c r="BE73" s="313">
        <f t="shared" si="111"/>
        <v>126.66413199155735</v>
      </c>
      <c r="BF73" s="313">
        <f t="shared" si="132"/>
        <v>135.40314995263228</v>
      </c>
      <c r="BG73" s="229">
        <f t="shared" si="112"/>
        <v>34.160111975751136</v>
      </c>
      <c r="BH73" s="229">
        <f t="shared" si="113"/>
        <v>32.00863690653879</v>
      </c>
      <c r="BI73" s="229">
        <f t="shared" si="114"/>
        <v>29.687984626148051</v>
      </c>
      <c r="BJ73" s="229">
        <f t="shared" si="115"/>
        <v>28.756508660630011</v>
      </c>
      <c r="BK73" s="229">
        <f t="shared" si="116"/>
        <v>29.81375301350748</v>
      </c>
      <c r="BL73" s="229">
        <f t="shared" si="117"/>
        <v>22.415222690017348</v>
      </c>
      <c r="BM73" s="229">
        <f t="shared" si="118"/>
        <v>10.481570920020163</v>
      </c>
      <c r="BN73" s="229">
        <f t="shared" si="133"/>
        <v>10.298776887144504</v>
      </c>
      <c r="BO73" s="440">
        <f t="shared" si="119"/>
        <v>45269.711444241308</v>
      </c>
      <c r="BP73" s="440">
        <f t="shared" si="120"/>
        <v>43006.853162457592</v>
      </c>
      <c r="BQ73" s="440">
        <f t="shared" si="121"/>
        <v>45826.955104996377</v>
      </c>
      <c r="BR73" s="440">
        <f t="shared" si="122"/>
        <v>42838.093614383135</v>
      </c>
      <c r="BS73" s="440">
        <f t="shared" si="123"/>
        <v>48759.474150664697</v>
      </c>
      <c r="BT73" s="440">
        <f t="shared" si="124"/>
        <v>47534.533406442766</v>
      </c>
      <c r="BU73" s="440"/>
      <c r="BV73" s="441">
        <f t="shared" si="125"/>
        <v>56587.139305301636</v>
      </c>
      <c r="BW73" s="441">
        <f t="shared" si="126"/>
        <v>53758.566453071988</v>
      </c>
      <c r="BX73" s="441">
        <f t="shared" si="127"/>
        <v>48882.085445329467</v>
      </c>
      <c r="BY73" s="441">
        <f t="shared" si="128"/>
        <v>45693.966522008675</v>
      </c>
      <c r="BZ73" s="441">
        <f t="shared" si="129"/>
        <v>48759.474150664697</v>
      </c>
      <c r="CA73" s="441">
        <f t="shared" si="130"/>
        <v>47534.533406442766</v>
      </c>
      <c r="CB73" s="479">
        <f t="shared" ref="CB73:CB81" si="134">BV73-CA73</f>
        <v>9052.6058988588702</v>
      </c>
    </row>
    <row r="74" spans="1:80">
      <c r="A74" s="938">
        <v>229706600</v>
      </c>
      <c r="B74" s="938">
        <v>1018</v>
      </c>
      <c r="C74" s="938" t="s">
        <v>106</v>
      </c>
      <c r="D74" s="16" t="s">
        <v>1130</v>
      </c>
      <c r="E74" s="938">
        <v>1</v>
      </c>
      <c r="F74" s="16" t="s">
        <v>576</v>
      </c>
      <c r="G74" s="16" t="s">
        <v>549</v>
      </c>
      <c r="H74" s="17">
        <v>66</v>
      </c>
      <c r="I74" s="938"/>
      <c r="J74" s="17" t="s">
        <v>559</v>
      </c>
      <c r="K74" s="445">
        <v>122.91</v>
      </c>
      <c r="L74" s="445">
        <v>141.97999999999999</v>
      </c>
      <c r="M74" s="5">
        <v>152.62</v>
      </c>
      <c r="N74" s="445">
        <v>167.72</v>
      </c>
      <c r="O74" s="5">
        <v>141.4</v>
      </c>
      <c r="P74" s="5">
        <v>148.94</v>
      </c>
      <c r="Q74" s="89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810">
        <v>162</v>
      </c>
      <c r="AP74" s="625">
        <v>141</v>
      </c>
      <c r="AQ74" s="228">
        <f t="shared" si="98"/>
        <v>34.141666666666666</v>
      </c>
      <c r="AR74" s="228">
        <f t="shared" si="99"/>
        <v>39.438888888888883</v>
      </c>
      <c r="AS74" s="228">
        <f t="shared" si="100"/>
        <v>42.394444444444446</v>
      </c>
      <c r="AT74" s="228">
        <f t="shared" si="101"/>
        <v>46.588888888888889</v>
      </c>
      <c r="AU74" s="228">
        <f t="shared" si="102"/>
        <v>39.277777777777779</v>
      </c>
      <c r="AV74" s="228">
        <f t="shared" si="103"/>
        <v>41.37222222222222</v>
      </c>
      <c r="AW74" s="228">
        <f t="shared" si="104"/>
        <v>45</v>
      </c>
      <c r="AX74" s="228">
        <f t="shared" si="131"/>
        <v>39.166666666666664</v>
      </c>
      <c r="AY74" s="313">
        <f t="shared" si="105"/>
        <v>44.938110527117601</v>
      </c>
      <c r="AZ74" s="313">
        <f t="shared" si="106"/>
        <v>43.848819680026793</v>
      </c>
      <c r="BA74" s="313">
        <f t="shared" si="107"/>
        <v>45.525677850189076</v>
      </c>
      <c r="BB74" s="313">
        <f t="shared" si="108"/>
        <v>43.839191292966859</v>
      </c>
      <c r="BC74" s="313">
        <f t="shared" si="109"/>
        <v>42.902414656162811</v>
      </c>
      <c r="BD74" s="313">
        <f t="shared" si="110"/>
        <v>42.384551443149796</v>
      </c>
      <c r="BE74" s="313">
        <f t="shared" si="111"/>
        <v>45.700644504748986</v>
      </c>
      <c r="BF74" s="313">
        <f t="shared" si="132"/>
        <v>46.452175531195017</v>
      </c>
      <c r="BG74" s="229">
        <f t="shared" si="112"/>
        <v>7.8128384126155028</v>
      </c>
      <c r="BH74" s="229">
        <f t="shared" si="113"/>
        <v>7.5191698676214047</v>
      </c>
      <c r="BI74" s="229">
        <f t="shared" si="114"/>
        <v>7.9630583719555652</v>
      </c>
      <c r="BJ74" s="229">
        <f t="shared" si="115"/>
        <v>7.9457028543012607</v>
      </c>
      <c r="BK74" s="229">
        <f t="shared" si="116"/>
        <v>7.5549546166845127</v>
      </c>
      <c r="BL74" s="229">
        <f t="shared" si="117"/>
        <v>5.7561738434303757</v>
      </c>
      <c r="BM74" s="229">
        <f t="shared" si="118"/>
        <v>3.781769463348033</v>
      </c>
      <c r="BN74" s="229">
        <f t="shared" si="133"/>
        <v>3.5331570342758525</v>
      </c>
      <c r="BO74" s="440">
        <f t="shared" si="119"/>
        <v>10353.740665447896</v>
      </c>
      <c r="BP74" s="440">
        <f t="shared" si="120"/>
        <v>10102.768054278173</v>
      </c>
      <c r="BQ74" s="440">
        <f t="shared" si="121"/>
        <v>12291.93301955105</v>
      </c>
      <c r="BR74" s="440">
        <f t="shared" si="122"/>
        <v>11836.581649101052</v>
      </c>
      <c r="BS74" s="440">
        <f t="shared" si="123"/>
        <v>12355.89542097489</v>
      </c>
      <c r="BT74" s="440">
        <f t="shared" si="124"/>
        <v>12206.750815627141</v>
      </c>
      <c r="BU74" s="440"/>
      <c r="BV74" s="441">
        <f t="shared" si="125"/>
        <v>12942.175831809869</v>
      </c>
      <c r="BW74" s="441">
        <f t="shared" si="126"/>
        <v>12628.460067847716</v>
      </c>
      <c r="BX74" s="441">
        <f t="shared" si="127"/>
        <v>13111.395220854454</v>
      </c>
      <c r="BY74" s="441">
        <f t="shared" si="128"/>
        <v>12625.687092374455</v>
      </c>
      <c r="BZ74" s="441">
        <f t="shared" si="129"/>
        <v>12355.89542097489</v>
      </c>
      <c r="CA74" s="441">
        <f t="shared" si="130"/>
        <v>12206.750815627141</v>
      </c>
      <c r="CB74" s="479">
        <f t="shared" si="134"/>
        <v>735.42501618272763</v>
      </c>
    </row>
    <row r="75" spans="1:80">
      <c r="A75" s="955">
        <v>243001000</v>
      </c>
      <c r="B75" s="955">
        <v>5603</v>
      </c>
      <c r="C75" s="955" t="s">
        <v>1120</v>
      </c>
      <c r="D75" s="955" t="s">
        <v>1130</v>
      </c>
      <c r="E75" s="955"/>
      <c r="F75" s="955" t="s">
        <v>596</v>
      </c>
      <c r="G75" s="955" t="s">
        <v>597</v>
      </c>
      <c r="H75" s="956">
        <v>10</v>
      </c>
      <c r="I75" s="955"/>
      <c r="J75" s="956" t="s">
        <v>559</v>
      </c>
      <c r="K75" s="450">
        <v>409</v>
      </c>
      <c r="L75" s="450">
        <v>449</v>
      </c>
      <c r="M75" s="450">
        <v>495</v>
      </c>
      <c r="N75" s="450">
        <v>648</v>
      </c>
      <c r="O75" s="451">
        <v>586.08000000000004</v>
      </c>
      <c r="P75" s="451">
        <v>806.06</v>
      </c>
      <c r="Q75" s="231"/>
      <c r="R75" s="227"/>
      <c r="S75" s="227"/>
      <c r="T75" s="227"/>
      <c r="U75" s="227"/>
      <c r="V75" s="227"/>
      <c r="W75" s="227"/>
      <c r="X75" s="227"/>
      <c r="Y75" s="227"/>
      <c r="Z75" s="227"/>
      <c r="AA75" s="227"/>
      <c r="AB75" s="227"/>
      <c r="AC75" s="227"/>
      <c r="AD75" s="227"/>
      <c r="AE75" s="227"/>
      <c r="AF75" s="227"/>
      <c r="AG75" s="227"/>
      <c r="AH75" s="227"/>
      <c r="AI75" s="227"/>
      <c r="AJ75" s="227"/>
      <c r="AK75" s="227"/>
      <c r="AL75" s="227"/>
      <c r="AM75" s="227"/>
      <c r="AN75" s="227"/>
      <c r="AO75" s="810">
        <v>738</v>
      </c>
      <c r="AP75" s="625">
        <v>545</v>
      </c>
      <c r="AQ75" s="228">
        <f t="shared" si="98"/>
        <v>113.61111111111111</v>
      </c>
      <c r="AR75" s="228">
        <f t="shared" si="99"/>
        <v>124.72222222222221</v>
      </c>
      <c r="AS75" s="228">
        <f t="shared" si="100"/>
        <v>137.5</v>
      </c>
      <c r="AT75" s="228">
        <f t="shared" si="101"/>
        <v>180</v>
      </c>
      <c r="AU75" s="228">
        <f t="shared" si="102"/>
        <v>162.80000000000001</v>
      </c>
      <c r="AV75" s="228">
        <f t="shared" si="103"/>
        <v>223.90555555555554</v>
      </c>
      <c r="AW75" s="228">
        <f t="shared" si="104"/>
        <v>205</v>
      </c>
      <c r="AX75" s="228">
        <f t="shared" si="131"/>
        <v>151.38888888888889</v>
      </c>
      <c r="AY75" s="313">
        <f t="shared" si="105"/>
        <v>149.53776914483038</v>
      </c>
      <c r="AZ75" s="313">
        <f t="shared" si="106"/>
        <v>138.66826339154835</v>
      </c>
      <c r="BA75" s="313">
        <f t="shared" si="107"/>
        <v>147.65568428674874</v>
      </c>
      <c r="BB75" s="313">
        <f t="shared" si="108"/>
        <v>169.37631742095473</v>
      </c>
      <c r="BC75" s="313">
        <f t="shared" si="109"/>
        <v>177.82353028064995</v>
      </c>
      <c r="BD75" s="313">
        <f t="shared" si="110"/>
        <v>229.38425900540699</v>
      </c>
      <c r="BE75" s="313">
        <f t="shared" si="111"/>
        <v>208.19182496607871</v>
      </c>
      <c r="BF75" s="313">
        <f t="shared" si="132"/>
        <v>179.5491891099382</v>
      </c>
      <c r="BG75" s="229">
        <f t="shared" si="112"/>
        <v>25.998298842728349</v>
      </c>
      <c r="BH75" s="229">
        <f t="shared" si="113"/>
        <v>23.778752433878093</v>
      </c>
      <c r="BI75" s="229">
        <f t="shared" si="114"/>
        <v>25.826981353151648</v>
      </c>
      <c r="BJ75" s="229">
        <f t="shared" si="115"/>
        <v>30.698875802451809</v>
      </c>
      <c r="BK75" s="229">
        <f t="shared" si="116"/>
        <v>31.314058003864638</v>
      </c>
      <c r="BL75" s="229">
        <f t="shared" si="117"/>
        <v>31.152286076510595</v>
      </c>
      <c r="BM75" s="229">
        <f t="shared" si="118"/>
        <v>17.228060888585482</v>
      </c>
      <c r="BN75" s="229">
        <f t="shared" si="133"/>
        <v>13.656528962271912</v>
      </c>
      <c r="BO75" s="440">
        <f t="shared" si="119"/>
        <v>34453.502010968921</v>
      </c>
      <c r="BP75" s="440">
        <f t="shared" si="120"/>
        <v>31949.167885412742</v>
      </c>
      <c r="BQ75" s="440">
        <f t="shared" si="121"/>
        <v>39867.03475742216</v>
      </c>
      <c r="BR75" s="440">
        <f t="shared" si="122"/>
        <v>45731.605703657777</v>
      </c>
      <c r="BS75" s="440">
        <f t="shared" si="123"/>
        <v>51213.176720827185</v>
      </c>
      <c r="BT75" s="440">
        <f t="shared" si="124"/>
        <v>66062.666593557209</v>
      </c>
      <c r="BU75" s="440"/>
      <c r="BV75" s="441">
        <f t="shared" si="125"/>
        <v>43066.877513711152</v>
      </c>
      <c r="BW75" s="441">
        <f t="shared" si="126"/>
        <v>39936.459856765927</v>
      </c>
      <c r="BX75" s="441">
        <f t="shared" si="127"/>
        <v>42524.837074583636</v>
      </c>
      <c r="BY75" s="441">
        <f t="shared" si="128"/>
        <v>48780.379417234966</v>
      </c>
      <c r="BZ75" s="441">
        <f t="shared" si="129"/>
        <v>51213.176720827185</v>
      </c>
      <c r="CA75" s="441">
        <f t="shared" si="130"/>
        <v>66062.666593557209</v>
      </c>
      <c r="CB75" s="479">
        <f t="shared" si="134"/>
        <v>-22995.789079846058</v>
      </c>
    </row>
    <row r="76" spans="1:80" s="948" customFormat="1">
      <c r="A76" s="955">
        <v>243900100</v>
      </c>
      <c r="B76" s="955">
        <v>2084</v>
      </c>
      <c r="C76" s="955" t="s">
        <v>1120</v>
      </c>
      <c r="D76" s="955" t="s">
        <v>1130</v>
      </c>
      <c r="E76" s="955"/>
      <c r="F76" s="955" t="s">
        <v>2175</v>
      </c>
      <c r="G76" s="955" t="s">
        <v>2092</v>
      </c>
      <c r="H76" s="956">
        <v>1</v>
      </c>
      <c r="I76" s="955"/>
      <c r="J76" s="956" t="s">
        <v>559</v>
      </c>
      <c r="K76" s="972"/>
      <c r="L76" s="972"/>
      <c r="M76" s="972"/>
      <c r="N76" s="972"/>
      <c r="O76" s="973"/>
      <c r="P76" s="973"/>
      <c r="Q76" s="960"/>
      <c r="R76" s="957"/>
      <c r="S76" s="957"/>
      <c r="T76" s="957"/>
      <c r="U76" s="957"/>
      <c r="V76" s="957"/>
      <c r="W76" s="957"/>
      <c r="X76" s="957"/>
      <c r="Y76" s="957"/>
      <c r="Z76" s="957"/>
      <c r="AA76" s="957"/>
      <c r="AB76" s="957"/>
      <c r="AC76" s="957"/>
      <c r="AD76" s="957"/>
      <c r="AE76" s="957"/>
      <c r="AF76" s="957"/>
      <c r="AG76" s="957"/>
      <c r="AH76" s="957"/>
      <c r="AI76" s="957"/>
      <c r="AJ76" s="957"/>
      <c r="AK76" s="957"/>
      <c r="AL76" s="957"/>
      <c r="AM76" s="957"/>
      <c r="AN76" s="957"/>
      <c r="AO76" s="810"/>
      <c r="AP76" s="978">
        <v>375</v>
      </c>
      <c r="AQ76" s="958"/>
      <c r="AR76" s="958"/>
      <c r="AS76" s="958"/>
      <c r="AT76" s="958"/>
      <c r="AU76" s="958"/>
      <c r="AV76" s="958"/>
      <c r="AW76" s="958"/>
      <c r="AX76" s="958">
        <f t="shared" si="131"/>
        <v>104.16666666666666</v>
      </c>
      <c r="AY76" s="962"/>
      <c r="AZ76" s="962"/>
      <c r="BA76" s="962"/>
      <c r="BB76" s="962"/>
      <c r="BC76" s="962"/>
      <c r="BD76" s="962"/>
      <c r="BE76" s="962"/>
      <c r="BF76" s="962">
        <f t="shared" si="132"/>
        <v>123.54302002977397</v>
      </c>
      <c r="BG76" s="959"/>
      <c r="BH76" s="959"/>
      <c r="BI76" s="959"/>
      <c r="BJ76" s="959"/>
      <c r="BK76" s="959"/>
      <c r="BL76" s="959"/>
      <c r="BM76" s="959"/>
      <c r="BN76" s="959">
        <f t="shared" si="133"/>
        <v>9.3966942400953499</v>
      </c>
      <c r="BO76" s="969"/>
      <c r="BP76" s="969"/>
      <c r="BQ76" s="969"/>
      <c r="BR76" s="969"/>
      <c r="BS76" s="969"/>
      <c r="BT76" s="969"/>
      <c r="BU76" s="969"/>
      <c r="BV76" s="970"/>
      <c r="BW76" s="970"/>
      <c r="BX76" s="970"/>
      <c r="BY76" s="970"/>
      <c r="BZ76" s="970"/>
      <c r="CA76" s="970"/>
      <c r="CB76" s="975"/>
    </row>
    <row r="77" spans="1:80">
      <c r="A77" s="955">
        <v>243904201</v>
      </c>
      <c r="B77" s="955">
        <v>3071</v>
      </c>
      <c r="C77" s="955" t="s">
        <v>1122</v>
      </c>
      <c r="D77" s="955" t="s">
        <v>1130</v>
      </c>
      <c r="E77" s="955"/>
      <c r="F77" s="955" t="s">
        <v>2093</v>
      </c>
      <c r="G77" s="955" t="s">
        <v>2092</v>
      </c>
      <c r="H77" s="956">
        <v>42</v>
      </c>
      <c r="I77" s="955"/>
      <c r="J77" s="956" t="s">
        <v>559</v>
      </c>
      <c r="K77" s="450"/>
      <c r="L77" s="450"/>
      <c r="M77" s="450"/>
      <c r="N77" s="450"/>
      <c r="O77" s="451"/>
      <c r="P77" s="451"/>
      <c r="Q77" s="231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810"/>
      <c r="AP77" s="625">
        <v>1103</v>
      </c>
      <c r="AQ77" s="228"/>
      <c r="AR77" s="228"/>
      <c r="AS77" s="228"/>
      <c r="AT77" s="228"/>
      <c r="AU77" s="228"/>
      <c r="AV77" s="228"/>
      <c r="AW77" s="228"/>
      <c r="AX77" s="228">
        <f t="shared" si="131"/>
        <v>306.38888888888886</v>
      </c>
      <c r="AY77" s="313"/>
      <c r="AZ77" s="313"/>
      <c r="BA77" s="313"/>
      <c r="BB77" s="313"/>
      <c r="BC77" s="313"/>
      <c r="BD77" s="313"/>
      <c r="BE77" s="313"/>
      <c r="BF77" s="313">
        <f t="shared" si="132"/>
        <v>363.38120291424184</v>
      </c>
      <c r="BG77" s="229"/>
      <c r="BH77" s="229"/>
      <c r="BI77" s="229"/>
      <c r="BJ77" s="229"/>
      <c r="BK77" s="229"/>
      <c r="BL77" s="229"/>
      <c r="BM77" s="229"/>
      <c r="BN77" s="229">
        <f t="shared" si="133"/>
        <v>27.63880999153379</v>
      </c>
      <c r="BO77" s="440"/>
      <c r="BP77" s="440"/>
      <c r="BQ77" s="440"/>
      <c r="BR77" s="440"/>
      <c r="BS77" s="440"/>
      <c r="BT77" s="440"/>
      <c r="BU77" s="440"/>
      <c r="BV77" s="441"/>
      <c r="BW77" s="441"/>
      <c r="BX77" s="441"/>
      <c r="BY77" s="441"/>
      <c r="BZ77" s="441"/>
      <c r="CA77" s="441"/>
      <c r="CB77" s="479"/>
    </row>
    <row r="78" spans="1:80">
      <c r="A78" s="955">
        <v>243904202</v>
      </c>
      <c r="B78" s="955">
        <v>7064</v>
      </c>
      <c r="C78" s="955" t="s">
        <v>1120</v>
      </c>
      <c r="D78" s="955" t="s">
        <v>1130</v>
      </c>
      <c r="E78" s="955"/>
      <c r="F78" s="955" t="s">
        <v>2094</v>
      </c>
      <c r="G78" s="955" t="s">
        <v>2092</v>
      </c>
      <c r="H78" s="956">
        <v>42</v>
      </c>
      <c r="I78" s="955"/>
      <c r="J78" s="956" t="s">
        <v>559</v>
      </c>
      <c r="K78" s="450"/>
      <c r="L78" s="450"/>
      <c r="M78" s="450"/>
      <c r="N78" s="450"/>
      <c r="O78" s="451"/>
      <c r="P78" s="451"/>
      <c r="Q78" s="231"/>
      <c r="R78" s="227"/>
      <c r="S78" s="227"/>
      <c r="T78" s="227"/>
      <c r="U78" s="227"/>
      <c r="V78" s="227"/>
      <c r="W78" s="227"/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810"/>
      <c r="AP78" s="625">
        <v>395</v>
      </c>
      <c r="AQ78" s="228"/>
      <c r="AR78" s="228"/>
      <c r="AS78" s="228"/>
      <c r="AT78" s="228"/>
      <c r="AU78" s="228"/>
      <c r="AV78" s="228"/>
      <c r="AW78" s="228"/>
      <c r="AX78" s="228">
        <f t="shared" si="131"/>
        <v>109.72222222222221</v>
      </c>
      <c r="AY78" s="313"/>
      <c r="AZ78" s="313"/>
      <c r="BA78" s="313"/>
      <c r="BB78" s="313"/>
      <c r="BC78" s="313"/>
      <c r="BD78" s="313"/>
      <c r="BE78" s="313"/>
      <c r="BF78" s="313">
        <f t="shared" si="132"/>
        <v>130.1319810980286</v>
      </c>
      <c r="BG78" s="229"/>
      <c r="BH78" s="229"/>
      <c r="BI78" s="229"/>
      <c r="BJ78" s="229"/>
      <c r="BK78" s="229"/>
      <c r="BL78" s="229"/>
      <c r="BM78" s="229"/>
      <c r="BN78" s="229">
        <f t="shared" si="133"/>
        <v>9.8978512662337703</v>
      </c>
      <c r="BO78" s="440"/>
      <c r="BP78" s="440"/>
      <c r="BQ78" s="440"/>
      <c r="BR78" s="440"/>
      <c r="BS78" s="440"/>
      <c r="BT78" s="440"/>
      <c r="BU78" s="440"/>
      <c r="BV78" s="441"/>
      <c r="BW78" s="441"/>
      <c r="BX78" s="441"/>
      <c r="BY78" s="441"/>
      <c r="BZ78" s="441"/>
      <c r="CA78" s="441"/>
      <c r="CB78" s="479"/>
    </row>
    <row r="79" spans="1:80">
      <c r="A79" s="938"/>
      <c r="B79" s="938"/>
      <c r="C79" s="224" t="s">
        <v>2068</v>
      </c>
      <c r="D79" s="224" t="s">
        <v>1130</v>
      </c>
      <c r="E79" s="224"/>
      <c r="F79" s="224" t="s">
        <v>2066</v>
      </c>
      <c r="G79" s="224" t="s">
        <v>2069</v>
      </c>
      <c r="H79" s="225">
        <v>5</v>
      </c>
      <c r="I79" s="224"/>
      <c r="J79" s="225" t="s">
        <v>559</v>
      </c>
      <c r="K79" s="450"/>
      <c r="L79" s="450"/>
      <c r="M79" s="450"/>
      <c r="N79" s="450"/>
      <c r="O79" s="451"/>
      <c r="P79" s="451"/>
      <c r="Q79" s="231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810"/>
      <c r="AP79" s="625"/>
      <c r="AQ79" s="228"/>
      <c r="AR79" s="228"/>
      <c r="AS79" s="228"/>
      <c r="AT79" s="228"/>
      <c r="AU79" s="228"/>
      <c r="AV79" s="228"/>
      <c r="AW79" s="228"/>
      <c r="AX79" s="228">
        <f t="shared" si="131"/>
        <v>0</v>
      </c>
      <c r="AY79" s="313"/>
      <c r="AZ79" s="313"/>
      <c r="BA79" s="313"/>
      <c r="BB79" s="313"/>
      <c r="BC79" s="313"/>
      <c r="BD79" s="313"/>
      <c r="BE79" s="313"/>
      <c r="BF79" s="313">
        <f t="shared" si="132"/>
        <v>0</v>
      </c>
      <c r="BG79" s="229"/>
      <c r="BH79" s="229"/>
      <c r="BI79" s="229"/>
      <c r="BJ79" s="229"/>
      <c r="BK79" s="229"/>
      <c r="BL79" s="229"/>
      <c r="BM79" s="229"/>
      <c r="BN79" s="229">
        <f t="shared" si="133"/>
        <v>0</v>
      </c>
      <c r="BO79" s="440"/>
      <c r="BP79" s="440"/>
      <c r="BQ79" s="440"/>
      <c r="BR79" s="440"/>
      <c r="BS79" s="440"/>
      <c r="BT79" s="440"/>
      <c r="BU79" s="440"/>
      <c r="BV79" s="441"/>
      <c r="BW79" s="441"/>
      <c r="BX79" s="441"/>
      <c r="BY79" s="441"/>
      <c r="BZ79" s="441"/>
      <c r="CA79" s="441"/>
      <c r="CB79" s="479"/>
    </row>
    <row r="80" spans="1:80">
      <c r="A80" s="955"/>
      <c r="B80" s="955"/>
      <c r="C80" s="955" t="s">
        <v>1120</v>
      </c>
      <c r="D80" s="955" t="s">
        <v>1130</v>
      </c>
      <c r="E80" s="955"/>
      <c r="F80" s="955" t="s">
        <v>1299</v>
      </c>
      <c r="G80" s="955" t="s">
        <v>1298</v>
      </c>
      <c r="H80" s="956">
        <v>5</v>
      </c>
      <c r="I80" s="955"/>
      <c r="J80" s="956" t="s">
        <v>559</v>
      </c>
      <c r="K80" s="450">
        <v>2656</v>
      </c>
      <c r="L80" s="450">
        <v>2656</v>
      </c>
      <c r="M80" s="450">
        <v>2656</v>
      </c>
      <c r="N80" s="450">
        <v>3175</v>
      </c>
      <c r="O80" s="451">
        <v>2765</v>
      </c>
      <c r="P80" s="451">
        <v>2808</v>
      </c>
      <c r="Q80" s="231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810"/>
      <c r="AP80" s="625"/>
      <c r="AQ80" s="228">
        <f>K80/$AQ$4</f>
        <v>737.77777777777771</v>
      </c>
      <c r="AR80" s="228">
        <f>L80/$AR$4</f>
        <v>737.77777777777771</v>
      </c>
      <c r="AS80" s="228">
        <f>M80/$AS$4</f>
        <v>737.77777777777771</v>
      </c>
      <c r="AT80" s="228">
        <f>N80/$AT$4</f>
        <v>881.94444444444446</v>
      </c>
      <c r="AU80" s="228">
        <f>O80/$AU$4</f>
        <v>768.05555555555554</v>
      </c>
      <c r="AV80" s="228">
        <f>P80/$AV$4</f>
        <v>780</v>
      </c>
      <c r="AW80" s="228">
        <f>AO80/$AW$4</f>
        <v>0</v>
      </c>
      <c r="AX80" s="228">
        <f t="shared" si="131"/>
        <v>0</v>
      </c>
      <c r="AY80" s="313">
        <f>0.85*AQ80/$AY$4+0.15*AQ80</f>
        <v>971.08145439772488</v>
      </c>
      <c r="AZ80" s="313">
        <f>0.85*AR80/$AZ$4+0.15*AR80</f>
        <v>820.27373623151982</v>
      </c>
      <c r="BA80" s="313">
        <f>0.85*AS80/$BA$4+0.15*AS80</f>
        <v>792.26969184970619</v>
      </c>
      <c r="BB80" s="313">
        <f>0.85*AT80/$BB$4+0.15*AT80</f>
        <v>829.89167872149881</v>
      </c>
      <c r="BC80" s="313">
        <f>0.85*AU80/$BC$4+0.15*AU80</f>
        <v>838.93335590021331</v>
      </c>
      <c r="BD80" s="313">
        <f>0.85*AV80/$BD$4+0.15*AV80</f>
        <v>799.08567511994511</v>
      </c>
      <c r="BE80" s="313">
        <f>0.85*AW80/$BE$4+0.15*AW80</f>
        <v>0</v>
      </c>
      <c r="BF80" s="313">
        <f t="shared" si="132"/>
        <v>0</v>
      </c>
      <c r="BG80" s="229">
        <f>$BG$4*AY80/1000</f>
        <v>168.83002867062709</v>
      </c>
      <c r="BH80" s="229">
        <f>$BH$4*AZ80/1000</f>
        <v>140.66005894071316</v>
      </c>
      <c r="BI80" s="229">
        <f>$BI$4*BA80/1000</f>
        <v>138.57871206862779</v>
      </c>
      <c r="BJ80" s="229">
        <f>$BJ$4*BB80/1000</f>
        <v>150.41501647034642</v>
      </c>
      <c r="BK80" s="229">
        <f>$BK$4*BC80/1000</f>
        <v>147.73302344506843</v>
      </c>
      <c r="BL80" s="229">
        <f>$BL$4*BD80/1000</f>
        <v>108.52246644522958</v>
      </c>
      <c r="BM80" s="229">
        <f>$BM$4*BE80/1000</f>
        <v>0</v>
      </c>
      <c r="BN80" s="229">
        <f t="shared" si="133"/>
        <v>0</v>
      </c>
      <c r="BO80" s="440">
        <f>$BO$4*AY80</f>
        <v>223737.16709323582</v>
      </c>
      <c r="BP80" s="440">
        <f>$BP$4*AZ80</f>
        <v>188991.06882774216</v>
      </c>
      <c r="BQ80" s="440">
        <f>$BQ$4*BA80</f>
        <v>213912.81679942066</v>
      </c>
      <c r="BR80" s="440">
        <f>$BR$4*BB80</f>
        <v>224070.75325480467</v>
      </c>
      <c r="BS80" s="440">
        <f>$BS$4*BC80</f>
        <v>241612.80649926144</v>
      </c>
      <c r="BT80" s="440">
        <f>$BT$4*BD80</f>
        <v>230136.6744345442</v>
      </c>
      <c r="BU80" s="440"/>
      <c r="BV80" s="441">
        <f>$BV$4*AY80</f>
        <v>279671.45886654477</v>
      </c>
      <c r="BW80" s="441">
        <f>$BW$4*AZ80</f>
        <v>236238.83603467772</v>
      </c>
      <c r="BX80" s="441">
        <f>$BX$4*BA80</f>
        <v>228173.67125271537</v>
      </c>
      <c r="BY80" s="441">
        <f>$BY$4*BB80</f>
        <v>239008.80347179165</v>
      </c>
      <c r="BZ80" s="441">
        <f>$BZ$4*BC80</f>
        <v>241612.80649926144</v>
      </c>
      <c r="CA80" s="441">
        <f>$CA$4*BD80</f>
        <v>230136.6744345442</v>
      </c>
      <c r="CB80" s="479">
        <f t="shared" si="134"/>
        <v>49534.784432000568</v>
      </c>
    </row>
    <row r="81" spans="1:80" s="301" customFormat="1" ht="13.8" thickBot="1">
      <c r="A81" s="565"/>
      <c r="B81" s="565"/>
      <c r="C81" s="565"/>
      <c r="D81" s="565"/>
      <c r="E81" s="565"/>
      <c r="F81" s="565"/>
      <c r="G81" s="565"/>
      <c r="H81" s="575"/>
      <c r="I81" s="565"/>
      <c r="J81" s="575"/>
      <c r="K81" s="575"/>
      <c r="L81" s="575"/>
      <c r="M81" s="575"/>
      <c r="N81" s="575"/>
      <c r="O81" s="568"/>
      <c r="P81" s="568"/>
      <c r="Q81" s="564"/>
      <c r="AP81" s="564"/>
      <c r="AQ81" s="304">
        <f t="shared" ref="AQ81:BT81" si="135">SUM(AQ5:AQ80)</f>
        <v>15631.355555555556</v>
      </c>
      <c r="AR81" s="304">
        <f t="shared" si="135"/>
        <v>16555.002777777776</v>
      </c>
      <c r="AS81" s="304">
        <f t="shared" si="135"/>
        <v>16757.219444444443</v>
      </c>
      <c r="AT81" s="304">
        <f t="shared" si="135"/>
        <v>18515.547222222216</v>
      </c>
      <c r="AU81" s="304">
        <f t="shared" si="135"/>
        <v>15760.975</v>
      </c>
      <c r="AV81" s="304">
        <f t="shared" si="135"/>
        <v>16873.427777777775</v>
      </c>
      <c r="AW81" s="304">
        <f t="shared" si="135"/>
        <v>16674.444444444445</v>
      </c>
      <c r="AX81" s="304">
        <f t="shared" si="135"/>
        <v>14959.166666666662</v>
      </c>
      <c r="AY81" s="304">
        <f t="shared" si="135"/>
        <v>20574.378822872226</v>
      </c>
      <c r="AZ81" s="304">
        <f t="shared" si="135"/>
        <v>18406.130397087152</v>
      </c>
      <c r="BA81" s="304">
        <f t="shared" si="135"/>
        <v>17994.899664092049</v>
      </c>
      <c r="BB81" s="304">
        <f t="shared" si="135"/>
        <v>17422.751130743269</v>
      </c>
      <c r="BC81" s="304">
        <f t="shared" si="135"/>
        <v>17215.431297082716</v>
      </c>
      <c r="BD81" s="304">
        <f t="shared" si="135"/>
        <v>17286.300547939991</v>
      </c>
      <c r="BE81" s="304">
        <f t="shared" si="135"/>
        <v>16934.063508216492</v>
      </c>
      <c r="BF81" s="304">
        <f t="shared" si="135"/>
        <v>17741.766020435778</v>
      </c>
      <c r="BG81" s="304">
        <f t="shared" si="135"/>
        <v>3577.0150390733274</v>
      </c>
      <c r="BH81" s="304">
        <f t="shared" si="135"/>
        <v>3156.2724395140112</v>
      </c>
      <c r="BI81" s="304">
        <f t="shared" si="135"/>
        <v>3147.5519572533585</v>
      </c>
      <c r="BJ81" s="304">
        <f t="shared" si="135"/>
        <v>3157.8138032746197</v>
      </c>
      <c r="BK81" s="304">
        <f t="shared" si="135"/>
        <v>3031.5730058197805</v>
      </c>
      <c r="BL81" s="304">
        <f t="shared" si="135"/>
        <v>2347.6230767049919</v>
      </c>
      <c r="BM81" s="304">
        <f t="shared" si="135"/>
        <v>1401.3089959620725</v>
      </c>
      <c r="BN81" s="304">
        <f t="shared" si="135"/>
        <v>1349.4404664316132</v>
      </c>
      <c r="BO81" s="304">
        <f t="shared" si="135"/>
        <v>4740336.8807897624</v>
      </c>
      <c r="BP81" s="304">
        <f t="shared" si="135"/>
        <v>4240772.4434888791</v>
      </c>
      <c r="BQ81" s="304">
        <f t="shared" si="135"/>
        <v>4858622.9093048517</v>
      </c>
      <c r="BR81" s="304">
        <f t="shared" si="135"/>
        <v>4704142.80530068</v>
      </c>
      <c r="BS81" s="304">
        <f t="shared" si="135"/>
        <v>4958044.213559824</v>
      </c>
      <c r="BT81" s="304">
        <f t="shared" si="135"/>
        <v>4978454.5578067172</v>
      </c>
      <c r="BU81" s="304"/>
      <c r="BV81" s="304">
        <f t="shared" ref="BV81:CA81" si="136">SUM(BV5:BV80)</f>
        <v>5925421.1009872006</v>
      </c>
      <c r="BW81" s="304">
        <f t="shared" si="136"/>
        <v>5300965.5543611012</v>
      </c>
      <c r="BX81" s="304">
        <f t="shared" si="136"/>
        <v>5182531.1032585083</v>
      </c>
      <c r="BY81" s="304">
        <f t="shared" si="136"/>
        <v>5017752.3256540596</v>
      </c>
      <c r="BZ81" s="304">
        <f t="shared" si="136"/>
        <v>4958044.213559824</v>
      </c>
      <c r="CA81" s="304">
        <f t="shared" si="136"/>
        <v>4978454.5578067172</v>
      </c>
      <c r="CB81" s="304">
        <f t="shared" si="134"/>
        <v>946966.54318048339</v>
      </c>
    </row>
    <row r="82" spans="1:80" s="322" customFormat="1" ht="13.8" thickTop="1">
      <c r="A82" s="560"/>
      <c r="B82" s="560"/>
      <c r="C82" s="560"/>
      <c r="D82" s="560"/>
      <c r="E82" s="560"/>
      <c r="F82" s="560"/>
      <c r="G82" s="560"/>
      <c r="H82" s="576"/>
      <c r="I82" s="560"/>
      <c r="J82" s="576"/>
      <c r="K82" s="576"/>
      <c r="L82" s="576"/>
      <c r="M82" s="576"/>
      <c r="N82" s="576"/>
      <c r="O82" s="559"/>
      <c r="P82" s="559"/>
      <c r="AQ82" s="533"/>
      <c r="AR82" s="533"/>
      <c r="AS82" s="533"/>
      <c r="AT82" s="533"/>
      <c r="AU82" s="533"/>
      <c r="AV82" s="533" t="s">
        <v>1731</v>
      </c>
      <c r="AW82" s="533"/>
      <c r="AX82" s="533"/>
      <c r="AY82" s="533">
        <f>AY81-AY81</f>
        <v>0</v>
      </c>
      <c r="AZ82" s="533">
        <f>AY81-AZ81</f>
        <v>2168.2484257850738</v>
      </c>
      <c r="BA82" s="533">
        <f>AY81-BA81</f>
        <v>2579.4791587801774</v>
      </c>
      <c r="BB82" s="533">
        <f>AY81-BB81</f>
        <v>3151.6276921289573</v>
      </c>
      <c r="BC82" s="533">
        <f>AY81-BC81</f>
        <v>3358.9475257895101</v>
      </c>
      <c r="BD82" s="533">
        <f>AY81-BD81</f>
        <v>3288.0782749322352</v>
      </c>
      <c r="BE82" s="533">
        <f>$AY$81-BE81</f>
        <v>3640.3153146557343</v>
      </c>
      <c r="BF82" s="533">
        <f>$AY$81-BF81</f>
        <v>2832.612802436448</v>
      </c>
      <c r="BG82" s="533"/>
      <c r="BH82" s="533"/>
      <c r="BI82" s="533"/>
      <c r="BJ82" s="533"/>
      <c r="BK82" s="533"/>
      <c r="BL82" s="533"/>
      <c r="BM82" s="533"/>
      <c r="BN82" s="533"/>
      <c r="BO82" s="551"/>
      <c r="BP82" s="551">
        <f>AZ82*BP4</f>
        <v>499564.43730088102</v>
      </c>
      <c r="BQ82" s="551">
        <f>BA82*BQ4</f>
        <v>696459.37287064793</v>
      </c>
      <c r="BR82" s="551">
        <f>BB82*BR4</f>
        <v>850939.47687481844</v>
      </c>
      <c r="BS82" s="551">
        <f>BC82*BS4</f>
        <v>967376.88742737891</v>
      </c>
      <c r="BT82" s="551">
        <f>BD82*BT4</f>
        <v>946966.54318048374</v>
      </c>
      <c r="BU82" s="551"/>
      <c r="BV82" s="533"/>
      <c r="BW82" s="533"/>
      <c r="BX82" s="533"/>
      <c r="BY82" s="533"/>
      <c r="BZ82" s="533"/>
      <c r="CA82" s="533"/>
    </row>
    <row r="83" spans="1:80" s="88" customFormat="1">
      <c r="A83" s="92" t="s">
        <v>690</v>
      </c>
      <c r="B83" s="62"/>
      <c r="C83" s="62"/>
      <c r="D83" s="62"/>
      <c r="E83" s="9"/>
      <c r="F83" s="9"/>
      <c r="G83" s="9"/>
      <c r="H83" s="38"/>
      <c r="I83" s="9"/>
      <c r="J83" s="38"/>
      <c r="K83" s="38"/>
      <c r="L83" s="38"/>
      <c r="M83" s="38"/>
      <c r="N83" s="38"/>
      <c r="O83" s="63"/>
      <c r="P83" s="63"/>
      <c r="AQ83" s="27"/>
      <c r="AR83" s="27"/>
      <c r="AS83" s="27"/>
      <c r="AT83" s="27"/>
      <c r="AU83" s="27"/>
      <c r="AV83" s="27"/>
      <c r="AW83" s="27"/>
      <c r="AX83" s="27"/>
      <c r="AY83" s="27"/>
      <c r="AZ83" s="27"/>
    </row>
    <row r="84" spans="1:80">
      <c r="A84" s="93" t="s">
        <v>689</v>
      </c>
      <c r="B84" s="94" t="s">
        <v>688</v>
      </c>
      <c r="C84" s="94"/>
      <c r="D84" s="94" t="s">
        <v>1131</v>
      </c>
      <c r="E84" s="93"/>
      <c r="F84" s="95" t="s">
        <v>687</v>
      </c>
      <c r="G84" s="95" t="s">
        <v>344</v>
      </c>
      <c r="H84" s="96" t="s">
        <v>686</v>
      </c>
      <c r="I84" s="96" t="s">
        <v>1096</v>
      </c>
      <c r="J84" s="96" t="s">
        <v>685</v>
      </c>
      <c r="K84" s="232" t="s">
        <v>1119</v>
      </c>
      <c r="L84" s="232" t="s">
        <v>1118</v>
      </c>
      <c r="M84" s="232" t="s">
        <v>1117</v>
      </c>
      <c r="N84" s="232" t="s">
        <v>1116</v>
      </c>
      <c r="O84" s="821" t="s">
        <v>606</v>
      </c>
      <c r="P84" s="821" t="s">
        <v>607</v>
      </c>
      <c r="Q84" s="836"/>
      <c r="R84" s="837"/>
      <c r="S84" s="837"/>
      <c r="T84" s="837"/>
      <c r="U84" s="837"/>
      <c r="V84" s="837"/>
      <c r="W84" s="837"/>
      <c r="X84" s="837"/>
      <c r="Y84" s="837"/>
      <c r="Z84" s="837"/>
      <c r="AA84" s="837"/>
      <c r="AB84" s="837"/>
      <c r="AC84" s="837"/>
      <c r="AD84" s="837"/>
      <c r="AE84" s="837"/>
      <c r="AF84" s="837"/>
      <c r="AG84" s="837"/>
      <c r="AH84" s="837"/>
      <c r="AI84" s="837"/>
      <c r="AJ84" s="837"/>
      <c r="AK84" s="837"/>
      <c r="AL84" s="837"/>
      <c r="AM84" s="837"/>
      <c r="AN84" s="837"/>
      <c r="AO84" s="94" t="s">
        <v>1833</v>
      </c>
      <c r="AP84" s="94" t="s">
        <v>2032</v>
      </c>
      <c r="AQ84" s="232" t="s">
        <v>1119</v>
      </c>
      <c r="AR84" s="232" t="s">
        <v>1118</v>
      </c>
      <c r="AS84" s="232" t="s">
        <v>1117</v>
      </c>
      <c r="AT84" s="232" t="s">
        <v>1116</v>
      </c>
      <c r="AU84" s="821" t="s">
        <v>606</v>
      </c>
      <c r="AV84" s="821" t="s">
        <v>607</v>
      </c>
      <c r="AW84" s="821" t="s">
        <v>1833</v>
      </c>
      <c r="AX84" s="821" t="s">
        <v>2032</v>
      </c>
      <c r="AY84" s="232" t="s">
        <v>1119</v>
      </c>
      <c r="AZ84" s="232" t="s">
        <v>1118</v>
      </c>
      <c r="BA84" s="232" t="s">
        <v>1117</v>
      </c>
      <c r="BB84" s="232" t="s">
        <v>1116</v>
      </c>
      <c r="BC84" s="821" t="s">
        <v>606</v>
      </c>
      <c r="BD84" s="821" t="s">
        <v>607</v>
      </c>
      <c r="BE84" s="821" t="s">
        <v>1833</v>
      </c>
      <c r="BF84" s="821" t="s">
        <v>2032</v>
      </c>
      <c r="BG84" s="233">
        <v>2007</v>
      </c>
      <c r="BH84" s="233">
        <v>2008</v>
      </c>
      <c r="BI84" s="233">
        <v>2009</v>
      </c>
      <c r="BJ84" s="233">
        <v>2010</v>
      </c>
      <c r="BK84" s="233">
        <v>2011</v>
      </c>
      <c r="BL84" s="233">
        <v>2012</v>
      </c>
      <c r="BM84" s="233">
        <v>2013</v>
      </c>
      <c r="BN84" s="233">
        <v>2014</v>
      </c>
      <c r="BO84" s="233">
        <v>2007</v>
      </c>
      <c r="BP84" s="233">
        <v>2008</v>
      </c>
      <c r="BQ84" s="233">
        <v>2009</v>
      </c>
      <c r="BR84" s="233">
        <v>2010</v>
      </c>
      <c r="BS84" s="233">
        <v>2011</v>
      </c>
      <c r="BT84" s="233">
        <v>2012</v>
      </c>
      <c r="BU84" s="233"/>
      <c r="BV84" s="233">
        <v>2007</v>
      </c>
      <c r="BW84" s="233">
        <v>2008</v>
      </c>
      <c r="BX84" s="233">
        <v>2009</v>
      </c>
      <c r="BY84" s="233">
        <v>2010</v>
      </c>
      <c r="BZ84" s="233">
        <v>2011</v>
      </c>
      <c r="CA84" s="233">
        <v>2012</v>
      </c>
    </row>
    <row r="85" spans="1:80">
      <c r="A85" s="93"/>
      <c r="B85" s="94"/>
      <c r="C85" s="94"/>
      <c r="D85" s="94"/>
      <c r="E85" s="93"/>
      <c r="F85" s="95"/>
      <c r="G85" s="95"/>
      <c r="H85" s="96"/>
      <c r="I85" s="96"/>
      <c r="J85" s="96"/>
      <c r="K85" s="232"/>
      <c r="L85" s="232"/>
      <c r="M85" s="232"/>
      <c r="N85" s="232"/>
      <c r="O85" s="233"/>
      <c r="P85" s="233"/>
      <c r="Q85" s="234"/>
      <c r="R85" s="235"/>
      <c r="S85" s="235"/>
      <c r="T85" s="235"/>
      <c r="U85" s="235"/>
      <c r="V85" s="235"/>
      <c r="W85" s="235"/>
      <c r="X85" s="235"/>
      <c r="Y85" s="235"/>
      <c r="Z85" s="235"/>
      <c r="AA85" s="235"/>
      <c r="AB85" s="235"/>
      <c r="AC85" s="235"/>
      <c r="AD85" s="235"/>
      <c r="AE85" s="235"/>
      <c r="AF85" s="235"/>
      <c r="AG85" s="235"/>
      <c r="AH85" s="235"/>
      <c r="AI85" s="235"/>
      <c r="AJ85" s="235"/>
      <c r="AK85" s="235"/>
      <c r="AL85" s="235"/>
      <c r="AM85" s="235"/>
      <c r="AN85" s="235"/>
      <c r="AO85" s="235"/>
      <c r="AP85" s="235"/>
      <c r="AQ85" s="232">
        <v>1</v>
      </c>
      <c r="AR85" s="232">
        <v>1</v>
      </c>
      <c r="AS85" s="232">
        <v>1</v>
      </c>
      <c r="AT85" s="232">
        <v>1</v>
      </c>
      <c r="AU85" s="233">
        <v>1</v>
      </c>
      <c r="AV85" s="233">
        <v>1</v>
      </c>
      <c r="AW85" s="233">
        <v>1</v>
      </c>
      <c r="AX85" s="233">
        <v>1</v>
      </c>
      <c r="AY85" s="236">
        <f>'Graddage 150815'!B3</f>
        <v>0.85642904730179881</v>
      </c>
      <c r="AZ85" s="236">
        <f>'Graddage 150815'!C3</f>
        <v>0.86842105263157898</v>
      </c>
      <c r="BA85" s="236">
        <f>'Graddage 150815'!D3</f>
        <v>0.95169886742171883</v>
      </c>
      <c r="BB85" s="236">
        <f>'Graddage 150815'!E3</f>
        <v>1.1625582944703532</v>
      </c>
      <c r="BC85" s="236">
        <f>'Graddage 150815'!F3</f>
        <v>0.90206528980679546</v>
      </c>
      <c r="BD85" s="236">
        <f>'Graddage 150815'!G3</f>
        <v>0.97201865423051304</v>
      </c>
      <c r="BE85" s="236">
        <f>'Graddage 150815'!H3</f>
        <v>0.98201199200532974</v>
      </c>
      <c r="BF85" s="236">
        <f>'Graddage 150815'!I3</f>
        <v>0.82045303131245839</v>
      </c>
      <c r="BG85" s="233">
        <f>'CO2 faktorer 141015'!D25</f>
        <v>234.61183067476952</v>
      </c>
      <c r="BH85" s="233">
        <f>'CO2 faktorer 141015'!E25</f>
        <v>218.41799694511852</v>
      </c>
      <c r="BI85" s="233">
        <f>'CO2 faktorer 141015'!F25</f>
        <v>243.28458975432974</v>
      </c>
      <c r="BJ85" s="233">
        <f>'CO2 faktorer 141015'!G25</f>
        <v>235.3073055391786</v>
      </c>
      <c r="BK85" s="233">
        <f>'CO2 faktorer 141015'!H25</f>
        <v>233.63834400000005</v>
      </c>
      <c r="BL85" s="233">
        <f>'CO2 faktorer 141015'!I25</f>
        <v>244.76785442908781</v>
      </c>
      <c r="BM85" s="233">
        <f>'CO2 faktorer 141015'!J25</f>
        <v>110.5043</v>
      </c>
      <c r="BN85" s="233">
        <f>'CO2 faktorer 141015'!K25</f>
        <v>1.6907551907275364</v>
      </c>
      <c r="BO85" s="87">
        <f>'Priser 130814'!C11</f>
        <v>340</v>
      </c>
      <c r="BP85" s="87">
        <f>'Priser 130814'!D11</f>
        <v>358</v>
      </c>
      <c r="BQ85" s="87">
        <f>'Priser 130814'!E11</f>
        <v>390</v>
      </c>
      <c r="BR85" s="87">
        <f>'Priser 130814'!F11</f>
        <v>530</v>
      </c>
      <c r="BS85" s="87">
        <f>'Priser 130814'!G11</f>
        <v>475</v>
      </c>
      <c r="BT85" s="87">
        <f>'Priser 130814'!H11</f>
        <v>475</v>
      </c>
      <c r="BV85" s="235">
        <f>'Priser 130814'!$H$11</f>
        <v>475</v>
      </c>
      <c r="BW85" s="235">
        <f>'Priser 130814'!$H$11</f>
        <v>475</v>
      </c>
      <c r="BX85" s="235">
        <f>'Priser 130814'!$H$11</f>
        <v>475</v>
      </c>
      <c r="BY85" s="235">
        <f>'Priser 130814'!$H$11</f>
        <v>475</v>
      </c>
      <c r="BZ85" s="235">
        <f>'Priser 130814'!$H$11</f>
        <v>475</v>
      </c>
      <c r="CA85" s="235">
        <f>'Priser 130814'!$H$11</f>
        <v>475</v>
      </c>
    </row>
    <row r="86" spans="1:80">
      <c r="A86" s="97">
        <v>5813999</v>
      </c>
      <c r="B86" s="97">
        <v>8574</v>
      </c>
      <c r="C86" s="97" t="s">
        <v>1120</v>
      </c>
      <c r="D86" s="97" t="s">
        <v>1131</v>
      </c>
      <c r="E86" s="97"/>
      <c r="F86" s="19" t="s">
        <v>2061</v>
      </c>
      <c r="G86" s="19" t="s">
        <v>384</v>
      </c>
      <c r="H86" s="20">
        <v>4</v>
      </c>
      <c r="I86" s="21">
        <v>6300</v>
      </c>
      <c r="J86" s="22" t="s">
        <v>680</v>
      </c>
      <c r="K86" s="73">
        <v>336.98</v>
      </c>
      <c r="L86" s="73">
        <v>309.43</v>
      </c>
      <c r="M86" s="73">
        <v>293.58999999999997</v>
      </c>
      <c r="N86" s="73">
        <v>429.86</v>
      </c>
      <c r="O86" s="125">
        <v>325.2</v>
      </c>
      <c r="P86" s="73">
        <v>345.67</v>
      </c>
      <c r="Q86" s="235"/>
      <c r="R86" s="235"/>
      <c r="S86" s="235"/>
      <c r="T86" s="235"/>
      <c r="U86" s="235"/>
      <c r="V86" s="235"/>
      <c r="W86" s="235"/>
      <c r="X86" s="235"/>
      <c r="Y86" s="235"/>
      <c r="Z86" s="235"/>
      <c r="AA86" s="235"/>
      <c r="AB86" s="235"/>
      <c r="AC86" s="235"/>
      <c r="AD86" s="235"/>
      <c r="AE86" s="235"/>
      <c r="AF86" s="235"/>
      <c r="AG86" s="235"/>
      <c r="AH86" s="235"/>
      <c r="AI86" s="235"/>
      <c r="AJ86" s="235"/>
      <c r="AK86" s="235"/>
      <c r="AL86" s="235"/>
      <c r="AM86" s="235"/>
      <c r="AN86" s="235"/>
      <c r="AO86" s="97">
        <v>342</v>
      </c>
      <c r="AP86" s="97">
        <v>264</v>
      </c>
      <c r="AQ86" s="237">
        <f t="shared" ref="AQ86:AS86" si="137">K86</f>
        <v>336.98</v>
      </c>
      <c r="AR86" s="237">
        <f t="shared" si="137"/>
        <v>309.43</v>
      </c>
      <c r="AS86" s="237">
        <f t="shared" si="137"/>
        <v>293.58999999999997</v>
      </c>
      <c r="AT86" s="237">
        <f t="shared" ref="AT86:AT100" si="138">N86</f>
        <v>429.86</v>
      </c>
      <c r="AU86" s="237">
        <f t="shared" ref="AU86:AU100" si="139">O86</f>
        <v>325.2</v>
      </c>
      <c r="AV86" s="237">
        <f t="shared" ref="AV86:AV100" si="140">P86</f>
        <v>345.67</v>
      </c>
      <c r="AW86" s="237">
        <f>AO86</f>
        <v>342</v>
      </c>
      <c r="AX86" s="237">
        <f>AP86</f>
        <v>264</v>
      </c>
      <c r="AY86" s="237">
        <f t="shared" ref="AY86:AY100" si="141">0.85*AQ86/$AY$85+0.15*AQ86</f>
        <v>384.99735628160249</v>
      </c>
      <c r="AZ86" s="237">
        <f t="shared" ref="AZ86:AZ100" si="142">0.85*AR86/$AZ$85+0.15*AR86</f>
        <v>349.28083333333325</v>
      </c>
      <c r="BA86" s="237">
        <f t="shared" ref="BA86:BA100" si="143">0.85*AS86/$BA$85+0.15*AS86</f>
        <v>306.25537189359466</v>
      </c>
      <c r="BB86" s="237">
        <f>0.85*AT86/$BB$85+0.15*AT86</f>
        <v>378.76947621776503</v>
      </c>
      <c r="BC86" s="237">
        <f>0.85*AU86/$BC$85+0.15*AU86</f>
        <v>355.21014771048738</v>
      </c>
      <c r="BD86" s="237">
        <f>0.85*AV86/$BD$85+0.15*AV86</f>
        <v>354.12813502398905</v>
      </c>
      <c r="BE86" s="237">
        <f>0.85*AW86/$BE$85+0.15*AW86</f>
        <v>347.32489823609228</v>
      </c>
      <c r="BF86" s="237">
        <f>0.85*AX86/$BF$85+0.15*AX86</f>
        <v>313.1074299634592</v>
      </c>
      <c r="BG86" s="238">
        <f>$BG$85*AY86/1000</f>
        <v>90.32493456217324</v>
      </c>
      <c r="BH86" s="238">
        <f>$BH$85*AZ86/1000</f>
        <v>76.289219987988432</v>
      </c>
      <c r="BI86" s="238">
        <f>$BI$85*BA86/1000</f>
        <v>74.507212511192861</v>
      </c>
      <c r="BJ86" s="238">
        <f>$BJ$85*BB86/1000</f>
        <v>89.127224869288284</v>
      </c>
      <c r="BK86" s="238">
        <f>$BK$85*BC86/1000</f>
        <v>82.990710683073672</v>
      </c>
      <c r="BL86" s="238">
        <f>$BL$85*BD86/1000</f>
        <v>86.679183802796103</v>
      </c>
      <c r="BM86" s="238">
        <f>$BM$85*BE86/1000</f>
        <v>38.38089475215061</v>
      </c>
      <c r="BN86" s="238">
        <f>$BN$85*BF86/1000</f>
        <v>0.52938801246607714</v>
      </c>
      <c r="BO86" s="440">
        <f>$BO$85*AY86</f>
        <v>130899.10113574484</v>
      </c>
      <c r="BP86" s="440">
        <f>$BP$85*AZ86</f>
        <v>125042.5383333333</v>
      </c>
      <c r="BQ86" s="440">
        <f>$BQ$85*BA86</f>
        <v>119439.59503850191</v>
      </c>
      <c r="BR86" s="440">
        <f>$BR$85*BB86</f>
        <v>200747.82239541545</v>
      </c>
      <c r="BS86" s="440">
        <f>$BS$85*BC86</f>
        <v>168724.82016248151</v>
      </c>
      <c r="BT86" s="440">
        <f>$BT$85*BD86</f>
        <v>168210.86413639478</v>
      </c>
      <c r="BU86" s="440"/>
      <c r="BV86" s="453">
        <f>$BV$85*AY86</f>
        <v>182873.74423376119</v>
      </c>
      <c r="BW86" s="453">
        <f>$BW$85*AZ86</f>
        <v>165908.39583333328</v>
      </c>
      <c r="BX86" s="453">
        <f>$BX$85*BA86</f>
        <v>145471.30164945745</v>
      </c>
      <c r="BY86" s="453">
        <f>$BY$85*BB86</f>
        <v>179915.50120343838</v>
      </c>
      <c r="BZ86" s="453">
        <f>$BZ$85*BC86</f>
        <v>168724.82016248151</v>
      </c>
      <c r="CA86" s="453">
        <f>$CA$85*BD86</f>
        <v>168210.86413639478</v>
      </c>
      <c r="CB86" s="479">
        <f t="shared" ref="CB86:CB101" si="144">BV86-CA86</f>
        <v>14662.880097366404</v>
      </c>
    </row>
    <row r="87" spans="1:80">
      <c r="A87" s="97">
        <v>5813964</v>
      </c>
      <c r="B87" s="97">
        <v>1835</v>
      </c>
      <c r="C87" s="97" t="s">
        <v>1120</v>
      </c>
      <c r="D87" s="97" t="s">
        <v>1131</v>
      </c>
      <c r="E87" s="97"/>
      <c r="F87" s="19" t="s">
        <v>2062</v>
      </c>
      <c r="G87" s="19" t="s">
        <v>380</v>
      </c>
      <c r="H87" s="20">
        <v>12</v>
      </c>
      <c r="I87" s="21">
        <v>6300</v>
      </c>
      <c r="J87" s="22" t="s">
        <v>680</v>
      </c>
      <c r="K87" s="73">
        <f>34530/1000</f>
        <v>34.53</v>
      </c>
      <c r="L87" s="73">
        <f>37182/1000</f>
        <v>37.182000000000002</v>
      </c>
      <c r="M87" s="73">
        <f>49377/1000</f>
        <v>49.377000000000002</v>
      </c>
      <c r="N87" s="73">
        <v>62.313000000000002</v>
      </c>
      <c r="O87" s="125">
        <v>55.466000000000001</v>
      </c>
      <c r="P87" s="73">
        <v>52.593000000000004</v>
      </c>
      <c r="Q87" s="235"/>
      <c r="R87" s="235"/>
      <c r="S87" s="235"/>
      <c r="T87" s="235"/>
      <c r="U87" s="235"/>
      <c r="V87" s="235"/>
      <c r="W87" s="235"/>
      <c r="X87" s="235"/>
      <c r="Y87" s="235"/>
      <c r="Z87" s="235"/>
      <c r="AA87" s="235"/>
      <c r="AB87" s="235"/>
      <c r="AC87" s="235"/>
      <c r="AD87" s="235"/>
      <c r="AE87" s="235"/>
      <c r="AF87" s="235"/>
      <c r="AG87" s="235"/>
      <c r="AH87" s="235"/>
      <c r="AI87" s="235"/>
      <c r="AJ87" s="235"/>
      <c r="AK87" s="235"/>
      <c r="AL87" s="235"/>
      <c r="AM87" s="235"/>
      <c r="AN87" s="235"/>
      <c r="AO87" s="97">
        <v>55</v>
      </c>
      <c r="AP87" s="97">
        <v>49</v>
      </c>
      <c r="AQ87" s="237">
        <f t="shared" ref="AQ87:AQ99" si="145">K87</f>
        <v>34.53</v>
      </c>
      <c r="AR87" s="237">
        <f t="shared" ref="AR87:AR99" si="146">L87</f>
        <v>37.182000000000002</v>
      </c>
      <c r="AS87" s="237">
        <f t="shared" ref="AS87:AS99" si="147">M87</f>
        <v>49.377000000000002</v>
      </c>
      <c r="AT87" s="237">
        <f t="shared" si="138"/>
        <v>62.313000000000002</v>
      </c>
      <c r="AU87" s="237">
        <f t="shared" si="139"/>
        <v>55.466000000000001</v>
      </c>
      <c r="AV87" s="237">
        <f t="shared" si="140"/>
        <v>52.593000000000004</v>
      </c>
      <c r="AW87" s="237">
        <f t="shared" ref="AW87:AX100" si="148">AO87</f>
        <v>55</v>
      </c>
      <c r="AX87" s="237">
        <f t="shared" si="148"/>
        <v>49</v>
      </c>
      <c r="AY87" s="237">
        <f t="shared" si="141"/>
        <v>39.450289964994163</v>
      </c>
      <c r="AZ87" s="237">
        <f t="shared" si="142"/>
        <v>41.970590909090909</v>
      </c>
      <c r="BA87" s="237">
        <f t="shared" si="143"/>
        <v>51.507106842842148</v>
      </c>
      <c r="BB87" s="237">
        <f t="shared" ref="BB87:BB99" si="149">0.85*AT87/$BB$85+0.15*AT87</f>
        <v>54.906858911174787</v>
      </c>
      <c r="BC87" s="237">
        <f t="shared" ref="BC87:BC99" si="150">0.85*AU87/$BC$85+0.15*AU87</f>
        <v>60.584520457902514</v>
      </c>
      <c r="BD87" s="237">
        <f t="shared" ref="BD87:BD99" si="151">0.85*AV87/$BD$85+0.15*AV87</f>
        <v>53.879888348183691</v>
      </c>
      <c r="BE87" s="237">
        <f t="shared" ref="BE87:BE100" si="152">0.85*AW87/$BE$85+0.15*AW87</f>
        <v>55.856343283582092</v>
      </c>
      <c r="BF87" s="237">
        <f t="shared" ref="BF87:BF100" si="153">0.85*AX87/$BF$85+0.15*AX87</f>
        <v>58.114636622005683</v>
      </c>
      <c r="BG87" s="238">
        <f t="shared" ref="BG87:BG99" si="154">$BG$85*AY87/1000</f>
        <v>9.2555047493377689</v>
      </c>
      <c r="BH87" s="238">
        <f t="shared" ref="BH87:BH99" si="155">$BH$85*AZ87/1000</f>
        <v>9.1671323969666378</v>
      </c>
      <c r="BI87" s="238">
        <f t="shared" ref="BI87:BI99" si="156">$BI$85*BA87/1000</f>
        <v>12.530885357693281</v>
      </c>
      <c r="BJ87" s="238">
        <f t="shared" ref="BJ87:BJ99" si="157">$BJ$85*BB87/1000</f>
        <v>12.919985026008376</v>
      </c>
      <c r="BK87" s="238">
        <f t="shared" ref="BK87:BK99" si="158">$BK$85*BC87/1000</f>
        <v>14.154867031818469</v>
      </c>
      <c r="BL87" s="238">
        <f t="shared" ref="BL87:BL99" si="159">$BL$85*BD87/1000</f>
        <v>13.188064667863729</v>
      </c>
      <c r="BM87" s="238">
        <f t="shared" ref="BM87:BM100" si="160">$BM$85*BE87/1000</f>
        <v>6.1723661151119407</v>
      </c>
      <c r="BN87" s="238">
        <f t="shared" ref="BN87:BN100" si="161">$BN$85*BF87/1000</f>
        <v>9.82576235259007E-2</v>
      </c>
      <c r="BO87" s="440">
        <f>$BO$85*AY87</f>
        <v>13413.098588098015</v>
      </c>
      <c r="BP87" s="440">
        <f>$BP$85*AZ87</f>
        <v>15025.471545454546</v>
      </c>
      <c r="BQ87" s="440">
        <f>$BQ$85*BA87</f>
        <v>20087.771668708439</v>
      </c>
      <c r="BR87" s="440">
        <f>$BR$85*BB87</f>
        <v>29100.635222922636</v>
      </c>
      <c r="BS87" s="440">
        <f>$BS$85*BC87</f>
        <v>28777.647217503694</v>
      </c>
      <c r="BT87" s="440">
        <f>$BT$85*BD87</f>
        <v>25592.946965387255</v>
      </c>
      <c r="BU87" s="440"/>
      <c r="BV87" s="453">
        <f>$BV$85*AY87</f>
        <v>18738.887733372227</v>
      </c>
      <c r="BW87" s="453">
        <f>$BW$85*AZ87</f>
        <v>19936.030681818182</v>
      </c>
      <c r="BX87" s="453">
        <f>$BX$85*BA87</f>
        <v>24465.87575035002</v>
      </c>
      <c r="BY87" s="453">
        <f>$BY$85*BB87</f>
        <v>26080.757982808023</v>
      </c>
      <c r="BZ87" s="453">
        <f>$BZ$85*BC87</f>
        <v>28777.647217503694</v>
      </c>
      <c r="CA87" s="453">
        <f>$CA$85*BD87</f>
        <v>25592.946965387255</v>
      </c>
      <c r="CB87" s="479">
        <f t="shared" si="144"/>
        <v>-6854.0592320150281</v>
      </c>
    </row>
    <row r="88" spans="1:80">
      <c r="A88" s="97">
        <v>5817870</v>
      </c>
      <c r="B88" s="97">
        <v>5672</v>
      </c>
      <c r="C88" s="97" t="s">
        <v>1120</v>
      </c>
      <c r="D88" s="97" t="s">
        <v>1131</v>
      </c>
      <c r="E88" s="97"/>
      <c r="F88" s="19" t="s">
        <v>684</v>
      </c>
      <c r="G88" s="19" t="s">
        <v>416</v>
      </c>
      <c r="H88" s="20">
        <v>4</v>
      </c>
      <c r="I88" s="21">
        <v>6300</v>
      </c>
      <c r="J88" s="22" t="s">
        <v>680</v>
      </c>
      <c r="K88" s="73">
        <f>54452/1000</f>
        <v>54.451999999999998</v>
      </c>
      <c r="L88" s="73">
        <f>68783/1000</f>
        <v>68.783000000000001</v>
      </c>
      <c r="M88" s="73">
        <f>56398/1000</f>
        <v>56.398000000000003</v>
      </c>
      <c r="N88" s="73">
        <v>75.942999999999998</v>
      </c>
      <c r="O88" s="125">
        <v>64.768000000000001</v>
      </c>
      <c r="P88" s="73">
        <v>53.137999999999998</v>
      </c>
      <c r="Q88" s="235"/>
      <c r="R88" s="235"/>
      <c r="S88" s="235"/>
      <c r="T88" s="235"/>
      <c r="U88" s="235"/>
      <c r="V88" s="235"/>
      <c r="W88" s="235"/>
      <c r="X88" s="235"/>
      <c r="Y88" s="235"/>
      <c r="Z88" s="235"/>
      <c r="AA88" s="235"/>
      <c r="AB88" s="235"/>
      <c r="AC88" s="235"/>
      <c r="AD88" s="235"/>
      <c r="AE88" s="235"/>
      <c r="AF88" s="235"/>
      <c r="AG88" s="235"/>
      <c r="AH88" s="235"/>
      <c r="AI88" s="235"/>
      <c r="AJ88" s="235"/>
      <c r="AK88" s="235"/>
      <c r="AL88" s="235"/>
      <c r="AM88" s="235"/>
      <c r="AN88" s="235"/>
      <c r="AO88" s="97">
        <v>54</v>
      </c>
      <c r="AP88" s="97">
        <v>45</v>
      </c>
      <c r="AQ88" s="237">
        <f t="shared" si="145"/>
        <v>54.451999999999998</v>
      </c>
      <c r="AR88" s="237">
        <f t="shared" si="146"/>
        <v>68.783000000000001</v>
      </c>
      <c r="AS88" s="237">
        <f t="shared" si="147"/>
        <v>56.398000000000003</v>
      </c>
      <c r="AT88" s="237">
        <f t="shared" si="138"/>
        <v>75.942999999999998</v>
      </c>
      <c r="AU88" s="237">
        <f t="shared" si="139"/>
        <v>64.768000000000001</v>
      </c>
      <c r="AV88" s="237">
        <f t="shared" si="140"/>
        <v>53.137999999999998</v>
      </c>
      <c r="AW88" s="237">
        <f t="shared" si="148"/>
        <v>54</v>
      </c>
      <c r="AX88" s="237">
        <f t="shared" si="148"/>
        <v>45</v>
      </c>
      <c r="AY88" s="237">
        <f t="shared" si="141"/>
        <v>62.211039362115905</v>
      </c>
      <c r="AZ88" s="237">
        <f t="shared" si="142"/>
        <v>77.641416666666657</v>
      </c>
      <c r="BA88" s="237">
        <f t="shared" si="143"/>
        <v>58.83099037451872</v>
      </c>
      <c r="BB88" s="237">
        <f t="shared" si="149"/>
        <v>66.916880687679068</v>
      </c>
      <c r="BC88" s="237">
        <f t="shared" si="150"/>
        <v>70.744928803545051</v>
      </c>
      <c r="BD88" s="237">
        <f t="shared" si="151"/>
        <v>54.438223851953389</v>
      </c>
      <c r="BE88" s="237">
        <f t="shared" si="152"/>
        <v>54.840773405698783</v>
      </c>
      <c r="BF88" s="237">
        <f t="shared" si="153"/>
        <v>53.370584652862362</v>
      </c>
      <c r="BG88" s="238">
        <f t="shared" si="154"/>
        <v>14.595445832926158</v>
      </c>
      <c r="BH88" s="238">
        <f t="shared" si="155"/>
        <v>16.958282708314673</v>
      </c>
      <c r="BI88" s="238">
        <f t="shared" si="156"/>
        <v>14.312673358105709</v>
      </c>
      <c r="BJ88" s="238">
        <f t="shared" si="157"/>
        <v>15.746030889704459</v>
      </c>
      <c r="BK88" s="238">
        <f t="shared" si="158"/>
        <v>16.528728012058171</v>
      </c>
      <c r="BL88" s="238">
        <f t="shared" si="159"/>
        <v>13.324727251173023</v>
      </c>
      <c r="BM88" s="238">
        <f t="shared" si="160"/>
        <v>6.0601412766553606</v>
      </c>
      <c r="BN88" s="238">
        <f t="shared" si="161"/>
        <v>9.0236593033990425E-2</v>
      </c>
      <c r="BO88" s="440">
        <f>$BO$85*AY88</f>
        <v>21151.753383119409</v>
      </c>
      <c r="BP88" s="440">
        <f>$BP$85*AZ88</f>
        <v>27795.627166666662</v>
      </c>
      <c r="BQ88" s="440">
        <f>$BQ$85*BA88</f>
        <v>22944.086246062299</v>
      </c>
      <c r="BR88" s="440">
        <f>$BR$85*BB88</f>
        <v>35465.946764469903</v>
      </c>
      <c r="BS88" s="440">
        <f>$BS$85*BC88</f>
        <v>33603.8411816839</v>
      </c>
      <c r="BT88" s="440">
        <f>$BT$85*BD88</f>
        <v>25858.156329677859</v>
      </c>
      <c r="BU88" s="440"/>
      <c r="BV88" s="453">
        <f>$BV$85*AY88</f>
        <v>29550.243697005055</v>
      </c>
      <c r="BW88" s="453">
        <f>$BW$85*AZ88</f>
        <v>36879.672916666663</v>
      </c>
      <c r="BX88" s="453">
        <f>$BX$85*BA88</f>
        <v>27944.720427896391</v>
      </c>
      <c r="BY88" s="453">
        <f>$BY$85*BB88</f>
        <v>31785.518326647558</v>
      </c>
      <c r="BZ88" s="453">
        <f>$BZ$85*BC88</f>
        <v>33603.8411816839</v>
      </c>
      <c r="CA88" s="453">
        <f>$CA$85*BD88</f>
        <v>25858.156329677859</v>
      </c>
      <c r="CB88" s="479">
        <f t="shared" si="144"/>
        <v>3692.0873673271963</v>
      </c>
    </row>
    <row r="89" spans="1:80">
      <c r="A89" s="97"/>
      <c r="B89" s="97"/>
      <c r="C89" s="97" t="s">
        <v>106</v>
      </c>
      <c r="D89" s="97" t="s">
        <v>1131</v>
      </c>
      <c r="E89" s="97"/>
      <c r="F89" s="19" t="s">
        <v>1300</v>
      </c>
      <c r="G89" s="19" t="s">
        <v>416</v>
      </c>
      <c r="H89" s="20">
        <v>6</v>
      </c>
      <c r="I89" s="21">
        <v>6300</v>
      </c>
      <c r="J89" s="22" t="s">
        <v>680</v>
      </c>
      <c r="K89" s="73">
        <v>70</v>
      </c>
      <c r="L89" s="73">
        <v>54</v>
      </c>
      <c r="M89" s="73">
        <v>62</v>
      </c>
      <c r="N89" s="73">
        <v>74</v>
      </c>
      <c r="O89" s="125">
        <v>42</v>
      </c>
      <c r="P89" s="73">
        <v>33</v>
      </c>
      <c r="Q89" s="235"/>
      <c r="R89" s="235"/>
      <c r="S89" s="235"/>
      <c r="T89" s="235"/>
      <c r="U89" s="235"/>
      <c r="V89" s="235"/>
      <c r="W89" s="235"/>
      <c r="X89" s="235"/>
      <c r="Y89" s="235"/>
      <c r="Z89" s="235"/>
      <c r="AA89" s="235"/>
      <c r="AB89" s="235"/>
      <c r="AC89" s="235"/>
      <c r="AD89" s="235"/>
      <c r="AE89" s="235"/>
      <c r="AF89" s="235"/>
      <c r="AG89" s="235"/>
      <c r="AH89" s="235"/>
      <c r="AI89" s="235"/>
      <c r="AJ89" s="235"/>
      <c r="AK89" s="235"/>
      <c r="AL89" s="235"/>
      <c r="AM89" s="235"/>
      <c r="AN89" s="235"/>
      <c r="AO89" s="97"/>
      <c r="AP89" s="97"/>
      <c r="AQ89" s="237">
        <f t="shared" ref="AQ89:AS89" si="162">K89</f>
        <v>70</v>
      </c>
      <c r="AR89" s="237">
        <f t="shared" si="162"/>
        <v>54</v>
      </c>
      <c r="AS89" s="237">
        <f t="shared" si="162"/>
        <v>62</v>
      </c>
      <c r="AT89" s="237">
        <f t="shared" si="138"/>
        <v>74</v>
      </c>
      <c r="AU89" s="237">
        <f t="shared" si="139"/>
        <v>42</v>
      </c>
      <c r="AV89" s="237">
        <f t="shared" si="140"/>
        <v>33</v>
      </c>
      <c r="AW89" s="237">
        <f t="shared" si="148"/>
        <v>0</v>
      </c>
      <c r="AX89" s="237">
        <f t="shared" si="148"/>
        <v>0</v>
      </c>
      <c r="AY89" s="237">
        <f t="shared" si="141"/>
        <v>79.974523531699731</v>
      </c>
      <c r="AZ89" s="237">
        <f t="shared" si="142"/>
        <v>60.954545454545453</v>
      </c>
      <c r="BA89" s="237">
        <f t="shared" si="143"/>
        <v>64.674658732936649</v>
      </c>
      <c r="BB89" s="237">
        <f>0.85*AT89/$BB$85+0.15*AT89</f>
        <v>65.204813753581661</v>
      </c>
      <c r="BC89" s="237">
        <f>0.85*AU89/$BC$85+0.15*AU89</f>
        <v>45.875849335302803</v>
      </c>
      <c r="BD89" s="237">
        <f>0.85*AV89/$BD$85+0.15*AV89</f>
        <v>33.80747087045922</v>
      </c>
      <c r="BE89" s="237">
        <f t="shared" si="152"/>
        <v>0</v>
      </c>
      <c r="BF89" s="237">
        <f t="shared" si="153"/>
        <v>0</v>
      </c>
      <c r="BG89" s="238">
        <f>$BG$85*AY89/1000</f>
        <v>18.762969373114508</v>
      </c>
      <c r="BH89" s="238">
        <f>$BH$85*AZ89/1000</f>
        <v>13.313569722881997</v>
      </c>
      <c r="BI89" s="238">
        <f>$BI$85*BA89/1000</f>
        <v>15.734347817343773</v>
      </c>
      <c r="BJ89" s="238">
        <f>$BJ$85*BB89/1000</f>
        <v>15.343169032539276</v>
      </c>
      <c r="BK89" s="238">
        <f>$BK$85*BC89/1000</f>
        <v>10.71835746829365</v>
      </c>
      <c r="BL89" s="238">
        <f>$BL$85*BD89/1000</f>
        <v>8.2749821086361877</v>
      </c>
      <c r="BM89" s="238">
        <f t="shared" si="160"/>
        <v>0</v>
      </c>
      <c r="BN89" s="238">
        <f t="shared" si="161"/>
        <v>0</v>
      </c>
      <c r="CB89" s="479">
        <f t="shared" si="144"/>
        <v>0</v>
      </c>
    </row>
    <row r="90" spans="1:80">
      <c r="A90" s="97">
        <v>5826853</v>
      </c>
      <c r="B90" s="97">
        <v>5741</v>
      </c>
      <c r="C90" s="97" t="s">
        <v>106</v>
      </c>
      <c r="D90" s="97" t="s">
        <v>1131</v>
      </c>
      <c r="E90" s="97"/>
      <c r="F90" s="19" t="s">
        <v>2063</v>
      </c>
      <c r="G90" s="19" t="s">
        <v>530</v>
      </c>
      <c r="H90" s="20">
        <v>63</v>
      </c>
      <c r="I90" s="21">
        <v>6300</v>
      </c>
      <c r="J90" s="22" t="s">
        <v>680</v>
      </c>
      <c r="K90" s="73">
        <f>31687/1000</f>
        <v>31.687000000000001</v>
      </c>
      <c r="L90" s="73">
        <f>45019/1000</f>
        <v>45.018999999999998</v>
      </c>
      <c r="M90" s="73">
        <f>45087/1000</f>
        <v>45.087000000000003</v>
      </c>
      <c r="N90" s="73">
        <v>52.363999999999997</v>
      </c>
      <c r="O90" s="125">
        <v>18.672000000000001</v>
      </c>
      <c r="P90" s="73">
        <v>58.34</v>
      </c>
      <c r="Q90" s="235"/>
      <c r="R90" s="235"/>
      <c r="S90" s="235"/>
      <c r="T90" s="235"/>
      <c r="U90" s="235"/>
      <c r="V90" s="235"/>
      <c r="W90" s="235"/>
      <c r="X90" s="235"/>
      <c r="Y90" s="235"/>
      <c r="Z90" s="235"/>
      <c r="AA90" s="235"/>
      <c r="AB90" s="235"/>
      <c r="AC90" s="235"/>
      <c r="AD90" s="235"/>
      <c r="AE90" s="235"/>
      <c r="AF90" s="235"/>
      <c r="AG90" s="235"/>
      <c r="AH90" s="235"/>
      <c r="AI90" s="235"/>
      <c r="AJ90" s="235"/>
      <c r="AK90" s="235"/>
      <c r="AL90" s="235"/>
      <c r="AM90" s="235"/>
      <c r="AN90" s="235"/>
      <c r="AO90" s="97">
        <v>44</v>
      </c>
      <c r="AP90" s="97">
        <v>56</v>
      </c>
      <c r="AQ90" s="237">
        <f t="shared" si="145"/>
        <v>31.687000000000001</v>
      </c>
      <c r="AR90" s="237">
        <f t="shared" si="146"/>
        <v>45.018999999999998</v>
      </c>
      <c r="AS90" s="237">
        <f t="shared" si="147"/>
        <v>45.087000000000003</v>
      </c>
      <c r="AT90" s="237">
        <f t="shared" si="138"/>
        <v>52.363999999999997</v>
      </c>
      <c r="AU90" s="237">
        <f t="shared" si="139"/>
        <v>18.672000000000001</v>
      </c>
      <c r="AV90" s="237">
        <f t="shared" si="140"/>
        <v>58.34</v>
      </c>
      <c r="AW90" s="237">
        <f t="shared" si="148"/>
        <v>44</v>
      </c>
      <c r="AX90" s="237">
        <f t="shared" si="148"/>
        <v>56</v>
      </c>
      <c r="AY90" s="237">
        <f t="shared" si="141"/>
        <v>36.202181816413848</v>
      </c>
      <c r="AZ90" s="237">
        <f t="shared" si="142"/>
        <v>50.816901515151514</v>
      </c>
      <c r="BA90" s="237">
        <f t="shared" si="143"/>
        <v>47.032037714385723</v>
      </c>
      <c r="BB90" s="237">
        <f t="shared" si="149"/>
        <v>46.140336045845267</v>
      </c>
      <c r="BC90" s="237">
        <f t="shared" si="150"/>
        <v>20.395091875923189</v>
      </c>
      <c r="BD90" s="237">
        <f t="shared" si="151"/>
        <v>59.76751062371487</v>
      </c>
      <c r="BE90" s="237">
        <f t="shared" si="152"/>
        <v>44.685074626865671</v>
      </c>
      <c r="BF90" s="237">
        <f t="shared" si="153"/>
        <v>66.416727568006493</v>
      </c>
      <c r="BG90" s="238">
        <f t="shared" si="154"/>
        <v>8.4934601503697049</v>
      </c>
      <c r="BH90" s="238">
        <f t="shared" si="155"/>
        <v>11.099325839896752</v>
      </c>
      <c r="BI90" s="238">
        <f t="shared" si="156"/>
        <v>11.442170000654494</v>
      </c>
      <c r="BJ90" s="238">
        <f t="shared" si="157"/>
        <v>10.857158151620087</v>
      </c>
      <c r="BK90" s="238">
        <f t="shared" si="158"/>
        <v>4.765075491618548</v>
      </c>
      <c r="BL90" s="238">
        <f t="shared" si="159"/>
        <v>14.629165339934399</v>
      </c>
      <c r="BM90" s="238">
        <f t="shared" si="160"/>
        <v>4.9378928920895522</v>
      </c>
      <c r="BN90" s="238">
        <f t="shared" si="161"/>
        <v>0.11229442688674365</v>
      </c>
      <c r="BO90" s="440">
        <f t="shared" ref="BO90:BO100" si="163">$BO$85*AY90</f>
        <v>12308.741817580709</v>
      </c>
      <c r="BP90" s="440">
        <f t="shared" ref="BP90:BP100" si="164">$BP$85*AZ90</f>
        <v>18192.450742424244</v>
      </c>
      <c r="BQ90" s="440">
        <f t="shared" ref="BQ90:BQ100" si="165">$BQ$85*BA90</f>
        <v>18342.494708610433</v>
      </c>
      <c r="BR90" s="440">
        <f t="shared" ref="BR90:BR100" si="166">$BR$85*BB90</f>
        <v>24454.37810429799</v>
      </c>
      <c r="BS90" s="440">
        <f t="shared" ref="BS90:BS100" si="167">$BS$85*BC90</f>
        <v>9687.6686410635139</v>
      </c>
      <c r="BT90" s="440">
        <f t="shared" ref="BT90:BT100" si="168">$BT$85*BD90</f>
        <v>28389.567546264563</v>
      </c>
      <c r="BU90" s="440"/>
      <c r="BV90" s="453">
        <f t="shared" ref="BV90:BV100" si="169">$BV$85*AY90</f>
        <v>17196.036362796578</v>
      </c>
      <c r="BW90" s="453">
        <f t="shared" ref="BW90:BW100" si="170">$BW$85*AZ90</f>
        <v>24138.028219696967</v>
      </c>
      <c r="BX90" s="453">
        <f t="shared" ref="BX90:BX100" si="171">$BX$85*BA90</f>
        <v>22340.217914333218</v>
      </c>
      <c r="BY90" s="453">
        <f t="shared" ref="BY90:BY100" si="172">$BY$85*BB90</f>
        <v>21916.6596217765</v>
      </c>
      <c r="BZ90" s="453">
        <f t="shared" ref="BZ90:BZ100" si="173">$BZ$85*BC90</f>
        <v>9687.6686410635139</v>
      </c>
      <c r="CA90" s="453">
        <f t="shared" ref="CA90:CA100" si="174">$CA$85*BD90</f>
        <v>28389.567546264563</v>
      </c>
      <c r="CB90" s="479">
        <f t="shared" si="144"/>
        <v>-11193.531183467985</v>
      </c>
    </row>
    <row r="91" spans="1:80">
      <c r="A91" s="97">
        <v>5823137</v>
      </c>
      <c r="B91" s="97">
        <v>7758</v>
      </c>
      <c r="C91" s="97" t="s">
        <v>106</v>
      </c>
      <c r="D91" s="97" t="s">
        <v>1131</v>
      </c>
      <c r="E91" s="97"/>
      <c r="F91" s="19" t="s">
        <v>2064</v>
      </c>
      <c r="G91" s="19" t="s">
        <v>503</v>
      </c>
      <c r="H91" s="20">
        <v>12</v>
      </c>
      <c r="I91" s="21">
        <v>6300</v>
      </c>
      <c r="J91" s="22" t="s">
        <v>680</v>
      </c>
      <c r="K91" s="73">
        <v>20</v>
      </c>
      <c r="L91" s="73">
        <v>27</v>
      </c>
      <c r="M91" s="73">
        <v>19</v>
      </c>
      <c r="N91" s="73">
        <v>23</v>
      </c>
      <c r="O91" s="125">
        <v>22.297000000000001</v>
      </c>
      <c r="P91" s="73">
        <v>60.651000000000003</v>
      </c>
      <c r="Q91" s="235"/>
      <c r="R91" s="235"/>
      <c r="S91" s="235"/>
      <c r="T91" s="235"/>
      <c r="U91" s="235"/>
      <c r="V91" s="235"/>
      <c r="W91" s="235"/>
      <c r="X91" s="235"/>
      <c r="Y91" s="235"/>
      <c r="Z91" s="235"/>
      <c r="AA91" s="235"/>
      <c r="AB91" s="235"/>
      <c r="AC91" s="235"/>
      <c r="AD91" s="235"/>
      <c r="AE91" s="235"/>
      <c r="AF91" s="235"/>
      <c r="AG91" s="235"/>
      <c r="AH91" s="235"/>
      <c r="AI91" s="235"/>
      <c r="AJ91" s="235"/>
      <c r="AK91" s="235"/>
      <c r="AL91" s="235"/>
      <c r="AM91" s="235"/>
      <c r="AN91" s="235"/>
      <c r="AO91" s="97">
        <v>67</v>
      </c>
      <c r="AP91" s="97">
        <v>54</v>
      </c>
      <c r="AQ91" s="237">
        <f t="shared" si="145"/>
        <v>20</v>
      </c>
      <c r="AR91" s="237">
        <f t="shared" si="146"/>
        <v>27</v>
      </c>
      <c r="AS91" s="237">
        <f t="shared" si="147"/>
        <v>19</v>
      </c>
      <c r="AT91" s="237">
        <f t="shared" si="138"/>
        <v>23</v>
      </c>
      <c r="AU91" s="237">
        <f t="shared" si="139"/>
        <v>22.297000000000001</v>
      </c>
      <c r="AV91" s="237">
        <f t="shared" si="140"/>
        <v>60.651000000000003</v>
      </c>
      <c r="AW91" s="237">
        <f t="shared" si="148"/>
        <v>67</v>
      </c>
      <c r="AX91" s="237">
        <f t="shared" si="148"/>
        <v>54</v>
      </c>
      <c r="AY91" s="237">
        <f t="shared" si="141"/>
        <v>22.849863866199922</v>
      </c>
      <c r="AZ91" s="237">
        <f t="shared" si="142"/>
        <v>30.477272727272727</v>
      </c>
      <c r="BA91" s="237">
        <f t="shared" si="143"/>
        <v>19.819653482674134</v>
      </c>
      <c r="BB91" s="237">
        <f t="shared" si="149"/>
        <v>20.266361031518624</v>
      </c>
      <c r="BC91" s="237">
        <f t="shared" si="150"/>
        <v>24.354614586410634</v>
      </c>
      <c r="BD91" s="237">
        <f t="shared" si="151"/>
        <v>62.135058053461279</v>
      </c>
      <c r="BE91" s="237">
        <f t="shared" si="152"/>
        <v>68.043181818181822</v>
      </c>
      <c r="BF91" s="237">
        <f t="shared" si="153"/>
        <v>64.044701583434829</v>
      </c>
      <c r="BG91" s="238">
        <f t="shared" si="154"/>
        <v>5.36084839231843</v>
      </c>
      <c r="BH91" s="238">
        <f t="shared" si="155"/>
        <v>6.6567848614409986</v>
      </c>
      <c r="BI91" s="238">
        <f t="shared" si="156"/>
        <v>4.8218162666053495</v>
      </c>
      <c r="BJ91" s="238">
        <f t="shared" si="157"/>
        <v>4.7688228074108556</v>
      </c>
      <c r="BK91" s="238">
        <f t="shared" si="158"/>
        <v>5.690171820727226</v>
      </c>
      <c r="BL91" s="238">
        <f t="shared" si="159"/>
        <v>15.20866484457253</v>
      </c>
      <c r="BM91" s="238">
        <f t="shared" si="160"/>
        <v>7.5190641765909092</v>
      </c>
      <c r="BN91" s="238">
        <f t="shared" si="161"/>
        <v>0.1082839116407885</v>
      </c>
      <c r="BO91" s="440">
        <f t="shared" si="163"/>
        <v>7768.953714507973</v>
      </c>
      <c r="BP91" s="440">
        <f t="shared" si="164"/>
        <v>10910.863636363636</v>
      </c>
      <c r="BQ91" s="440">
        <f t="shared" si="165"/>
        <v>7729.6648582429125</v>
      </c>
      <c r="BR91" s="440">
        <f t="shared" si="166"/>
        <v>10741.17134670487</v>
      </c>
      <c r="BS91" s="440">
        <f t="shared" si="167"/>
        <v>11568.441928545051</v>
      </c>
      <c r="BT91" s="440">
        <f t="shared" si="168"/>
        <v>29514.152575394106</v>
      </c>
      <c r="BU91" s="440"/>
      <c r="BV91" s="453">
        <f t="shared" si="169"/>
        <v>10853.685336444963</v>
      </c>
      <c r="BW91" s="453">
        <f t="shared" si="170"/>
        <v>14476.704545454546</v>
      </c>
      <c r="BX91" s="453">
        <f t="shared" si="171"/>
        <v>9414.335404270214</v>
      </c>
      <c r="BY91" s="453">
        <f t="shared" si="172"/>
        <v>9626.5214899713465</v>
      </c>
      <c r="BZ91" s="453">
        <f t="shared" si="173"/>
        <v>11568.441928545051</v>
      </c>
      <c r="CA91" s="453">
        <f t="shared" si="174"/>
        <v>29514.152575394106</v>
      </c>
      <c r="CB91" s="479">
        <f t="shared" si="144"/>
        <v>-18660.467238949142</v>
      </c>
    </row>
    <row r="92" spans="1:80">
      <c r="A92" s="97">
        <v>5821320</v>
      </c>
      <c r="B92" s="97">
        <v>8367</v>
      </c>
      <c r="C92" s="97" t="s">
        <v>1121</v>
      </c>
      <c r="D92" s="97" t="s">
        <v>1131</v>
      </c>
      <c r="E92" s="97"/>
      <c r="F92" s="19" t="s">
        <v>93</v>
      </c>
      <c r="G92" s="19" t="s">
        <v>1112</v>
      </c>
      <c r="H92" s="20">
        <v>1</v>
      </c>
      <c r="I92" s="21">
        <v>6300</v>
      </c>
      <c r="J92" s="22" t="s">
        <v>680</v>
      </c>
      <c r="K92" s="73">
        <v>373</v>
      </c>
      <c r="L92" s="73">
        <v>338</v>
      </c>
      <c r="M92" s="73">
        <v>339</v>
      </c>
      <c r="N92" s="73">
        <v>404</v>
      </c>
      <c r="O92" s="125">
        <v>297.928</v>
      </c>
      <c r="P92" s="73">
        <v>297.76799999999997</v>
      </c>
      <c r="Q92" s="235"/>
      <c r="R92" s="235"/>
      <c r="S92" s="235"/>
      <c r="T92" s="235"/>
      <c r="U92" s="235"/>
      <c r="V92" s="235"/>
      <c r="W92" s="235"/>
      <c r="X92" s="235"/>
      <c r="Y92" s="235"/>
      <c r="Z92" s="235"/>
      <c r="AA92" s="235"/>
      <c r="AB92" s="235"/>
      <c r="AC92" s="235"/>
      <c r="AD92" s="235"/>
      <c r="AE92" s="235"/>
      <c r="AF92" s="235"/>
      <c r="AG92" s="235"/>
      <c r="AH92" s="235"/>
      <c r="AI92" s="235"/>
      <c r="AJ92" s="235"/>
      <c r="AK92" s="235"/>
      <c r="AL92" s="235"/>
      <c r="AM92" s="235"/>
      <c r="AN92" s="235"/>
      <c r="AO92" s="97">
        <v>284</v>
      </c>
      <c r="AP92" s="97">
        <v>256</v>
      </c>
      <c r="AQ92" s="237">
        <f t="shared" si="145"/>
        <v>373</v>
      </c>
      <c r="AR92" s="237">
        <f t="shared" si="146"/>
        <v>338</v>
      </c>
      <c r="AS92" s="237">
        <f t="shared" si="147"/>
        <v>339</v>
      </c>
      <c r="AT92" s="237">
        <f t="shared" si="138"/>
        <v>404</v>
      </c>
      <c r="AU92" s="237">
        <f t="shared" si="139"/>
        <v>297.928</v>
      </c>
      <c r="AV92" s="237">
        <f t="shared" si="140"/>
        <v>297.76799999999997</v>
      </c>
      <c r="AW92" s="237">
        <f t="shared" si="148"/>
        <v>284</v>
      </c>
      <c r="AX92" s="237">
        <f t="shared" si="148"/>
        <v>256</v>
      </c>
      <c r="AY92" s="237">
        <f t="shared" si="141"/>
        <v>426.14996110462857</v>
      </c>
      <c r="AZ92" s="237">
        <f t="shared" si="142"/>
        <v>381.530303030303</v>
      </c>
      <c r="BA92" s="237">
        <f t="shared" si="143"/>
        <v>353.62434371718587</v>
      </c>
      <c r="BB92" s="237">
        <f t="shared" si="149"/>
        <v>355.9830372492836</v>
      </c>
      <c r="BC92" s="237">
        <f t="shared" si="150"/>
        <v>325.42142954209748</v>
      </c>
      <c r="BD92" s="237">
        <f t="shared" si="151"/>
        <v>305.05402988348175</v>
      </c>
      <c r="BE92" s="237">
        <f t="shared" si="152"/>
        <v>288.42184531886028</v>
      </c>
      <c r="BF92" s="237">
        <f t="shared" si="153"/>
        <v>303.61932602517254</v>
      </c>
      <c r="BG92" s="238">
        <f t="shared" si="154"/>
        <v>99.979822516738736</v>
      </c>
      <c r="BH92" s="238">
        <f t="shared" si="155"/>
        <v>83.333084561742851</v>
      </c>
      <c r="BI92" s="238">
        <f t="shared" si="156"/>
        <v>86.031353388379657</v>
      </c>
      <c r="BJ92" s="238">
        <f t="shared" si="157"/>
        <v>83.765409312781969</v>
      </c>
      <c r="BK92" s="238">
        <f t="shared" si="158"/>
        <v>76.030923900328347</v>
      </c>
      <c r="BL92" s="238">
        <f t="shared" si="159"/>
        <v>74.667420379526661</v>
      </c>
      <c r="BM92" s="238">
        <f t="shared" si="160"/>
        <v>31.871854121668935</v>
      </c>
      <c r="BN92" s="238">
        <f t="shared" si="161"/>
        <v>0.51334595148225659</v>
      </c>
      <c r="BO92" s="440">
        <f t="shared" si="163"/>
        <v>144890.98677557372</v>
      </c>
      <c r="BP92" s="440">
        <f t="shared" si="164"/>
        <v>136587.84848484848</v>
      </c>
      <c r="BQ92" s="440">
        <f t="shared" si="165"/>
        <v>137913.49404970248</v>
      </c>
      <c r="BR92" s="440">
        <f t="shared" si="166"/>
        <v>188671.00974212031</v>
      </c>
      <c r="BS92" s="440">
        <f t="shared" si="167"/>
        <v>154575.17903249629</v>
      </c>
      <c r="BT92" s="440">
        <f t="shared" si="168"/>
        <v>144900.66419465383</v>
      </c>
      <c r="BU92" s="440"/>
      <c r="BV92" s="453">
        <f t="shared" si="169"/>
        <v>202421.23152469858</v>
      </c>
      <c r="BW92" s="453">
        <f t="shared" si="170"/>
        <v>181226.89393939392</v>
      </c>
      <c r="BX92" s="453">
        <f t="shared" si="171"/>
        <v>167971.56326566328</v>
      </c>
      <c r="BY92" s="453">
        <f t="shared" si="172"/>
        <v>169091.94269340971</v>
      </c>
      <c r="BZ92" s="453">
        <f t="shared" si="173"/>
        <v>154575.17903249629</v>
      </c>
      <c r="CA92" s="453">
        <f t="shared" si="174"/>
        <v>144900.66419465383</v>
      </c>
      <c r="CB92" s="479">
        <f t="shared" si="144"/>
        <v>57520.567330044752</v>
      </c>
    </row>
    <row r="93" spans="1:80">
      <c r="A93" s="97">
        <v>5821347</v>
      </c>
      <c r="B93" s="97">
        <v>3102</v>
      </c>
      <c r="C93" s="97" t="s">
        <v>1121</v>
      </c>
      <c r="D93" s="97" t="s">
        <v>1131</v>
      </c>
      <c r="E93" s="97"/>
      <c r="F93" s="19" t="s">
        <v>93</v>
      </c>
      <c r="G93" s="19" t="s">
        <v>1113</v>
      </c>
      <c r="H93" s="20">
        <v>1</v>
      </c>
      <c r="I93" s="21">
        <v>6300</v>
      </c>
      <c r="J93" s="22" t="s">
        <v>680</v>
      </c>
      <c r="K93" s="126"/>
      <c r="L93" s="126"/>
      <c r="M93" s="126"/>
      <c r="N93" s="126"/>
      <c r="O93" s="125">
        <v>46.87</v>
      </c>
      <c r="P93" s="74">
        <v>52.13</v>
      </c>
      <c r="Q93" s="235"/>
      <c r="R93" s="235"/>
      <c r="S93" s="235"/>
      <c r="T93" s="235"/>
      <c r="U93" s="235"/>
      <c r="V93" s="235"/>
      <c r="W93" s="235"/>
      <c r="X93" s="235"/>
      <c r="Y93" s="235"/>
      <c r="Z93" s="235"/>
      <c r="AA93" s="235"/>
      <c r="AB93" s="235"/>
      <c r="AC93" s="235"/>
      <c r="AD93" s="235"/>
      <c r="AE93" s="235"/>
      <c r="AF93" s="235"/>
      <c r="AG93" s="235"/>
      <c r="AH93" s="235"/>
      <c r="AI93" s="235"/>
      <c r="AJ93" s="235"/>
      <c r="AK93" s="235"/>
      <c r="AL93" s="235"/>
      <c r="AM93" s="235"/>
      <c r="AN93" s="235"/>
      <c r="AO93" s="97">
        <v>58</v>
      </c>
      <c r="AP93" s="97">
        <v>52</v>
      </c>
      <c r="AQ93" s="237">
        <f t="shared" si="145"/>
        <v>0</v>
      </c>
      <c r="AR93" s="237">
        <f t="shared" si="146"/>
        <v>0</v>
      </c>
      <c r="AS93" s="237">
        <f t="shared" si="147"/>
        <v>0</v>
      </c>
      <c r="AT93" s="237">
        <f t="shared" si="138"/>
        <v>0</v>
      </c>
      <c r="AU93" s="237">
        <f t="shared" si="139"/>
        <v>46.87</v>
      </c>
      <c r="AV93" s="237">
        <f t="shared" si="140"/>
        <v>52.13</v>
      </c>
      <c r="AW93" s="237">
        <f t="shared" si="148"/>
        <v>58</v>
      </c>
      <c r="AX93" s="237">
        <f t="shared" si="148"/>
        <v>52</v>
      </c>
      <c r="AY93" s="237">
        <f t="shared" si="141"/>
        <v>0</v>
      </c>
      <c r="AZ93" s="237">
        <f t="shared" si="142"/>
        <v>0</v>
      </c>
      <c r="BA93" s="237">
        <f t="shared" si="143"/>
        <v>0</v>
      </c>
      <c r="BB93" s="237">
        <f t="shared" si="149"/>
        <v>0</v>
      </c>
      <c r="BC93" s="237">
        <f t="shared" si="150"/>
        <v>51.19526329394386</v>
      </c>
      <c r="BD93" s="237">
        <f t="shared" si="151"/>
        <v>53.405559287182996</v>
      </c>
      <c r="BE93" s="237">
        <f t="shared" si="152"/>
        <v>58.903052917232017</v>
      </c>
      <c r="BF93" s="237">
        <f t="shared" si="153"/>
        <v>61.672675598863165</v>
      </c>
      <c r="BG93" s="238">
        <f t="shared" si="154"/>
        <v>0</v>
      </c>
      <c r="BH93" s="238">
        <f t="shared" si="155"/>
        <v>0</v>
      </c>
      <c r="BI93" s="238">
        <f t="shared" si="156"/>
        <v>0</v>
      </c>
      <c r="BJ93" s="238">
        <f t="shared" si="157"/>
        <v>0</v>
      </c>
      <c r="BK93" s="238">
        <f t="shared" si="158"/>
        <v>11.96117653664103</v>
      </c>
      <c r="BL93" s="238">
        <f t="shared" si="159"/>
        <v>13.071964161309227</v>
      </c>
      <c r="BM93" s="238">
        <f t="shared" si="160"/>
        <v>6.5090406304816826</v>
      </c>
      <c r="BN93" s="238">
        <f t="shared" si="161"/>
        <v>0.10427339639483336</v>
      </c>
      <c r="BO93" s="440">
        <f t="shared" si="163"/>
        <v>0</v>
      </c>
      <c r="BP93" s="440">
        <f t="shared" si="164"/>
        <v>0</v>
      </c>
      <c r="BQ93" s="440">
        <f t="shared" si="165"/>
        <v>0</v>
      </c>
      <c r="BR93" s="440">
        <f t="shared" si="166"/>
        <v>0</v>
      </c>
      <c r="BS93" s="440">
        <f t="shared" si="167"/>
        <v>24317.750064623335</v>
      </c>
      <c r="BT93" s="440">
        <f t="shared" si="168"/>
        <v>25367.640661411922</v>
      </c>
      <c r="BU93" s="440"/>
      <c r="BV93" s="453">
        <f t="shared" si="169"/>
        <v>0</v>
      </c>
      <c r="BW93" s="453">
        <f t="shared" si="170"/>
        <v>0</v>
      </c>
      <c r="BX93" s="453">
        <f t="shared" si="171"/>
        <v>0</v>
      </c>
      <c r="BY93" s="453">
        <f t="shared" si="172"/>
        <v>0</v>
      </c>
      <c r="BZ93" s="453">
        <f t="shared" si="173"/>
        <v>24317.750064623335</v>
      </c>
      <c r="CA93" s="453">
        <f t="shared" si="174"/>
        <v>25367.640661411922</v>
      </c>
      <c r="CB93" s="479">
        <f t="shared" si="144"/>
        <v>-25367.640661411922</v>
      </c>
    </row>
    <row r="94" spans="1:80">
      <c r="A94" s="97">
        <v>5815258</v>
      </c>
      <c r="B94" s="97">
        <v>4101</v>
      </c>
      <c r="C94" s="97" t="s">
        <v>1122</v>
      </c>
      <c r="D94" s="97" t="s">
        <v>1131</v>
      </c>
      <c r="E94" s="97"/>
      <c r="F94" s="19" t="s">
        <v>94</v>
      </c>
      <c r="G94" s="19" t="s">
        <v>404</v>
      </c>
      <c r="H94" s="20">
        <v>2</v>
      </c>
      <c r="I94" s="21">
        <v>6300</v>
      </c>
      <c r="J94" s="22" t="s">
        <v>680</v>
      </c>
      <c r="K94" s="73">
        <v>1007</v>
      </c>
      <c r="L94" s="73">
        <v>1305</v>
      </c>
      <c r="M94" s="74">
        <v>1359</v>
      </c>
      <c r="N94" s="73">
        <v>1359</v>
      </c>
      <c r="O94" s="125">
        <v>1052.44</v>
      </c>
      <c r="P94" s="73">
        <v>142.88</v>
      </c>
      <c r="Q94" s="235"/>
      <c r="R94" s="235"/>
      <c r="S94" s="235"/>
      <c r="T94" s="235"/>
      <c r="U94" s="235"/>
      <c r="V94" s="235"/>
      <c r="W94" s="235"/>
      <c r="X94" s="235"/>
      <c r="Y94" s="235"/>
      <c r="Z94" s="235"/>
      <c r="AA94" s="235"/>
      <c r="AB94" s="235"/>
      <c r="AC94" s="235"/>
      <c r="AD94" s="235"/>
      <c r="AE94" s="235"/>
      <c r="AF94" s="235"/>
      <c r="AG94" s="235"/>
      <c r="AH94" s="235"/>
      <c r="AI94" s="235"/>
      <c r="AJ94" s="235"/>
      <c r="AK94" s="235"/>
      <c r="AL94" s="235"/>
      <c r="AM94" s="235"/>
      <c r="AN94" s="235"/>
      <c r="AO94" s="97">
        <v>153</v>
      </c>
      <c r="AP94" s="97">
        <v>106</v>
      </c>
      <c r="AQ94" s="237">
        <f t="shared" si="145"/>
        <v>1007</v>
      </c>
      <c r="AR94" s="237">
        <f t="shared" si="146"/>
        <v>1305</v>
      </c>
      <c r="AS94" s="237">
        <f t="shared" si="147"/>
        <v>1359</v>
      </c>
      <c r="AT94" s="237">
        <f t="shared" si="138"/>
        <v>1359</v>
      </c>
      <c r="AU94" s="237">
        <f t="shared" si="139"/>
        <v>1052.44</v>
      </c>
      <c r="AV94" s="237">
        <f t="shared" si="140"/>
        <v>142.88</v>
      </c>
      <c r="AW94" s="237">
        <f t="shared" si="148"/>
        <v>153</v>
      </c>
      <c r="AX94" s="237">
        <f t="shared" si="148"/>
        <v>106</v>
      </c>
      <c r="AY94" s="237">
        <f t="shared" si="141"/>
        <v>1150.4906456631661</v>
      </c>
      <c r="AZ94" s="237">
        <f t="shared" si="142"/>
        <v>1473.0681818181818</v>
      </c>
      <c r="BA94" s="237">
        <f t="shared" si="143"/>
        <v>1417.6267938396918</v>
      </c>
      <c r="BB94" s="237">
        <f t="shared" si="149"/>
        <v>1197.4775931232089</v>
      </c>
      <c r="BC94" s="237">
        <f t="shared" si="150"/>
        <v>1149.5614017725261</v>
      </c>
      <c r="BD94" s="237">
        <f t="shared" si="151"/>
        <v>146.37610418094584</v>
      </c>
      <c r="BE94" s="237">
        <f t="shared" si="152"/>
        <v>155.3821913161465</v>
      </c>
      <c r="BF94" s="237">
        <f t="shared" si="153"/>
        <v>125.71737718229801</v>
      </c>
      <c r="BG94" s="238">
        <f t="shared" si="154"/>
        <v>269.91871655323297</v>
      </c>
      <c r="BH94" s="238">
        <f t="shared" si="155"/>
        <v>321.74460163631494</v>
      </c>
      <c r="BI94" s="238">
        <f t="shared" si="156"/>
        <v>344.88675296403522</v>
      </c>
      <c r="BJ94" s="238">
        <f t="shared" si="157"/>
        <v>281.7752258813631</v>
      </c>
      <c r="BK94" s="238">
        <f t="shared" si="158"/>
        <v>268.58162223645172</v>
      </c>
      <c r="BL94" s="238">
        <f t="shared" si="159"/>
        <v>35.828164960058743</v>
      </c>
      <c r="BM94" s="238">
        <f t="shared" si="160"/>
        <v>17.17040028385685</v>
      </c>
      <c r="BN94" s="238">
        <f t="shared" si="161"/>
        <v>0.21255730803562189</v>
      </c>
      <c r="BO94" s="440">
        <f t="shared" si="163"/>
        <v>391166.81952547649</v>
      </c>
      <c r="BP94" s="440">
        <f t="shared" si="164"/>
        <v>527358.40909090906</v>
      </c>
      <c r="BQ94" s="440">
        <f t="shared" si="165"/>
        <v>552874.44959747978</v>
      </c>
      <c r="BR94" s="440">
        <f t="shared" si="166"/>
        <v>634663.12435530068</v>
      </c>
      <c r="BS94" s="440">
        <f t="shared" si="167"/>
        <v>546041.66584194987</v>
      </c>
      <c r="BT94" s="440">
        <f t="shared" si="168"/>
        <v>69528.649485949281</v>
      </c>
      <c r="BU94" s="440"/>
      <c r="BV94" s="453">
        <f t="shared" si="169"/>
        <v>546483.05669000396</v>
      </c>
      <c r="BW94" s="453">
        <f t="shared" si="170"/>
        <v>699707.38636363635</v>
      </c>
      <c r="BX94" s="453">
        <f t="shared" si="171"/>
        <v>673372.7270738536</v>
      </c>
      <c r="BY94" s="453">
        <f t="shared" si="172"/>
        <v>568801.85673352424</v>
      </c>
      <c r="BZ94" s="453">
        <f t="shared" si="173"/>
        <v>546041.66584194987</v>
      </c>
      <c r="CA94" s="453">
        <f t="shared" si="174"/>
        <v>69528.649485949281</v>
      </c>
      <c r="CB94" s="479">
        <f t="shared" si="144"/>
        <v>476954.40720405465</v>
      </c>
    </row>
    <row r="95" spans="1:80">
      <c r="A95" s="97">
        <v>5815266</v>
      </c>
      <c r="B95" s="97">
        <v>4081</v>
      </c>
      <c r="C95" s="97" t="s">
        <v>1122</v>
      </c>
      <c r="D95" s="97" t="s">
        <v>1131</v>
      </c>
      <c r="E95" s="97"/>
      <c r="F95" s="19" t="s">
        <v>94</v>
      </c>
      <c r="G95" s="19" t="s">
        <v>404</v>
      </c>
      <c r="H95" s="20">
        <v>2</v>
      </c>
      <c r="I95" s="21">
        <v>6300</v>
      </c>
      <c r="J95" s="22" t="s">
        <v>680</v>
      </c>
      <c r="K95" s="126"/>
      <c r="L95" s="126"/>
      <c r="M95" s="126"/>
      <c r="N95" s="126"/>
      <c r="O95" s="125"/>
      <c r="P95" s="73">
        <v>471.85</v>
      </c>
      <c r="Q95" s="235"/>
      <c r="R95" s="235"/>
      <c r="S95" s="235"/>
      <c r="T95" s="235"/>
      <c r="U95" s="235"/>
      <c r="V95" s="235"/>
      <c r="W95" s="235"/>
      <c r="X95" s="235"/>
      <c r="Y95" s="235"/>
      <c r="Z95" s="235"/>
      <c r="AA95" s="235"/>
      <c r="AB95" s="235"/>
      <c r="AC95" s="235"/>
      <c r="AD95" s="235"/>
      <c r="AE95" s="235"/>
      <c r="AF95" s="235"/>
      <c r="AG95" s="235"/>
      <c r="AH95" s="235"/>
      <c r="AI95" s="235"/>
      <c r="AJ95" s="235"/>
      <c r="AK95" s="235"/>
      <c r="AL95" s="235"/>
      <c r="AM95" s="235"/>
      <c r="AN95" s="235"/>
      <c r="AO95" s="97">
        <v>489</v>
      </c>
      <c r="AP95" s="97">
        <v>411</v>
      </c>
      <c r="AQ95" s="237">
        <f t="shared" si="145"/>
        <v>0</v>
      </c>
      <c r="AR95" s="237">
        <f t="shared" si="146"/>
        <v>0</v>
      </c>
      <c r="AS95" s="237">
        <f t="shared" si="147"/>
        <v>0</v>
      </c>
      <c r="AT95" s="237">
        <f t="shared" si="138"/>
        <v>0</v>
      </c>
      <c r="AU95" s="237">
        <f t="shared" si="139"/>
        <v>0</v>
      </c>
      <c r="AV95" s="237">
        <f t="shared" si="140"/>
        <v>471.85</v>
      </c>
      <c r="AW95" s="237">
        <f t="shared" si="148"/>
        <v>489</v>
      </c>
      <c r="AX95" s="237">
        <f t="shared" si="148"/>
        <v>411</v>
      </c>
      <c r="AY95" s="237">
        <f t="shared" si="141"/>
        <v>0</v>
      </c>
      <c r="AZ95" s="237">
        <f t="shared" si="142"/>
        <v>0</v>
      </c>
      <c r="BA95" s="237">
        <f t="shared" si="143"/>
        <v>0</v>
      </c>
      <c r="BB95" s="237">
        <f t="shared" si="149"/>
        <v>0</v>
      </c>
      <c r="BC95" s="237">
        <f t="shared" si="150"/>
        <v>0</v>
      </c>
      <c r="BD95" s="237">
        <f t="shared" si="151"/>
        <v>483.39561000685399</v>
      </c>
      <c r="BE95" s="237">
        <f t="shared" si="152"/>
        <v>496.61367028493896</v>
      </c>
      <c r="BF95" s="237">
        <f t="shared" si="153"/>
        <v>487.45133982947618</v>
      </c>
      <c r="BG95" s="238">
        <f t="shared" si="154"/>
        <v>0</v>
      </c>
      <c r="BH95" s="238">
        <f t="shared" si="155"/>
        <v>0</v>
      </c>
      <c r="BI95" s="238">
        <f t="shared" si="156"/>
        <v>0</v>
      </c>
      <c r="BJ95" s="238">
        <f t="shared" si="157"/>
        <v>0</v>
      </c>
      <c r="BK95" s="238">
        <f t="shared" si="158"/>
        <v>0</v>
      </c>
      <c r="BL95" s="238">
        <f t="shared" si="159"/>
        <v>118.31970630181775</v>
      </c>
      <c r="BM95" s="238">
        <f t="shared" si="160"/>
        <v>54.87794600526798</v>
      </c>
      <c r="BN95" s="238">
        <f t="shared" si="161"/>
        <v>0.82416088304377921</v>
      </c>
      <c r="BO95" s="440">
        <f t="shared" si="163"/>
        <v>0</v>
      </c>
      <c r="BP95" s="440">
        <f t="shared" si="164"/>
        <v>0</v>
      </c>
      <c r="BQ95" s="440">
        <f t="shared" si="165"/>
        <v>0</v>
      </c>
      <c r="BR95" s="440">
        <f t="shared" si="166"/>
        <v>0</v>
      </c>
      <c r="BS95" s="440">
        <f t="shared" si="167"/>
        <v>0</v>
      </c>
      <c r="BT95" s="440">
        <f t="shared" si="168"/>
        <v>229612.91475325564</v>
      </c>
      <c r="BU95" s="440"/>
      <c r="BV95" s="453">
        <f t="shared" si="169"/>
        <v>0</v>
      </c>
      <c r="BW95" s="453">
        <f t="shared" si="170"/>
        <v>0</v>
      </c>
      <c r="BX95" s="453">
        <f t="shared" si="171"/>
        <v>0</v>
      </c>
      <c r="BY95" s="453">
        <f t="shared" si="172"/>
        <v>0</v>
      </c>
      <c r="BZ95" s="453">
        <f t="shared" si="173"/>
        <v>0</v>
      </c>
      <c r="CA95" s="453">
        <f t="shared" si="174"/>
        <v>229612.91475325564</v>
      </c>
      <c r="CB95" s="479">
        <f t="shared" si="144"/>
        <v>-229612.91475325564</v>
      </c>
    </row>
    <row r="96" spans="1:80">
      <c r="A96" s="97">
        <v>5815274</v>
      </c>
      <c r="B96" s="97">
        <v>5788</v>
      </c>
      <c r="C96" s="97" t="s">
        <v>1122</v>
      </c>
      <c r="D96" s="97" t="s">
        <v>1131</v>
      </c>
      <c r="E96" s="97"/>
      <c r="F96" s="19" t="s">
        <v>94</v>
      </c>
      <c r="G96" s="19" t="s">
        <v>404</v>
      </c>
      <c r="H96" s="20">
        <v>2</v>
      </c>
      <c r="I96" s="21">
        <v>6300</v>
      </c>
      <c r="J96" s="22" t="s">
        <v>680</v>
      </c>
      <c r="K96" s="126"/>
      <c r="L96" s="126"/>
      <c r="M96" s="126"/>
      <c r="N96" s="126"/>
      <c r="O96" s="125"/>
      <c r="P96" s="73">
        <v>401.39</v>
      </c>
      <c r="Q96" s="235"/>
      <c r="R96" s="235"/>
      <c r="S96" s="235"/>
      <c r="T96" s="235"/>
      <c r="U96" s="235"/>
      <c r="V96" s="235"/>
      <c r="W96" s="235"/>
      <c r="X96" s="235"/>
      <c r="Y96" s="235"/>
      <c r="Z96" s="235"/>
      <c r="AA96" s="235"/>
      <c r="AB96" s="235"/>
      <c r="AC96" s="235"/>
      <c r="AD96" s="235"/>
      <c r="AE96" s="235"/>
      <c r="AF96" s="235"/>
      <c r="AG96" s="235"/>
      <c r="AH96" s="235"/>
      <c r="AI96" s="235"/>
      <c r="AJ96" s="235"/>
      <c r="AK96" s="235"/>
      <c r="AL96" s="235"/>
      <c r="AM96" s="235"/>
      <c r="AN96" s="235"/>
      <c r="AO96" s="97">
        <v>408</v>
      </c>
      <c r="AP96" s="97">
        <v>360</v>
      </c>
      <c r="AQ96" s="237">
        <f t="shared" si="145"/>
        <v>0</v>
      </c>
      <c r="AR96" s="237">
        <f t="shared" si="146"/>
        <v>0</v>
      </c>
      <c r="AS96" s="237">
        <f t="shared" si="147"/>
        <v>0</v>
      </c>
      <c r="AT96" s="237">
        <f t="shared" si="138"/>
        <v>0</v>
      </c>
      <c r="AU96" s="237">
        <f t="shared" si="139"/>
        <v>0</v>
      </c>
      <c r="AV96" s="237">
        <f t="shared" si="140"/>
        <v>401.39</v>
      </c>
      <c r="AW96" s="237">
        <f t="shared" si="148"/>
        <v>408</v>
      </c>
      <c r="AX96" s="237">
        <f t="shared" si="148"/>
        <v>360</v>
      </c>
      <c r="AY96" s="237">
        <f t="shared" si="141"/>
        <v>0</v>
      </c>
      <c r="AZ96" s="237">
        <f t="shared" si="142"/>
        <v>0</v>
      </c>
      <c r="BA96" s="237">
        <f t="shared" si="143"/>
        <v>0</v>
      </c>
      <c r="BB96" s="237">
        <f t="shared" si="149"/>
        <v>0</v>
      </c>
      <c r="BC96" s="237">
        <f t="shared" si="150"/>
        <v>0</v>
      </c>
      <c r="BD96" s="237">
        <f t="shared" si="151"/>
        <v>411.21153735435229</v>
      </c>
      <c r="BE96" s="237">
        <f t="shared" si="152"/>
        <v>414.35251017639081</v>
      </c>
      <c r="BF96" s="237">
        <f t="shared" si="153"/>
        <v>426.9646772228989</v>
      </c>
      <c r="BG96" s="238">
        <f t="shared" si="154"/>
        <v>0</v>
      </c>
      <c r="BH96" s="238">
        <f t="shared" si="155"/>
        <v>0</v>
      </c>
      <c r="BI96" s="238">
        <f t="shared" si="156"/>
        <v>0</v>
      </c>
      <c r="BJ96" s="238">
        <f t="shared" si="157"/>
        <v>0</v>
      </c>
      <c r="BK96" s="238">
        <f t="shared" si="158"/>
        <v>0</v>
      </c>
      <c r="BL96" s="238">
        <f t="shared" si="159"/>
        <v>100.6513657147115</v>
      </c>
      <c r="BM96" s="238">
        <f t="shared" si="160"/>
        <v>45.78773409028495</v>
      </c>
      <c r="BN96" s="238">
        <f t="shared" si="161"/>
        <v>0.7218927442719234</v>
      </c>
      <c r="BO96" s="440">
        <f t="shared" si="163"/>
        <v>0</v>
      </c>
      <c r="BP96" s="440">
        <f t="shared" si="164"/>
        <v>0</v>
      </c>
      <c r="BQ96" s="440">
        <f t="shared" si="165"/>
        <v>0</v>
      </c>
      <c r="BR96" s="440">
        <f t="shared" si="166"/>
        <v>0</v>
      </c>
      <c r="BS96" s="440">
        <f t="shared" si="167"/>
        <v>0</v>
      </c>
      <c r="BT96" s="440">
        <f t="shared" si="168"/>
        <v>195325.48024331735</v>
      </c>
      <c r="BU96" s="440"/>
      <c r="BV96" s="453">
        <f t="shared" si="169"/>
        <v>0</v>
      </c>
      <c r="BW96" s="453">
        <f t="shared" si="170"/>
        <v>0</v>
      </c>
      <c r="BX96" s="453">
        <f t="shared" si="171"/>
        <v>0</v>
      </c>
      <c r="BY96" s="453">
        <f t="shared" si="172"/>
        <v>0</v>
      </c>
      <c r="BZ96" s="453">
        <f t="shared" si="173"/>
        <v>0</v>
      </c>
      <c r="CA96" s="453">
        <f t="shared" si="174"/>
        <v>195325.48024331735</v>
      </c>
      <c r="CB96" s="479">
        <f t="shared" si="144"/>
        <v>-195325.48024331735</v>
      </c>
    </row>
    <row r="97" spans="1:80">
      <c r="A97" s="97">
        <v>5826993</v>
      </c>
      <c r="B97" s="97">
        <v>3030</v>
      </c>
      <c r="C97" s="97" t="s">
        <v>1120</v>
      </c>
      <c r="D97" s="97" t="s">
        <v>1131</v>
      </c>
      <c r="E97" s="97"/>
      <c r="F97" s="723" t="s">
        <v>2054</v>
      </c>
      <c r="G97" s="19" t="s">
        <v>366</v>
      </c>
      <c r="H97" s="20">
        <v>8</v>
      </c>
      <c r="I97" s="21">
        <v>6300</v>
      </c>
      <c r="J97" s="22" t="s">
        <v>680</v>
      </c>
      <c r="K97" s="73">
        <v>98.33</v>
      </c>
      <c r="L97" s="73">
        <v>106.48</v>
      </c>
      <c r="M97" s="73">
        <v>105.53400000000001</v>
      </c>
      <c r="N97" s="73">
        <v>125.087</v>
      </c>
      <c r="O97" s="125">
        <v>106.899</v>
      </c>
      <c r="P97" s="73">
        <v>124.52500000000001</v>
      </c>
      <c r="Q97" s="235"/>
      <c r="R97" s="235"/>
      <c r="S97" s="235"/>
      <c r="T97" s="235"/>
      <c r="U97" s="235"/>
      <c r="V97" s="235"/>
      <c r="W97" s="235"/>
      <c r="X97" s="235"/>
      <c r="Y97" s="235"/>
      <c r="Z97" s="235"/>
      <c r="AA97" s="235"/>
      <c r="AB97" s="235"/>
      <c r="AC97" s="235"/>
      <c r="AD97" s="235"/>
      <c r="AE97" s="235"/>
      <c r="AF97" s="235"/>
      <c r="AG97" s="235"/>
      <c r="AH97" s="235"/>
      <c r="AI97" s="235"/>
      <c r="AJ97" s="235"/>
      <c r="AK97" s="235"/>
      <c r="AL97" s="235"/>
      <c r="AM97" s="235"/>
      <c r="AN97" s="235"/>
      <c r="AO97" s="97">
        <v>206</v>
      </c>
      <c r="AP97" s="97">
        <v>98</v>
      </c>
      <c r="AQ97" s="237">
        <f t="shared" si="145"/>
        <v>98.33</v>
      </c>
      <c r="AR97" s="237">
        <f t="shared" si="146"/>
        <v>106.48</v>
      </c>
      <c r="AS97" s="237">
        <f t="shared" si="147"/>
        <v>105.53400000000001</v>
      </c>
      <c r="AT97" s="237">
        <f t="shared" si="138"/>
        <v>125.087</v>
      </c>
      <c r="AU97" s="237">
        <f t="shared" si="139"/>
        <v>106.899</v>
      </c>
      <c r="AV97" s="237">
        <f t="shared" si="140"/>
        <v>124.52500000000001</v>
      </c>
      <c r="AW97" s="237">
        <f t="shared" si="148"/>
        <v>206</v>
      </c>
      <c r="AX97" s="237">
        <f t="shared" si="148"/>
        <v>98</v>
      </c>
      <c r="AY97" s="237">
        <f t="shared" si="141"/>
        <v>112.34135569817191</v>
      </c>
      <c r="AZ97" s="237">
        <f t="shared" si="142"/>
        <v>120.19333333333331</v>
      </c>
      <c r="BA97" s="237">
        <f t="shared" si="143"/>
        <v>110.08670056002801</v>
      </c>
      <c r="BB97" s="237">
        <f t="shared" si="149"/>
        <v>110.21992618911173</v>
      </c>
      <c r="BC97" s="237">
        <f t="shared" si="150"/>
        <v>116.76386709748891</v>
      </c>
      <c r="BD97" s="237">
        <f t="shared" si="151"/>
        <v>127.57197909527073</v>
      </c>
      <c r="BE97" s="237">
        <f t="shared" si="152"/>
        <v>209.20739484396202</v>
      </c>
      <c r="BF97" s="237">
        <f t="shared" si="153"/>
        <v>116.22927324401137</v>
      </c>
      <c r="BG97" s="238">
        <f t="shared" si="154"/>
        <v>26.356611120833559</v>
      </c>
      <c r="BH97" s="238">
        <f t="shared" si="155"/>
        <v>26.252387112823605</v>
      </c>
      <c r="BI97" s="238">
        <f t="shared" si="156"/>
        <v>26.782397783154156</v>
      </c>
      <c r="BJ97" s="238">
        <f t="shared" si="157"/>
        <v>25.935553848287029</v>
      </c>
      <c r="BK97" s="238">
        <f t="shared" si="158"/>
        <v>27.280516547693402</v>
      </c>
      <c r="BL97" s="238">
        <f t="shared" si="159"/>
        <v>31.225519608421859</v>
      </c>
      <c r="BM97" s="238">
        <f t="shared" si="160"/>
        <v>23.118316722055631</v>
      </c>
      <c r="BN97" s="238">
        <f t="shared" si="161"/>
        <v>0.1965152470518014</v>
      </c>
      <c r="BO97" s="440">
        <f t="shared" si="163"/>
        <v>38196.060937378446</v>
      </c>
      <c r="BP97" s="440">
        <f t="shared" si="164"/>
        <v>43029.213333333326</v>
      </c>
      <c r="BQ97" s="440">
        <f t="shared" si="165"/>
        <v>42933.81321841092</v>
      </c>
      <c r="BR97" s="440">
        <f t="shared" si="166"/>
        <v>58416.560880229219</v>
      </c>
      <c r="BS97" s="440">
        <f t="shared" si="167"/>
        <v>55462.836871307234</v>
      </c>
      <c r="BT97" s="440">
        <f t="shared" si="168"/>
        <v>60596.6900702536</v>
      </c>
      <c r="BU97" s="440"/>
      <c r="BV97" s="453">
        <f t="shared" si="169"/>
        <v>53362.143956631655</v>
      </c>
      <c r="BW97" s="453">
        <f t="shared" si="170"/>
        <v>57091.833333333321</v>
      </c>
      <c r="BX97" s="453">
        <f t="shared" si="171"/>
        <v>52291.182766013306</v>
      </c>
      <c r="BY97" s="453">
        <f t="shared" si="172"/>
        <v>52354.464939828074</v>
      </c>
      <c r="BZ97" s="453">
        <f t="shared" si="173"/>
        <v>55462.836871307234</v>
      </c>
      <c r="CA97" s="453">
        <f t="shared" si="174"/>
        <v>60596.6900702536</v>
      </c>
      <c r="CB97" s="479">
        <f t="shared" si="144"/>
        <v>-7234.5461136219456</v>
      </c>
    </row>
    <row r="98" spans="1:80">
      <c r="A98" s="97">
        <v>5819814</v>
      </c>
      <c r="B98" s="97">
        <v>1113</v>
      </c>
      <c r="C98" s="97" t="s">
        <v>1121</v>
      </c>
      <c r="D98" s="97" t="s">
        <v>1131</v>
      </c>
      <c r="E98" s="97"/>
      <c r="F98" s="19" t="s">
        <v>683</v>
      </c>
      <c r="G98" s="19" t="s">
        <v>406</v>
      </c>
      <c r="H98" s="20">
        <v>12</v>
      </c>
      <c r="I98" s="98">
        <v>6300</v>
      </c>
      <c r="J98" s="22" t="s">
        <v>680</v>
      </c>
      <c r="K98" s="73">
        <v>24</v>
      </c>
      <c r="L98" s="73">
        <v>35</v>
      </c>
      <c r="M98" s="73">
        <v>9</v>
      </c>
      <c r="N98" s="73">
        <v>24</v>
      </c>
      <c r="O98" s="125">
        <v>7.093</v>
      </c>
      <c r="P98" s="73">
        <v>14.446</v>
      </c>
      <c r="Q98" s="235"/>
      <c r="R98" s="235"/>
      <c r="S98" s="235"/>
      <c r="T98" s="235"/>
      <c r="U98" s="235"/>
      <c r="V98" s="235"/>
      <c r="W98" s="235"/>
      <c r="X98" s="235"/>
      <c r="Y98" s="235"/>
      <c r="Z98" s="235"/>
      <c r="AA98" s="235"/>
      <c r="AB98" s="235"/>
      <c r="AC98" s="235"/>
      <c r="AD98" s="235"/>
      <c r="AE98" s="235"/>
      <c r="AF98" s="235"/>
      <c r="AG98" s="235"/>
      <c r="AH98" s="235"/>
      <c r="AI98" s="235"/>
      <c r="AJ98" s="235"/>
      <c r="AK98" s="235"/>
      <c r="AL98" s="235"/>
      <c r="AM98" s="235"/>
      <c r="AN98" s="235"/>
      <c r="AO98" s="97">
        <v>15</v>
      </c>
      <c r="AP98" s="97">
        <v>13</v>
      </c>
      <c r="AQ98" s="237">
        <f t="shared" si="145"/>
        <v>24</v>
      </c>
      <c r="AR98" s="237">
        <f t="shared" si="146"/>
        <v>35</v>
      </c>
      <c r="AS98" s="237">
        <f t="shared" si="147"/>
        <v>9</v>
      </c>
      <c r="AT98" s="237">
        <f t="shared" si="138"/>
        <v>24</v>
      </c>
      <c r="AU98" s="237">
        <f t="shared" si="139"/>
        <v>7.093</v>
      </c>
      <c r="AV98" s="237">
        <f t="shared" si="140"/>
        <v>14.446</v>
      </c>
      <c r="AW98" s="237">
        <f t="shared" si="148"/>
        <v>15</v>
      </c>
      <c r="AX98" s="237">
        <f t="shared" si="148"/>
        <v>13</v>
      </c>
      <c r="AY98" s="237">
        <f t="shared" si="141"/>
        <v>27.419836639439907</v>
      </c>
      <c r="AZ98" s="237">
        <f t="shared" si="142"/>
        <v>39.507575757575758</v>
      </c>
      <c r="BA98" s="237">
        <f t="shared" si="143"/>
        <v>9.388256912845641</v>
      </c>
      <c r="BB98" s="237">
        <f t="shared" si="149"/>
        <v>21.14750716332378</v>
      </c>
      <c r="BC98" s="237">
        <f t="shared" si="150"/>
        <v>7.7475571270310191</v>
      </c>
      <c r="BD98" s="237">
        <f t="shared" si="151"/>
        <v>14.799476490747086</v>
      </c>
      <c r="BE98" s="237">
        <f t="shared" si="152"/>
        <v>15.233548168249662</v>
      </c>
      <c r="BF98" s="237">
        <f t="shared" si="153"/>
        <v>15.418168899715791</v>
      </c>
      <c r="BG98" s="238">
        <f t="shared" si="154"/>
        <v>6.4330180707821176</v>
      </c>
      <c r="BH98" s="238">
        <f t="shared" si="155"/>
        <v>8.6291655611272198</v>
      </c>
      <c r="BI98" s="238">
        <f t="shared" si="156"/>
        <v>2.284018231549902</v>
      </c>
      <c r="BJ98" s="238">
        <f t="shared" si="157"/>
        <v>4.9761629294721974</v>
      </c>
      <c r="BK98" s="238">
        <f t="shared" si="158"/>
        <v>1.8101264172049252</v>
      </c>
      <c r="BL98" s="238">
        <f t="shared" si="159"/>
        <v>3.6224361073138898</v>
      </c>
      <c r="BM98" s="238">
        <f t="shared" si="160"/>
        <v>1.6833725768487111</v>
      </c>
      <c r="BN98" s="238">
        <f t="shared" si="161"/>
        <v>2.6068349098708341E-2</v>
      </c>
      <c r="BO98" s="440">
        <f t="shared" si="163"/>
        <v>9322.744457409568</v>
      </c>
      <c r="BP98" s="440">
        <f t="shared" si="164"/>
        <v>14143.712121212122</v>
      </c>
      <c r="BQ98" s="440">
        <f t="shared" si="165"/>
        <v>3661.4201960097998</v>
      </c>
      <c r="BR98" s="440">
        <f t="shared" si="166"/>
        <v>11208.178796561604</v>
      </c>
      <c r="BS98" s="440">
        <f t="shared" si="167"/>
        <v>3680.0896353397338</v>
      </c>
      <c r="BT98" s="440">
        <f t="shared" si="168"/>
        <v>7029.7513331048658</v>
      </c>
      <c r="BU98" s="440"/>
      <c r="BV98" s="453">
        <f t="shared" si="169"/>
        <v>13024.422403733955</v>
      </c>
      <c r="BW98" s="453">
        <f t="shared" si="170"/>
        <v>18766.098484848484</v>
      </c>
      <c r="BX98" s="453">
        <f t="shared" si="171"/>
        <v>4459.4220336016797</v>
      </c>
      <c r="BY98" s="453">
        <f t="shared" si="172"/>
        <v>10045.065902578795</v>
      </c>
      <c r="BZ98" s="453">
        <f t="shared" si="173"/>
        <v>3680.0896353397338</v>
      </c>
      <c r="CA98" s="453">
        <f t="shared" si="174"/>
        <v>7029.7513331048658</v>
      </c>
      <c r="CB98" s="479">
        <f t="shared" si="144"/>
        <v>5994.6710706290896</v>
      </c>
    </row>
    <row r="99" spans="1:80">
      <c r="A99" s="97">
        <v>5819822</v>
      </c>
      <c r="B99" s="97">
        <v>1642</v>
      </c>
      <c r="C99" s="97" t="s">
        <v>1121</v>
      </c>
      <c r="D99" s="97" t="s">
        <v>1131</v>
      </c>
      <c r="E99" s="97"/>
      <c r="F99" s="19" t="s">
        <v>682</v>
      </c>
      <c r="G99" s="19" t="s">
        <v>406</v>
      </c>
      <c r="H99" s="20">
        <v>14</v>
      </c>
      <c r="I99" s="98">
        <v>6300</v>
      </c>
      <c r="J99" s="22" t="s">
        <v>680</v>
      </c>
      <c r="K99" s="73">
        <f>27053/1000</f>
        <v>27.053000000000001</v>
      </c>
      <c r="L99" s="73">
        <f>37694/1000</f>
        <v>37.694000000000003</v>
      </c>
      <c r="M99" s="73">
        <v>34</v>
      </c>
      <c r="N99" s="73">
        <v>19.803999999999998</v>
      </c>
      <c r="O99" s="125">
        <v>40.862000000000002</v>
      </c>
      <c r="P99" s="73">
        <v>47.381</v>
      </c>
      <c r="Q99" s="235"/>
      <c r="R99" s="235"/>
      <c r="S99" s="235"/>
      <c r="T99" s="235"/>
      <c r="U99" s="235"/>
      <c r="V99" s="235"/>
      <c r="W99" s="235"/>
      <c r="X99" s="235"/>
      <c r="Y99" s="235"/>
      <c r="Z99" s="235"/>
      <c r="AA99" s="235"/>
      <c r="AB99" s="235"/>
      <c r="AC99" s="235"/>
      <c r="AD99" s="235"/>
      <c r="AE99" s="235"/>
      <c r="AF99" s="235"/>
      <c r="AG99" s="235"/>
      <c r="AH99" s="235"/>
      <c r="AI99" s="235"/>
      <c r="AJ99" s="235"/>
      <c r="AK99" s="235"/>
      <c r="AL99" s="235"/>
      <c r="AM99" s="235"/>
      <c r="AN99" s="235"/>
      <c r="AO99" s="97">
        <v>43</v>
      </c>
      <c r="AP99" s="97">
        <v>42</v>
      </c>
      <c r="AQ99" s="237">
        <f t="shared" si="145"/>
        <v>27.053000000000001</v>
      </c>
      <c r="AR99" s="237">
        <f t="shared" si="146"/>
        <v>37.694000000000003</v>
      </c>
      <c r="AS99" s="237">
        <f t="shared" si="147"/>
        <v>34</v>
      </c>
      <c r="AT99" s="237">
        <f t="shared" si="138"/>
        <v>19.803999999999998</v>
      </c>
      <c r="AU99" s="237">
        <f t="shared" si="139"/>
        <v>40.862000000000002</v>
      </c>
      <c r="AV99" s="237">
        <f t="shared" si="140"/>
        <v>47.381</v>
      </c>
      <c r="AW99" s="237">
        <f t="shared" si="148"/>
        <v>43</v>
      </c>
      <c r="AX99" s="237">
        <f t="shared" si="148"/>
        <v>42</v>
      </c>
      <c r="AY99" s="237">
        <f t="shared" si="141"/>
        <v>30.907868358615325</v>
      </c>
      <c r="AZ99" s="237">
        <f t="shared" si="142"/>
        <v>42.548530303030304</v>
      </c>
      <c r="BA99" s="237">
        <f t="shared" si="143"/>
        <v>35.466748337416867</v>
      </c>
      <c r="BB99" s="237">
        <f t="shared" si="149"/>
        <v>17.450217994269337</v>
      </c>
      <c r="BC99" s="237">
        <f t="shared" si="150"/>
        <v>44.63283227474151</v>
      </c>
      <c r="BD99" s="237">
        <f t="shared" si="151"/>
        <v>48.540356888279632</v>
      </c>
      <c r="BE99" s="237">
        <f t="shared" si="152"/>
        <v>43.669504748982362</v>
      </c>
      <c r="BF99" s="237">
        <f t="shared" si="153"/>
        <v>49.812545676004859</v>
      </c>
      <c r="BG99" s="238">
        <f t="shared" si="154"/>
        <v>7.2513515778695252</v>
      </c>
      <c r="BH99" s="238">
        <f t="shared" si="155"/>
        <v>9.293364761746556</v>
      </c>
      <c r="BI99" s="238">
        <f t="shared" si="156"/>
        <v>8.628513319188519</v>
      </c>
      <c r="BJ99" s="238">
        <f t="shared" si="157"/>
        <v>4.1061637773028066</v>
      </c>
      <c r="BK99" s="238">
        <f t="shared" si="158"/>
        <v>10.427941020700363</v>
      </c>
      <c r="BL99" s="238">
        <f t="shared" si="159"/>
        <v>11.881119008766397</v>
      </c>
      <c r="BM99" s="238">
        <f t="shared" si="160"/>
        <v>4.8256680536329712</v>
      </c>
      <c r="BN99" s="238">
        <f t="shared" si="161"/>
        <v>8.4220820165057719E-2</v>
      </c>
      <c r="BO99" s="440">
        <f t="shared" si="163"/>
        <v>10508.67524192921</v>
      </c>
      <c r="BP99" s="440">
        <f t="shared" si="164"/>
        <v>15232.373848484849</v>
      </c>
      <c r="BQ99" s="440">
        <f t="shared" si="165"/>
        <v>13832.031851592577</v>
      </c>
      <c r="BR99" s="440">
        <f t="shared" si="166"/>
        <v>9248.6155369627486</v>
      </c>
      <c r="BS99" s="440">
        <f t="shared" si="167"/>
        <v>21200.595330502216</v>
      </c>
      <c r="BT99" s="440">
        <f t="shared" si="168"/>
        <v>23056.669521932825</v>
      </c>
      <c r="BU99" s="440"/>
      <c r="BV99" s="453">
        <f t="shared" si="169"/>
        <v>14681.237470342279</v>
      </c>
      <c r="BW99" s="453">
        <f t="shared" si="170"/>
        <v>20210.551893939395</v>
      </c>
      <c r="BX99" s="453">
        <f t="shared" si="171"/>
        <v>16846.705460273013</v>
      </c>
      <c r="BY99" s="453">
        <f t="shared" si="172"/>
        <v>8288.8535472779349</v>
      </c>
      <c r="BZ99" s="453">
        <f t="shared" si="173"/>
        <v>21200.595330502216</v>
      </c>
      <c r="CA99" s="453">
        <f t="shared" si="174"/>
        <v>23056.669521932825</v>
      </c>
      <c r="CB99" s="479">
        <f t="shared" si="144"/>
        <v>-8375.4320515905456</v>
      </c>
    </row>
    <row r="100" spans="1:80">
      <c r="A100" s="239">
        <v>5821908</v>
      </c>
      <c r="B100" s="239">
        <v>6706</v>
      </c>
      <c r="C100" s="239" t="s">
        <v>1120</v>
      </c>
      <c r="D100" s="239" t="s">
        <v>1131</v>
      </c>
      <c r="E100" s="239"/>
      <c r="F100" s="723" t="s">
        <v>2054</v>
      </c>
      <c r="G100" s="241" t="s">
        <v>681</v>
      </c>
      <c r="H100" s="242">
        <v>4</v>
      </c>
      <c r="I100" s="240">
        <v>6300</v>
      </c>
      <c r="J100" s="243" t="s">
        <v>680</v>
      </c>
      <c r="K100" s="244">
        <v>68</v>
      </c>
      <c r="L100" s="244">
        <v>67</v>
      </c>
      <c r="M100" s="244">
        <v>82</v>
      </c>
      <c r="N100" s="244">
        <v>99</v>
      </c>
      <c r="O100" s="245">
        <v>81.900999999999996</v>
      </c>
      <c r="P100" s="246">
        <v>85.721999999999994</v>
      </c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  <c r="AA100" s="235"/>
      <c r="AB100" s="235"/>
      <c r="AC100" s="235"/>
      <c r="AD100" s="235"/>
      <c r="AE100" s="235"/>
      <c r="AF100" s="235"/>
      <c r="AG100" s="235"/>
      <c r="AH100" s="235"/>
      <c r="AI100" s="235"/>
      <c r="AJ100" s="235"/>
      <c r="AK100" s="235"/>
      <c r="AL100" s="235"/>
      <c r="AM100" s="235"/>
      <c r="AN100" s="235"/>
      <c r="AO100" s="97">
        <v>87</v>
      </c>
      <c r="AP100" s="97">
        <v>74</v>
      </c>
      <c r="AQ100" s="237">
        <f t="shared" ref="AQ100:AS100" si="175">K100</f>
        <v>68</v>
      </c>
      <c r="AR100" s="237">
        <f t="shared" si="175"/>
        <v>67</v>
      </c>
      <c r="AS100" s="237">
        <f t="shared" si="175"/>
        <v>82</v>
      </c>
      <c r="AT100" s="237">
        <f t="shared" si="138"/>
        <v>99</v>
      </c>
      <c r="AU100" s="237">
        <f t="shared" si="139"/>
        <v>81.900999999999996</v>
      </c>
      <c r="AV100" s="237">
        <f t="shared" si="140"/>
        <v>85.721999999999994</v>
      </c>
      <c r="AW100" s="237">
        <f t="shared" si="148"/>
        <v>87</v>
      </c>
      <c r="AX100" s="237">
        <f t="shared" si="148"/>
        <v>74</v>
      </c>
      <c r="AY100" s="237">
        <f t="shared" si="141"/>
        <v>77.68953714507974</v>
      </c>
      <c r="AZ100" s="237">
        <f t="shared" si="142"/>
        <v>75.628787878787875</v>
      </c>
      <c r="BA100" s="237">
        <f t="shared" si="143"/>
        <v>85.537451872593635</v>
      </c>
      <c r="BB100" s="237">
        <f>0.85*AT100/$BB$85+0.15*AT100</f>
        <v>87.23346704871058</v>
      </c>
      <c r="BC100" s="237">
        <f>0.85*AU100/$BC$85+0.15*AU100</f>
        <v>89.458998485967498</v>
      </c>
      <c r="BD100" s="237">
        <f>0.85*AV100/$BD$85+0.15*AV100</f>
        <v>87.819515695681972</v>
      </c>
      <c r="BE100" s="237">
        <f t="shared" si="152"/>
        <v>88.354579375848033</v>
      </c>
      <c r="BF100" s="237">
        <f t="shared" si="153"/>
        <v>87.764961429151427</v>
      </c>
      <c r="BG100" s="238">
        <f>$BG$85*AY100/1000</f>
        <v>18.226884533882664</v>
      </c>
      <c r="BH100" s="238">
        <f>$BH$85*AZ100/1000</f>
        <v>16.518688359872108</v>
      </c>
      <c r="BI100" s="238">
        <f>$BI$85*BA100/1000</f>
        <v>20.809943887454668</v>
      </c>
      <c r="BJ100" s="238">
        <f>$BJ$85*BB100/1000</f>
        <v>20.526672084072807</v>
      </c>
      <c r="BK100" s="238">
        <f>$BK$85*BC100/1000</f>
        <v>20.901052262159958</v>
      </c>
      <c r="BL100" s="238">
        <f>$BL$85*BD100/1000</f>
        <v>21.495394433833678</v>
      </c>
      <c r="BM100" s="238">
        <f t="shared" si="160"/>
        <v>9.7635609457225243</v>
      </c>
      <c r="BN100" s="238">
        <f t="shared" si="161"/>
        <v>0.14838906410033981</v>
      </c>
      <c r="BO100" s="440">
        <f t="shared" si="163"/>
        <v>26414.44262932711</v>
      </c>
      <c r="BP100" s="440">
        <f t="shared" si="164"/>
        <v>27075.10606060606</v>
      </c>
      <c r="BQ100" s="440">
        <f t="shared" si="165"/>
        <v>33359.606230311518</v>
      </c>
      <c r="BR100" s="440">
        <f t="shared" si="166"/>
        <v>46233.73753581661</v>
      </c>
      <c r="BS100" s="440">
        <f t="shared" si="167"/>
        <v>42493.024280834565</v>
      </c>
      <c r="BT100" s="440">
        <f t="shared" si="168"/>
        <v>41714.269955448937</v>
      </c>
      <c r="BU100" s="440"/>
      <c r="BV100" s="453">
        <f t="shared" si="169"/>
        <v>36902.530143912874</v>
      </c>
      <c r="BW100" s="453">
        <f t="shared" si="170"/>
        <v>35923.67424242424</v>
      </c>
      <c r="BX100" s="453">
        <f t="shared" si="171"/>
        <v>40630.289639481976</v>
      </c>
      <c r="BY100" s="453">
        <f t="shared" si="172"/>
        <v>41435.896848137527</v>
      </c>
      <c r="BZ100" s="453">
        <f t="shared" si="173"/>
        <v>42493.024280834565</v>
      </c>
      <c r="CA100" s="453">
        <f t="shared" si="174"/>
        <v>41714.269955448937</v>
      </c>
      <c r="CB100" s="479">
        <f t="shared" si="144"/>
        <v>-4811.7398115360629</v>
      </c>
    </row>
    <row r="101" spans="1:80" s="527" customFormat="1" ht="13.8" thickBot="1">
      <c r="A101" s="564"/>
      <c r="B101" s="564"/>
      <c r="C101" s="564"/>
      <c r="D101" s="564"/>
      <c r="E101" s="564"/>
      <c r="F101" s="565"/>
      <c r="G101" s="535"/>
      <c r="H101" s="536"/>
      <c r="I101" s="565"/>
      <c r="J101" s="566"/>
      <c r="K101" s="566"/>
      <c r="L101" s="566"/>
      <c r="M101" s="566"/>
      <c r="N101" s="566"/>
      <c r="O101" s="567"/>
      <c r="P101" s="568"/>
      <c r="Q101" s="301"/>
      <c r="R101" s="301"/>
      <c r="S101" s="301"/>
      <c r="T101" s="301"/>
      <c r="U101" s="301"/>
      <c r="V101" s="301"/>
      <c r="W101" s="301"/>
      <c r="X101" s="301"/>
      <c r="Y101" s="301"/>
      <c r="Z101" s="301"/>
      <c r="AA101" s="301"/>
      <c r="AB101" s="301"/>
      <c r="AC101" s="301"/>
      <c r="AD101" s="301"/>
      <c r="AE101" s="301"/>
      <c r="AF101" s="301"/>
      <c r="AG101" s="301"/>
      <c r="AH101" s="301"/>
      <c r="AI101" s="301"/>
      <c r="AJ101" s="301"/>
      <c r="AK101" s="301"/>
      <c r="AL101" s="301"/>
      <c r="AM101" s="301"/>
      <c r="AN101" s="301"/>
      <c r="AO101" s="564"/>
      <c r="AP101" s="564"/>
      <c r="AQ101" s="304">
        <f t="shared" ref="AQ101:CA101" si="176">SUM(AQ86:AQ100)</f>
        <v>2145.0319999999997</v>
      </c>
      <c r="AR101" s="304">
        <f t="shared" si="176"/>
        <v>2430.5879999999997</v>
      </c>
      <c r="AS101" s="304">
        <f t="shared" si="176"/>
        <v>2453.9860000000003</v>
      </c>
      <c r="AT101" s="304">
        <f t="shared" si="176"/>
        <v>2748.3710000000001</v>
      </c>
      <c r="AU101" s="304">
        <f t="shared" si="176"/>
        <v>2162.3959999999997</v>
      </c>
      <c r="AV101" s="304">
        <f t="shared" si="176"/>
        <v>2241.4839999999999</v>
      </c>
      <c r="AW101" s="304">
        <f t="shared" si="176"/>
        <v>2305</v>
      </c>
      <c r="AX101" s="304">
        <f t="shared" si="176"/>
        <v>1880</v>
      </c>
      <c r="AY101" s="304">
        <f t="shared" si="176"/>
        <v>2450.6844594321274</v>
      </c>
      <c r="AZ101" s="304">
        <f t="shared" si="176"/>
        <v>2743.6182727272726</v>
      </c>
      <c r="BA101" s="304">
        <f t="shared" si="176"/>
        <v>2559.8501142807136</v>
      </c>
      <c r="BB101" s="304">
        <f t="shared" si="176"/>
        <v>2421.7164754154728</v>
      </c>
      <c r="BC101" s="304">
        <f t="shared" si="176"/>
        <v>2361.9465023633679</v>
      </c>
      <c r="BD101" s="304">
        <f t="shared" si="176"/>
        <v>2296.3304556545581</v>
      </c>
      <c r="BE101" s="304">
        <f t="shared" si="176"/>
        <v>2340.8885685210316</v>
      </c>
      <c r="BF101" s="304">
        <f t="shared" si="176"/>
        <v>2229.7044254973607</v>
      </c>
      <c r="BG101" s="304">
        <f t="shared" si="176"/>
        <v>574.95956743357942</v>
      </c>
      <c r="BH101" s="304">
        <f t="shared" si="176"/>
        <v>599.25560751111686</v>
      </c>
      <c r="BI101" s="304">
        <f t="shared" si="176"/>
        <v>622.77208488535757</v>
      </c>
      <c r="BJ101" s="304">
        <f t="shared" si="176"/>
        <v>569.84757860985121</v>
      </c>
      <c r="BK101" s="304">
        <f t="shared" si="176"/>
        <v>551.84126942876958</v>
      </c>
      <c r="BL101" s="304">
        <f t="shared" si="176"/>
        <v>562.06787869073571</v>
      </c>
      <c r="BM101" s="304">
        <f t="shared" si="176"/>
        <v>258.67825264241856</v>
      </c>
      <c r="BN101" s="304">
        <f t="shared" si="176"/>
        <v>3.7698843311978223</v>
      </c>
      <c r="BO101" s="304">
        <f t="shared" si="176"/>
        <v>806041.37820614548</v>
      </c>
      <c r="BP101" s="304">
        <f t="shared" si="176"/>
        <v>960393.61436363636</v>
      </c>
      <c r="BQ101" s="304">
        <f t="shared" si="176"/>
        <v>973118.42766363313</v>
      </c>
      <c r="BR101" s="304">
        <f t="shared" si="176"/>
        <v>1248951.1806808019</v>
      </c>
      <c r="BS101" s="304">
        <f t="shared" si="176"/>
        <v>1100133.5601883307</v>
      </c>
      <c r="BT101" s="304">
        <f t="shared" si="176"/>
        <v>1074698.417772447</v>
      </c>
      <c r="BU101" s="304"/>
      <c r="BV101" s="304">
        <f t="shared" si="176"/>
        <v>1126087.2195527034</v>
      </c>
      <c r="BW101" s="304">
        <f t="shared" si="176"/>
        <v>1274265.2704545453</v>
      </c>
      <c r="BX101" s="304">
        <f t="shared" si="176"/>
        <v>1185208.3413851941</v>
      </c>
      <c r="BY101" s="304">
        <f t="shared" si="176"/>
        <v>1119343.0392893981</v>
      </c>
      <c r="BZ101" s="304">
        <f t="shared" si="176"/>
        <v>1100133.5601883307</v>
      </c>
      <c r="CA101" s="304">
        <f t="shared" si="176"/>
        <v>1074698.417772447</v>
      </c>
      <c r="CB101" s="304">
        <f t="shared" si="144"/>
        <v>51388.801780256443</v>
      </c>
    </row>
    <row r="102" spans="1:80" s="527" customFormat="1" ht="13.8" thickTop="1">
      <c r="E102" s="528"/>
      <c r="F102" s="569"/>
      <c r="G102" s="570"/>
      <c r="H102" s="571"/>
      <c r="I102" s="569"/>
      <c r="J102" s="572"/>
      <c r="K102" s="572"/>
      <c r="L102" s="572"/>
      <c r="M102" s="572"/>
      <c r="N102" s="572"/>
      <c r="O102" s="573"/>
      <c r="P102" s="574"/>
      <c r="AQ102" s="528"/>
      <c r="AR102" s="528"/>
      <c r="AS102" s="528"/>
      <c r="AT102" s="528"/>
      <c r="AU102" s="528"/>
      <c r="AV102" s="533" t="s">
        <v>1731</v>
      </c>
      <c r="AW102" s="533"/>
      <c r="AX102" s="533"/>
      <c r="AY102" s="533">
        <f>AY101-AY101</f>
        <v>0</v>
      </c>
      <c r="AZ102" s="533">
        <f>AY101-AZ101</f>
        <v>-292.93381329514523</v>
      </c>
      <c r="BA102" s="533">
        <f>AY101-BA101</f>
        <v>-109.1656548485862</v>
      </c>
      <c r="BB102" s="533">
        <f>AY101-BB101</f>
        <v>28.967984016654555</v>
      </c>
      <c r="BC102" s="533">
        <f>AY101-BC101</f>
        <v>88.737957068759442</v>
      </c>
      <c r="BD102" s="533">
        <f>AY101-BD101</f>
        <v>154.35400377756923</v>
      </c>
      <c r="BE102" s="533">
        <f>$AY$101-BE101</f>
        <v>109.79589091109574</v>
      </c>
      <c r="BF102" s="533">
        <f>$AY$101-BF101</f>
        <v>220.98003393476665</v>
      </c>
      <c r="BO102" s="527">
        <f t="shared" ref="BO102:BT102" si="177">AY102*BO85</f>
        <v>0</v>
      </c>
      <c r="BP102" s="534">
        <f t="shared" si="177"/>
        <v>-104870.30515966199</v>
      </c>
      <c r="BQ102" s="534">
        <f t="shared" si="177"/>
        <v>-42574.605390948622</v>
      </c>
      <c r="BR102" s="534">
        <f t="shared" si="177"/>
        <v>15353.031528826914</v>
      </c>
      <c r="BS102" s="534">
        <f t="shared" si="177"/>
        <v>42150.529607660734</v>
      </c>
      <c r="BT102" s="534">
        <f t="shared" si="177"/>
        <v>73318.15179434538</v>
      </c>
      <c r="BU102" s="534"/>
    </row>
    <row r="103" spans="1:80" s="248" customFormat="1">
      <c r="A103" s="247" t="s">
        <v>2070</v>
      </c>
      <c r="E103" s="249"/>
      <c r="F103" s="249"/>
      <c r="G103" s="249"/>
      <c r="H103" s="249"/>
      <c r="I103" s="249"/>
      <c r="J103" s="250"/>
      <c r="K103" s="250"/>
      <c r="L103" s="250"/>
      <c r="M103" s="250"/>
      <c r="N103" s="250"/>
      <c r="O103" s="251"/>
      <c r="P103" s="251"/>
      <c r="AQ103" s="249"/>
      <c r="AR103" s="249"/>
      <c r="AS103" s="249"/>
      <c r="AT103" s="249"/>
      <c r="AU103" s="249"/>
      <c r="AV103" s="249"/>
      <c r="AW103" s="249"/>
      <c r="AX103" s="249"/>
      <c r="AY103" s="249"/>
      <c r="AZ103" s="249"/>
    </row>
    <row r="104" spans="1:80" s="248" customFormat="1">
      <c r="A104" s="247" t="s">
        <v>689</v>
      </c>
      <c r="B104" s="252" t="s">
        <v>688</v>
      </c>
      <c r="C104" s="252"/>
      <c r="D104" s="253" t="s">
        <v>1132</v>
      </c>
      <c r="E104" s="252" t="s">
        <v>700</v>
      </c>
      <c r="F104" s="254" t="s">
        <v>687</v>
      </c>
      <c r="G104" s="254" t="s">
        <v>344</v>
      </c>
      <c r="H104" s="253" t="s">
        <v>686</v>
      </c>
      <c r="I104" s="253" t="s">
        <v>1096</v>
      </c>
      <c r="J104" s="253" t="s">
        <v>685</v>
      </c>
      <c r="K104" s="255" t="s">
        <v>1119</v>
      </c>
      <c r="L104" s="255" t="s">
        <v>1118</v>
      </c>
      <c r="M104" s="255" t="s">
        <v>1117</v>
      </c>
      <c r="N104" s="255" t="s">
        <v>1116</v>
      </c>
      <c r="O104" s="822" t="s">
        <v>606</v>
      </c>
      <c r="P104" s="822" t="s">
        <v>607</v>
      </c>
      <c r="Q104" s="250"/>
      <c r="R104" s="835"/>
      <c r="S104" s="835"/>
      <c r="T104" s="835"/>
      <c r="U104" s="835"/>
      <c r="V104" s="835"/>
      <c r="W104" s="835"/>
      <c r="X104" s="835"/>
      <c r="Y104" s="835"/>
      <c r="Z104" s="835"/>
      <c r="AA104" s="835"/>
      <c r="AB104" s="835"/>
      <c r="AC104" s="835"/>
      <c r="AD104" s="835"/>
      <c r="AE104" s="835"/>
      <c r="AF104" s="835"/>
      <c r="AG104" s="835"/>
      <c r="AH104" s="835"/>
      <c r="AI104" s="835"/>
      <c r="AJ104" s="835"/>
      <c r="AK104" s="835"/>
      <c r="AL104" s="835"/>
      <c r="AM104" s="835"/>
      <c r="AN104" s="835"/>
      <c r="AO104" s="252" t="s">
        <v>1833</v>
      </c>
      <c r="AP104" s="252" t="s">
        <v>2032</v>
      </c>
      <c r="AQ104" s="255" t="s">
        <v>1119</v>
      </c>
      <c r="AR104" s="255" t="s">
        <v>1118</v>
      </c>
      <c r="AS104" s="255" t="s">
        <v>1117</v>
      </c>
      <c r="AT104" s="255" t="s">
        <v>1116</v>
      </c>
      <c r="AU104" s="822" t="s">
        <v>606</v>
      </c>
      <c r="AV104" s="822" t="s">
        <v>607</v>
      </c>
      <c r="AW104" s="822" t="s">
        <v>1833</v>
      </c>
      <c r="AX104" s="822" t="s">
        <v>2032</v>
      </c>
      <c r="AY104" s="255" t="s">
        <v>1119</v>
      </c>
      <c r="AZ104" s="255" t="s">
        <v>1118</v>
      </c>
      <c r="BA104" s="255" t="s">
        <v>1117</v>
      </c>
      <c r="BB104" s="255" t="s">
        <v>1116</v>
      </c>
      <c r="BC104" s="822" t="s">
        <v>606</v>
      </c>
      <c r="BD104" s="822" t="s">
        <v>607</v>
      </c>
      <c r="BE104" s="822" t="s">
        <v>1833</v>
      </c>
      <c r="BF104" s="822" t="s">
        <v>2032</v>
      </c>
      <c r="BG104" s="256">
        <v>2007</v>
      </c>
      <c r="BH104" s="256">
        <v>2008</v>
      </c>
      <c r="BI104" s="256">
        <v>2009</v>
      </c>
      <c r="BJ104" s="256">
        <v>2010</v>
      </c>
      <c r="BK104" s="256">
        <v>2011</v>
      </c>
      <c r="BL104" s="256">
        <v>2012</v>
      </c>
      <c r="BM104" s="256">
        <v>2013</v>
      </c>
      <c r="BN104" s="256">
        <v>2014</v>
      </c>
      <c r="BO104" s="256">
        <v>2007</v>
      </c>
      <c r="BP104" s="256">
        <v>2008</v>
      </c>
      <c r="BQ104" s="256">
        <v>2009</v>
      </c>
      <c r="BR104" s="256">
        <v>2010</v>
      </c>
      <c r="BS104" s="256">
        <v>2011</v>
      </c>
      <c r="BT104" s="256">
        <v>2012</v>
      </c>
      <c r="BU104" s="256"/>
      <c r="BV104" s="256">
        <v>2007</v>
      </c>
      <c r="BW104" s="256">
        <v>2008</v>
      </c>
      <c r="BX104" s="256">
        <v>2009</v>
      </c>
      <c r="BY104" s="256">
        <v>2010</v>
      </c>
      <c r="BZ104" s="256">
        <v>2011</v>
      </c>
      <c r="CA104" s="256">
        <v>2012</v>
      </c>
    </row>
    <row r="105" spans="1:80" s="248" customFormat="1">
      <c r="A105" s="247"/>
      <c r="B105" s="252"/>
      <c r="C105" s="252"/>
      <c r="D105" s="253"/>
      <c r="E105" s="252"/>
      <c r="F105" s="249" t="s">
        <v>2080</v>
      </c>
      <c r="G105" s="254"/>
      <c r="H105" s="253"/>
      <c r="I105" s="253"/>
      <c r="J105" s="253"/>
      <c r="K105" s="255"/>
      <c r="L105" s="255"/>
      <c r="M105" s="255"/>
      <c r="N105" s="255"/>
      <c r="O105" s="256"/>
      <c r="P105" s="256"/>
      <c r="Q105" s="249"/>
      <c r="AQ105" s="255">
        <v>1</v>
      </c>
      <c r="AR105" s="255">
        <v>1</v>
      </c>
      <c r="AS105" s="255">
        <v>1</v>
      </c>
      <c r="AT105" s="255">
        <v>1</v>
      </c>
      <c r="AU105" s="256">
        <v>1</v>
      </c>
      <c r="AV105" s="256">
        <v>1</v>
      </c>
      <c r="AW105" s="256">
        <v>1</v>
      </c>
      <c r="AX105" s="256">
        <v>1</v>
      </c>
      <c r="AY105" s="257">
        <f>'Graddage 150815'!B6</f>
        <v>0.88374417055296473</v>
      </c>
      <c r="AZ105" s="257">
        <f>'Graddage 150815'!C6</f>
        <v>0.92005329780146572</v>
      </c>
      <c r="BA105" s="257">
        <f>'Graddage 150815'!D6</f>
        <v>1.0746169220519655</v>
      </c>
      <c r="BB105" s="257">
        <f>'Graddage 150815'!E6</f>
        <v>1.0506329113924051</v>
      </c>
      <c r="BC105" s="257">
        <f>'Graddage 150815'!F6</f>
        <v>0.89173884077281818</v>
      </c>
      <c r="BD105" s="257">
        <f>'Graddage 150815'!G6</f>
        <v>1.0509660226515656</v>
      </c>
      <c r="BE105" s="257">
        <f>'Graddage 150815'!H6</f>
        <v>0.84177215189873422</v>
      </c>
      <c r="BF105" s="257">
        <f>'Graddage 150815'!I6</f>
        <v>0.87341772151898733</v>
      </c>
      <c r="BG105" s="256">
        <f>'CO2 faktorer 141015'!D21</f>
        <v>246.94728383639125</v>
      </c>
      <c r="BH105" s="256">
        <f>'CO2 faktorer 141015'!E21</f>
        <v>238.88515683090336</v>
      </c>
      <c r="BI105" s="256">
        <f>'CO2 faktorer 141015'!F21</f>
        <v>242.7354937552883</v>
      </c>
      <c r="BJ105" s="256">
        <f>'CO2 faktorer 141015'!G21</f>
        <v>215.0484571820248</v>
      </c>
      <c r="BK105" s="256">
        <f>'CO2 faktorer 141015'!H21</f>
        <v>193.89470583068297</v>
      </c>
      <c r="BL105" s="256">
        <f>'CO2 faktorer 141015'!I21</f>
        <v>221.16987711022821</v>
      </c>
      <c r="BM105" s="256">
        <f>'CO2 faktorer 141015'!J21</f>
        <v>218.47649999999999</v>
      </c>
      <c r="BN105" s="256">
        <f>'CO2 faktorer 141015'!K21</f>
        <v>210.579324034216</v>
      </c>
      <c r="BO105" s="248">
        <f>'Priser 130814'!C10</f>
        <v>375</v>
      </c>
      <c r="BP105" s="248">
        <f>'Priser 130814'!D10</f>
        <v>375</v>
      </c>
      <c r="BQ105" s="248">
        <f>'Priser 130814'!E10</f>
        <v>375</v>
      </c>
      <c r="BR105" s="248">
        <f>'Priser 130814'!F10</f>
        <v>375</v>
      </c>
      <c r="BS105" s="248">
        <f>'Priser 130814'!G10</f>
        <v>350</v>
      </c>
      <c r="BT105" s="248">
        <f>'Priser 130814'!H10</f>
        <v>375</v>
      </c>
      <c r="BV105" s="248">
        <f>'Priser 130814'!$H$10</f>
        <v>375</v>
      </c>
      <c r="BW105" s="248">
        <f>'Priser 130814'!$H$10</f>
        <v>375</v>
      </c>
      <c r="BX105" s="248">
        <f>'Priser 130814'!$H$10</f>
        <v>375</v>
      </c>
      <c r="BY105" s="248">
        <f>'Priser 130814'!$H$10</f>
        <v>375</v>
      </c>
      <c r="BZ105" s="248">
        <f>'Priser 130814'!$H$10</f>
        <v>375</v>
      </c>
      <c r="CA105" s="248">
        <f>'Priser 130814'!$H$10</f>
        <v>375</v>
      </c>
      <c r="CB105" s="479">
        <f t="shared" ref="CB105:CB117" si="178">BV105-CA105</f>
        <v>0</v>
      </c>
    </row>
    <row r="106" spans="1:80" s="248" customFormat="1">
      <c r="A106" s="258">
        <v>202000603</v>
      </c>
      <c r="B106" s="258">
        <v>4473</v>
      </c>
      <c r="C106" s="258" t="s">
        <v>1120</v>
      </c>
      <c r="D106" s="258" t="s">
        <v>1132</v>
      </c>
      <c r="E106" s="258">
        <v>31937395</v>
      </c>
      <c r="F106" s="259" t="s">
        <v>701</v>
      </c>
      <c r="G106" s="259" t="s">
        <v>368</v>
      </c>
      <c r="H106" s="260">
        <v>8</v>
      </c>
      <c r="I106" s="261">
        <v>6310</v>
      </c>
      <c r="J106" s="262" t="s">
        <v>680</v>
      </c>
      <c r="K106" s="263">
        <v>25.765999999999998</v>
      </c>
      <c r="L106" s="263">
        <v>27.547999999999998</v>
      </c>
      <c r="M106" s="264">
        <v>27.547999999999998</v>
      </c>
      <c r="N106" s="264">
        <v>22.088999999999999</v>
      </c>
      <c r="O106" s="265">
        <v>22</v>
      </c>
      <c r="P106" s="265">
        <v>28</v>
      </c>
      <c r="AO106" s="258">
        <v>25</v>
      </c>
      <c r="AP106" s="258">
        <v>29</v>
      </c>
      <c r="AQ106" s="266">
        <f t="shared" ref="AQ106:AS106" si="179">K106</f>
        <v>25.765999999999998</v>
      </c>
      <c r="AR106" s="266">
        <f t="shared" si="179"/>
        <v>27.547999999999998</v>
      </c>
      <c r="AS106" s="266">
        <f t="shared" si="179"/>
        <v>27.547999999999998</v>
      </c>
      <c r="AT106" s="266">
        <f t="shared" ref="AT106:AT116" si="180">N106</f>
        <v>22.088999999999999</v>
      </c>
      <c r="AU106" s="266">
        <f t="shared" ref="AU106:AU116" si="181">O106</f>
        <v>22</v>
      </c>
      <c r="AV106" s="266">
        <f t="shared" ref="AV106:AV116" si="182">P106</f>
        <v>28</v>
      </c>
      <c r="AW106" s="266">
        <f>AO106</f>
        <v>25</v>
      </c>
      <c r="AX106" s="266">
        <f>AP106</f>
        <v>29</v>
      </c>
      <c r="AY106" s="266">
        <f>0.85*AQ106/$AY$105+0.15*AQ106</f>
        <v>28.647071956275912</v>
      </c>
      <c r="AZ106" s="266">
        <f>0.85*AR106/$AZ$105+0.15*AR106</f>
        <v>29.582682114409842</v>
      </c>
      <c r="BA106" s="266">
        <f>0.85*AS106/$BA$105+0.15*AS106</f>
        <v>25.922104401735893</v>
      </c>
      <c r="BB106" s="266">
        <f t="shared" ref="BB106:BB116" si="183">0.85*AT106/$BB$105+0.15*AT106</f>
        <v>21.18414939759036</v>
      </c>
      <c r="BC106" s="266">
        <f t="shared" ref="BC106:BC116" si="184">0.85*AU106/$BC$105+0.15*AU106</f>
        <v>24.270265222263728</v>
      </c>
      <c r="BD106" s="266">
        <f t="shared" ref="BD106:BD116" si="185">0.85*AV106/$BD$105+0.15*AV106</f>
        <v>26.84583201267829</v>
      </c>
      <c r="BE106" s="266">
        <f>0.85*AW106/$BE$105+0.15*AW106</f>
        <v>28.994360902255639</v>
      </c>
      <c r="BF106" s="266">
        <f>0.85*AX106/$BF$105+0.15*AX106</f>
        <v>32.572463768115938</v>
      </c>
      <c r="BG106" s="267">
        <f t="shared" ref="BG106:BG116" si="186">$BG$105*AY106/1000</f>
        <v>7.0743166094679921</v>
      </c>
      <c r="BH106" s="267">
        <f t="shared" ref="BH106:BH116" si="187">$BH$105*AZ106/1000</f>
        <v>7.0668636563795548</v>
      </c>
      <c r="BI106" s="267">
        <f t="shared" ref="BI106:BI116" si="188">$BI$105*BA106/1000</f>
        <v>6.2922148111314948</v>
      </c>
      <c r="BJ106" s="267">
        <f t="shared" ref="BJ106:BJ116" si="189">$BJ$105*BB106/1000</f>
        <v>4.5556186446653273</v>
      </c>
      <c r="BK106" s="267">
        <f t="shared" ref="BK106:BK116" si="190">$BK$105*BC106/1000</f>
        <v>4.7058759357034807</v>
      </c>
      <c r="BL106" s="267">
        <f t="shared" ref="BL106:BL116" si="191">$BL$105*BD106/1000</f>
        <v>5.9374893671658882</v>
      </c>
      <c r="BM106" s="267">
        <f>$BM$105*BE106/1000</f>
        <v>6.3345864896616542</v>
      </c>
      <c r="BN106" s="267">
        <f>$BN$105*BF106/1000</f>
        <v>6.8590874024188464</v>
      </c>
      <c r="BO106" s="440">
        <f>$BO$105*AY106</f>
        <v>10742.651983603468</v>
      </c>
      <c r="BP106" s="440">
        <f>$BP$105*AZ106</f>
        <v>11093.50579290369</v>
      </c>
      <c r="BQ106" s="440">
        <f>$BQ$105*BA106</f>
        <v>9720.7891506509604</v>
      </c>
      <c r="BR106" s="440">
        <f>$BR$105*BB106</f>
        <v>7944.056024096385</v>
      </c>
      <c r="BS106" s="440">
        <f>$BS$105*BC106</f>
        <v>8494.5928277923049</v>
      </c>
      <c r="BT106" s="440">
        <f>$BT$105*BD106</f>
        <v>10067.187004754358</v>
      </c>
      <c r="BU106" s="440"/>
      <c r="BV106" s="453">
        <f t="shared" ref="BV106:BV116" si="192">$BV$105*AY106</f>
        <v>10742.651983603468</v>
      </c>
      <c r="BW106" s="453">
        <f t="shared" ref="BW106:BW116" si="193">$BW$105*AZ106</f>
        <v>11093.50579290369</v>
      </c>
      <c r="BX106" s="453">
        <f t="shared" ref="BX106:BX116" si="194">$BX$105*BA106</f>
        <v>9720.7891506509604</v>
      </c>
      <c r="BY106" s="453">
        <f t="shared" ref="BY106:BY116" si="195">$BY$105*BB106</f>
        <v>7944.056024096385</v>
      </c>
      <c r="BZ106" s="453">
        <f t="shared" ref="BZ106:BZ116" si="196">$BZ$105*BC106</f>
        <v>9101.3494583488973</v>
      </c>
      <c r="CA106" s="453">
        <f t="shared" ref="CA106:CA116" si="197">$CA$105*BD106</f>
        <v>10067.187004754358</v>
      </c>
      <c r="CB106" s="479">
        <f t="shared" si="178"/>
        <v>675.46497884910968</v>
      </c>
    </row>
    <row r="107" spans="1:80" s="248" customFormat="1">
      <c r="A107" s="258">
        <v>241301400</v>
      </c>
      <c r="B107" s="258">
        <v>4126</v>
      </c>
      <c r="C107" s="258" t="s">
        <v>106</v>
      </c>
      <c r="D107" s="258" t="s">
        <v>1132</v>
      </c>
      <c r="E107" s="258">
        <v>29882586</v>
      </c>
      <c r="F107" s="259" t="s">
        <v>702</v>
      </c>
      <c r="G107" s="259" t="s">
        <v>703</v>
      </c>
      <c r="H107" s="260">
        <v>14</v>
      </c>
      <c r="I107" s="261">
        <v>6310</v>
      </c>
      <c r="J107" s="262" t="s">
        <v>680</v>
      </c>
      <c r="K107" s="263">
        <v>29.88</v>
      </c>
      <c r="L107" s="263">
        <v>30.5</v>
      </c>
      <c r="M107" s="264">
        <v>32.85</v>
      </c>
      <c r="N107" s="264">
        <v>30.5</v>
      </c>
      <c r="O107" s="265">
        <v>27</v>
      </c>
      <c r="P107" s="265">
        <v>29</v>
      </c>
      <c r="AO107" s="258">
        <v>27</v>
      </c>
      <c r="AP107" s="258">
        <v>33</v>
      </c>
      <c r="AQ107" s="266">
        <f t="shared" ref="AQ107:AQ116" si="198">K107</f>
        <v>29.88</v>
      </c>
      <c r="AR107" s="266">
        <f t="shared" ref="AR107:AR116" si="199">L107</f>
        <v>30.5</v>
      </c>
      <c r="AS107" s="266">
        <f t="shared" ref="AS107:AS116" si="200">M107</f>
        <v>32.85</v>
      </c>
      <c r="AT107" s="266">
        <f t="shared" si="180"/>
        <v>30.5</v>
      </c>
      <c r="AU107" s="266">
        <f t="shared" si="181"/>
        <v>27</v>
      </c>
      <c r="AV107" s="266">
        <f t="shared" si="182"/>
        <v>29</v>
      </c>
      <c r="AW107" s="266">
        <f t="shared" ref="AW107:AX116" si="201">AO107</f>
        <v>27</v>
      </c>
      <c r="AX107" s="266">
        <f t="shared" si="201"/>
        <v>33</v>
      </c>
      <c r="AY107" s="266">
        <f>0.85*AQ107/$AY$105+0.15*AQ107</f>
        <v>33.221086317376553</v>
      </c>
      <c r="AZ107" s="266">
        <f>0.85*AR107/$AZ$105+0.15*AR107</f>
        <v>32.752715423606084</v>
      </c>
      <c r="BA107" s="266">
        <f>0.85*AS107/$BA$105+0.15*AS107</f>
        <v>30.911177929324239</v>
      </c>
      <c r="BB107" s="266">
        <f t="shared" si="183"/>
        <v>29.250602409638553</v>
      </c>
      <c r="BC107" s="266">
        <f t="shared" si="184"/>
        <v>29.786234590960028</v>
      </c>
      <c r="BD107" s="266">
        <f t="shared" si="185"/>
        <v>27.804611727416798</v>
      </c>
      <c r="BE107" s="266">
        <f t="shared" ref="BE107:BE116" si="202">0.85*AW107/$BE$105+0.15*AW107</f>
        <v>31.313909774436087</v>
      </c>
      <c r="BF107" s="266">
        <f t="shared" ref="BF107:BF116" si="203">0.85*AX107/$BF$105+0.15*AX107</f>
        <v>37.065217391304351</v>
      </c>
      <c r="BG107" s="267">
        <f t="shared" si="186"/>
        <v>8.2038570321704416</v>
      </c>
      <c r="BH107" s="267">
        <f t="shared" si="187"/>
        <v>7.8241375606060863</v>
      </c>
      <c r="BI107" s="267">
        <f t="shared" si="188"/>
        <v>7.5032400372320902</v>
      </c>
      <c r="BJ107" s="267">
        <f t="shared" si="189"/>
        <v>6.290296919837588</v>
      </c>
      <c r="BK107" s="267">
        <f t="shared" si="190"/>
        <v>5.7753931938179077</v>
      </c>
      <c r="BL107" s="267">
        <f t="shared" si="191"/>
        <v>6.1495425588503831</v>
      </c>
      <c r="BM107" s="267">
        <f t="shared" ref="BM107:BM116" si="204">$BM$105*BE107/1000</f>
        <v>6.8413534088345846</v>
      </c>
      <c r="BN107" s="267">
        <f t="shared" ref="BN107:BN116" si="205">$BN$105*BF107/1000</f>
        <v>7.8051684234421375</v>
      </c>
      <c r="BO107" s="440">
        <f t="shared" ref="BO107:BO116" si="206">$BO$105*AY107</f>
        <v>12457.907369016208</v>
      </c>
      <c r="BP107" s="440">
        <f t="shared" ref="BP107:BP116" si="207">$BP$105*AZ107</f>
        <v>12282.268283852281</v>
      </c>
      <c r="BQ107" s="440">
        <f t="shared" ref="BQ107:BQ116" si="208">$BQ$105*BA107</f>
        <v>11591.691723496589</v>
      </c>
      <c r="BR107" s="440">
        <f t="shared" ref="BR107:BR116" si="209">$BR$105*BB107</f>
        <v>10968.975903614457</v>
      </c>
      <c r="BS107" s="440">
        <f t="shared" ref="BS107:BS116" si="210">$BS$105*BC107</f>
        <v>10425.18210683601</v>
      </c>
      <c r="BT107" s="440">
        <f t="shared" ref="BT107:BT116" si="211">$BT$105*BD107</f>
        <v>10426.729397781299</v>
      </c>
      <c r="BU107" s="440"/>
      <c r="BV107" s="453">
        <f t="shared" si="192"/>
        <v>12457.907369016208</v>
      </c>
      <c r="BW107" s="453">
        <f t="shared" si="193"/>
        <v>12282.268283852281</v>
      </c>
      <c r="BX107" s="453">
        <f t="shared" si="194"/>
        <v>11591.691723496589</v>
      </c>
      <c r="BY107" s="453">
        <f t="shared" si="195"/>
        <v>10968.975903614457</v>
      </c>
      <c r="BZ107" s="453">
        <f t="shared" si="196"/>
        <v>11169.83797161001</v>
      </c>
      <c r="CA107" s="453">
        <f t="shared" si="197"/>
        <v>10426.729397781299</v>
      </c>
      <c r="CB107" s="479">
        <f t="shared" si="178"/>
        <v>2031.1779712349089</v>
      </c>
    </row>
    <row r="108" spans="1:80" s="248" customFormat="1">
      <c r="A108" s="258">
        <v>140001900</v>
      </c>
      <c r="B108" s="258">
        <v>1112</v>
      </c>
      <c r="C108" s="258" t="s">
        <v>1122</v>
      </c>
      <c r="D108" s="258" t="s">
        <v>1132</v>
      </c>
      <c r="E108" s="258">
        <v>37652133</v>
      </c>
      <c r="F108" s="259" t="s">
        <v>1295</v>
      </c>
      <c r="G108" s="259" t="s">
        <v>484</v>
      </c>
      <c r="H108" s="260">
        <v>19</v>
      </c>
      <c r="I108" s="261">
        <v>6310</v>
      </c>
      <c r="J108" s="262" t="s">
        <v>680</v>
      </c>
      <c r="K108" s="263"/>
      <c r="L108" s="263"/>
      <c r="M108" s="264"/>
      <c r="N108" s="264">
        <v>10</v>
      </c>
      <c r="O108" s="265">
        <v>37</v>
      </c>
      <c r="P108" s="265">
        <v>26</v>
      </c>
      <c r="AO108" s="258">
        <v>17</v>
      </c>
      <c r="AP108" s="258">
        <v>17</v>
      </c>
      <c r="AQ108" s="266">
        <f t="shared" si="198"/>
        <v>0</v>
      </c>
      <c r="AR108" s="266">
        <f t="shared" si="199"/>
        <v>0</v>
      </c>
      <c r="AS108" s="266">
        <f t="shared" si="200"/>
        <v>0</v>
      </c>
      <c r="AT108" s="266">
        <f t="shared" si="180"/>
        <v>10</v>
      </c>
      <c r="AU108" s="266">
        <f t="shared" si="181"/>
        <v>37</v>
      </c>
      <c r="AV108" s="266">
        <f t="shared" si="182"/>
        <v>26</v>
      </c>
      <c r="AW108" s="266">
        <f t="shared" si="201"/>
        <v>17</v>
      </c>
      <c r="AX108" s="266">
        <f t="shared" si="201"/>
        <v>17</v>
      </c>
      <c r="AY108" s="266">
        <f>0.85*AQ108/$AY$105+0.15*AQ108</f>
        <v>0</v>
      </c>
      <c r="AZ108" s="266">
        <f>0.85*AR108/$AZ$105+0.15*AR108</f>
        <v>0</v>
      </c>
      <c r="BA108" s="266">
        <f>0.85*AS108/$BA$105+0.15*AS108</f>
        <v>0</v>
      </c>
      <c r="BB108" s="266">
        <f t="shared" si="183"/>
        <v>9.5903614457831328</v>
      </c>
      <c r="BC108" s="266">
        <f t="shared" si="184"/>
        <v>40.818173328352628</v>
      </c>
      <c r="BD108" s="266">
        <f t="shared" si="185"/>
        <v>24.928272583201267</v>
      </c>
      <c r="BE108" s="266">
        <f t="shared" si="202"/>
        <v>19.716165413533833</v>
      </c>
      <c r="BF108" s="266">
        <f t="shared" si="203"/>
        <v>19.094202898550726</v>
      </c>
      <c r="BG108" s="267">
        <f t="shared" si="186"/>
        <v>0</v>
      </c>
      <c r="BH108" s="267">
        <f t="shared" si="187"/>
        <v>0</v>
      </c>
      <c r="BI108" s="267">
        <f t="shared" si="188"/>
        <v>0</v>
      </c>
      <c r="BJ108" s="267">
        <f t="shared" si="189"/>
        <v>2.0623924327336352</v>
      </c>
      <c r="BK108" s="267">
        <f t="shared" si="190"/>
        <v>7.9144277100467626</v>
      </c>
      <c r="BL108" s="267">
        <f t="shared" si="191"/>
        <v>5.5133829837968955</v>
      </c>
      <c r="BM108" s="267">
        <f t="shared" si="204"/>
        <v>4.3075188129699242</v>
      </c>
      <c r="BN108" s="267">
        <f t="shared" si="205"/>
        <v>4.0208443393489794</v>
      </c>
      <c r="BO108" s="440">
        <f t="shared" si="206"/>
        <v>0</v>
      </c>
      <c r="BP108" s="440">
        <f t="shared" si="207"/>
        <v>0</v>
      </c>
      <c r="BQ108" s="440">
        <f t="shared" si="208"/>
        <v>0</v>
      </c>
      <c r="BR108" s="440">
        <f t="shared" si="209"/>
        <v>3596.3855421686749</v>
      </c>
      <c r="BS108" s="440">
        <f t="shared" si="210"/>
        <v>14286.360664923421</v>
      </c>
      <c r="BT108" s="440">
        <f t="shared" si="211"/>
        <v>9348.1022187004746</v>
      </c>
      <c r="BU108" s="440"/>
      <c r="BV108" s="453">
        <f t="shared" si="192"/>
        <v>0</v>
      </c>
      <c r="BW108" s="453">
        <f t="shared" si="193"/>
        <v>0</v>
      </c>
      <c r="BX108" s="453">
        <f t="shared" si="194"/>
        <v>0</v>
      </c>
      <c r="BY108" s="453">
        <f t="shared" si="195"/>
        <v>3596.3855421686749</v>
      </c>
      <c r="BZ108" s="453">
        <f t="shared" si="196"/>
        <v>15306.814998132235</v>
      </c>
      <c r="CA108" s="453">
        <f t="shared" si="197"/>
        <v>9348.1022187004746</v>
      </c>
      <c r="CB108" s="479">
        <f t="shared" si="178"/>
        <v>-9348.1022187004746</v>
      </c>
    </row>
    <row r="109" spans="1:80" s="248" customFormat="1">
      <c r="A109" s="258">
        <v>140001900</v>
      </c>
      <c r="B109" s="258">
        <v>1112</v>
      </c>
      <c r="C109" s="258" t="s">
        <v>1122</v>
      </c>
      <c r="D109" s="258" t="s">
        <v>1132</v>
      </c>
      <c r="E109" s="258">
        <v>32344968</v>
      </c>
      <c r="F109" s="259" t="s">
        <v>1296</v>
      </c>
      <c r="G109" s="259" t="s">
        <v>484</v>
      </c>
      <c r="H109" s="260">
        <v>19</v>
      </c>
      <c r="I109" s="261">
        <v>6310</v>
      </c>
      <c r="J109" s="262" t="s">
        <v>680</v>
      </c>
      <c r="K109" s="263">
        <v>208</v>
      </c>
      <c r="L109" s="263">
        <v>217</v>
      </c>
      <c r="M109" s="264">
        <v>208</v>
      </c>
      <c r="N109" s="264">
        <v>237</v>
      </c>
      <c r="O109" s="265">
        <v>190.64099999999999</v>
      </c>
      <c r="P109" s="265">
        <v>187.90899999999999</v>
      </c>
      <c r="AO109" s="258">
        <v>161</v>
      </c>
      <c r="AP109" s="258">
        <v>173</v>
      </c>
      <c r="AQ109" s="266">
        <f t="shared" si="198"/>
        <v>208</v>
      </c>
      <c r="AR109" s="266">
        <f t="shared" si="199"/>
        <v>217</v>
      </c>
      <c r="AS109" s="266">
        <f t="shared" si="200"/>
        <v>208</v>
      </c>
      <c r="AT109" s="266">
        <f t="shared" si="180"/>
        <v>237</v>
      </c>
      <c r="AU109" s="266">
        <f t="shared" si="181"/>
        <v>190.64099999999999</v>
      </c>
      <c r="AV109" s="266">
        <f t="shared" si="182"/>
        <v>187.90899999999999</v>
      </c>
      <c r="AW109" s="266">
        <f t="shared" si="201"/>
        <v>161</v>
      </c>
      <c r="AX109" s="266">
        <f t="shared" si="201"/>
        <v>173</v>
      </c>
      <c r="AY109" s="266">
        <f>0.85*AQ109/AY157+0.15*AQ109</f>
        <v>237.63858420847916</v>
      </c>
      <c r="AZ109" s="266">
        <f>0.85*AR109/AZ157+0.15*AR109</f>
        <v>244.94696969696969</v>
      </c>
      <c r="BA109" s="266">
        <f>0.85*AS109/BA157+0.15*AS109</f>
        <v>216.9730486524326</v>
      </c>
      <c r="BB109" s="266">
        <f t="shared" si="183"/>
        <v>227.29156626506023</v>
      </c>
      <c r="BC109" s="266">
        <f t="shared" si="184"/>
        <v>210.31398328352631</v>
      </c>
      <c r="BD109" s="266">
        <f t="shared" si="185"/>
        <v>180.16333741679873</v>
      </c>
      <c r="BE109" s="266">
        <f t="shared" si="202"/>
        <v>186.7236842105263</v>
      </c>
      <c r="BF109" s="266">
        <f t="shared" si="203"/>
        <v>194.31159420289853</v>
      </c>
      <c r="BG109" s="267">
        <f t="shared" si="186"/>
        <v>58.684202905009464</v>
      </c>
      <c r="BH109" s="267">
        <f t="shared" si="187"/>
        <v>58.514195271315131</v>
      </c>
      <c r="BI109" s="267">
        <f t="shared" si="188"/>
        <v>52.667060096238423</v>
      </c>
      <c r="BJ109" s="267">
        <f t="shared" si="189"/>
        <v>48.878700655787156</v>
      </c>
      <c r="BK109" s="267">
        <f t="shared" si="190"/>
        <v>40.778767920838511</v>
      </c>
      <c r="BL109" s="267">
        <f t="shared" si="191"/>
        <v>39.846703196241954</v>
      </c>
      <c r="BM109" s="267">
        <f t="shared" si="204"/>
        <v>40.794736993421047</v>
      </c>
      <c r="BN109" s="267">
        <f t="shared" si="205"/>
        <v>40.918004159257258</v>
      </c>
      <c r="BO109" s="440">
        <f t="shared" si="206"/>
        <v>89114.469078179682</v>
      </c>
      <c r="BP109" s="440">
        <f t="shared" si="207"/>
        <v>91855.113636363632</v>
      </c>
      <c r="BQ109" s="440">
        <f t="shared" si="208"/>
        <v>81364.89324466222</v>
      </c>
      <c r="BR109" s="440">
        <f t="shared" si="209"/>
        <v>85234.337349397581</v>
      </c>
      <c r="BS109" s="440">
        <f t="shared" si="210"/>
        <v>73609.894149234213</v>
      </c>
      <c r="BT109" s="440">
        <f t="shared" si="211"/>
        <v>67561.251531299524</v>
      </c>
      <c r="BU109" s="440"/>
      <c r="BV109" s="453">
        <f t="shared" si="192"/>
        <v>89114.469078179682</v>
      </c>
      <c r="BW109" s="453">
        <f t="shared" si="193"/>
        <v>91855.113636363632</v>
      </c>
      <c r="BX109" s="453">
        <f t="shared" si="194"/>
        <v>81364.89324466222</v>
      </c>
      <c r="BY109" s="453">
        <f t="shared" si="195"/>
        <v>85234.337349397581</v>
      </c>
      <c r="BZ109" s="453">
        <f t="shared" si="196"/>
        <v>78867.743731322364</v>
      </c>
      <c r="CA109" s="453">
        <f t="shared" si="197"/>
        <v>67561.251531299524</v>
      </c>
      <c r="CB109" s="479">
        <f t="shared" si="178"/>
        <v>21553.217546880158</v>
      </c>
    </row>
    <row r="110" spans="1:80" s="248" customFormat="1">
      <c r="A110" s="258">
        <v>140001900</v>
      </c>
      <c r="B110" s="258">
        <v>1112</v>
      </c>
      <c r="C110" s="258" t="s">
        <v>1122</v>
      </c>
      <c r="D110" s="258" t="s">
        <v>1132</v>
      </c>
      <c r="E110" s="258">
        <v>57691286</v>
      </c>
      <c r="F110" s="259" t="s">
        <v>2117</v>
      </c>
      <c r="G110" s="259" t="s">
        <v>484</v>
      </c>
      <c r="H110" s="260">
        <v>19</v>
      </c>
      <c r="I110" s="261">
        <v>6310</v>
      </c>
      <c r="J110" s="262" t="s">
        <v>680</v>
      </c>
      <c r="K110" s="263">
        <v>611</v>
      </c>
      <c r="L110" s="263">
        <v>611</v>
      </c>
      <c r="M110" s="264">
        <v>545</v>
      </c>
      <c r="N110" s="264">
        <v>660</v>
      </c>
      <c r="O110" s="265">
        <v>609.06899999999996</v>
      </c>
      <c r="P110" s="265">
        <v>590.60599999999999</v>
      </c>
      <c r="AO110" s="258">
        <v>476</v>
      </c>
      <c r="AP110" s="258">
        <v>490</v>
      </c>
      <c r="AQ110" s="266">
        <f t="shared" si="198"/>
        <v>611</v>
      </c>
      <c r="AR110" s="266">
        <f t="shared" si="199"/>
        <v>611</v>
      </c>
      <c r="AS110" s="266">
        <f t="shared" si="200"/>
        <v>545</v>
      </c>
      <c r="AT110" s="266">
        <f t="shared" si="180"/>
        <v>660</v>
      </c>
      <c r="AU110" s="266">
        <f t="shared" si="181"/>
        <v>609.06899999999996</v>
      </c>
      <c r="AV110" s="266">
        <f t="shared" si="182"/>
        <v>590.60599999999999</v>
      </c>
      <c r="AW110" s="266">
        <f t="shared" si="201"/>
        <v>476</v>
      </c>
      <c r="AX110" s="266">
        <f t="shared" si="201"/>
        <v>490</v>
      </c>
      <c r="AY110" s="266">
        <f t="shared" ref="AY110:AY116" si="212">0.85*AQ110/$AY$105+0.15*AQ110</f>
        <v>679.32007161703734</v>
      </c>
      <c r="AZ110" s="266">
        <f t="shared" ref="AZ110:AZ116" si="213">0.85*AR110/$AZ$105+0.15*AR110</f>
        <v>656.12816799420705</v>
      </c>
      <c r="BA110" s="266">
        <f t="shared" ref="BA110:BA116" si="214">0.85*AS110/$BA$105+0.15*AS110</f>
        <v>512.83384996900179</v>
      </c>
      <c r="BB110" s="266">
        <f t="shared" si="183"/>
        <v>632.96385542168673</v>
      </c>
      <c r="BC110" s="266">
        <f t="shared" si="184"/>
        <v>671.92118948449752</v>
      </c>
      <c r="BD110" s="266">
        <f t="shared" si="185"/>
        <v>566.26105220285262</v>
      </c>
      <c r="BE110" s="266">
        <f t="shared" si="202"/>
        <v>552.05263157894728</v>
      </c>
      <c r="BF110" s="266">
        <f t="shared" si="203"/>
        <v>550.36231884057975</v>
      </c>
      <c r="BG110" s="267">
        <f t="shared" si="186"/>
        <v>167.75624654137013</v>
      </c>
      <c r="BH110" s="267">
        <f t="shared" si="187"/>
        <v>156.73928031246948</v>
      </c>
      <c r="BI110" s="267">
        <f t="shared" si="188"/>
        <v>124.48297778665111</v>
      </c>
      <c r="BJ110" s="267">
        <f t="shared" si="189"/>
        <v>136.11790056041994</v>
      </c>
      <c r="BK110" s="267">
        <f t="shared" si="190"/>
        <v>130.28196137649923</v>
      </c>
      <c r="BL110" s="267">
        <f t="shared" si="191"/>
        <v>125.23988732801344</v>
      </c>
      <c r="BM110" s="267">
        <f t="shared" si="204"/>
        <v>120.61052676315788</v>
      </c>
      <c r="BN110" s="267">
        <f t="shared" si="205"/>
        <v>115.89492507535294</v>
      </c>
      <c r="BO110" s="440">
        <f t="shared" si="206"/>
        <v>254745.02685638901</v>
      </c>
      <c r="BP110" s="440">
        <f t="shared" si="207"/>
        <v>246048.06299782766</v>
      </c>
      <c r="BQ110" s="440">
        <f t="shared" si="208"/>
        <v>192312.69373837567</v>
      </c>
      <c r="BR110" s="440">
        <f t="shared" si="209"/>
        <v>237361.44578313251</v>
      </c>
      <c r="BS110" s="440">
        <f t="shared" si="210"/>
        <v>235172.41631957414</v>
      </c>
      <c r="BT110" s="440">
        <f t="shared" si="211"/>
        <v>212347.89457606972</v>
      </c>
      <c r="BU110" s="440"/>
      <c r="BV110" s="453">
        <f t="shared" si="192"/>
        <v>254745.02685638901</v>
      </c>
      <c r="BW110" s="453">
        <f t="shared" si="193"/>
        <v>246048.06299782766</v>
      </c>
      <c r="BX110" s="453">
        <f t="shared" si="194"/>
        <v>192312.69373837567</v>
      </c>
      <c r="BY110" s="453">
        <f t="shared" si="195"/>
        <v>237361.44578313251</v>
      </c>
      <c r="BZ110" s="453">
        <f t="shared" si="196"/>
        <v>251970.44605668657</v>
      </c>
      <c r="CA110" s="453">
        <f t="shared" si="197"/>
        <v>212347.89457606972</v>
      </c>
      <c r="CB110" s="479">
        <f t="shared" si="178"/>
        <v>42397.132280319289</v>
      </c>
    </row>
    <row r="111" spans="1:80" s="248" customFormat="1">
      <c r="A111" s="258">
        <v>202003300</v>
      </c>
      <c r="B111" s="258">
        <v>3061</v>
      </c>
      <c r="C111" s="258" t="s">
        <v>1120</v>
      </c>
      <c r="D111" s="258" t="s">
        <v>1132</v>
      </c>
      <c r="E111" s="258">
        <v>31937405</v>
      </c>
      <c r="F111" s="259" t="s">
        <v>704</v>
      </c>
      <c r="G111" s="259" t="s">
        <v>368</v>
      </c>
      <c r="H111" s="260">
        <v>33</v>
      </c>
      <c r="I111" s="261">
        <v>6310</v>
      </c>
      <c r="J111" s="262" t="s">
        <v>680</v>
      </c>
      <c r="K111" s="263">
        <v>56.627000000000002</v>
      </c>
      <c r="L111" s="263">
        <v>53.676000000000002</v>
      </c>
      <c r="M111" s="264">
        <v>56.627000000000002</v>
      </c>
      <c r="N111" s="264">
        <v>63.869</v>
      </c>
      <c r="O111" s="265">
        <v>61</v>
      </c>
      <c r="P111" s="265">
        <v>62</v>
      </c>
      <c r="AO111" s="258">
        <v>54</v>
      </c>
      <c r="AP111" s="258">
        <v>55</v>
      </c>
      <c r="AQ111" s="266">
        <f t="shared" si="198"/>
        <v>56.627000000000002</v>
      </c>
      <c r="AR111" s="266">
        <f t="shared" si="199"/>
        <v>53.676000000000002</v>
      </c>
      <c r="AS111" s="266">
        <f t="shared" si="200"/>
        <v>56.627000000000002</v>
      </c>
      <c r="AT111" s="266">
        <f t="shared" si="180"/>
        <v>63.869</v>
      </c>
      <c r="AU111" s="266">
        <f t="shared" si="181"/>
        <v>61</v>
      </c>
      <c r="AV111" s="266">
        <f t="shared" si="182"/>
        <v>62</v>
      </c>
      <c r="AW111" s="266">
        <f t="shared" si="201"/>
        <v>54</v>
      </c>
      <c r="AX111" s="266">
        <f t="shared" si="201"/>
        <v>55</v>
      </c>
      <c r="AY111" s="266">
        <f t="shared" si="212"/>
        <v>62.958850565397661</v>
      </c>
      <c r="AZ111" s="266">
        <f t="shared" si="213"/>
        <v>57.640483707458365</v>
      </c>
      <c r="BA111" s="266">
        <f t="shared" si="214"/>
        <v>53.284848481091132</v>
      </c>
      <c r="BB111" s="266">
        <f t="shared" si="183"/>
        <v>61.252679518072284</v>
      </c>
      <c r="BC111" s="266">
        <f t="shared" si="184"/>
        <v>67.294826298094875</v>
      </c>
      <c r="BD111" s="266">
        <f t="shared" si="185"/>
        <v>59.444342313787637</v>
      </c>
      <c r="BE111" s="266">
        <f t="shared" si="202"/>
        <v>62.627819548872175</v>
      </c>
      <c r="BF111" s="266">
        <f t="shared" si="203"/>
        <v>61.775362318840578</v>
      </c>
      <c r="BG111" s="267">
        <f t="shared" si="186"/>
        <v>15.547517140586198</v>
      </c>
      <c r="BH111" s="267">
        <f t="shared" si="187"/>
        <v>13.769455990265321</v>
      </c>
      <c r="BI111" s="267">
        <f t="shared" si="188"/>
        <v>12.934124005733381</v>
      </c>
      <c r="BJ111" s="267">
        <f t="shared" si="189"/>
        <v>13.172294228626455</v>
      </c>
      <c r="BK111" s="267">
        <f t="shared" si="190"/>
        <v>13.048110548996014</v>
      </c>
      <c r="BL111" s="267">
        <f t="shared" si="191"/>
        <v>13.147297884438752</v>
      </c>
      <c r="BM111" s="267">
        <f t="shared" si="204"/>
        <v>13.682706817669169</v>
      </c>
      <c r="BN111" s="267">
        <f t="shared" si="205"/>
        <v>13.008614039070228</v>
      </c>
      <c r="BO111" s="440">
        <f t="shared" si="206"/>
        <v>23609.568962024125</v>
      </c>
      <c r="BP111" s="440">
        <f t="shared" si="207"/>
        <v>21615.181390296886</v>
      </c>
      <c r="BQ111" s="440">
        <f t="shared" si="208"/>
        <v>19981.818180409173</v>
      </c>
      <c r="BR111" s="440">
        <f t="shared" si="209"/>
        <v>22969.754819277106</v>
      </c>
      <c r="BS111" s="440">
        <f t="shared" si="210"/>
        <v>23553.189204333208</v>
      </c>
      <c r="BT111" s="440">
        <f t="shared" si="211"/>
        <v>22291.628367670364</v>
      </c>
      <c r="BU111" s="440"/>
      <c r="BV111" s="453">
        <f t="shared" si="192"/>
        <v>23609.568962024125</v>
      </c>
      <c r="BW111" s="453">
        <f t="shared" si="193"/>
        <v>21615.181390296886</v>
      </c>
      <c r="BX111" s="453">
        <f t="shared" si="194"/>
        <v>19981.818180409173</v>
      </c>
      <c r="BY111" s="453">
        <f t="shared" si="195"/>
        <v>22969.754819277106</v>
      </c>
      <c r="BZ111" s="453">
        <f t="shared" si="196"/>
        <v>25235.559861785579</v>
      </c>
      <c r="CA111" s="453">
        <f t="shared" si="197"/>
        <v>22291.628367670364</v>
      </c>
      <c r="CB111" s="479">
        <f t="shared" si="178"/>
        <v>1317.9405943537604</v>
      </c>
    </row>
    <row r="112" spans="1:80" s="248" customFormat="1">
      <c r="A112" s="258">
        <v>140002100</v>
      </c>
      <c r="B112" s="258">
        <v>6751</v>
      </c>
      <c r="C112" s="258" t="s">
        <v>106</v>
      </c>
      <c r="D112" s="258" t="s">
        <v>1132</v>
      </c>
      <c r="E112" s="258">
        <v>31937381</v>
      </c>
      <c r="F112" s="259" t="s">
        <v>705</v>
      </c>
      <c r="G112" s="259" t="s">
        <v>484</v>
      </c>
      <c r="H112" s="260">
        <v>21</v>
      </c>
      <c r="I112" s="261">
        <v>6310</v>
      </c>
      <c r="J112" s="262" t="s">
        <v>680</v>
      </c>
      <c r="K112" s="263">
        <v>64</v>
      </c>
      <c r="L112" s="263">
        <v>60</v>
      </c>
      <c r="M112" s="264">
        <v>60</v>
      </c>
      <c r="N112" s="264">
        <v>74</v>
      </c>
      <c r="O112" s="265">
        <v>57</v>
      </c>
      <c r="P112" s="265">
        <v>60</v>
      </c>
      <c r="AO112" s="258">
        <v>53</v>
      </c>
      <c r="AP112" s="258">
        <v>54</v>
      </c>
      <c r="AQ112" s="266">
        <f t="shared" si="198"/>
        <v>64</v>
      </c>
      <c r="AR112" s="266">
        <f t="shared" si="199"/>
        <v>60</v>
      </c>
      <c r="AS112" s="266">
        <f t="shared" si="200"/>
        <v>60</v>
      </c>
      <c r="AT112" s="266">
        <f t="shared" si="180"/>
        <v>74</v>
      </c>
      <c r="AU112" s="266">
        <f t="shared" si="181"/>
        <v>57</v>
      </c>
      <c r="AV112" s="266">
        <f t="shared" si="182"/>
        <v>60</v>
      </c>
      <c r="AW112" s="266">
        <f t="shared" si="201"/>
        <v>53</v>
      </c>
      <c r="AX112" s="266">
        <f t="shared" si="201"/>
        <v>54</v>
      </c>
      <c r="AY112" s="266">
        <f t="shared" si="212"/>
        <v>71.156275914059549</v>
      </c>
      <c r="AZ112" s="266">
        <f t="shared" si="213"/>
        <v>64.431571325126725</v>
      </c>
      <c r="BA112" s="266">
        <f t="shared" si="214"/>
        <v>56.458772473651578</v>
      </c>
      <c r="BB112" s="266">
        <f t="shared" si="183"/>
        <v>70.968674698795169</v>
      </c>
      <c r="BC112" s="266">
        <f t="shared" si="184"/>
        <v>62.88205080313783</v>
      </c>
      <c r="BD112" s="266">
        <f t="shared" si="185"/>
        <v>57.52678288431062</v>
      </c>
      <c r="BE112" s="266">
        <f t="shared" si="202"/>
        <v>61.468045112781951</v>
      </c>
      <c r="BF112" s="266">
        <f t="shared" si="203"/>
        <v>60.652173913043477</v>
      </c>
      <c r="BG112" s="267">
        <f t="shared" si="186"/>
        <v>17.571849064889832</v>
      </c>
      <c r="BH112" s="267">
        <f t="shared" si="187"/>
        <v>15.391746020864433</v>
      </c>
      <c r="BI112" s="267">
        <f t="shared" si="188"/>
        <v>13.704548013209296</v>
      </c>
      <c r="BJ112" s="267">
        <f t="shared" si="189"/>
        <v>15.2617040022289</v>
      </c>
      <c r="BK112" s="267">
        <f t="shared" si="190"/>
        <v>12.192496742504471</v>
      </c>
      <c r="BL112" s="267">
        <f t="shared" si="191"/>
        <v>12.72319150106976</v>
      </c>
      <c r="BM112" s="267">
        <f t="shared" si="204"/>
        <v>13.429323358082705</v>
      </c>
      <c r="BN112" s="267">
        <f t="shared" si="205"/>
        <v>12.772093783814405</v>
      </c>
      <c r="BO112" s="440">
        <f t="shared" si="206"/>
        <v>26683.603467772329</v>
      </c>
      <c r="BP112" s="440">
        <f t="shared" si="207"/>
        <v>24161.839246922522</v>
      </c>
      <c r="BQ112" s="440">
        <f t="shared" si="208"/>
        <v>21172.039677619341</v>
      </c>
      <c r="BR112" s="440">
        <f t="shared" si="209"/>
        <v>26613.25301204819</v>
      </c>
      <c r="BS112" s="440">
        <f t="shared" si="210"/>
        <v>22008.717781098239</v>
      </c>
      <c r="BT112" s="440">
        <f t="shared" si="211"/>
        <v>21572.543581616483</v>
      </c>
      <c r="BU112" s="440"/>
      <c r="BV112" s="453">
        <f t="shared" si="192"/>
        <v>26683.603467772329</v>
      </c>
      <c r="BW112" s="453">
        <f t="shared" si="193"/>
        <v>24161.839246922522</v>
      </c>
      <c r="BX112" s="453">
        <f t="shared" si="194"/>
        <v>21172.039677619341</v>
      </c>
      <c r="BY112" s="453">
        <f t="shared" si="195"/>
        <v>26613.25301204819</v>
      </c>
      <c r="BZ112" s="453">
        <f t="shared" si="196"/>
        <v>23580.769051176685</v>
      </c>
      <c r="CA112" s="453">
        <f t="shared" si="197"/>
        <v>21572.543581616483</v>
      </c>
      <c r="CB112" s="479">
        <f t="shared" si="178"/>
        <v>5111.0598861558465</v>
      </c>
    </row>
    <row r="113" spans="1:80" s="248" customFormat="1">
      <c r="A113" s="258">
        <v>125401300</v>
      </c>
      <c r="B113" s="258">
        <v>1314</v>
      </c>
      <c r="C113" s="258" t="s">
        <v>1122</v>
      </c>
      <c r="D113" s="258" t="s">
        <v>1132</v>
      </c>
      <c r="E113" s="258">
        <v>31941977</v>
      </c>
      <c r="F113" s="259" t="s">
        <v>706</v>
      </c>
      <c r="G113" s="259" t="s">
        <v>479</v>
      </c>
      <c r="H113" s="260">
        <v>13</v>
      </c>
      <c r="I113" s="261">
        <v>6310</v>
      </c>
      <c r="J113" s="262" t="s">
        <v>680</v>
      </c>
      <c r="K113" s="263">
        <v>120.57</v>
      </c>
      <c r="L113" s="263">
        <v>135.245</v>
      </c>
      <c r="M113" s="264">
        <v>135.245</v>
      </c>
      <c r="N113" s="264">
        <v>140.345</v>
      </c>
      <c r="O113" s="265">
        <v>122.002</v>
      </c>
      <c r="P113" s="265">
        <v>159</v>
      </c>
      <c r="AO113" s="258">
        <v>128</v>
      </c>
      <c r="AP113" s="258">
        <v>114</v>
      </c>
      <c r="AQ113" s="266">
        <f t="shared" si="198"/>
        <v>120.57</v>
      </c>
      <c r="AR113" s="266">
        <f t="shared" si="199"/>
        <v>135.245</v>
      </c>
      <c r="AS113" s="266">
        <f t="shared" si="200"/>
        <v>135.245</v>
      </c>
      <c r="AT113" s="266">
        <f t="shared" si="180"/>
        <v>140.345</v>
      </c>
      <c r="AU113" s="266">
        <f t="shared" si="181"/>
        <v>122.002</v>
      </c>
      <c r="AV113" s="266">
        <f t="shared" si="182"/>
        <v>159</v>
      </c>
      <c r="AW113" s="266">
        <f t="shared" si="201"/>
        <v>128</v>
      </c>
      <c r="AX113" s="266">
        <f t="shared" si="201"/>
        <v>114</v>
      </c>
      <c r="AY113" s="266">
        <f t="shared" si="212"/>
        <v>134.05175292122127</v>
      </c>
      <c r="AZ113" s="266">
        <f t="shared" si="213"/>
        <v>145.23413106444607</v>
      </c>
      <c r="BA113" s="266">
        <f t="shared" si="214"/>
        <v>127.26277805331679</v>
      </c>
      <c r="BB113" s="266">
        <f t="shared" si="183"/>
        <v>134.59592771084337</v>
      </c>
      <c r="BC113" s="266">
        <f t="shared" si="184"/>
        <v>134.59185898393721</v>
      </c>
      <c r="BD113" s="266">
        <f t="shared" si="185"/>
        <v>152.44597464342314</v>
      </c>
      <c r="BE113" s="266">
        <f t="shared" si="202"/>
        <v>148.45112781954884</v>
      </c>
      <c r="BF113" s="266">
        <f t="shared" si="203"/>
        <v>128.04347826086956</v>
      </c>
      <c r="BG113" s="267">
        <f t="shared" si="186"/>
        <v>33.103716277402611</v>
      </c>
      <c r="BH113" s="267">
        <f t="shared" si="187"/>
        <v>34.694278176530176</v>
      </c>
      <c r="BI113" s="267">
        <f t="shared" si="188"/>
        <v>30.891193267441519</v>
      </c>
      <c r="BJ113" s="267">
        <f t="shared" si="189"/>
        <v>28.944646597200208</v>
      </c>
      <c r="BK113" s="267">
        <f t="shared" si="190"/>
        <v>26.096648904895272</v>
      </c>
      <c r="BL113" s="267">
        <f t="shared" si="191"/>
        <v>33.716457477834858</v>
      </c>
      <c r="BM113" s="267">
        <f t="shared" si="204"/>
        <v>32.433082827067658</v>
      </c>
      <c r="BN113" s="267">
        <f t="shared" si="205"/>
        <v>26.963309099163745</v>
      </c>
      <c r="BO113" s="440">
        <f t="shared" si="206"/>
        <v>50269.407345457977</v>
      </c>
      <c r="BP113" s="440">
        <f t="shared" si="207"/>
        <v>54462.79914916728</v>
      </c>
      <c r="BQ113" s="440">
        <f t="shared" si="208"/>
        <v>47723.541769993797</v>
      </c>
      <c r="BR113" s="440">
        <f t="shared" si="209"/>
        <v>50473.472891566264</v>
      </c>
      <c r="BS113" s="440">
        <f t="shared" si="210"/>
        <v>47107.150644378024</v>
      </c>
      <c r="BT113" s="440">
        <f t="shared" si="211"/>
        <v>57167.240491283679</v>
      </c>
      <c r="BU113" s="440"/>
      <c r="BV113" s="453">
        <f t="shared" si="192"/>
        <v>50269.407345457977</v>
      </c>
      <c r="BW113" s="453">
        <f t="shared" si="193"/>
        <v>54462.79914916728</v>
      </c>
      <c r="BX113" s="453">
        <f t="shared" si="194"/>
        <v>47723.541769993797</v>
      </c>
      <c r="BY113" s="453">
        <f t="shared" si="195"/>
        <v>50473.472891566264</v>
      </c>
      <c r="BZ113" s="453">
        <f t="shared" si="196"/>
        <v>50471.947118976459</v>
      </c>
      <c r="CA113" s="453">
        <f t="shared" si="197"/>
        <v>57167.240491283679</v>
      </c>
      <c r="CB113" s="479">
        <f t="shared" si="178"/>
        <v>-6897.8331458257016</v>
      </c>
    </row>
    <row r="114" spans="1:80" s="248" customFormat="1">
      <c r="A114" s="258">
        <v>36200100</v>
      </c>
      <c r="B114" s="258">
        <v>3003</v>
      </c>
      <c r="C114" s="258" t="s">
        <v>106</v>
      </c>
      <c r="D114" s="258" t="s">
        <v>1132</v>
      </c>
      <c r="E114" s="258">
        <v>29860492</v>
      </c>
      <c r="F114" s="259" t="s">
        <v>707</v>
      </c>
      <c r="G114" s="259" t="s">
        <v>409</v>
      </c>
      <c r="H114" s="260">
        <v>1</v>
      </c>
      <c r="I114" s="261">
        <v>6310</v>
      </c>
      <c r="J114" s="262" t="s">
        <v>680</v>
      </c>
      <c r="K114" s="263">
        <v>34</v>
      </c>
      <c r="L114" s="263">
        <v>37</v>
      </c>
      <c r="M114" s="264">
        <v>37</v>
      </c>
      <c r="N114" s="264">
        <v>62</v>
      </c>
      <c r="O114" s="265">
        <v>40</v>
      </c>
      <c r="P114" s="265">
        <v>37</v>
      </c>
      <c r="AO114" s="258">
        <v>29</v>
      </c>
      <c r="AP114" s="258">
        <v>29</v>
      </c>
      <c r="AQ114" s="266">
        <f t="shared" si="198"/>
        <v>34</v>
      </c>
      <c r="AR114" s="266">
        <f t="shared" si="199"/>
        <v>37</v>
      </c>
      <c r="AS114" s="266">
        <f t="shared" si="200"/>
        <v>37</v>
      </c>
      <c r="AT114" s="266">
        <f t="shared" si="180"/>
        <v>62</v>
      </c>
      <c r="AU114" s="266">
        <f t="shared" si="181"/>
        <v>40</v>
      </c>
      <c r="AV114" s="266">
        <f t="shared" si="182"/>
        <v>37</v>
      </c>
      <c r="AW114" s="266">
        <f t="shared" si="201"/>
        <v>29</v>
      </c>
      <c r="AX114" s="266">
        <f t="shared" si="201"/>
        <v>29</v>
      </c>
      <c r="AY114" s="266">
        <f t="shared" si="212"/>
        <v>37.801771579344134</v>
      </c>
      <c r="AZ114" s="266">
        <f t="shared" si="213"/>
        <v>39.732802317161472</v>
      </c>
      <c r="BA114" s="266">
        <f t="shared" si="214"/>
        <v>34.816243025418473</v>
      </c>
      <c r="BB114" s="266">
        <f t="shared" si="183"/>
        <v>59.460240963855412</v>
      </c>
      <c r="BC114" s="266">
        <f t="shared" si="184"/>
        <v>44.127754949570409</v>
      </c>
      <c r="BD114" s="266">
        <f t="shared" si="185"/>
        <v>35.474849445324878</v>
      </c>
      <c r="BE114" s="266">
        <f t="shared" si="202"/>
        <v>33.633458646616539</v>
      </c>
      <c r="BF114" s="266">
        <f t="shared" si="203"/>
        <v>32.572463768115938</v>
      </c>
      <c r="BG114" s="267">
        <f t="shared" si="186"/>
        <v>9.335044815722723</v>
      </c>
      <c r="BH114" s="267">
        <f t="shared" si="187"/>
        <v>9.491576712866399</v>
      </c>
      <c r="BI114" s="267">
        <f t="shared" si="188"/>
        <v>8.4511379414790664</v>
      </c>
      <c r="BJ114" s="267">
        <f t="shared" si="189"/>
        <v>12.786833082948538</v>
      </c>
      <c r="BK114" s="267">
        <f t="shared" si="190"/>
        <v>8.5561380649154177</v>
      </c>
      <c r="BL114" s="267">
        <f t="shared" si="191"/>
        <v>7.8459680923263502</v>
      </c>
      <c r="BM114" s="267">
        <f t="shared" si="204"/>
        <v>7.3481203280075178</v>
      </c>
      <c r="BN114" s="267">
        <f t="shared" si="205"/>
        <v>6.8590874024188464</v>
      </c>
      <c r="BO114" s="440">
        <f t="shared" si="206"/>
        <v>14175.664342254051</v>
      </c>
      <c r="BP114" s="440">
        <f t="shared" si="207"/>
        <v>14899.800868935552</v>
      </c>
      <c r="BQ114" s="440">
        <f t="shared" si="208"/>
        <v>13056.091134531927</v>
      </c>
      <c r="BR114" s="440">
        <f t="shared" si="209"/>
        <v>22297.590361445778</v>
      </c>
      <c r="BS114" s="440">
        <f t="shared" si="210"/>
        <v>15444.714232349643</v>
      </c>
      <c r="BT114" s="440">
        <f t="shared" si="211"/>
        <v>13303.068541996829</v>
      </c>
      <c r="BU114" s="440"/>
      <c r="BV114" s="453">
        <f t="shared" si="192"/>
        <v>14175.664342254051</v>
      </c>
      <c r="BW114" s="453">
        <f t="shared" si="193"/>
        <v>14899.800868935552</v>
      </c>
      <c r="BX114" s="453">
        <f t="shared" si="194"/>
        <v>13056.091134531927</v>
      </c>
      <c r="BY114" s="453">
        <f t="shared" si="195"/>
        <v>22297.590361445778</v>
      </c>
      <c r="BZ114" s="453">
        <f t="shared" si="196"/>
        <v>16547.908106088904</v>
      </c>
      <c r="CA114" s="453">
        <f t="shared" si="197"/>
        <v>13303.068541996829</v>
      </c>
      <c r="CB114" s="479">
        <f t="shared" si="178"/>
        <v>872.59580025722244</v>
      </c>
    </row>
    <row r="115" spans="1:80" s="248" customFormat="1">
      <c r="A115" s="258">
        <v>2300400</v>
      </c>
      <c r="B115" s="258">
        <v>4281</v>
      </c>
      <c r="C115" s="258" t="s">
        <v>1120</v>
      </c>
      <c r="D115" s="258" t="s">
        <v>1132</v>
      </c>
      <c r="E115" s="258">
        <v>31941951</v>
      </c>
      <c r="F115" s="259" t="s">
        <v>2118</v>
      </c>
      <c r="G115" s="259" t="s">
        <v>708</v>
      </c>
      <c r="H115" s="260">
        <v>4</v>
      </c>
      <c r="I115" s="261">
        <v>6310</v>
      </c>
      <c r="J115" s="262" t="s">
        <v>680</v>
      </c>
      <c r="K115" s="263">
        <v>211.88800000000001</v>
      </c>
      <c r="L115" s="263">
        <v>295.92399999999998</v>
      </c>
      <c r="M115" s="264">
        <v>295.92399999999998</v>
      </c>
      <c r="N115" s="264">
        <v>305.67399999999998</v>
      </c>
      <c r="O115" s="265">
        <v>216</v>
      </c>
      <c r="P115" s="265">
        <v>227</v>
      </c>
      <c r="AO115" s="258">
        <v>196</v>
      </c>
      <c r="AP115" s="258">
        <v>144</v>
      </c>
      <c r="AQ115" s="266">
        <f t="shared" si="198"/>
        <v>211.88800000000001</v>
      </c>
      <c r="AR115" s="266">
        <f t="shared" si="199"/>
        <v>295.92399999999998</v>
      </c>
      <c r="AS115" s="266">
        <f t="shared" si="200"/>
        <v>295.92399999999998</v>
      </c>
      <c r="AT115" s="266">
        <f t="shared" si="180"/>
        <v>305.67399999999998</v>
      </c>
      <c r="AU115" s="266">
        <f t="shared" si="181"/>
        <v>216</v>
      </c>
      <c r="AV115" s="266">
        <f t="shared" si="182"/>
        <v>227</v>
      </c>
      <c r="AW115" s="266">
        <f t="shared" si="201"/>
        <v>196</v>
      </c>
      <c r="AX115" s="266">
        <f t="shared" si="201"/>
        <v>144</v>
      </c>
      <c r="AY115" s="266">
        <f t="shared" si="212"/>
        <v>235.58064048247266</v>
      </c>
      <c r="AZ115" s="266">
        <f t="shared" si="213"/>
        <v>317.78080521361329</v>
      </c>
      <c r="BA115" s="266">
        <f t="shared" si="214"/>
        <v>278.45842975821449</v>
      </c>
      <c r="BB115" s="266">
        <f t="shared" si="183"/>
        <v>293.15241445783124</v>
      </c>
      <c r="BC115" s="266">
        <f t="shared" si="184"/>
        <v>238.28987672768022</v>
      </c>
      <c r="BD115" s="266">
        <f t="shared" si="185"/>
        <v>217.64299524564183</v>
      </c>
      <c r="BE115" s="266">
        <f t="shared" si="202"/>
        <v>227.31578947368419</v>
      </c>
      <c r="BF115" s="266">
        <f t="shared" si="203"/>
        <v>161.7391304347826</v>
      </c>
      <c r="BG115" s="267">
        <f t="shared" si="186"/>
        <v>58.17599929158402</v>
      </c>
      <c r="BH115" s="267">
        <f t="shared" si="187"/>
        <v>75.91311749130476</v>
      </c>
      <c r="BI115" s="267">
        <f t="shared" si="188"/>
        <v>67.591744437682451</v>
      </c>
      <c r="BJ115" s="267">
        <f t="shared" si="189"/>
        <v>63.04197444834211</v>
      </c>
      <c r="BK115" s="267">
        <f t="shared" si="190"/>
        <v>46.203145550543262</v>
      </c>
      <c r="BL115" s="267">
        <f t="shared" si="191"/>
        <v>48.136074512380588</v>
      </c>
      <c r="BM115" s="267">
        <f t="shared" si="204"/>
        <v>49.663158078947362</v>
      </c>
      <c r="BN115" s="267">
        <f t="shared" si="205"/>
        <v>34.058916756838414</v>
      </c>
      <c r="BO115" s="440">
        <f t="shared" si="206"/>
        <v>88342.740180927241</v>
      </c>
      <c r="BP115" s="440">
        <f t="shared" si="207"/>
        <v>119167.80195510498</v>
      </c>
      <c r="BQ115" s="440">
        <f t="shared" si="208"/>
        <v>104421.91115933044</v>
      </c>
      <c r="BR115" s="440">
        <f t="shared" si="209"/>
        <v>109932.15542168672</v>
      </c>
      <c r="BS115" s="440">
        <f t="shared" si="210"/>
        <v>83401.456854688076</v>
      </c>
      <c r="BT115" s="440">
        <f t="shared" si="211"/>
        <v>81616.123217115688</v>
      </c>
      <c r="BU115" s="440"/>
      <c r="BV115" s="453">
        <f t="shared" si="192"/>
        <v>88342.740180927241</v>
      </c>
      <c r="BW115" s="453">
        <f t="shared" si="193"/>
        <v>119167.80195510498</v>
      </c>
      <c r="BX115" s="453">
        <f t="shared" si="194"/>
        <v>104421.91115933044</v>
      </c>
      <c r="BY115" s="453">
        <f t="shared" si="195"/>
        <v>109932.15542168672</v>
      </c>
      <c r="BZ115" s="453">
        <f t="shared" si="196"/>
        <v>89358.703772880079</v>
      </c>
      <c r="CA115" s="453">
        <f t="shared" si="197"/>
        <v>81616.123217115688</v>
      </c>
      <c r="CB115" s="479">
        <f t="shared" si="178"/>
        <v>6726.6169638115534</v>
      </c>
    </row>
    <row r="116" spans="1:80" s="248" customFormat="1">
      <c r="A116" s="258"/>
      <c r="B116" s="258"/>
      <c r="C116" s="258"/>
      <c r="D116" s="258"/>
      <c r="E116" s="258"/>
      <c r="F116" s="259" t="s">
        <v>1156</v>
      </c>
      <c r="G116" s="259" t="s">
        <v>1154</v>
      </c>
      <c r="H116" s="260">
        <v>3</v>
      </c>
      <c r="I116" s="261" t="s">
        <v>1155</v>
      </c>
      <c r="J116" s="262" t="s">
        <v>680</v>
      </c>
      <c r="K116" s="263">
        <v>90</v>
      </c>
      <c r="L116" s="263">
        <v>90</v>
      </c>
      <c r="M116" s="264">
        <v>96.38</v>
      </c>
      <c r="N116" s="264">
        <v>76.87</v>
      </c>
      <c r="O116" s="265">
        <v>78</v>
      </c>
      <c r="P116" s="265">
        <v>73</v>
      </c>
      <c r="AO116" s="258">
        <v>47</v>
      </c>
      <c r="AP116" s="258">
        <v>46</v>
      </c>
      <c r="AQ116" s="266">
        <f t="shared" si="198"/>
        <v>90</v>
      </c>
      <c r="AR116" s="266">
        <f t="shared" si="199"/>
        <v>90</v>
      </c>
      <c r="AS116" s="266">
        <f t="shared" si="200"/>
        <v>96.38</v>
      </c>
      <c r="AT116" s="266">
        <f t="shared" si="180"/>
        <v>76.87</v>
      </c>
      <c r="AU116" s="266">
        <f t="shared" si="181"/>
        <v>78</v>
      </c>
      <c r="AV116" s="266">
        <f t="shared" si="182"/>
        <v>73</v>
      </c>
      <c r="AW116" s="266">
        <f t="shared" si="201"/>
        <v>47</v>
      </c>
      <c r="AX116" s="266">
        <f t="shared" si="201"/>
        <v>46</v>
      </c>
      <c r="AY116" s="266">
        <f t="shared" si="212"/>
        <v>100.06351300414624</v>
      </c>
      <c r="AZ116" s="266">
        <f t="shared" si="213"/>
        <v>96.647356987690074</v>
      </c>
      <c r="BA116" s="266">
        <f t="shared" si="214"/>
        <v>90.691608183508961</v>
      </c>
      <c r="BB116" s="266">
        <f t="shared" si="183"/>
        <v>73.72110843373494</v>
      </c>
      <c r="BC116" s="266">
        <f t="shared" si="184"/>
        <v>86.049122151662303</v>
      </c>
      <c r="BD116" s="266">
        <f t="shared" si="185"/>
        <v>69.990919175911245</v>
      </c>
      <c r="BE116" s="266">
        <f t="shared" si="202"/>
        <v>54.509398496240593</v>
      </c>
      <c r="BF116" s="266">
        <f t="shared" si="203"/>
        <v>51.666666666666664</v>
      </c>
      <c r="BG116" s="267">
        <f t="shared" si="186"/>
        <v>24.71041274750133</v>
      </c>
      <c r="BH116" s="267">
        <f t="shared" si="187"/>
        <v>23.087619031296647</v>
      </c>
      <c r="BI116" s="267">
        <f t="shared" si="188"/>
        <v>22.014072291885192</v>
      </c>
      <c r="BJ116" s="267">
        <f t="shared" si="189"/>
        <v>15.853610630423457</v>
      </c>
      <c r="BK116" s="267">
        <f t="shared" si="190"/>
        <v>16.684469226585069</v>
      </c>
      <c r="BL116" s="267">
        <f t="shared" si="191"/>
        <v>15.479882992968205</v>
      </c>
      <c r="BM116" s="267">
        <f t="shared" si="204"/>
        <v>11.909022600563906</v>
      </c>
      <c r="BN116" s="267">
        <f t="shared" si="205"/>
        <v>10.879931741767827</v>
      </c>
      <c r="BO116" s="440">
        <f t="shared" si="206"/>
        <v>37523.817376554842</v>
      </c>
      <c r="BP116" s="440">
        <f t="shared" si="207"/>
        <v>36242.758870383776</v>
      </c>
      <c r="BQ116" s="440">
        <f t="shared" si="208"/>
        <v>34009.353068815857</v>
      </c>
      <c r="BR116" s="440">
        <f t="shared" si="209"/>
        <v>27645.415662650601</v>
      </c>
      <c r="BS116" s="440">
        <f t="shared" si="210"/>
        <v>30117.192753081807</v>
      </c>
      <c r="BT116" s="440">
        <f t="shared" si="211"/>
        <v>26246.594690966718</v>
      </c>
      <c r="BU116" s="440"/>
      <c r="BV116" s="453">
        <f t="shared" si="192"/>
        <v>37523.817376554842</v>
      </c>
      <c r="BW116" s="453">
        <f t="shared" si="193"/>
        <v>36242.758870383776</v>
      </c>
      <c r="BX116" s="453">
        <f t="shared" si="194"/>
        <v>34009.353068815857</v>
      </c>
      <c r="BY116" s="453">
        <f t="shared" si="195"/>
        <v>27645.415662650601</v>
      </c>
      <c r="BZ116" s="453">
        <f t="shared" si="196"/>
        <v>32268.420806873364</v>
      </c>
      <c r="CA116" s="453">
        <f t="shared" si="197"/>
        <v>26246.594690966718</v>
      </c>
      <c r="CB116" s="479">
        <f t="shared" si="178"/>
        <v>11277.222685588124</v>
      </c>
    </row>
    <row r="117" spans="1:80" s="301" customFormat="1" ht="13.8" thickBot="1">
      <c r="F117" s="552"/>
      <c r="G117" s="553"/>
      <c r="H117" s="554"/>
      <c r="I117" s="555"/>
      <c r="J117" s="552"/>
      <c r="K117" s="552"/>
      <c r="L117" s="556"/>
      <c r="M117" s="556"/>
      <c r="N117" s="557"/>
      <c r="O117" s="557"/>
      <c r="P117" s="554"/>
      <c r="AQ117" s="304">
        <f t="shared" ref="AQ117:CA117" si="215">SUM(AQ106:AQ116)</f>
        <v>1451.7309999999998</v>
      </c>
      <c r="AR117" s="304">
        <f t="shared" si="215"/>
        <v>1557.893</v>
      </c>
      <c r="AS117" s="304">
        <f t="shared" si="215"/>
        <v>1494.5740000000001</v>
      </c>
      <c r="AT117" s="304">
        <f t="shared" si="215"/>
        <v>1682.3470000000002</v>
      </c>
      <c r="AU117" s="304">
        <f t="shared" si="215"/>
        <v>1459.712</v>
      </c>
      <c r="AV117" s="304">
        <f t="shared" si="215"/>
        <v>1479.5149999999999</v>
      </c>
      <c r="AW117" s="304">
        <f t="shared" si="215"/>
        <v>1213</v>
      </c>
      <c r="AX117" s="304">
        <f t="shared" si="215"/>
        <v>1184</v>
      </c>
      <c r="AY117" s="304">
        <f t="shared" si="215"/>
        <v>1620.4396185658106</v>
      </c>
      <c r="AZ117" s="304">
        <f t="shared" si="215"/>
        <v>1684.8776858446886</v>
      </c>
      <c r="BA117" s="304">
        <f t="shared" si="215"/>
        <v>1427.6128609276959</v>
      </c>
      <c r="BB117" s="304">
        <f t="shared" si="215"/>
        <v>1613.4315807228913</v>
      </c>
      <c r="BC117" s="304">
        <f t="shared" si="215"/>
        <v>1610.3453358236829</v>
      </c>
      <c r="BD117" s="304">
        <f t="shared" si="215"/>
        <v>1418.5289696513469</v>
      </c>
      <c r="BE117" s="304">
        <f t="shared" si="215"/>
        <v>1406.8063909774437</v>
      </c>
      <c r="BF117" s="304">
        <f t="shared" si="215"/>
        <v>1329.8550724637682</v>
      </c>
      <c r="BG117" s="304">
        <f t="shared" si="215"/>
        <v>400.16316242570474</v>
      </c>
      <c r="BH117" s="304">
        <f t="shared" si="215"/>
        <v>402.492270223898</v>
      </c>
      <c r="BI117" s="304">
        <f t="shared" si="215"/>
        <v>346.53231268868404</v>
      </c>
      <c r="BJ117" s="304">
        <f t="shared" si="215"/>
        <v>346.96597220321337</v>
      </c>
      <c r="BK117" s="304">
        <f t="shared" si="215"/>
        <v>312.23743517534535</v>
      </c>
      <c r="BL117" s="304">
        <f t="shared" si="215"/>
        <v>313.73587789508713</v>
      </c>
      <c r="BM117" s="304">
        <f t="shared" si="215"/>
        <v>307.3541364783834</v>
      </c>
      <c r="BN117" s="304">
        <f t="shared" si="215"/>
        <v>280.03998222289368</v>
      </c>
      <c r="BO117" s="304">
        <f t="shared" si="215"/>
        <v>607664.85696217895</v>
      </c>
      <c r="BP117" s="304">
        <f t="shared" si="215"/>
        <v>631829.13219175814</v>
      </c>
      <c r="BQ117" s="304">
        <f t="shared" si="215"/>
        <v>535354.82284788601</v>
      </c>
      <c r="BR117" s="304">
        <f t="shared" si="215"/>
        <v>605036.84277108428</v>
      </c>
      <c r="BS117" s="304">
        <f t="shared" si="215"/>
        <v>563620.86753828917</v>
      </c>
      <c r="BT117" s="304">
        <f t="shared" si="215"/>
        <v>531948.36361925513</v>
      </c>
      <c r="BU117" s="304"/>
      <c r="BV117" s="304">
        <f t="shared" si="215"/>
        <v>607664.85696217895</v>
      </c>
      <c r="BW117" s="304">
        <f t="shared" si="215"/>
        <v>631829.13219175814</v>
      </c>
      <c r="BX117" s="304">
        <f t="shared" si="215"/>
        <v>535354.82284788601</v>
      </c>
      <c r="BY117" s="304">
        <f t="shared" si="215"/>
        <v>605036.84277108428</v>
      </c>
      <c r="BZ117" s="304">
        <f t="shared" si="215"/>
        <v>603879.50093388115</v>
      </c>
      <c r="CA117" s="304">
        <f t="shared" si="215"/>
        <v>531948.36361925513</v>
      </c>
      <c r="CB117" s="304">
        <f t="shared" si="178"/>
        <v>75716.493342923815</v>
      </c>
    </row>
    <row r="118" spans="1:80" s="322" customFormat="1" ht="13.8" thickTop="1">
      <c r="F118" s="558"/>
      <c r="G118" s="559"/>
      <c r="H118" s="560"/>
      <c r="I118" s="561"/>
      <c r="J118" s="558"/>
      <c r="K118" s="558"/>
      <c r="L118" s="562"/>
      <c r="M118" s="562"/>
      <c r="N118" s="563"/>
      <c r="O118" s="563"/>
      <c r="P118" s="560"/>
      <c r="AQ118" s="533"/>
      <c r="AR118" s="533"/>
      <c r="AS118" s="533"/>
      <c r="AT118" s="533"/>
      <c r="AU118" s="533"/>
      <c r="AV118" s="533" t="s">
        <v>1731</v>
      </c>
      <c r="AW118" s="533"/>
      <c r="AX118" s="533"/>
      <c r="AY118" s="533">
        <f>AY117-AY117</f>
        <v>0</v>
      </c>
      <c r="AZ118" s="533">
        <f>AY117-AZ117</f>
        <v>-64.438067278877952</v>
      </c>
      <c r="BA118" s="533">
        <f>AY117-BA117</f>
        <v>192.82675763811471</v>
      </c>
      <c r="BB118" s="533">
        <f>AY117-BB117</f>
        <v>7.0080378429192933</v>
      </c>
      <c r="BC118" s="533">
        <f>AY117-BC117</f>
        <v>10.094282742127689</v>
      </c>
      <c r="BD118" s="533">
        <f>AY117-BD117</f>
        <v>201.91064891446376</v>
      </c>
      <c r="BE118" s="533">
        <f>$AY$117-BE117</f>
        <v>213.63322758836694</v>
      </c>
      <c r="BF118" s="533">
        <f>$AY$117-BF117</f>
        <v>290.5845461020424</v>
      </c>
      <c r="BG118" s="533"/>
      <c r="BH118" s="533"/>
      <c r="BI118" s="533"/>
      <c r="BJ118" s="533"/>
      <c r="BK118" s="533"/>
      <c r="BM118" s="533" t="s">
        <v>1731</v>
      </c>
      <c r="BO118" s="322">
        <f t="shared" ref="BO118:BT118" si="216">AY118*BO105</f>
        <v>0</v>
      </c>
      <c r="BP118" s="551">
        <f t="shared" si="216"/>
        <v>-24164.275229579231</v>
      </c>
      <c r="BQ118" s="551">
        <f t="shared" si="216"/>
        <v>72310.034114293012</v>
      </c>
      <c r="BR118" s="551">
        <f t="shared" si="216"/>
        <v>2628.014191094735</v>
      </c>
      <c r="BS118" s="551">
        <f t="shared" si="216"/>
        <v>3532.9989597446911</v>
      </c>
      <c r="BT118" s="551">
        <f t="shared" si="216"/>
        <v>75716.493342923917</v>
      </c>
      <c r="BU118" s="551"/>
    </row>
    <row r="119" spans="1:80" s="140" customFormat="1">
      <c r="A119" s="100"/>
      <c r="B119" s="100"/>
      <c r="C119" s="100"/>
      <c r="D119" s="100"/>
      <c r="E119" s="99" t="s">
        <v>119</v>
      </c>
      <c r="F119" s="100"/>
      <c r="G119" s="100"/>
      <c r="H119" s="101"/>
      <c r="I119" s="100"/>
      <c r="J119" s="101"/>
      <c r="K119" s="101"/>
      <c r="L119" s="101"/>
      <c r="M119" s="101"/>
      <c r="N119" s="101"/>
      <c r="O119" s="102"/>
      <c r="P119" s="102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</row>
    <row r="120" spans="1:80" s="140" customFormat="1">
      <c r="D120" s="100" t="s">
        <v>1134</v>
      </c>
      <c r="E120" s="103" t="s">
        <v>696</v>
      </c>
      <c r="F120" s="57" t="s">
        <v>687</v>
      </c>
      <c r="G120" s="99" t="s">
        <v>344</v>
      </c>
      <c r="H120" s="104" t="s">
        <v>686</v>
      </c>
      <c r="I120" s="99" t="s">
        <v>1096</v>
      </c>
      <c r="J120" s="104" t="s">
        <v>685</v>
      </c>
      <c r="K120" s="270" t="s">
        <v>1119</v>
      </c>
      <c r="L120" s="270" t="s">
        <v>1118</v>
      </c>
      <c r="M120" s="270" t="s">
        <v>1117</v>
      </c>
      <c r="N120" s="270" t="s">
        <v>1116</v>
      </c>
      <c r="O120" s="823" t="s">
        <v>606</v>
      </c>
      <c r="P120" s="823" t="s">
        <v>607</v>
      </c>
      <c r="Q120" s="101"/>
      <c r="R120" s="833"/>
      <c r="S120" s="833"/>
      <c r="T120" s="833"/>
      <c r="U120" s="833"/>
      <c r="V120" s="833"/>
      <c r="W120" s="833"/>
      <c r="X120" s="833"/>
      <c r="Y120" s="833"/>
      <c r="Z120" s="833"/>
      <c r="AA120" s="833"/>
      <c r="AB120" s="833"/>
      <c r="AC120" s="833"/>
      <c r="AD120" s="833"/>
      <c r="AE120" s="833"/>
      <c r="AF120" s="833"/>
      <c r="AG120" s="833"/>
      <c r="AH120" s="833"/>
      <c r="AI120" s="833"/>
      <c r="AJ120" s="833"/>
      <c r="AK120" s="833"/>
      <c r="AL120" s="833"/>
      <c r="AM120" s="833"/>
      <c r="AN120" s="833"/>
      <c r="AO120" s="834" t="s">
        <v>1833</v>
      </c>
      <c r="AP120" s="834" t="s">
        <v>2032</v>
      </c>
      <c r="AQ120" s="270" t="s">
        <v>1119</v>
      </c>
      <c r="AR120" s="270" t="s">
        <v>1118</v>
      </c>
      <c r="AS120" s="270" t="s">
        <v>1117</v>
      </c>
      <c r="AT120" s="270" t="s">
        <v>1116</v>
      </c>
      <c r="AU120" s="823" t="s">
        <v>606</v>
      </c>
      <c r="AV120" s="823" t="s">
        <v>607</v>
      </c>
      <c r="AW120" s="823" t="s">
        <v>1833</v>
      </c>
      <c r="AX120" s="823" t="s">
        <v>2032</v>
      </c>
      <c r="AY120" s="270" t="s">
        <v>1119</v>
      </c>
      <c r="AZ120" s="270" t="s">
        <v>1118</v>
      </c>
      <c r="BA120" s="270" t="s">
        <v>1117</v>
      </c>
      <c r="BB120" s="270" t="s">
        <v>1116</v>
      </c>
      <c r="BC120" s="823" t="s">
        <v>606</v>
      </c>
      <c r="BD120" s="823" t="s">
        <v>607</v>
      </c>
      <c r="BE120" s="823" t="s">
        <v>1975</v>
      </c>
      <c r="BF120" s="823" t="s">
        <v>2141</v>
      </c>
      <c r="BG120" s="271">
        <v>2007</v>
      </c>
      <c r="BH120" s="271">
        <v>2008</v>
      </c>
      <c r="BI120" s="271">
        <v>2009</v>
      </c>
      <c r="BJ120" s="271">
        <v>2010</v>
      </c>
      <c r="BK120" s="271">
        <v>2011</v>
      </c>
      <c r="BL120" s="271">
        <v>2012</v>
      </c>
      <c r="BM120" s="271">
        <v>2013</v>
      </c>
      <c r="BN120" s="271">
        <v>2014</v>
      </c>
      <c r="BO120" s="271">
        <v>2007</v>
      </c>
      <c r="BP120" s="271">
        <v>2008</v>
      </c>
      <c r="BQ120" s="271">
        <v>2009</v>
      </c>
      <c r="BR120" s="271">
        <v>2010</v>
      </c>
      <c r="BS120" s="271">
        <v>2011</v>
      </c>
      <c r="BT120" s="271">
        <v>2012</v>
      </c>
      <c r="BU120" s="271"/>
      <c r="BV120" s="271">
        <v>2007</v>
      </c>
      <c r="BW120" s="271">
        <v>2008</v>
      </c>
      <c r="BX120" s="271">
        <v>2009</v>
      </c>
      <c r="BY120" s="271">
        <v>2010</v>
      </c>
      <c r="BZ120" s="271">
        <v>2011</v>
      </c>
      <c r="CA120" s="271">
        <v>2012</v>
      </c>
    </row>
    <row r="121" spans="1:80" s="140" customFormat="1">
      <c r="D121" s="100"/>
      <c r="E121" s="103"/>
      <c r="F121" s="734" t="s">
        <v>2081</v>
      </c>
      <c r="G121" s="99"/>
      <c r="H121" s="104"/>
      <c r="I121" s="99"/>
      <c r="J121" s="104"/>
      <c r="K121" s="270"/>
      <c r="L121" s="270"/>
      <c r="M121" s="270"/>
      <c r="N121" s="270"/>
      <c r="O121" s="271"/>
      <c r="P121" s="271"/>
      <c r="Q121" s="100"/>
      <c r="AQ121" s="270">
        <v>1</v>
      </c>
      <c r="AR121" s="270">
        <v>1</v>
      </c>
      <c r="AS121" s="270">
        <v>1</v>
      </c>
      <c r="AT121" s="270">
        <v>1</v>
      </c>
      <c r="AU121" s="271">
        <v>1</v>
      </c>
      <c r="AV121" s="271">
        <v>1</v>
      </c>
      <c r="AW121" s="271">
        <v>1</v>
      </c>
      <c r="AX121" s="271">
        <v>1</v>
      </c>
      <c r="AY121" s="272">
        <f>'Graddage 150815'!B3</f>
        <v>0.85642904730179881</v>
      </c>
      <c r="AZ121" s="272">
        <f>'Graddage 150815'!C3</f>
        <v>0.86842105263157898</v>
      </c>
      <c r="BA121" s="272">
        <f>'Graddage 150815'!D3</f>
        <v>0.95169886742171883</v>
      </c>
      <c r="BB121" s="272">
        <f>'Graddage 150815'!E3</f>
        <v>1.1625582944703532</v>
      </c>
      <c r="BC121" s="272">
        <f>'Graddage 150815'!F3</f>
        <v>0.90206528980679546</v>
      </c>
      <c r="BD121" s="272">
        <f>'Graddage 150815'!G3</f>
        <v>0.97201865423051304</v>
      </c>
      <c r="BE121" s="272">
        <f>'Graddage 150815'!H3</f>
        <v>0.98201199200532974</v>
      </c>
      <c r="BF121" s="272">
        <f>'Graddage 150815'!I3</f>
        <v>0.82045303131245839</v>
      </c>
      <c r="BG121" s="271">
        <f>'CO2 faktorer 141015'!D19</f>
        <v>228.22601735060954</v>
      </c>
      <c r="BH121" s="271">
        <f>'CO2 faktorer 141015'!E19</f>
        <v>214.12947959542441</v>
      </c>
      <c r="BI121" s="271">
        <f>'CO2 faktorer 141015'!F19</f>
        <v>216.82559720054334</v>
      </c>
      <c r="BJ121" s="271">
        <f>'CO2 faktorer 141015'!G19</f>
        <v>210.64312474650453</v>
      </c>
      <c r="BK121" s="271">
        <f>'CO2 faktorer 141015'!H19</f>
        <v>213.02935890062128</v>
      </c>
      <c r="BL121" s="271">
        <f>'CO2 faktorer 141015'!I19</f>
        <v>226.54866356423676</v>
      </c>
      <c r="BM121" s="271">
        <f>'CO2 faktorer 141015'!J19</f>
        <v>230.55</v>
      </c>
      <c r="BN121" s="271">
        <f>'CO2 faktorer 141015'!K19</f>
        <v>231</v>
      </c>
      <c r="BO121" s="140">
        <f>'Priser 130814'!C9</f>
        <v>535</v>
      </c>
      <c r="BP121" s="140">
        <f>'Priser 130814'!D9</f>
        <v>660</v>
      </c>
      <c r="BQ121" s="140">
        <f>'Priser 130814'!E9</f>
        <v>570</v>
      </c>
      <c r="BR121" s="140">
        <f>'Priser 130814'!F9</f>
        <v>540</v>
      </c>
      <c r="BS121" s="140">
        <f>'Priser 130814'!G9</f>
        <v>640</v>
      </c>
      <c r="BT121" s="140">
        <f>'Priser 130814'!H9</f>
        <v>540</v>
      </c>
      <c r="BV121" s="140">
        <f>'Priser 130814'!$H$9</f>
        <v>540</v>
      </c>
      <c r="BW121" s="140">
        <f>'Priser 130814'!$H$9</f>
        <v>540</v>
      </c>
      <c r="BX121" s="140">
        <f>'Priser 130814'!$H$9</f>
        <v>540</v>
      </c>
      <c r="BY121" s="140">
        <f>'Priser 130814'!$H$9</f>
        <v>540</v>
      </c>
      <c r="BZ121" s="140">
        <f>'Priser 130814'!$H$9</f>
        <v>540</v>
      </c>
      <c r="CA121" s="140">
        <f>'Priser 130814'!$H$9</f>
        <v>540</v>
      </c>
    </row>
    <row r="122" spans="1:80" s="140" customFormat="1">
      <c r="C122" s="140" t="s">
        <v>1122</v>
      </c>
      <c r="D122" s="140" t="s">
        <v>1134</v>
      </c>
      <c r="E122" s="105" t="s">
        <v>695</v>
      </c>
      <c r="F122" s="23" t="s">
        <v>692</v>
      </c>
      <c r="G122" s="23" t="s">
        <v>102</v>
      </c>
      <c r="H122" s="24">
        <v>4</v>
      </c>
      <c r="I122" s="25">
        <v>6430</v>
      </c>
      <c r="J122" s="26" t="s">
        <v>680</v>
      </c>
      <c r="K122" s="269">
        <v>943</v>
      </c>
      <c r="L122" s="269">
        <v>943</v>
      </c>
      <c r="M122" s="269">
        <v>947</v>
      </c>
      <c r="N122" s="269">
        <v>1031</v>
      </c>
      <c r="O122" s="128">
        <v>855.36</v>
      </c>
      <c r="P122" s="128">
        <v>1096</v>
      </c>
      <c r="AO122" s="105">
        <v>862</v>
      </c>
      <c r="AP122" s="105">
        <v>872</v>
      </c>
      <c r="AQ122" s="128">
        <f t="shared" ref="AQ122:AS122" si="217">K122</f>
        <v>943</v>
      </c>
      <c r="AR122" s="128">
        <f t="shared" si="217"/>
        <v>943</v>
      </c>
      <c r="AS122" s="128">
        <f t="shared" si="217"/>
        <v>947</v>
      </c>
      <c r="AT122" s="128">
        <f t="shared" ref="AT122:AT132" si="218">N122</f>
        <v>1031</v>
      </c>
      <c r="AU122" s="128">
        <f t="shared" ref="AU122:AU132" si="219">O122</f>
        <v>855.36</v>
      </c>
      <c r="AV122" s="128">
        <f t="shared" ref="AV122:AV132" si="220">P122</f>
        <v>1096</v>
      </c>
      <c r="AW122" s="128">
        <f>AO122</f>
        <v>862</v>
      </c>
      <c r="AX122" s="128">
        <f>AP122</f>
        <v>872</v>
      </c>
      <c r="AY122" s="128">
        <f t="shared" ref="AY122:AY132" si="221">0.85*AQ122/$AY$121+0.15*AQ122</f>
        <v>1077.3710812913262</v>
      </c>
      <c r="AZ122" s="128">
        <f t="shared" ref="AZ122:AZ132" si="222">0.85*AR122/$AZ$121+0.15*AR122</f>
        <v>1064.4469696969695</v>
      </c>
      <c r="BA122" s="128">
        <f t="shared" ref="BA122:BA132" si="223">0.85*AS122/$BA$121+0.15*AS122</f>
        <v>987.85325516275805</v>
      </c>
      <c r="BB122" s="128">
        <f>0.85*AT122/$BB$121+0.15*AT122</f>
        <v>908.46166189111739</v>
      </c>
      <c r="BC122" s="128">
        <f>0.85*AU122/$BC$121+0.15*AU122</f>
        <v>934.29444017725257</v>
      </c>
      <c r="BD122" s="128">
        <f>0.85*AV122/$BD$121+0.15*AV122</f>
        <v>1122.8178204249486</v>
      </c>
      <c r="BE122" s="128">
        <f>0.85*AW122/$BE$121+0.15*AW122</f>
        <v>875.4212347354138</v>
      </c>
      <c r="BF122" s="128">
        <f>0.85*AX122/$BF$121+0.15*AX122</f>
        <v>1034.203329273244</v>
      </c>
      <c r="BG122" s="128">
        <f>$BG$121*AY122/1000</f>
        <v>245.88411109183917</v>
      </c>
      <c r="BH122" s="128">
        <f>$BH$121*AZ122/1000</f>
        <v>227.92947567813857</v>
      </c>
      <c r="BI122" s="128">
        <f>$BI$121*BA122/1000</f>
        <v>214.19187199716572</v>
      </c>
      <c r="BJ122" s="128">
        <f>$BJ$121*BB122/1000</f>
        <v>191.36120317314746</v>
      </c>
      <c r="BK122" s="128">
        <f>$BK$121*BC122/1000</f>
        <v>199.03214561537496</v>
      </c>
      <c r="BL122" s="128">
        <f>$BL$121*BD122/1000</f>
        <v>254.37287664338129</v>
      </c>
      <c r="BM122" s="128">
        <f>$BM$121*BE122/1000</f>
        <v>201.82836566824966</v>
      </c>
      <c r="BN122" s="128">
        <f>$BN$121*BF122/1000</f>
        <v>238.90096906211937</v>
      </c>
      <c r="BO122" s="440">
        <f>$BO$121*AY122</f>
        <v>576393.52849085955</v>
      </c>
      <c r="BP122" s="440">
        <f>$BP$121*AZ122</f>
        <v>702534.99999999988</v>
      </c>
      <c r="BQ122" s="440">
        <f>$BQ$121*BA122</f>
        <v>563076.35544277204</v>
      </c>
      <c r="BR122" s="440">
        <f>$BR$121*BB122</f>
        <v>490569.2974212034</v>
      </c>
      <c r="BS122" s="440">
        <f>$BS$121*BC122</f>
        <v>597948.44171344163</v>
      </c>
      <c r="BT122" s="440">
        <f>$BT$121*BD122</f>
        <v>606321.62302947231</v>
      </c>
      <c r="BU122" s="440"/>
      <c r="BV122" s="453">
        <f t="shared" ref="BV122:BV132" si="224">$BV$121*AY122</f>
        <v>581780.38389731618</v>
      </c>
      <c r="BW122" s="453">
        <f t="shared" ref="BW122:BW132" si="225">$BW$121*AZ122</f>
        <v>574801.36363636353</v>
      </c>
      <c r="BX122" s="453">
        <f t="shared" ref="BX122:BX132" si="226">$BX$121*BA122</f>
        <v>533440.75778788934</v>
      </c>
      <c r="BY122" s="453">
        <f t="shared" ref="BY122:BY132" si="227">$BY$121*BB122</f>
        <v>490569.2974212034</v>
      </c>
      <c r="BZ122" s="453">
        <f t="shared" ref="BZ122:BZ132" si="228">$BZ$121*BC122</f>
        <v>504518.99769571639</v>
      </c>
      <c r="CA122" s="453">
        <f t="shared" ref="CA122:CA132" si="229">$CA$121*BD122</f>
        <v>606321.62302947231</v>
      </c>
      <c r="CB122" s="479">
        <f t="shared" ref="CB122:CB133" si="230">BV122-CA122</f>
        <v>-24541.23913215613</v>
      </c>
    </row>
    <row r="123" spans="1:80" s="140" customFormat="1">
      <c r="C123" s="140" t="s">
        <v>106</v>
      </c>
      <c r="D123" s="140" t="s">
        <v>1134</v>
      </c>
      <c r="E123" s="105" t="s">
        <v>695</v>
      </c>
      <c r="F123" s="23" t="s">
        <v>693</v>
      </c>
      <c r="G123" s="23" t="s">
        <v>494</v>
      </c>
      <c r="H123" s="24">
        <v>4</v>
      </c>
      <c r="I123" s="25">
        <v>6430</v>
      </c>
      <c r="J123" s="26" t="s">
        <v>680</v>
      </c>
      <c r="K123" s="72">
        <v>116</v>
      </c>
      <c r="L123" s="72">
        <v>107</v>
      </c>
      <c r="M123" s="72">
        <v>103</v>
      </c>
      <c r="N123" s="72">
        <v>120</v>
      </c>
      <c r="O123" s="129">
        <v>102</v>
      </c>
      <c r="P123" s="129">
        <v>132</v>
      </c>
      <c r="AO123" s="105">
        <v>102</v>
      </c>
      <c r="AP123" s="105">
        <v>79</v>
      </c>
      <c r="AQ123" s="128">
        <f t="shared" ref="AQ123:AQ132" si="231">K123</f>
        <v>116</v>
      </c>
      <c r="AR123" s="128">
        <f t="shared" ref="AR123:AR132" si="232">L123</f>
        <v>107</v>
      </c>
      <c r="AS123" s="128">
        <f t="shared" ref="AS123:AS132" si="233">M123</f>
        <v>103</v>
      </c>
      <c r="AT123" s="128">
        <f t="shared" si="218"/>
        <v>120</v>
      </c>
      <c r="AU123" s="128">
        <f t="shared" si="219"/>
        <v>102</v>
      </c>
      <c r="AV123" s="128">
        <f t="shared" si="220"/>
        <v>132</v>
      </c>
      <c r="AW123" s="128">
        <f t="shared" ref="AW123:AX132" si="234">AO123</f>
        <v>102</v>
      </c>
      <c r="AX123" s="128">
        <f t="shared" si="234"/>
        <v>79</v>
      </c>
      <c r="AY123" s="128">
        <f t="shared" si="221"/>
        <v>132.52921042395954</v>
      </c>
      <c r="AZ123" s="128">
        <f t="shared" si="222"/>
        <v>120.78030303030303</v>
      </c>
      <c r="BA123" s="128">
        <f t="shared" si="223"/>
        <v>107.44338466923347</v>
      </c>
      <c r="BB123" s="128">
        <f t="shared" ref="BB123:BB132" si="235">0.85*AT123/$BB$121+0.15*AT123</f>
        <v>105.7375358166189</v>
      </c>
      <c r="BC123" s="128">
        <f t="shared" ref="BC123:BC132" si="236">0.85*AU123/$BC$121+0.15*AU123</f>
        <v>111.41277695716396</v>
      </c>
      <c r="BD123" s="128">
        <f t="shared" ref="BD123:BD132" si="237">0.85*AV123/$BD$121+0.15*AV123</f>
        <v>135.22988348183688</v>
      </c>
      <c r="BE123" s="128">
        <f t="shared" ref="BE123:BE132" si="238">0.85*AW123/$BE$121+0.15*AW123</f>
        <v>103.5881275440977</v>
      </c>
      <c r="BF123" s="128">
        <f t="shared" ref="BF123:BF131" si="239">0.85*AX123/$BF$121+0.15*AX123</f>
        <v>93.69502639058058</v>
      </c>
      <c r="BG123" s="128">
        <f t="shared" ref="BG123:BG132" si="240">$BG$121*AY123/1000</f>
        <v>30.24661387768117</v>
      </c>
      <c r="BH123" s="128">
        <f t="shared" ref="BH123:BH132" si="241">$BH$121*AZ123/1000</f>
        <v>25.862623433256449</v>
      </c>
      <c r="BI123" s="128">
        <f t="shared" ref="BI123:BI132" si="242">$BI$121*BA123/1000</f>
        <v>23.29647604615425</v>
      </c>
      <c r="BJ123" s="128">
        <f t="shared" ref="BJ123:BJ132" si="243">$BJ$121*BB123/1000</f>
        <v>22.272884947408045</v>
      </c>
      <c r="BK123" s="128">
        <f t="shared" ref="BK123:BK132" si="244">$BK$121*BC123/1000</f>
        <v>23.734192448522549</v>
      </c>
      <c r="BL123" s="128">
        <f t="shared" ref="BL123:BL132" si="245">$BL$121*BD123/1000</f>
        <v>30.636149376757604</v>
      </c>
      <c r="BM123" s="128">
        <f t="shared" ref="BM123:BM132" si="246">$BM$121*BE123/1000</f>
        <v>23.882242805291728</v>
      </c>
      <c r="BN123" s="128">
        <f t="shared" ref="BN123:BN132" si="247">$BN$121*BF123/1000</f>
        <v>21.643551096224112</v>
      </c>
      <c r="BO123" s="440">
        <f t="shared" ref="BO123:BO132" si="248">$BO$121*AY123</f>
        <v>70903.127576818355</v>
      </c>
      <c r="BP123" s="440">
        <f t="shared" ref="BP123:BP132" si="249">$BP$121*AZ123</f>
        <v>79715</v>
      </c>
      <c r="BQ123" s="440">
        <f t="shared" ref="BQ123:BQ132" si="250">$BQ$121*BA123</f>
        <v>61242.729261463079</v>
      </c>
      <c r="BR123" s="440">
        <f t="shared" ref="BR123:BR132" si="251">$BR$121*BB123</f>
        <v>57098.269340974206</v>
      </c>
      <c r="BS123" s="440">
        <f t="shared" ref="BS123:BS132" si="252">$BS$121*BC123</f>
        <v>71304.177252584937</v>
      </c>
      <c r="BT123" s="440">
        <f t="shared" ref="BT123:BT132" si="253">$BT$121*BD123</f>
        <v>73024.137080191911</v>
      </c>
      <c r="BU123" s="440"/>
      <c r="BV123" s="453">
        <f t="shared" si="224"/>
        <v>71565.773628938157</v>
      </c>
      <c r="BW123" s="453">
        <f t="shared" si="225"/>
        <v>65221.36363636364</v>
      </c>
      <c r="BX123" s="453">
        <f t="shared" si="226"/>
        <v>58019.42772138607</v>
      </c>
      <c r="BY123" s="453">
        <f t="shared" si="227"/>
        <v>57098.269340974206</v>
      </c>
      <c r="BZ123" s="453">
        <f t="shared" si="228"/>
        <v>60162.899556868535</v>
      </c>
      <c r="CA123" s="453">
        <f t="shared" si="229"/>
        <v>73024.137080191911</v>
      </c>
      <c r="CB123" s="479">
        <f t="shared" si="230"/>
        <v>-1458.3634512537537</v>
      </c>
    </row>
    <row r="124" spans="1:80" s="140" customFormat="1">
      <c r="C124" s="140" t="s">
        <v>1120</v>
      </c>
      <c r="D124" s="140" t="s">
        <v>1134</v>
      </c>
      <c r="E124" s="105" t="s">
        <v>695</v>
      </c>
      <c r="F124" s="23" t="s">
        <v>206</v>
      </c>
      <c r="G124" s="23" t="s">
        <v>472</v>
      </c>
      <c r="H124" s="24">
        <v>7</v>
      </c>
      <c r="I124" s="25">
        <v>6430</v>
      </c>
      <c r="J124" s="26" t="s">
        <v>680</v>
      </c>
      <c r="K124" s="72">
        <v>224</v>
      </c>
      <c r="L124" s="72">
        <v>231</v>
      </c>
      <c r="M124" s="72">
        <v>197</v>
      </c>
      <c r="N124" s="72">
        <v>230</v>
      </c>
      <c r="O124" s="129">
        <v>134</v>
      </c>
      <c r="P124" s="129">
        <v>148</v>
      </c>
      <c r="AO124" s="105">
        <v>111</v>
      </c>
      <c r="AP124" s="105">
        <v>111</v>
      </c>
      <c r="AQ124" s="128">
        <f t="shared" si="231"/>
        <v>224</v>
      </c>
      <c r="AR124" s="128">
        <f t="shared" si="232"/>
        <v>231</v>
      </c>
      <c r="AS124" s="128">
        <f t="shared" si="233"/>
        <v>197</v>
      </c>
      <c r="AT124" s="128">
        <f t="shared" si="218"/>
        <v>230</v>
      </c>
      <c r="AU124" s="128">
        <f t="shared" si="219"/>
        <v>134</v>
      </c>
      <c r="AV124" s="128">
        <f t="shared" si="220"/>
        <v>148</v>
      </c>
      <c r="AW124" s="128">
        <f t="shared" si="234"/>
        <v>111</v>
      </c>
      <c r="AX124" s="128">
        <f t="shared" si="234"/>
        <v>111</v>
      </c>
      <c r="AY124" s="128">
        <f t="shared" si="221"/>
        <v>255.91847530143912</v>
      </c>
      <c r="AZ124" s="128">
        <f t="shared" si="222"/>
        <v>260.75</v>
      </c>
      <c r="BA124" s="128">
        <f t="shared" si="223"/>
        <v>205.49851242562124</v>
      </c>
      <c r="BB124" s="128">
        <f t="shared" si="235"/>
        <v>202.66361031518622</v>
      </c>
      <c r="BC124" s="128">
        <f t="shared" si="236"/>
        <v>146.36580502215656</v>
      </c>
      <c r="BD124" s="128">
        <f t="shared" si="237"/>
        <v>151.62138450993828</v>
      </c>
      <c r="BE124" s="128">
        <f t="shared" si="238"/>
        <v>112.72825644504749</v>
      </c>
      <c r="BF124" s="128">
        <f t="shared" si="239"/>
        <v>131.64744214372715</v>
      </c>
      <c r="BG124" s="128">
        <f t="shared" si="240"/>
        <v>58.407254384487779</v>
      </c>
      <c r="BH124" s="128">
        <f t="shared" si="241"/>
        <v>55.834261804506916</v>
      </c>
      <c r="BI124" s="128">
        <f t="shared" si="242"/>
        <v>44.557337680508603</v>
      </c>
      <c r="BJ124" s="128">
        <f t="shared" si="243"/>
        <v>42.689696149198753</v>
      </c>
      <c r="BK124" s="128">
        <f t="shared" si="244"/>
        <v>31.180213608843346</v>
      </c>
      <c r="BL124" s="128">
        <f t="shared" si="245"/>
        <v>34.349622028485783</v>
      </c>
      <c r="BM124" s="128">
        <f t="shared" si="246"/>
        <v>25.989499523405701</v>
      </c>
      <c r="BN124" s="128">
        <f t="shared" si="247"/>
        <v>30.410559135200973</v>
      </c>
      <c r="BO124" s="440">
        <f t="shared" si="248"/>
        <v>136916.38428626992</v>
      </c>
      <c r="BP124" s="440">
        <f t="shared" si="249"/>
        <v>172095</v>
      </c>
      <c r="BQ124" s="440">
        <f t="shared" si="250"/>
        <v>117134.15208260411</v>
      </c>
      <c r="BR124" s="440">
        <f t="shared" si="251"/>
        <v>109438.34957020056</v>
      </c>
      <c r="BS124" s="440">
        <f t="shared" si="252"/>
        <v>93674.115214180201</v>
      </c>
      <c r="BT124" s="440">
        <f t="shared" si="253"/>
        <v>81875.547635366675</v>
      </c>
      <c r="BU124" s="440"/>
      <c r="BV124" s="453">
        <f t="shared" si="224"/>
        <v>138195.97666277713</v>
      </c>
      <c r="BW124" s="453">
        <f t="shared" si="225"/>
        <v>140805</v>
      </c>
      <c r="BX124" s="453">
        <f t="shared" si="226"/>
        <v>110969.19670983547</v>
      </c>
      <c r="BY124" s="453">
        <f t="shared" si="227"/>
        <v>109438.34957020056</v>
      </c>
      <c r="BZ124" s="453">
        <f t="shared" si="228"/>
        <v>79037.534711964545</v>
      </c>
      <c r="CA124" s="453">
        <f t="shared" si="229"/>
        <v>81875.547635366675</v>
      </c>
      <c r="CB124" s="479">
        <f t="shared" si="230"/>
        <v>56320.429027410457</v>
      </c>
    </row>
    <row r="125" spans="1:80" s="140" customFormat="1">
      <c r="E125" s="105"/>
      <c r="F125" s="23"/>
      <c r="G125" s="23"/>
      <c r="H125" s="24"/>
      <c r="I125" s="25"/>
      <c r="J125" s="26"/>
      <c r="K125" s="127"/>
      <c r="L125" s="127"/>
      <c r="M125" s="127"/>
      <c r="N125" s="127"/>
      <c r="O125" s="129"/>
      <c r="P125" s="129"/>
      <c r="AO125" s="105"/>
      <c r="AP125" s="105"/>
      <c r="AQ125" s="128">
        <f t="shared" si="231"/>
        <v>0</v>
      </c>
      <c r="AR125" s="128">
        <f t="shared" si="232"/>
        <v>0</v>
      </c>
      <c r="AS125" s="128">
        <f t="shared" si="233"/>
        <v>0</v>
      </c>
      <c r="AT125" s="128">
        <f t="shared" si="218"/>
        <v>0</v>
      </c>
      <c r="AU125" s="128">
        <f t="shared" si="219"/>
        <v>0</v>
      </c>
      <c r="AV125" s="128">
        <f t="shared" si="220"/>
        <v>0</v>
      </c>
      <c r="AW125" s="128">
        <f t="shared" si="234"/>
        <v>0</v>
      </c>
      <c r="AX125" s="128">
        <f t="shared" si="234"/>
        <v>0</v>
      </c>
      <c r="AY125" s="128">
        <f t="shared" si="221"/>
        <v>0</v>
      </c>
      <c r="AZ125" s="128">
        <f t="shared" si="222"/>
        <v>0</v>
      </c>
      <c r="BA125" s="128">
        <f t="shared" si="223"/>
        <v>0</v>
      </c>
      <c r="BB125" s="128">
        <f t="shared" si="235"/>
        <v>0</v>
      </c>
      <c r="BC125" s="128">
        <f t="shared" si="236"/>
        <v>0</v>
      </c>
      <c r="BD125" s="128">
        <f t="shared" si="237"/>
        <v>0</v>
      </c>
      <c r="BE125" s="128">
        <f t="shared" si="238"/>
        <v>0</v>
      </c>
      <c r="BF125" s="128">
        <f t="shared" si="239"/>
        <v>0</v>
      </c>
      <c r="BG125" s="128">
        <f t="shared" si="240"/>
        <v>0</v>
      </c>
      <c r="BH125" s="128">
        <f t="shared" si="241"/>
        <v>0</v>
      </c>
      <c r="BI125" s="128">
        <f t="shared" si="242"/>
        <v>0</v>
      </c>
      <c r="BJ125" s="128">
        <f t="shared" si="243"/>
        <v>0</v>
      </c>
      <c r="BK125" s="128">
        <f t="shared" si="244"/>
        <v>0</v>
      </c>
      <c r="BL125" s="128">
        <f t="shared" si="245"/>
        <v>0</v>
      </c>
      <c r="BM125" s="128">
        <f t="shared" si="246"/>
        <v>0</v>
      </c>
      <c r="BN125" s="128">
        <f t="shared" si="247"/>
        <v>0</v>
      </c>
      <c r="BO125" s="440">
        <f t="shared" si="248"/>
        <v>0</v>
      </c>
      <c r="BP125" s="440">
        <f t="shared" si="249"/>
        <v>0</v>
      </c>
      <c r="BQ125" s="440">
        <f t="shared" si="250"/>
        <v>0</v>
      </c>
      <c r="BR125" s="440">
        <f t="shared" si="251"/>
        <v>0</v>
      </c>
      <c r="BS125" s="440">
        <f t="shared" si="252"/>
        <v>0</v>
      </c>
      <c r="BT125" s="440">
        <f t="shared" si="253"/>
        <v>0</v>
      </c>
      <c r="BU125" s="440"/>
      <c r="BV125" s="453">
        <f t="shared" si="224"/>
        <v>0</v>
      </c>
      <c r="BW125" s="453">
        <f t="shared" si="225"/>
        <v>0</v>
      </c>
      <c r="BX125" s="453">
        <f t="shared" si="226"/>
        <v>0</v>
      </c>
      <c r="BY125" s="453">
        <f t="shared" si="227"/>
        <v>0</v>
      </c>
      <c r="BZ125" s="453">
        <f t="shared" si="228"/>
        <v>0</v>
      </c>
      <c r="CA125" s="453">
        <f t="shared" si="229"/>
        <v>0</v>
      </c>
      <c r="CB125" s="479">
        <f t="shared" si="230"/>
        <v>0</v>
      </c>
    </row>
    <row r="126" spans="1:80" s="140" customFormat="1">
      <c r="A126" s="100"/>
      <c r="B126" s="100"/>
      <c r="C126" s="100"/>
      <c r="D126" s="100" t="s">
        <v>1133</v>
      </c>
      <c r="E126" s="106" t="s">
        <v>119</v>
      </c>
      <c r="F126" s="23"/>
      <c r="G126" s="23"/>
      <c r="H126" s="24"/>
      <c r="I126" s="25"/>
      <c r="J126" s="26"/>
      <c r="K126" s="127"/>
      <c r="L126" s="127"/>
      <c r="M126" s="127"/>
      <c r="N126" s="127"/>
      <c r="O126" s="129"/>
      <c r="P126" s="129"/>
      <c r="AO126" s="105"/>
      <c r="AP126" s="105"/>
      <c r="AQ126" s="128">
        <f t="shared" si="231"/>
        <v>0</v>
      </c>
      <c r="AR126" s="128">
        <f t="shared" si="232"/>
        <v>0</v>
      </c>
      <c r="AS126" s="128">
        <f t="shared" si="233"/>
        <v>0</v>
      </c>
      <c r="AT126" s="128">
        <f t="shared" si="218"/>
        <v>0</v>
      </c>
      <c r="AU126" s="128">
        <f t="shared" si="219"/>
        <v>0</v>
      </c>
      <c r="AV126" s="128">
        <f t="shared" si="220"/>
        <v>0</v>
      </c>
      <c r="AW126" s="128">
        <f t="shared" si="234"/>
        <v>0</v>
      </c>
      <c r="AX126" s="128">
        <f t="shared" si="234"/>
        <v>0</v>
      </c>
      <c r="AY126" s="128">
        <f t="shared" si="221"/>
        <v>0</v>
      </c>
      <c r="AZ126" s="128">
        <f t="shared" si="222"/>
        <v>0</v>
      </c>
      <c r="BA126" s="128">
        <f t="shared" si="223"/>
        <v>0</v>
      </c>
      <c r="BB126" s="128">
        <f t="shared" si="235"/>
        <v>0</v>
      </c>
      <c r="BC126" s="128">
        <f t="shared" si="236"/>
        <v>0</v>
      </c>
      <c r="BD126" s="128">
        <f t="shared" si="237"/>
        <v>0</v>
      </c>
      <c r="BE126" s="128">
        <f t="shared" si="238"/>
        <v>0</v>
      </c>
      <c r="BF126" s="128">
        <f t="shared" si="239"/>
        <v>0</v>
      </c>
      <c r="BG126" s="128">
        <f t="shared" si="240"/>
        <v>0</v>
      </c>
      <c r="BH126" s="128">
        <f t="shared" si="241"/>
        <v>0</v>
      </c>
      <c r="BI126" s="128">
        <f t="shared" si="242"/>
        <v>0</v>
      </c>
      <c r="BJ126" s="128">
        <f t="shared" si="243"/>
        <v>0</v>
      </c>
      <c r="BK126" s="128">
        <f t="shared" si="244"/>
        <v>0</v>
      </c>
      <c r="BL126" s="128">
        <f t="shared" si="245"/>
        <v>0</v>
      </c>
      <c r="BM126" s="128">
        <f t="shared" si="246"/>
        <v>0</v>
      </c>
      <c r="BN126" s="128">
        <f t="shared" si="247"/>
        <v>0</v>
      </c>
      <c r="BO126" s="440">
        <f t="shared" si="248"/>
        <v>0</v>
      </c>
      <c r="BP126" s="440">
        <f t="shared" si="249"/>
        <v>0</v>
      </c>
      <c r="BQ126" s="440">
        <f t="shared" si="250"/>
        <v>0</v>
      </c>
      <c r="BR126" s="440">
        <f t="shared" si="251"/>
        <v>0</v>
      </c>
      <c r="BS126" s="440">
        <f t="shared" si="252"/>
        <v>0</v>
      </c>
      <c r="BT126" s="440">
        <f t="shared" si="253"/>
        <v>0</v>
      </c>
      <c r="BU126" s="440"/>
      <c r="BV126" s="453">
        <f t="shared" si="224"/>
        <v>0</v>
      </c>
      <c r="BW126" s="453">
        <f t="shared" si="225"/>
        <v>0</v>
      </c>
      <c r="BX126" s="453">
        <f t="shared" si="226"/>
        <v>0</v>
      </c>
      <c r="BY126" s="453">
        <f t="shared" si="227"/>
        <v>0</v>
      </c>
      <c r="BZ126" s="453">
        <f t="shared" si="228"/>
        <v>0</v>
      </c>
      <c r="CA126" s="453">
        <f t="shared" si="229"/>
        <v>0</v>
      </c>
      <c r="CB126" s="479">
        <f t="shared" si="230"/>
        <v>0</v>
      </c>
    </row>
    <row r="127" spans="1:80" s="140" customFormat="1">
      <c r="C127" s="140" t="s">
        <v>1120</v>
      </c>
      <c r="D127" s="100" t="s">
        <v>1133</v>
      </c>
      <c r="E127" s="105" t="s">
        <v>694</v>
      </c>
      <c r="F127" s="23" t="s">
        <v>2176</v>
      </c>
      <c r="G127" s="23" t="s">
        <v>476</v>
      </c>
      <c r="H127" s="24">
        <v>13</v>
      </c>
      <c r="I127" s="25">
        <v>6430</v>
      </c>
      <c r="J127" s="26" t="s">
        <v>680</v>
      </c>
      <c r="K127" s="77">
        <v>319</v>
      </c>
      <c r="L127" s="77">
        <v>351</v>
      </c>
      <c r="M127" s="77">
        <v>414</v>
      </c>
      <c r="N127" s="77">
        <v>483</v>
      </c>
      <c r="O127" s="129">
        <v>361</v>
      </c>
      <c r="P127" s="128">
        <v>395</v>
      </c>
      <c r="AO127" s="105">
        <v>321</v>
      </c>
      <c r="AP127" s="105">
        <v>0</v>
      </c>
      <c r="AQ127" s="128">
        <f t="shared" si="231"/>
        <v>319</v>
      </c>
      <c r="AR127" s="128">
        <f t="shared" si="232"/>
        <v>351</v>
      </c>
      <c r="AS127" s="128">
        <f t="shared" si="233"/>
        <v>414</v>
      </c>
      <c r="AT127" s="128">
        <f t="shared" si="218"/>
        <v>483</v>
      </c>
      <c r="AU127" s="128">
        <f t="shared" si="219"/>
        <v>361</v>
      </c>
      <c r="AV127" s="128">
        <f t="shared" si="220"/>
        <v>395</v>
      </c>
      <c r="AW127" s="128">
        <f t="shared" si="234"/>
        <v>321</v>
      </c>
      <c r="AX127" s="128">
        <f t="shared" si="234"/>
        <v>0</v>
      </c>
      <c r="AY127" s="128">
        <f t="shared" si="221"/>
        <v>364.45532866588877</v>
      </c>
      <c r="AZ127" s="128">
        <f t="shared" si="222"/>
        <v>396.20454545454538</v>
      </c>
      <c r="BA127" s="128">
        <f t="shared" si="223"/>
        <v>431.8598179908995</v>
      </c>
      <c r="BB127" s="128">
        <f t="shared" si="235"/>
        <v>425.59358166189111</v>
      </c>
      <c r="BC127" s="128">
        <f t="shared" si="236"/>
        <v>394.3138478581979</v>
      </c>
      <c r="BD127" s="128">
        <f t="shared" si="237"/>
        <v>404.66518163125426</v>
      </c>
      <c r="BE127" s="128">
        <f t="shared" si="238"/>
        <v>325.99793080054269</v>
      </c>
      <c r="BF127" s="128">
        <f t="shared" si="239"/>
        <v>0</v>
      </c>
      <c r="BG127" s="128">
        <f t="shared" si="240"/>
        <v>83.178188163623233</v>
      </c>
      <c r="BH127" s="128">
        <f t="shared" si="241"/>
        <v>84.839073131523477</v>
      </c>
      <c r="BI127" s="128">
        <f t="shared" si="242"/>
        <v>93.638262942794739</v>
      </c>
      <c r="BJ127" s="128">
        <f t="shared" si="243"/>
        <v>89.648361913317387</v>
      </c>
      <c r="BK127" s="128">
        <f t="shared" si="244"/>
        <v>84.000426214869023</v>
      </c>
      <c r="BL127" s="128">
        <f t="shared" si="245"/>
        <v>91.67635608953978</v>
      </c>
      <c r="BM127" s="128">
        <f t="shared" si="246"/>
        <v>75.158822946065115</v>
      </c>
      <c r="BN127" s="128">
        <f t="shared" si="247"/>
        <v>0</v>
      </c>
      <c r="BO127" s="440">
        <f t="shared" si="248"/>
        <v>194983.60083625049</v>
      </c>
      <c r="BP127" s="440">
        <f t="shared" si="249"/>
        <v>261494.99999999994</v>
      </c>
      <c r="BQ127" s="440">
        <f t="shared" si="250"/>
        <v>246160.09625481273</v>
      </c>
      <c r="BR127" s="440">
        <f t="shared" si="251"/>
        <v>229820.53409742119</v>
      </c>
      <c r="BS127" s="440">
        <f t="shared" si="252"/>
        <v>252360.86262924667</v>
      </c>
      <c r="BT127" s="440">
        <f t="shared" si="253"/>
        <v>218519.19808087731</v>
      </c>
      <c r="BU127" s="440"/>
      <c r="BV127" s="453">
        <f t="shared" si="224"/>
        <v>196805.87747957994</v>
      </c>
      <c r="BW127" s="453">
        <f t="shared" si="225"/>
        <v>213950.4545454545</v>
      </c>
      <c r="BX127" s="453">
        <f t="shared" si="226"/>
        <v>233204.30171508572</v>
      </c>
      <c r="BY127" s="453">
        <f t="shared" si="227"/>
        <v>229820.53409742119</v>
      </c>
      <c r="BZ127" s="453">
        <f t="shared" si="228"/>
        <v>212929.47784342687</v>
      </c>
      <c r="CA127" s="453">
        <f t="shared" si="229"/>
        <v>218519.19808087731</v>
      </c>
      <c r="CB127" s="479">
        <f t="shared" si="230"/>
        <v>-21713.320601297368</v>
      </c>
    </row>
    <row r="128" spans="1:80" s="140" customFormat="1">
      <c r="C128" s="140" t="s">
        <v>1121</v>
      </c>
      <c r="D128" s="140" t="s">
        <v>1133</v>
      </c>
      <c r="E128" s="105" t="s">
        <v>694</v>
      </c>
      <c r="F128" s="23" t="s">
        <v>2079</v>
      </c>
      <c r="G128" s="23" t="s">
        <v>540</v>
      </c>
      <c r="H128" s="24">
        <v>2</v>
      </c>
      <c r="I128" s="25">
        <v>6430</v>
      </c>
      <c r="J128" s="26" t="s">
        <v>680</v>
      </c>
      <c r="K128" s="72">
        <v>504</v>
      </c>
      <c r="L128" s="72">
        <v>504</v>
      </c>
      <c r="M128" s="72">
        <v>504</v>
      </c>
      <c r="N128" s="269">
        <v>537</v>
      </c>
      <c r="O128" s="129">
        <v>502</v>
      </c>
      <c r="P128" s="128">
        <v>481</v>
      </c>
      <c r="AO128" s="105">
        <v>481</v>
      </c>
      <c r="AP128" s="105">
        <v>490</v>
      </c>
      <c r="AQ128" s="128">
        <f t="shared" si="231"/>
        <v>504</v>
      </c>
      <c r="AR128" s="128">
        <f t="shared" si="232"/>
        <v>504</v>
      </c>
      <c r="AS128" s="128">
        <f t="shared" si="233"/>
        <v>504</v>
      </c>
      <c r="AT128" s="128">
        <f t="shared" si="218"/>
        <v>537</v>
      </c>
      <c r="AU128" s="128">
        <f t="shared" si="219"/>
        <v>502</v>
      </c>
      <c r="AV128" s="128">
        <f t="shared" si="220"/>
        <v>481</v>
      </c>
      <c r="AW128" s="128">
        <f t="shared" si="234"/>
        <v>481</v>
      </c>
      <c r="AX128" s="128">
        <f t="shared" si="234"/>
        <v>490</v>
      </c>
      <c r="AY128" s="128">
        <f t="shared" si="221"/>
        <v>575.81656942823804</v>
      </c>
      <c r="AZ128" s="128">
        <f t="shared" si="222"/>
        <v>568.90909090909088</v>
      </c>
      <c r="BA128" s="128">
        <f t="shared" si="223"/>
        <v>525.74238711935595</v>
      </c>
      <c r="BB128" s="128">
        <f t="shared" si="235"/>
        <v>473.17547277936961</v>
      </c>
      <c r="BC128" s="128">
        <f t="shared" si="236"/>
        <v>548.32562776957161</v>
      </c>
      <c r="BD128" s="128">
        <f t="shared" si="237"/>
        <v>492.76949965729943</v>
      </c>
      <c r="BE128" s="128">
        <f t="shared" si="238"/>
        <v>488.48911126187244</v>
      </c>
      <c r="BF128" s="128">
        <f t="shared" si="239"/>
        <v>581.14636622005685</v>
      </c>
      <c r="BG128" s="128">
        <f t="shared" si="240"/>
        <v>131.41632236509753</v>
      </c>
      <c r="BH128" s="128">
        <f t="shared" si="241"/>
        <v>121.82020757346963</v>
      </c>
      <c r="BI128" s="128">
        <f t="shared" si="242"/>
        <v>113.99440706079361</v>
      </c>
      <c r="BJ128" s="128">
        <f t="shared" si="243"/>
        <v>99.671160139651008</v>
      </c>
      <c r="BK128" s="128">
        <f t="shared" si="244"/>
        <v>116.80945695253253</v>
      </c>
      <c r="BL128" s="128">
        <f t="shared" si="245"/>
        <v>111.63627159257881</v>
      </c>
      <c r="BM128" s="128">
        <f t="shared" si="246"/>
        <v>112.6211646014247</v>
      </c>
      <c r="BN128" s="128">
        <f t="shared" si="247"/>
        <v>134.24481059683313</v>
      </c>
      <c r="BO128" s="440">
        <f t="shared" si="248"/>
        <v>308061.86464410735</v>
      </c>
      <c r="BP128" s="440">
        <f t="shared" si="249"/>
        <v>375480</v>
      </c>
      <c r="BQ128" s="440">
        <f t="shared" si="250"/>
        <v>299673.16065803287</v>
      </c>
      <c r="BR128" s="440">
        <f t="shared" si="251"/>
        <v>255514.7553008596</v>
      </c>
      <c r="BS128" s="440">
        <f t="shared" si="252"/>
        <v>350928.40177252586</v>
      </c>
      <c r="BT128" s="440">
        <f t="shared" si="253"/>
        <v>266095.52981494169</v>
      </c>
      <c r="BU128" s="440"/>
      <c r="BV128" s="453">
        <f t="shared" si="224"/>
        <v>310940.94749124855</v>
      </c>
      <c r="BW128" s="453">
        <f t="shared" si="225"/>
        <v>307210.90909090906</v>
      </c>
      <c r="BX128" s="453">
        <f t="shared" si="226"/>
        <v>283900.88904445223</v>
      </c>
      <c r="BY128" s="453">
        <f t="shared" si="227"/>
        <v>255514.7553008596</v>
      </c>
      <c r="BZ128" s="453">
        <f t="shared" si="228"/>
        <v>296095.83899556869</v>
      </c>
      <c r="CA128" s="453">
        <f t="shared" si="229"/>
        <v>266095.52981494169</v>
      </c>
      <c r="CB128" s="479">
        <f t="shared" si="230"/>
        <v>44845.417676306854</v>
      </c>
    </row>
    <row r="129" spans="1:80" s="140" customFormat="1">
      <c r="C129" s="140" t="s">
        <v>106</v>
      </c>
      <c r="D129" s="140" t="s">
        <v>1133</v>
      </c>
      <c r="E129" s="105" t="s">
        <v>694</v>
      </c>
      <c r="F129" s="23" t="s">
        <v>105</v>
      </c>
      <c r="G129" s="23" t="s">
        <v>476</v>
      </c>
      <c r="H129" s="24">
        <v>103</v>
      </c>
      <c r="I129" s="25">
        <v>6430</v>
      </c>
      <c r="J129" s="26" t="s">
        <v>680</v>
      </c>
      <c r="K129" s="72">
        <v>60</v>
      </c>
      <c r="L129" s="72">
        <v>60</v>
      </c>
      <c r="M129" s="72">
        <v>62</v>
      </c>
      <c r="N129" s="72">
        <v>69</v>
      </c>
      <c r="O129" s="129">
        <v>55</v>
      </c>
      <c r="P129" s="77">
        <v>62.741999999999997</v>
      </c>
      <c r="AO129" s="105">
        <v>63</v>
      </c>
      <c r="AP129" s="105">
        <v>51</v>
      </c>
      <c r="AQ129" s="128">
        <f t="shared" si="231"/>
        <v>60</v>
      </c>
      <c r="AR129" s="128">
        <f t="shared" si="232"/>
        <v>60</v>
      </c>
      <c r="AS129" s="128">
        <f t="shared" si="233"/>
        <v>62</v>
      </c>
      <c r="AT129" s="128">
        <f t="shared" si="218"/>
        <v>69</v>
      </c>
      <c r="AU129" s="128">
        <f t="shared" si="219"/>
        <v>55</v>
      </c>
      <c r="AV129" s="128">
        <f t="shared" si="220"/>
        <v>62.741999999999997</v>
      </c>
      <c r="AW129" s="128">
        <f t="shared" si="234"/>
        <v>63</v>
      </c>
      <c r="AX129" s="128">
        <f t="shared" si="234"/>
        <v>51</v>
      </c>
      <c r="AY129" s="128">
        <f t="shared" si="221"/>
        <v>68.549591598599761</v>
      </c>
      <c r="AZ129" s="128">
        <f t="shared" si="222"/>
        <v>67.72727272727272</v>
      </c>
      <c r="BA129" s="128">
        <f t="shared" si="223"/>
        <v>64.674658732936649</v>
      </c>
      <c r="BB129" s="128">
        <f t="shared" si="235"/>
        <v>60.799083094555868</v>
      </c>
      <c r="BC129" s="128">
        <f t="shared" si="236"/>
        <v>60.075516986706056</v>
      </c>
      <c r="BD129" s="128">
        <f t="shared" si="237"/>
        <v>64.277222344071276</v>
      </c>
      <c r="BE129" s="128">
        <f t="shared" si="238"/>
        <v>63.980902306648574</v>
      </c>
      <c r="BF129" s="128">
        <f t="shared" si="239"/>
        <v>60.48666260657734</v>
      </c>
      <c r="BG129" s="128">
        <f t="shared" si="240"/>
        <v>15.644800281559226</v>
      </c>
      <c r="BH129" s="128">
        <f t="shared" si="241"/>
        <v>14.50240566350829</v>
      </c>
      <c r="BI129" s="128">
        <f t="shared" si="242"/>
        <v>14.023121503510325</v>
      </c>
      <c r="BJ129" s="128">
        <f t="shared" si="243"/>
        <v>12.806908844759626</v>
      </c>
      <c r="BK129" s="128">
        <f t="shared" si="244"/>
        <v>12.797848869301376</v>
      </c>
      <c r="BL129" s="128">
        <f t="shared" si="245"/>
        <v>14.561918819670645</v>
      </c>
      <c r="BM129" s="128">
        <f t="shared" si="246"/>
        <v>14.750797026797828</v>
      </c>
      <c r="BN129" s="128">
        <f t="shared" si="247"/>
        <v>13.972419062119364</v>
      </c>
      <c r="BO129" s="440">
        <f t="shared" si="248"/>
        <v>36674.031505250874</v>
      </c>
      <c r="BP129" s="440">
        <f t="shared" si="249"/>
        <v>44699.999999999993</v>
      </c>
      <c r="BQ129" s="440">
        <f t="shared" si="250"/>
        <v>36864.555477773887</v>
      </c>
      <c r="BR129" s="440">
        <f t="shared" si="251"/>
        <v>32831.50487106017</v>
      </c>
      <c r="BS129" s="440">
        <f t="shared" si="252"/>
        <v>38448.330871491875</v>
      </c>
      <c r="BT129" s="440">
        <f t="shared" si="253"/>
        <v>34709.70006579849</v>
      </c>
      <c r="BU129" s="440"/>
      <c r="BV129" s="453">
        <f t="shared" si="224"/>
        <v>37016.779463243874</v>
      </c>
      <c r="BW129" s="453">
        <f t="shared" si="225"/>
        <v>36572.727272727272</v>
      </c>
      <c r="BX129" s="453">
        <f t="shared" si="226"/>
        <v>34924.315715785793</v>
      </c>
      <c r="BY129" s="453">
        <f t="shared" si="227"/>
        <v>32831.50487106017</v>
      </c>
      <c r="BZ129" s="453">
        <f t="shared" si="228"/>
        <v>32440.779172821269</v>
      </c>
      <c r="CA129" s="453">
        <f t="shared" si="229"/>
        <v>34709.70006579849</v>
      </c>
      <c r="CB129" s="479">
        <f t="shared" si="230"/>
        <v>2307.0793974453845</v>
      </c>
    </row>
    <row r="130" spans="1:80" s="140" customFormat="1">
      <c r="C130" s="140" t="s">
        <v>1121</v>
      </c>
      <c r="D130" s="140" t="s">
        <v>1133</v>
      </c>
      <c r="E130" s="105" t="s">
        <v>694</v>
      </c>
      <c r="F130" s="23" t="s">
        <v>699</v>
      </c>
      <c r="G130" s="23" t="s">
        <v>697</v>
      </c>
      <c r="H130" s="24">
        <v>4</v>
      </c>
      <c r="I130" s="25">
        <v>6430</v>
      </c>
      <c r="J130" s="26" t="s">
        <v>680</v>
      </c>
      <c r="K130" s="72">
        <v>276</v>
      </c>
      <c r="L130" s="72">
        <v>217</v>
      </c>
      <c r="M130" s="72">
        <v>290</v>
      </c>
      <c r="N130" s="72">
        <v>266</v>
      </c>
      <c r="O130" s="129">
        <v>231</v>
      </c>
      <c r="P130" s="77">
        <v>237.12</v>
      </c>
      <c r="AO130" s="105">
        <v>228</v>
      </c>
      <c r="AP130" s="105">
        <v>156</v>
      </c>
      <c r="AQ130" s="128">
        <f t="shared" si="231"/>
        <v>276</v>
      </c>
      <c r="AR130" s="128">
        <f t="shared" si="232"/>
        <v>217</v>
      </c>
      <c r="AS130" s="128">
        <f t="shared" si="233"/>
        <v>290</v>
      </c>
      <c r="AT130" s="128">
        <f t="shared" si="218"/>
        <v>266</v>
      </c>
      <c r="AU130" s="128">
        <f t="shared" si="219"/>
        <v>231</v>
      </c>
      <c r="AV130" s="128">
        <f t="shared" si="220"/>
        <v>237.12</v>
      </c>
      <c r="AW130" s="128">
        <f t="shared" si="234"/>
        <v>228</v>
      </c>
      <c r="AX130" s="128">
        <f t="shared" si="234"/>
        <v>156</v>
      </c>
      <c r="AY130" s="128">
        <f t="shared" si="221"/>
        <v>315.32812135355891</v>
      </c>
      <c r="AZ130" s="128">
        <f t="shared" si="222"/>
        <v>244.94696969696969</v>
      </c>
      <c r="BA130" s="128">
        <f t="shared" si="223"/>
        <v>302.51050052502626</v>
      </c>
      <c r="BB130" s="128">
        <f t="shared" si="235"/>
        <v>234.38487106017192</v>
      </c>
      <c r="BC130" s="128">
        <f t="shared" si="236"/>
        <v>252.31717134416544</v>
      </c>
      <c r="BD130" s="128">
        <f t="shared" si="237"/>
        <v>242.9220452364633</v>
      </c>
      <c r="BE130" s="128">
        <f t="shared" si="238"/>
        <v>231.54993215739484</v>
      </c>
      <c r="BF130" s="128">
        <f t="shared" si="239"/>
        <v>185.01802679658951</v>
      </c>
      <c r="BG130" s="128">
        <f t="shared" si="240"/>
        <v>71.966081295172458</v>
      </c>
      <c r="BH130" s="128">
        <f t="shared" si="241"/>
        <v>52.450367149688311</v>
      </c>
      <c r="BI130" s="128">
        <f t="shared" si="242"/>
        <v>65.59201993577409</v>
      </c>
      <c r="BJ130" s="128">
        <f t="shared" si="243"/>
        <v>49.371561633421173</v>
      </c>
      <c r="BK130" s="128">
        <f t="shared" si="244"/>
        <v>53.750965251065779</v>
      </c>
      <c r="BL130" s="128">
        <f t="shared" si="245"/>
        <v>55.03366469861183</v>
      </c>
      <c r="BM130" s="128">
        <f t="shared" si="246"/>
        <v>53.383836858887385</v>
      </c>
      <c r="BN130" s="128">
        <f t="shared" si="247"/>
        <v>42.739164190012175</v>
      </c>
      <c r="BO130" s="440">
        <f t="shared" si="248"/>
        <v>168700.544924154</v>
      </c>
      <c r="BP130" s="440">
        <f t="shared" si="249"/>
        <v>161665</v>
      </c>
      <c r="BQ130" s="440">
        <f t="shared" si="250"/>
        <v>172430.98529926495</v>
      </c>
      <c r="BR130" s="440">
        <f t="shared" si="251"/>
        <v>126567.83037249284</v>
      </c>
      <c r="BS130" s="440">
        <f t="shared" si="252"/>
        <v>161482.98966026588</v>
      </c>
      <c r="BT130" s="440">
        <f t="shared" si="253"/>
        <v>131177.9044276902</v>
      </c>
      <c r="BU130" s="440"/>
      <c r="BV130" s="453">
        <f t="shared" si="224"/>
        <v>170277.18553092182</v>
      </c>
      <c r="BW130" s="453">
        <f t="shared" si="225"/>
        <v>132271.36363636362</v>
      </c>
      <c r="BX130" s="453">
        <f t="shared" si="226"/>
        <v>163355.67028351419</v>
      </c>
      <c r="BY130" s="453">
        <f t="shared" si="227"/>
        <v>126567.83037249284</v>
      </c>
      <c r="BZ130" s="453">
        <f t="shared" si="228"/>
        <v>136251.27252584934</v>
      </c>
      <c r="CA130" s="453">
        <f t="shared" si="229"/>
        <v>131177.9044276902</v>
      </c>
      <c r="CB130" s="479">
        <f t="shared" si="230"/>
        <v>39099.281103231624</v>
      </c>
    </row>
    <row r="131" spans="1:80" s="140" customFormat="1">
      <c r="C131" s="140" t="s">
        <v>1121</v>
      </c>
      <c r="D131" s="140" t="s">
        <v>1133</v>
      </c>
      <c r="E131" s="105" t="s">
        <v>694</v>
      </c>
      <c r="F131" s="23" t="s">
        <v>170</v>
      </c>
      <c r="G131" s="23" t="s">
        <v>698</v>
      </c>
      <c r="H131" s="107">
        <v>16</v>
      </c>
      <c r="I131" s="25">
        <v>6430</v>
      </c>
      <c r="J131" s="26" t="s">
        <v>680</v>
      </c>
      <c r="K131" s="72">
        <v>78</v>
      </c>
      <c r="L131" s="72">
        <v>78</v>
      </c>
      <c r="M131" s="72">
        <v>94</v>
      </c>
      <c r="N131" s="72">
        <v>102</v>
      </c>
      <c r="O131" s="77">
        <v>83.825999999999993</v>
      </c>
      <c r="P131" s="77">
        <v>99.146000000000001</v>
      </c>
      <c r="AO131" s="105">
        <v>98</v>
      </c>
      <c r="AP131" s="105">
        <v>98</v>
      </c>
      <c r="AQ131" s="128">
        <f t="shared" si="231"/>
        <v>78</v>
      </c>
      <c r="AR131" s="128">
        <f t="shared" si="232"/>
        <v>78</v>
      </c>
      <c r="AS131" s="128">
        <f t="shared" si="233"/>
        <v>94</v>
      </c>
      <c r="AT131" s="128">
        <f t="shared" si="218"/>
        <v>102</v>
      </c>
      <c r="AU131" s="128">
        <f t="shared" si="219"/>
        <v>83.825999999999993</v>
      </c>
      <c r="AV131" s="128">
        <f t="shared" si="220"/>
        <v>99.146000000000001</v>
      </c>
      <c r="AW131" s="128">
        <f t="shared" si="234"/>
        <v>98</v>
      </c>
      <c r="AX131" s="128">
        <f t="shared" si="234"/>
        <v>98</v>
      </c>
      <c r="AY131" s="128">
        <f t="shared" si="221"/>
        <v>89.114469078179695</v>
      </c>
      <c r="AZ131" s="128">
        <f t="shared" si="222"/>
        <v>88.045454545454547</v>
      </c>
      <c r="BA131" s="128">
        <f t="shared" si="223"/>
        <v>98.055127756387805</v>
      </c>
      <c r="BB131" s="128">
        <f t="shared" si="235"/>
        <v>89.876905444126066</v>
      </c>
      <c r="BC131" s="128">
        <f t="shared" si="236"/>
        <v>91.561641580502211</v>
      </c>
      <c r="BD131" s="128">
        <f t="shared" si="237"/>
        <v>101.57198505825907</v>
      </c>
      <c r="BE131" s="128">
        <f t="shared" si="238"/>
        <v>99.525848032564454</v>
      </c>
      <c r="BF131" s="128">
        <f t="shared" si="239"/>
        <v>116.22927324401137</v>
      </c>
      <c r="BG131" s="128">
        <f t="shared" si="240"/>
        <v>20.338240366026994</v>
      </c>
      <c r="BH131" s="128">
        <f t="shared" si="241"/>
        <v>18.853127362560777</v>
      </c>
      <c r="BI131" s="128">
        <f t="shared" si="242"/>
        <v>21.260861634354359</v>
      </c>
      <c r="BJ131" s="128">
        <f t="shared" si="243"/>
        <v>18.931952205296838</v>
      </c>
      <c r="BK131" s="128">
        <f t="shared" si="244"/>
        <v>19.505317805782855</v>
      </c>
      <c r="BL131" s="128">
        <f t="shared" si="245"/>
        <v>23.010997470515221</v>
      </c>
      <c r="BM131" s="128">
        <f t="shared" si="246"/>
        <v>22.945684263907737</v>
      </c>
      <c r="BN131" s="128">
        <f t="shared" si="247"/>
        <v>26.848962119366625</v>
      </c>
      <c r="BO131" s="440">
        <f t="shared" si="248"/>
        <v>47676.240956826136</v>
      </c>
      <c r="BP131" s="440">
        <f t="shared" si="249"/>
        <v>58110</v>
      </c>
      <c r="BQ131" s="440">
        <f t="shared" si="250"/>
        <v>55891.422821141052</v>
      </c>
      <c r="BR131" s="440">
        <f t="shared" si="251"/>
        <v>48533.528939828073</v>
      </c>
      <c r="BS131" s="440">
        <f t="shared" si="252"/>
        <v>58599.450611521417</v>
      </c>
      <c r="BT131" s="440">
        <f t="shared" si="253"/>
        <v>54848.8719314599</v>
      </c>
      <c r="BU131" s="440"/>
      <c r="BV131" s="453">
        <f t="shared" si="224"/>
        <v>48121.813302217037</v>
      </c>
      <c r="BW131" s="453">
        <f t="shared" si="225"/>
        <v>47544.545454545456</v>
      </c>
      <c r="BX131" s="453">
        <f t="shared" si="226"/>
        <v>52949.768988449418</v>
      </c>
      <c r="BY131" s="453">
        <f t="shared" si="227"/>
        <v>48533.528939828073</v>
      </c>
      <c r="BZ131" s="453">
        <f t="shared" si="228"/>
        <v>49443.286453471192</v>
      </c>
      <c r="CA131" s="453">
        <f t="shared" si="229"/>
        <v>54848.8719314599</v>
      </c>
      <c r="CB131" s="479">
        <f t="shared" si="230"/>
        <v>-6727.0586292428634</v>
      </c>
    </row>
    <row r="132" spans="1:80" s="140" customFormat="1">
      <c r="E132" s="273"/>
      <c r="F132" s="274"/>
      <c r="G132" s="274"/>
      <c r="H132" s="275"/>
      <c r="I132" s="276"/>
      <c r="J132" s="277"/>
      <c r="K132" s="278"/>
      <c r="L132" s="278"/>
      <c r="M132" s="278"/>
      <c r="N132" s="278"/>
      <c r="O132" s="279"/>
      <c r="P132" s="279"/>
      <c r="AQ132" s="280">
        <f t="shared" si="231"/>
        <v>0</v>
      </c>
      <c r="AR132" s="280">
        <f t="shared" si="232"/>
        <v>0</v>
      </c>
      <c r="AS132" s="280">
        <f t="shared" si="233"/>
        <v>0</v>
      </c>
      <c r="AT132" s="280">
        <f t="shared" si="218"/>
        <v>0</v>
      </c>
      <c r="AU132" s="280">
        <f t="shared" si="219"/>
        <v>0</v>
      </c>
      <c r="AV132" s="280">
        <f t="shared" si="220"/>
        <v>0</v>
      </c>
      <c r="AW132" s="128">
        <f t="shared" si="234"/>
        <v>0</v>
      </c>
      <c r="AX132" s="128">
        <f t="shared" si="234"/>
        <v>0</v>
      </c>
      <c r="AY132" s="280">
        <f t="shared" si="221"/>
        <v>0</v>
      </c>
      <c r="AZ132" s="280">
        <f t="shared" si="222"/>
        <v>0</v>
      </c>
      <c r="BA132" s="280">
        <f t="shared" si="223"/>
        <v>0</v>
      </c>
      <c r="BB132" s="280">
        <f t="shared" si="235"/>
        <v>0</v>
      </c>
      <c r="BC132" s="280">
        <f t="shared" si="236"/>
        <v>0</v>
      </c>
      <c r="BD132" s="280">
        <f t="shared" si="237"/>
        <v>0</v>
      </c>
      <c r="BE132" s="128">
        <f t="shared" si="238"/>
        <v>0</v>
      </c>
      <c r="BF132" s="128">
        <f>0.85*AX132/$BF$121+0.15*AX132</f>
        <v>0</v>
      </c>
      <c r="BG132" s="280">
        <f t="shared" si="240"/>
        <v>0</v>
      </c>
      <c r="BH132" s="280">
        <f t="shared" si="241"/>
        <v>0</v>
      </c>
      <c r="BI132" s="280">
        <f t="shared" si="242"/>
        <v>0</v>
      </c>
      <c r="BJ132" s="280">
        <f t="shared" si="243"/>
        <v>0</v>
      </c>
      <c r="BK132" s="280">
        <f t="shared" si="244"/>
        <v>0</v>
      </c>
      <c r="BL132" s="280">
        <f t="shared" si="245"/>
        <v>0</v>
      </c>
      <c r="BM132" s="128">
        <f t="shared" si="246"/>
        <v>0</v>
      </c>
      <c r="BN132" s="128">
        <f t="shared" si="247"/>
        <v>0</v>
      </c>
      <c r="BO132" s="440">
        <f t="shared" si="248"/>
        <v>0</v>
      </c>
      <c r="BP132" s="440">
        <f t="shared" si="249"/>
        <v>0</v>
      </c>
      <c r="BQ132" s="440">
        <f t="shared" si="250"/>
        <v>0</v>
      </c>
      <c r="BR132" s="440">
        <f t="shared" si="251"/>
        <v>0</v>
      </c>
      <c r="BS132" s="440">
        <f t="shared" si="252"/>
        <v>0</v>
      </c>
      <c r="BT132" s="440">
        <f t="shared" si="253"/>
        <v>0</v>
      </c>
      <c r="BU132" s="440"/>
      <c r="BV132" s="453">
        <f t="shared" si="224"/>
        <v>0</v>
      </c>
      <c r="BW132" s="453">
        <f t="shared" si="225"/>
        <v>0</v>
      </c>
      <c r="BX132" s="453">
        <f t="shared" si="226"/>
        <v>0</v>
      </c>
      <c r="BY132" s="453">
        <f t="shared" si="227"/>
        <v>0</v>
      </c>
      <c r="BZ132" s="453">
        <f t="shared" si="228"/>
        <v>0</v>
      </c>
      <c r="CA132" s="453">
        <f t="shared" si="229"/>
        <v>0</v>
      </c>
      <c r="CB132" s="479">
        <f t="shared" si="230"/>
        <v>0</v>
      </c>
    </row>
    <row r="133" spans="1:80" s="301" customFormat="1" ht="13.8" thickBot="1">
      <c r="F133" s="542"/>
      <c r="G133" s="542"/>
      <c r="H133" s="302"/>
      <c r="I133" s="543"/>
      <c r="J133" s="544"/>
      <c r="K133" s="544"/>
      <c r="L133" s="544"/>
      <c r="M133" s="544"/>
      <c r="N133" s="544"/>
      <c r="O133" s="303"/>
      <c r="P133" s="303"/>
      <c r="AQ133" s="545">
        <f>SUM(AQ122:AQ132)</f>
        <v>2520</v>
      </c>
      <c r="AR133" s="545">
        <f t="shared" ref="AR133:CA133" si="254">SUM(AR122:AR132)</f>
        <v>2491</v>
      </c>
      <c r="AS133" s="545">
        <f t="shared" si="254"/>
        <v>2611</v>
      </c>
      <c r="AT133" s="545">
        <f t="shared" si="254"/>
        <v>2838</v>
      </c>
      <c r="AU133" s="545">
        <f t="shared" si="254"/>
        <v>2324.1860000000001</v>
      </c>
      <c r="AV133" s="545">
        <f t="shared" si="254"/>
        <v>2651.0080000000003</v>
      </c>
      <c r="AW133" s="545">
        <f t="shared" si="254"/>
        <v>2266</v>
      </c>
      <c r="AX133" s="545">
        <f t="shared" ref="AX133" si="255">SUM(AX122:AX132)</f>
        <v>1857</v>
      </c>
      <c r="AY133" s="545">
        <f t="shared" si="254"/>
        <v>2879.0828471411901</v>
      </c>
      <c r="AZ133" s="545">
        <f t="shared" si="254"/>
        <v>2811.8106060606056</v>
      </c>
      <c r="BA133" s="545">
        <f t="shared" si="254"/>
        <v>2723.6376443822187</v>
      </c>
      <c r="BB133" s="545">
        <f t="shared" si="254"/>
        <v>2500.6927220630369</v>
      </c>
      <c r="BC133" s="545">
        <f t="shared" si="254"/>
        <v>2538.6668276957166</v>
      </c>
      <c r="BD133" s="545">
        <f t="shared" si="254"/>
        <v>2715.8750223440711</v>
      </c>
      <c r="BE133" s="545">
        <f t="shared" si="254"/>
        <v>2301.2813432835819</v>
      </c>
      <c r="BF133" s="545">
        <f t="shared" si="254"/>
        <v>2202.4261266747867</v>
      </c>
      <c r="BG133" s="545">
        <f t="shared" si="254"/>
        <v>657.08161182548747</v>
      </c>
      <c r="BH133" s="545">
        <f t="shared" si="254"/>
        <v>602.09154179665245</v>
      </c>
      <c r="BI133" s="545">
        <f t="shared" si="254"/>
        <v>590.55435880105574</v>
      </c>
      <c r="BJ133" s="545">
        <f t="shared" si="254"/>
        <v>526.75372900620027</v>
      </c>
      <c r="BK133" s="545">
        <f t="shared" si="254"/>
        <v>540.81056676629237</v>
      </c>
      <c r="BL133" s="545">
        <f t="shared" si="254"/>
        <v>615.27785671954098</v>
      </c>
      <c r="BM133" s="545">
        <f t="shared" si="254"/>
        <v>530.56041369402988</v>
      </c>
      <c r="BN133" s="545">
        <f t="shared" si="254"/>
        <v>508.76043526187567</v>
      </c>
      <c r="BO133" s="545">
        <f t="shared" si="254"/>
        <v>1540309.3232205366</v>
      </c>
      <c r="BP133" s="545">
        <f t="shared" si="254"/>
        <v>1855794.9999999998</v>
      </c>
      <c r="BQ133" s="545">
        <f t="shared" si="254"/>
        <v>1552473.4572978646</v>
      </c>
      <c r="BR133" s="545">
        <f t="shared" si="254"/>
        <v>1350374.0699140399</v>
      </c>
      <c r="BS133" s="545">
        <f t="shared" si="254"/>
        <v>1624746.7697252587</v>
      </c>
      <c r="BT133" s="545">
        <f t="shared" si="254"/>
        <v>1466572.5120657985</v>
      </c>
      <c r="BU133" s="545"/>
      <c r="BV133" s="545">
        <f t="shared" si="254"/>
        <v>1554704.7374562428</v>
      </c>
      <c r="BW133" s="545">
        <f t="shared" si="254"/>
        <v>1518377.7272727271</v>
      </c>
      <c r="BX133" s="545">
        <f t="shared" si="254"/>
        <v>1470764.3279663983</v>
      </c>
      <c r="BY133" s="545">
        <f t="shared" si="254"/>
        <v>1350374.0699140399</v>
      </c>
      <c r="BZ133" s="545">
        <f t="shared" si="254"/>
        <v>1370880.0869556868</v>
      </c>
      <c r="CA133" s="545">
        <f t="shared" si="254"/>
        <v>1466572.5120657985</v>
      </c>
      <c r="CB133" s="545">
        <f t="shared" si="230"/>
        <v>88132.225390444277</v>
      </c>
    </row>
    <row r="134" spans="1:80" s="322" customFormat="1" ht="13.8" thickTop="1">
      <c r="F134" s="546"/>
      <c r="G134" s="546"/>
      <c r="H134" s="323"/>
      <c r="I134" s="547"/>
      <c r="J134" s="548"/>
      <c r="K134" s="548"/>
      <c r="L134" s="548"/>
      <c r="M134" s="548"/>
      <c r="N134" s="548"/>
      <c r="O134" s="549"/>
      <c r="P134" s="549"/>
      <c r="AQ134" s="550"/>
      <c r="AR134" s="550"/>
      <c r="AS134" s="550"/>
      <c r="AT134" s="550"/>
      <c r="AU134" s="550"/>
      <c r="AV134" s="533" t="s">
        <v>1731</v>
      </c>
      <c r="AW134" s="533"/>
      <c r="AX134" s="533"/>
      <c r="AY134" s="533">
        <f>AY133-AY133</f>
        <v>0</v>
      </c>
      <c r="AZ134" s="533">
        <f>AY133-AZ133</f>
        <v>67.272241080584536</v>
      </c>
      <c r="BA134" s="533">
        <f>AY133-BA133</f>
        <v>155.44520275897139</v>
      </c>
      <c r="BB134" s="533">
        <f>AY133-BB133</f>
        <v>378.39012507815323</v>
      </c>
      <c r="BC134" s="533">
        <f>AY133-BC133</f>
        <v>340.41601944547347</v>
      </c>
      <c r="BD134" s="533">
        <f>AY133-BD133</f>
        <v>163.20782479711897</v>
      </c>
      <c r="BE134" s="533">
        <f>$AY$133-BE133</f>
        <v>577.80150385760817</v>
      </c>
      <c r="BF134" s="533">
        <f>$AY$133-BF133</f>
        <v>676.65672046640339</v>
      </c>
      <c r="BG134" s="550"/>
      <c r="BH134" s="550"/>
      <c r="BI134" s="550"/>
      <c r="BJ134" s="550"/>
      <c r="BK134" s="550"/>
      <c r="BM134" s="533" t="s">
        <v>1731</v>
      </c>
      <c r="BN134" s="533"/>
      <c r="BO134" s="322">
        <f t="shared" ref="BO134:BT134" si="256">AY134*BO121</f>
        <v>0</v>
      </c>
      <c r="BP134" s="551">
        <f t="shared" si="256"/>
        <v>44399.67911318579</v>
      </c>
      <c r="BQ134" s="551">
        <f t="shared" si="256"/>
        <v>88603.765572613687</v>
      </c>
      <c r="BR134" s="551">
        <f t="shared" si="256"/>
        <v>204330.66754220275</v>
      </c>
      <c r="BS134" s="551">
        <f t="shared" si="256"/>
        <v>217866.25244510302</v>
      </c>
      <c r="BT134" s="551">
        <f t="shared" si="256"/>
        <v>88132.225390444248</v>
      </c>
      <c r="BU134" s="551"/>
    </row>
    <row r="135" spans="1:80" s="139" customFormat="1">
      <c r="E135" s="138"/>
      <c r="F135" s="47" t="s">
        <v>1095</v>
      </c>
      <c r="G135" s="40"/>
      <c r="H135" s="108"/>
      <c r="I135" s="41"/>
      <c r="J135" s="42"/>
      <c r="K135" s="42"/>
      <c r="L135" s="42"/>
      <c r="M135" s="42"/>
      <c r="N135" s="42"/>
      <c r="O135" s="109"/>
      <c r="P135" s="109"/>
      <c r="AQ135" s="138"/>
      <c r="AR135" s="138"/>
      <c r="AS135" s="138"/>
      <c r="AT135" s="138"/>
      <c r="AU135" s="138"/>
      <c r="AV135" s="138"/>
      <c r="AW135" s="138"/>
      <c r="AX135" s="138"/>
      <c r="AY135" s="138"/>
      <c r="AZ135" s="138"/>
    </row>
    <row r="136" spans="1:80" s="139" customFormat="1">
      <c r="A136" s="725" t="s">
        <v>2071</v>
      </c>
      <c r="B136" s="725" t="s">
        <v>599</v>
      </c>
      <c r="D136" s="139" t="s">
        <v>1135</v>
      </c>
      <c r="E136" s="861" t="s">
        <v>2177</v>
      </c>
      <c r="F136" s="110" t="s">
        <v>687</v>
      </c>
      <c r="G136" s="47" t="s">
        <v>344</v>
      </c>
      <c r="H136" s="111" t="s">
        <v>686</v>
      </c>
      <c r="I136" s="49" t="s">
        <v>1096</v>
      </c>
      <c r="J136" s="48" t="s">
        <v>685</v>
      </c>
      <c r="K136" s="111" t="s">
        <v>1119</v>
      </c>
      <c r="L136" s="111" t="s">
        <v>1118</v>
      </c>
      <c r="M136" s="111" t="s">
        <v>1117</v>
      </c>
      <c r="N136" s="111" t="s">
        <v>1116</v>
      </c>
      <c r="O136" s="824" t="s">
        <v>606</v>
      </c>
      <c r="P136" s="824" t="s">
        <v>607</v>
      </c>
      <c r="Q136" s="108"/>
      <c r="R136" s="832"/>
      <c r="S136" s="832"/>
      <c r="T136" s="832"/>
      <c r="U136" s="832"/>
      <c r="V136" s="832"/>
      <c r="W136" s="832"/>
      <c r="X136" s="832"/>
      <c r="Y136" s="832"/>
      <c r="Z136" s="832"/>
      <c r="AA136" s="832"/>
      <c r="AB136" s="832"/>
      <c r="AC136" s="832"/>
      <c r="AD136" s="832"/>
      <c r="AE136" s="832"/>
      <c r="AF136" s="832"/>
      <c r="AG136" s="832"/>
      <c r="AH136" s="832"/>
      <c r="AI136" s="832"/>
      <c r="AJ136" s="832"/>
      <c r="AK136" s="832"/>
      <c r="AL136" s="832"/>
      <c r="AM136" s="832"/>
      <c r="AN136" s="832"/>
      <c r="AO136" s="824" t="s">
        <v>1833</v>
      </c>
      <c r="AP136" s="824" t="s">
        <v>2032</v>
      </c>
      <c r="AQ136" s="111" t="s">
        <v>1119</v>
      </c>
      <c r="AR136" s="111" t="s">
        <v>1118</v>
      </c>
      <c r="AS136" s="111" t="s">
        <v>1117</v>
      </c>
      <c r="AT136" s="111" t="s">
        <v>1116</v>
      </c>
      <c r="AU136" s="824" t="s">
        <v>606</v>
      </c>
      <c r="AV136" s="824" t="s">
        <v>607</v>
      </c>
      <c r="AW136" s="824" t="s">
        <v>1833</v>
      </c>
      <c r="AX136" s="824" t="s">
        <v>2032</v>
      </c>
      <c r="AY136" s="111" t="s">
        <v>1119</v>
      </c>
      <c r="AZ136" s="111" t="s">
        <v>1118</v>
      </c>
      <c r="BA136" s="111" t="s">
        <v>1117</v>
      </c>
      <c r="BB136" s="111" t="s">
        <v>1116</v>
      </c>
      <c r="BC136" s="824" t="s">
        <v>606</v>
      </c>
      <c r="BD136" s="824" t="s">
        <v>607</v>
      </c>
      <c r="BE136" s="824" t="s">
        <v>1833</v>
      </c>
      <c r="BF136" s="824" t="s">
        <v>2032</v>
      </c>
      <c r="BG136" s="282">
        <v>2007</v>
      </c>
      <c r="BH136" s="282">
        <v>2008</v>
      </c>
      <c r="BI136" s="282">
        <v>2009</v>
      </c>
      <c r="BJ136" s="282">
        <v>2010</v>
      </c>
      <c r="BK136" s="282">
        <v>2011</v>
      </c>
      <c r="BL136" s="282">
        <v>2012</v>
      </c>
      <c r="BM136" s="282">
        <v>2013</v>
      </c>
      <c r="BN136" s="282">
        <v>2014</v>
      </c>
      <c r="BO136" s="282">
        <v>2007</v>
      </c>
      <c r="BP136" s="282">
        <v>2008</v>
      </c>
      <c r="BQ136" s="282">
        <v>2009</v>
      </c>
      <c r="BR136" s="282">
        <v>2010</v>
      </c>
      <c r="BS136" s="282">
        <v>2011</v>
      </c>
      <c r="BT136" s="282">
        <v>2012</v>
      </c>
      <c r="BU136" s="282"/>
      <c r="BV136" s="282">
        <v>2007</v>
      </c>
      <c r="BW136" s="282">
        <v>2008</v>
      </c>
      <c r="BX136" s="282">
        <v>2009</v>
      </c>
      <c r="BY136" s="282">
        <v>2010</v>
      </c>
      <c r="BZ136" s="282">
        <v>2011</v>
      </c>
      <c r="CA136" s="282">
        <v>2012</v>
      </c>
    </row>
    <row r="137" spans="1:80" s="139" customFormat="1">
      <c r="E137" s="138"/>
      <c r="F137" s="110"/>
      <c r="G137" s="47"/>
      <c r="H137" s="111"/>
      <c r="I137" s="49"/>
      <c r="J137" s="48"/>
      <c r="K137" s="111"/>
      <c r="L137" s="111"/>
      <c r="M137" s="111"/>
      <c r="N137" s="111"/>
      <c r="O137" s="282"/>
      <c r="P137" s="282"/>
      <c r="Q137" s="138"/>
      <c r="AQ137" s="111">
        <v>1</v>
      </c>
      <c r="AR137" s="111">
        <v>1</v>
      </c>
      <c r="AS137" s="111">
        <v>1</v>
      </c>
      <c r="AT137" s="111">
        <v>1</v>
      </c>
      <c r="AU137" s="282">
        <v>1</v>
      </c>
      <c r="AV137" s="282">
        <v>1</v>
      </c>
      <c r="AW137" s="282">
        <v>1</v>
      </c>
      <c r="AX137" s="282">
        <v>1</v>
      </c>
      <c r="AY137" s="283">
        <f>'Graddage 150815'!B4</f>
        <v>0.88374417055296473</v>
      </c>
      <c r="AZ137" s="283">
        <f>'Graddage 150815'!C4</f>
        <v>0.92005329780146572</v>
      </c>
      <c r="BA137" s="283">
        <f>'Graddage 150815'!D4</f>
        <v>1.0746169220519655</v>
      </c>
      <c r="BB137" s="283">
        <f>'Graddage 150815'!E4</f>
        <v>1.0506329113924051</v>
      </c>
      <c r="BC137" s="283">
        <f>'Graddage 150815'!F4</f>
        <v>0.89173884077281818</v>
      </c>
      <c r="BD137" s="283">
        <f>'Graddage 150815'!G4</f>
        <v>1.0509660226515656</v>
      </c>
      <c r="BE137" s="283">
        <f>'Graddage 150815'!H4</f>
        <v>0.84177215189873422</v>
      </c>
      <c r="BF137" s="283">
        <f>'Graddage 150815'!I4</f>
        <v>0.87341772151898733</v>
      </c>
      <c r="BG137" s="282">
        <f>'CO2 faktorer 141015'!D17</f>
        <v>235.4066935110402</v>
      </c>
      <c r="BH137" s="282">
        <f>'CO2 faktorer 141015'!E17</f>
        <v>234.49621251783438</v>
      </c>
      <c r="BI137" s="282">
        <f>'CO2 faktorer 141015'!F17</f>
        <v>234.24864679823642</v>
      </c>
      <c r="BJ137" s="282">
        <f>'CO2 faktorer 141015'!G17</f>
        <v>231.10414664593867</v>
      </c>
      <c r="BK137" s="282">
        <f>'CO2 faktorer 141015'!H17</f>
        <v>229.09967278255749</v>
      </c>
      <c r="BL137" s="282">
        <f>'CO2 faktorer 141015'!I17</f>
        <v>262</v>
      </c>
      <c r="BM137" s="282">
        <f>'CO2 faktorer 141015'!J17</f>
        <v>285</v>
      </c>
      <c r="BN137" s="282">
        <f>'CO2 faktorer 141015'!K17</f>
        <v>286.85344027726626</v>
      </c>
      <c r="BO137" s="454">
        <f>'Priser 130814'!C8</f>
        <v>360</v>
      </c>
      <c r="BP137" s="454">
        <f>'Priser 130814'!D8</f>
        <v>380</v>
      </c>
      <c r="BQ137" s="454">
        <f>'Priser 130814'!E8</f>
        <v>380</v>
      </c>
      <c r="BR137" s="454">
        <f>'Priser 130814'!F8</f>
        <v>360</v>
      </c>
      <c r="BS137" s="454">
        <f>'Priser 130814'!G8</f>
        <v>360</v>
      </c>
      <c r="BT137" s="454">
        <f>'Priser 130814'!H8</f>
        <v>432</v>
      </c>
      <c r="BU137" s="454"/>
      <c r="BV137" s="454">
        <f>'Priser 130814'!$H$8</f>
        <v>432</v>
      </c>
      <c r="BW137" s="454">
        <f>'Priser 130814'!$H$8</f>
        <v>432</v>
      </c>
      <c r="BX137" s="454">
        <f>'Priser 130814'!$H$8</f>
        <v>432</v>
      </c>
      <c r="BY137" s="454">
        <f>'Priser 130814'!$H$8</f>
        <v>432</v>
      </c>
      <c r="BZ137" s="454">
        <f>'Priser 130814'!$H$8</f>
        <v>432</v>
      </c>
      <c r="CA137" s="454">
        <f>'Priser 130814'!$H$8</f>
        <v>432</v>
      </c>
    </row>
    <row r="138" spans="1:80" s="139" customFormat="1">
      <c r="A138" s="669">
        <v>160400200</v>
      </c>
      <c r="B138" s="669">
        <v>4741</v>
      </c>
      <c r="C138" s="138" t="s">
        <v>106</v>
      </c>
      <c r="D138" s="138" t="s">
        <v>1135</v>
      </c>
      <c r="E138" s="138"/>
      <c r="F138" s="43" t="s">
        <v>1090</v>
      </c>
      <c r="G138" s="43" t="s">
        <v>501</v>
      </c>
      <c r="H138" s="44">
        <v>2</v>
      </c>
      <c r="I138" s="45">
        <v>6440</v>
      </c>
      <c r="J138" s="46" t="s">
        <v>680</v>
      </c>
      <c r="K138" s="71">
        <v>42</v>
      </c>
      <c r="L138" s="71">
        <v>48</v>
      </c>
      <c r="M138" s="71">
        <v>48</v>
      </c>
      <c r="N138" s="71">
        <v>57</v>
      </c>
      <c r="O138" s="71">
        <v>51</v>
      </c>
      <c r="P138" s="71">
        <v>54</v>
      </c>
      <c r="AO138" s="669">
        <v>56</v>
      </c>
      <c r="AP138" s="669">
        <v>50</v>
      </c>
      <c r="AQ138" s="670">
        <f t="shared" ref="AQ138:AS138" si="257">K138</f>
        <v>42</v>
      </c>
      <c r="AR138" s="670">
        <f t="shared" si="257"/>
        <v>48</v>
      </c>
      <c r="AS138" s="670">
        <f t="shared" si="257"/>
        <v>48</v>
      </c>
      <c r="AT138" s="670">
        <f t="shared" ref="AT138:AT149" si="258">N138</f>
        <v>57</v>
      </c>
      <c r="AU138" s="670">
        <f t="shared" ref="AU138:AU149" si="259">O138</f>
        <v>51</v>
      </c>
      <c r="AV138" s="670">
        <f t="shared" ref="AV138:AV149" si="260">P138</f>
        <v>54</v>
      </c>
      <c r="AW138" s="670">
        <f>AO138</f>
        <v>56</v>
      </c>
      <c r="AX138" s="670">
        <f>AP138</f>
        <v>50</v>
      </c>
      <c r="AY138" s="670">
        <f t="shared" ref="AY138:AY149" si="261">0.85*AQ138/$AY$137+0.15*AQ138</f>
        <v>46.696306068601572</v>
      </c>
      <c r="AZ138" s="670">
        <f t="shared" ref="AZ138:AZ149" si="262">0.85*AR138/$AZ$137+0.15*AR138</f>
        <v>51.545257060101378</v>
      </c>
      <c r="BA138" s="670">
        <f t="shared" ref="BA138:BA149" si="263">0.85*AS138/$BA$137+0.15*AS138</f>
        <v>45.167017978921251</v>
      </c>
      <c r="BB138" s="670">
        <f>0.85*AT138/$BB$137+0.15*AT138</f>
        <v>54.665060240963847</v>
      </c>
      <c r="BC138" s="670">
        <f>0.85*AU138/$BC$137+0.15*AU138</f>
        <v>56.262887560702275</v>
      </c>
      <c r="BD138" s="670">
        <f>0.85*AV138/$BD$137+0.15*AV138</f>
        <v>51.774104595879557</v>
      </c>
      <c r="BE138" s="671">
        <f>0.85*AW138/$BE$137+0.15*AW138</f>
        <v>64.94736842105263</v>
      </c>
      <c r="BF138" s="671">
        <f>0.85*AX138/$BF$137+0.15*AX138</f>
        <v>56.159420289855071</v>
      </c>
      <c r="BG138" s="670">
        <f>$BG$137*AY138/1000</f>
        <v>10.992623010789018</v>
      </c>
      <c r="BH138" s="670">
        <f>$BH$137*AZ138/1000</f>
        <v>12.087167553851936</v>
      </c>
      <c r="BI138" s="670">
        <f>$BI$137*BA138/1000</f>
        <v>10.580312841473919</v>
      </c>
      <c r="BJ138" s="670">
        <f>$BJ$137*BB138/1000</f>
        <v>12.63332209833678</v>
      </c>
      <c r="BK138" s="670">
        <f>$BK$137*BC138/1000</f>
        <v>12.889809129958715</v>
      </c>
      <c r="BL138" s="670">
        <f>$BL$137*BD138/1000</f>
        <v>13.564815404120443</v>
      </c>
      <c r="BM138" s="670">
        <f>$BM$137*BE138/1000</f>
        <v>18.510000000000002</v>
      </c>
      <c r="BN138" s="670">
        <f>$BN$137*BF138/1000</f>
        <v>16.109522914121836</v>
      </c>
      <c r="BO138" s="440">
        <f>$BO$137*AY138</f>
        <v>16810.670184696566</v>
      </c>
      <c r="BP138" s="440">
        <f>$BP$137*AZ138</f>
        <v>19587.197682838523</v>
      </c>
      <c r="BQ138" s="440">
        <f>$BQ$137*BA138</f>
        <v>17163.466831990074</v>
      </c>
      <c r="BR138" s="440">
        <f>$BR$137*BB138</f>
        <v>19679.421686746984</v>
      </c>
      <c r="BS138" s="440">
        <f>$BS$137*BC138</f>
        <v>20254.63952185282</v>
      </c>
      <c r="BT138" s="440">
        <f>$BT$137*BD138</f>
        <v>22366.41318541997</v>
      </c>
      <c r="BU138" s="440"/>
      <c r="BV138" s="453">
        <f t="shared" ref="BV138:BV149" si="264">$BV$137*AY138</f>
        <v>20172.804221635881</v>
      </c>
      <c r="BW138" s="453">
        <f t="shared" ref="BW138:BW149" si="265">$BW$137*AZ138</f>
        <v>22267.551049963797</v>
      </c>
      <c r="BX138" s="453">
        <f t="shared" ref="BX138:BX149" si="266">$BX$137*BA138</f>
        <v>19512.151766893981</v>
      </c>
      <c r="BY138" s="453">
        <f t="shared" ref="BY138:BY149" si="267">$BY$137*BB138</f>
        <v>23615.306024096382</v>
      </c>
      <c r="BZ138" s="453">
        <f t="shared" ref="BZ138:BZ149" si="268">$BZ$137*BC138</f>
        <v>24305.567426223384</v>
      </c>
      <c r="CA138" s="453">
        <f t="shared" ref="CA138:CA149" si="269">$CA$137*BD138</f>
        <v>22366.41318541997</v>
      </c>
      <c r="CB138" s="479">
        <f t="shared" ref="CB138:CB149" si="270">BV138-CA138</f>
        <v>-2193.6089637840887</v>
      </c>
    </row>
    <row r="139" spans="1:80" s="139" customFormat="1">
      <c r="A139" s="669">
        <v>251700800</v>
      </c>
      <c r="B139" s="669">
        <v>2146</v>
      </c>
      <c r="C139" s="139" t="s">
        <v>1121</v>
      </c>
      <c r="D139" s="139" t="s">
        <v>1135</v>
      </c>
      <c r="F139" s="43" t="s">
        <v>1998</v>
      </c>
      <c r="G139" s="43" t="s">
        <v>1091</v>
      </c>
      <c r="H139" s="44">
        <v>8</v>
      </c>
      <c r="I139" s="45">
        <v>6440</v>
      </c>
      <c r="J139" s="46" t="s">
        <v>680</v>
      </c>
      <c r="K139" s="71"/>
      <c r="L139" s="71">
        <v>69</v>
      </c>
      <c r="M139" s="71">
        <v>147</v>
      </c>
      <c r="N139" s="71">
        <v>158</v>
      </c>
      <c r="O139" s="71">
        <v>127</v>
      </c>
      <c r="P139" s="71">
        <v>139</v>
      </c>
      <c r="AO139" s="669">
        <v>207</v>
      </c>
      <c r="AP139" s="669">
        <v>103</v>
      </c>
      <c r="AQ139" s="670">
        <f t="shared" ref="AQ139:AQ149" si="271">K139</f>
        <v>0</v>
      </c>
      <c r="AR139" s="670">
        <f t="shared" ref="AR139:AS149" si="272">L139</f>
        <v>69</v>
      </c>
      <c r="AS139" s="670">
        <f t="shared" si="272"/>
        <v>147</v>
      </c>
      <c r="AT139" s="670">
        <f t="shared" si="258"/>
        <v>158</v>
      </c>
      <c r="AU139" s="670">
        <f t="shared" si="259"/>
        <v>127</v>
      </c>
      <c r="AV139" s="670">
        <f t="shared" si="260"/>
        <v>139</v>
      </c>
      <c r="AW139" s="670">
        <f t="shared" ref="AW139:AW149" si="273">AO139</f>
        <v>207</v>
      </c>
      <c r="AX139" s="670">
        <f t="shared" ref="AX139:AX152" si="274">AP139</f>
        <v>103</v>
      </c>
      <c r="AY139" s="670">
        <f t="shared" si="261"/>
        <v>0</v>
      </c>
      <c r="AZ139" s="670">
        <f t="shared" si="262"/>
        <v>74.096307023895719</v>
      </c>
      <c r="BA139" s="670">
        <f t="shared" si="263"/>
        <v>138.32399256044636</v>
      </c>
      <c r="BB139" s="670">
        <f t="shared" ref="BB139:BB149" si="275">0.85*AT139/$BB$137+0.15*AT139</f>
        <v>151.52771084337346</v>
      </c>
      <c r="BC139" s="670">
        <f t="shared" ref="BC139:BC149" si="276">0.85*AU139/$BC$137+0.15*AU139</f>
        <v>140.10562196488607</v>
      </c>
      <c r="BD139" s="670">
        <f t="shared" ref="BD139:BD149" si="277">0.85*AV139/$BD$137+0.15*AV139</f>
        <v>133.27038034865294</v>
      </c>
      <c r="BE139" s="671">
        <f t="shared" ref="BE139:BE149" si="278">0.85*AW139/$BE$137+0.15*AW139</f>
        <v>240.07330827067665</v>
      </c>
      <c r="BF139" s="671">
        <f t="shared" ref="BF139:BF152" si="279">0.85*AX139/$BF$137+0.15*AX139</f>
        <v>115.68840579710145</v>
      </c>
      <c r="BG139" s="670">
        <f t="shared" ref="BG139:BG149" si="280">$BG$137*AY139/1000</f>
        <v>0</v>
      </c>
      <c r="BH139" s="670">
        <f t="shared" ref="BH139:BH149" si="281">$BH$137*AZ139/1000</f>
        <v>17.375303358662155</v>
      </c>
      <c r="BI139" s="670">
        <f t="shared" ref="BI139:BI149" si="282">$BI$137*BA139/1000</f>
        <v>32.402208077013881</v>
      </c>
      <c r="BJ139" s="670">
        <f t="shared" ref="BJ139:BJ149" si="283">$BJ$137*BB139/1000</f>
        <v>35.018682307670375</v>
      </c>
      <c r="BK139" s="670">
        <f t="shared" ref="BK139:BK149" si="284">$BK$137*BC139/1000</f>
        <v>32.098152147152099</v>
      </c>
      <c r="BL139" s="670">
        <f t="shared" ref="BL139:BL149" si="285">$BL$137*BD139/1000</f>
        <v>34.916839651347075</v>
      </c>
      <c r="BM139" s="670">
        <f t="shared" ref="BM139:BM149" si="286">$BM$137*BE139/1000</f>
        <v>68.420892857142846</v>
      </c>
      <c r="BN139" s="670">
        <f t="shared" ref="BN139:BN151" si="287">$BN$137*BF139/1000</f>
        <v>33.185617203090985</v>
      </c>
      <c r="BO139" s="440">
        <f t="shared" ref="BO139:BO149" si="288">$BO$137*AY139</f>
        <v>0</v>
      </c>
      <c r="BP139" s="440">
        <f t="shared" ref="BP139:BP149" si="289">$BP$137*AZ139</f>
        <v>28156.596669080373</v>
      </c>
      <c r="BQ139" s="440">
        <f t="shared" ref="BQ139:BQ149" si="290">$BQ$137*BA139</f>
        <v>52563.117172969614</v>
      </c>
      <c r="BR139" s="440">
        <f t="shared" ref="BR139:BR149" si="291">$BR$137*BB139</f>
        <v>54549.975903614446</v>
      </c>
      <c r="BS139" s="440">
        <f t="shared" ref="BS139:BS149" si="292">$BS$137*BC139</f>
        <v>50438.023907358984</v>
      </c>
      <c r="BT139" s="440">
        <f t="shared" ref="BT139:BT149" si="293">$BT$137*BD139</f>
        <v>57572.80431061807</v>
      </c>
      <c r="BU139" s="440"/>
      <c r="BV139" s="453">
        <f t="shared" si="264"/>
        <v>0</v>
      </c>
      <c r="BW139" s="453">
        <f t="shared" si="265"/>
        <v>32009.60463432295</v>
      </c>
      <c r="BX139" s="453">
        <f t="shared" si="266"/>
        <v>59755.964786112825</v>
      </c>
      <c r="BY139" s="453">
        <f t="shared" si="267"/>
        <v>65459.971084337332</v>
      </c>
      <c r="BZ139" s="453">
        <f t="shared" si="268"/>
        <v>60525.62868883078</v>
      </c>
      <c r="CA139" s="453">
        <f t="shared" si="269"/>
        <v>57572.80431061807</v>
      </c>
      <c r="CB139" s="479">
        <f t="shared" si="270"/>
        <v>-57572.80431061807</v>
      </c>
    </row>
    <row r="140" spans="1:80" s="139" customFormat="1">
      <c r="A140" s="669">
        <v>92402640</v>
      </c>
      <c r="B140" s="669">
        <v>4314</v>
      </c>
      <c r="C140" s="139" t="s">
        <v>1121</v>
      </c>
      <c r="D140" s="139" t="s">
        <v>1135</v>
      </c>
      <c r="F140" s="43" t="s">
        <v>2073</v>
      </c>
      <c r="G140" s="43" t="s">
        <v>356</v>
      </c>
      <c r="H140" s="44">
        <v>24</v>
      </c>
      <c r="I140" s="45">
        <v>6440</v>
      </c>
      <c r="J140" s="46" t="s">
        <v>680</v>
      </c>
      <c r="K140" s="71"/>
      <c r="L140" s="71"/>
      <c r="M140" s="71"/>
      <c r="N140" s="71"/>
      <c r="O140" s="71"/>
      <c r="P140" s="71"/>
      <c r="AO140" s="669"/>
      <c r="AP140" s="669">
        <v>392</v>
      </c>
      <c r="AQ140" s="670"/>
      <c r="AR140" s="670"/>
      <c r="AS140" s="670"/>
      <c r="AT140" s="670"/>
      <c r="AU140" s="670"/>
      <c r="AV140" s="670"/>
      <c r="AW140" s="670"/>
      <c r="AX140" s="670">
        <f t="shared" si="274"/>
        <v>392</v>
      </c>
      <c r="AY140" s="670"/>
      <c r="AZ140" s="670"/>
      <c r="BA140" s="670"/>
      <c r="BB140" s="670"/>
      <c r="BC140" s="670"/>
      <c r="BD140" s="670"/>
      <c r="BE140" s="671"/>
      <c r="BF140" s="671">
        <f t="shared" si="279"/>
        <v>440.28985507246375</v>
      </c>
      <c r="BG140" s="670"/>
      <c r="BH140" s="670"/>
      <c r="BI140" s="670"/>
      <c r="BJ140" s="670"/>
      <c r="BK140" s="670"/>
      <c r="BL140" s="670"/>
      <c r="BM140" s="670"/>
      <c r="BN140" s="670">
        <f t="shared" si="287"/>
        <v>126.29865964671519</v>
      </c>
      <c r="BO140" s="440"/>
      <c r="BP140" s="440"/>
      <c r="BQ140" s="440"/>
      <c r="BR140" s="440"/>
      <c r="BS140" s="440"/>
      <c r="BT140" s="440"/>
      <c r="BU140" s="440"/>
      <c r="BV140" s="453"/>
      <c r="BW140" s="453"/>
      <c r="BX140" s="453"/>
      <c r="BY140" s="453"/>
      <c r="BZ140" s="453"/>
      <c r="CA140" s="453"/>
      <c r="CB140" s="479"/>
    </row>
    <row r="141" spans="1:80" s="139" customFormat="1">
      <c r="A141" s="669">
        <v>92402400</v>
      </c>
      <c r="B141" s="669">
        <v>4314</v>
      </c>
      <c r="C141" s="139" t="s">
        <v>1121</v>
      </c>
      <c r="D141" s="139" t="s">
        <v>1135</v>
      </c>
      <c r="E141" s="138"/>
      <c r="F141" s="43" t="s">
        <v>1999</v>
      </c>
      <c r="G141" s="43" t="s">
        <v>356</v>
      </c>
      <c r="H141" s="44">
        <v>24</v>
      </c>
      <c r="I141" s="45">
        <v>6440</v>
      </c>
      <c r="J141" s="46" t="s">
        <v>680</v>
      </c>
      <c r="K141" s="71">
        <v>626</v>
      </c>
      <c r="L141" s="71">
        <v>541</v>
      </c>
      <c r="M141" s="71">
        <v>593</v>
      </c>
      <c r="N141" s="71">
        <v>626</v>
      </c>
      <c r="O141" s="71">
        <v>541</v>
      </c>
      <c r="P141" s="71">
        <v>593</v>
      </c>
      <c r="AO141" s="669">
        <v>89</v>
      </c>
      <c r="AP141" s="669">
        <v>24</v>
      </c>
      <c r="AQ141" s="670">
        <f t="shared" ref="AQ141:AV141" si="294">K141</f>
        <v>626</v>
      </c>
      <c r="AR141" s="670">
        <f t="shared" si="294"/>
        <v>541</v>
      </c>
      <c r="AS141" s="670">
        <f t="shared" si="294"/>
        <v>593</v>
      </c>
      <c r="AT141" s="670">
        <f t="shared" si="294"/>
        <v>626</v>
      </c>
      <c r="AU141" s="670">
        <f t="shared" si="294"/>
        <v>541</v>
      </c>
      <c r="AV141" s="670">
        <f t="shared" si="294"/>
        <v>593</v>
      </c>
      <c r="AW141" s="670">
        <f>AO141</f>
        <v>89</v>
      </c>
      <c r="AX141" s="670">
        <f t="shared" si="274"/>
        <v>24</v>
      </c>
      <c r="AY141" s="670">
        <f>0.85*AQ141/$AY$137+0.15*AQ141</f>
        <v>695.99732378439501</v>
      </c>
      <c r="AZ141" s="670">
        <f>0.85*AR141/$AZ$137+0.15*AR141</f>
        <v>580.9580014482259</v>
      </c>
      <c r="BA141" s="670">
        <f>0.85*AS141/$BA$137+0.15*AS141</f>
        <v>558.0008679479231</v>
      </c>
      <c r="BB141" s="670">
        <f>0.85*AT141/$BB$137+0.15*AT141</f>
        <v>600.3566265060241</v>
      </c>
      <c r="BC141" s="670">
        <f>0.85*AU141/$BC$137+0.15*AU141</f>
        <v>596.82788569293973</v>
      </c>
      <c r="BD141" s="670">
        <f>0.85*AV141/$BD$137+0.15*AV141</f>
        <v>568.55637083993668</v>
      </c>
      <c r="BE141" s="671">
        <f>0.85*AW141/$BE$137+0.15*AW141</f>
        <v>103.21992481203006</v>
      </c>
      <c r="BF141" s="671">
        <f t="shared" si="279"/>
        <v>26.95652173913043</v>
      </c>
      <c r="BG141" s="670">
        <f>$BG$137*AY141/1000</f>
        <v>163.84242868461729</v>
      </c>
      <c r="BH141" s="670">
        <f>$BH$137*AZ141/1000</f>
        <v>136.23245097153952</v>
      </c>
      <c r="BI141" s="670">
        <f>$BI$137*BA141/1000</f>
        <v>130.7109482290424</v>
      </c>
      <c r="BJ141" s="670">
        <f>$BJ$137*BB141/1000</f>
        <v>138.74490585190921</v>
      </c>
      <c r="BK141" s="670">
        <f>$BK$137*BC141/1000</f>
        <v>136.73307331975812</v>
      </c>
      <c r="BL141" s="670">
        <f>$BL$137*BD141/1000</f>
        <v>148.96176916006343</v>
      </c>
      <c r="BM141" s="670">
        <f>$BM$137*BE141/1000</f>
        <v>29.417678571428564</v>
      </c>
      <c r="BN141" s="670">
        <f t="shared" si="287"/>
        <v>7.7325709987784803</v>
      </c>
      <c r="BO141" s="440">
        <f>$BO$137*AY141</f>
        <v>250559.03656238221</v>
      </c>
      <c r="BP141" s="440">
        <f>$BP$137*AZ141</f>
        <v>220764.04055032585</v>
      </c>
      <c r="BQ141" s="440">
        <f>$BQ$137*BA141</f>
        <v>212040.32982021078</v>
      </c>
      <c r="BR141" s="440">
        <f>$BR$137*BB141</f>
        <v>216128.38554216869</v>
      </c>
      <c r="BS141" s="440">
        <f>$BS$137*BC141</f>
        <v>214858.0388494583</v>
      </c>
      <c r="BT141" s="440">
        <f>$BT$137*BD141</f>
        <v>245616.35220285263</v>
      </c>
      <c r="BU141" s="440"/>
      <c r="BV141" s="453">
        <f>$BV$137*AY141</f>
        <v>300670.84387485863</v>
      </c>
      <c r="BW141" s="453">
        <f>$BW$137*AZ141</f>
        <v>250973.85662563358</v>
      </c>
      <c r="BX141" s="453">
        <f>$BX$137*BA141</f>
        <v>241056.37495350279</v>
      </c>
      <c r="BY141" s="453">
        <f>$BY$137*BB141</f>
        <v>259354.0626506024</v>
      </c>
      <c r="BZ141" s="453">
        <f>$BZ$137*BC141</f>
        <v>257829.64661934995</v>
      </c>
      <c r="CA141" s="453">
        <f>$CA$137*BD141</f>
        <v>245616.35220285263</v>
      </c>
      <c r="CB141" s="479">
        <f>BV141-CA141</f>
        <v>55054.491672005999</v>
      </c>
    </row>
    <row r="142" spans="1:80" s="139" customFormat="1">
      <c r="A142" s="669"/>
      <c r="B142" s="669"/>
      <c r="C142" s="139" t="s">
        <v>106</v>
      </c>
      <c r="D142" s="139" t="s">
        <v>1135</v>
      </c>
      <c r="E142" s="138"/>
      <c r="F142" s="43" t="s">
        <v>104</v>
      </c>
      <c r="G142" s="43" t="s">
        <v>527</v>
      </c>
      <c r="H142" s="44">
        <v>8</v>
      </c>
      <c r="I142" s="45">
        <v>6440</v>
      </c>
      <c r="J142" s="46" t="s">
        <v>680</v>
      </c>
      <c r="K142" s="71">
        <v>34</v>
      </c>
      <c r="L142" s="71">
        <v>37</v>
      </c>
      <c r="M142" s="71">
        <v>37</v>
      </c>
      <c r="N142" s="71">
        <v>40</v>
      </c>
      <c r="O142" s="71">
        <v>44</v>
      </c>
      <c r="P142" s="71">
        <v>48</v>
      </c>
      <c r="AO142" s="669">
        <v>72</v>
      </c>
      <c r="AP142" s="669"/>
      <c r="AQ142" s="670">
        <f t="shared" si="271"/>
        <v>34</v>
      </c>
      <c r="AR142" s="670">
        <f t="shared" si="272"/>
        <v>37</v>
      </c>
      <c r="AS142" s="670">
        <f t="shared" si="272"/>
        <v>37</v>
      </c>
      <c r="AT142" s="670">
        <f t="shared" si="258"/>
        <v>40</v>
      </c>
      <c r="AU142" s="670">
        <f t="shared" si="259"/>
        <v>44</v>
      </c>
      <c r="AV142" s="670">
        <f t="shared" si="260"/>
        <v>48</v>
      </c>
      <c r="AW142" s="670">
        <f t="shared" si="273"/>
        <v>72</v>
      </c>
      <c r="AX142" s="670">
        <f t="shared" si="274"/>
        <v>0</v>
      </c>
      <c r="AY142" s="670">
        <f t="shared" si="261"/>
        <v>37.801771579344134</v>
      </c>
      <c r="AZ142" s="670">
        <f t="shared" si="262"/>
        <v>39.732802317161472</v>
      </c>
      <c r="BA142" s="670">
        <f t="shared" si="263"/>
        <v>34.816243025418473</v>
      </c>
      <c r="BB142" s="670">
        <f t="shared" si="275"/>
        <v>38.361445783132531</v>
      </c>
      <c r="BC142" s="670">
        <f t="shared" si="276"/>
        <v>48.540530444527455</v>
      </c>
      <c r="BD142" s="670">
        <f t="shared" si="277"/>
        <v>46.021426307448493</v>
      </c>
      <c r="BE142" s="671">
        <f t="shared" si="278"/>
        <v>83.503759398496229</v>
      </c>
      <c r="BF142" s="671">
        <f t="shared" si="279"/>
        <v>0</v>
      </c>
      <c r="BG142" s="670">
        <f t="shared" si="280"/>
        <v>8.8987900563530147</v>
      </c>
      <c r="BH142" s="670">
        <f t="shared" si="281"/>
        <v>9.3171916560941987</v>
      </c>
      <c r="BI142" s="670">
        <f t="shared" si="282"/>
        <v>8.1556578153028134</v>
      </c>
      <c r="BJ142" s="670">
        <f t="shared" si="283"/>
        <v>8.8654891918152856</v>
      </c>
      <c r="BK142" s="670">
        <f t="shared" si="284"/>
        <v>11.120619641533011</v>
      </c>
      <c r="BL142" s="670">
        <f t="shared" si="285"/>
        <v>12.057613692551506</v>
      </c>
      <c r="BM142" s="670">
        <f t="shared" si="286"/>
        <v>23.798571428571424</v>
      </c>
      <c r="BN142" s="670">
        <f t="shared" si="287"/>
        <v>0</v>
      </c>
      <c r="BO142" s="440">
        <f t="shared" si="288"/>
        <v>13608.637768563889</v>
      </c>
      <c r="BP142" s="440">
        <f t="shared" si="289"/>
        <v>15098.46488052136</v>
      </c>
      <c r="BQ142" s="440">
        <f t="shared" si="290"/>
        <v>13230.17234965902</v>
      </c>
      <c r="BR142" s="440">
        <f t="shared" si="291"/>
        <v>13810.120481927712</v>
      </c>
      <c r="BS142" s="440">
        <f t="shared" si="292"/>
        <v>17474.590960029884</v>
      </c>
      <c r="BT142" s="440">
        <f t="shared" si="293"/>
        <v>19881.256164817751</v>
      </c>
      <c r="BU142" s="440"/>
      <c r="BV142" s="453">
        <f t="shared" si="264"/>
        <v>16330.365322276666</v>
      </c>
      <c r="BW142" s="453">
        <f t="shared" si="265"/>
        <v>17164.570601013755</v>
      </c>
      <c r="BX142" s="453">
        <f t="shared" si="266"/>
        <v>15040.61698698078</v>
      </c>
      <c r="BY142" s="453">
        <f t="shared" si="267"/>
        <v>16572.144578313255</v>
      </c>
      <c r="BZ142" s="453">
        <f t="shared" si="268"/>
        <v>20969.509152035862</v>
      </c>
      <c r="CA142" s="453">
        <f t="shared" si="269"/>
        <v>19881.256164817751</v>
      </c>
      <c r="CB142" s="479">
        <f t="shared" si="270"/>
        <v>-3550.8908425410846</v>
      </c>
    </row>
    <row r="143" spans="1:80" s="139" customFormat="1">
      <c r="A143" s="669">
        <v>92400101</v>
      </c>
      <c r="B143" s="669">
        <v>6223</v>
      </c>
      <c r="C143" s="139" t="s">
        <v>1122</v>
      </c>
      <c r="D143" s="139" t="s">
        <v>1135</v>
      </c>
      <c r="E143" s="138">
        <v>47716215</v>
      </c>
      <c r="F143" s="43" t="s">
        <v>1092</v>
      </c>
      <c r="H143" s="44">
        <v>1</v>
      </c>
      <c r="I143" s="45">
        <v>6440</v>
      </c>
      <c r="J143" s="46" t="s">
        <v>680</v>
      </c>
      <c r="K143" s="71">
        <v>735</v>
      </c>
      <c r="L143" s="71">
        <v>702</v>
      </c>
      <c r="M143" s="71">
        <v>845</v>
      </c>
      <c r="N143" s="71">
        <v>1213</v>
      </c>
      <c r="O143" s="71">
        <v>980</v>
      </c>
      <c r="P143" s="71">
        <v>912</v>
      </c>
      <c r="AO143" s="669">
        <v>909</v>
      </c>
      <c r="AP143" s="669">
        <v>201</v>
      </c>
      <c r="AQ143" s="670">
        <f t="shared" si="271"/>
        <v>735</v>
      </c>
      <c r="AR143" s="670">
        <f t="shared" si="272"/>
        <v>702</v>
      </c>
      <c r="AS143" s="670">
        <f t="shared" si="272"/>
        <v>845</v>
      </c>
      <c r="AT143" s="670">
        <f t="shared" si="258"/>
        <v>1213</v>
      </c>
      <c r="AU143" s="670">
        <f t="shared" si="259"/>
        <v>980</v>
      </c>
      <c r="AV143" s="670">
        <f t="shared" si="260"/>
        <v>912</v>
      </c>
      <c r="AW143" s="670">
        <f t="shared" si="273"/>
        <v>909</v>
      </c>
      <c r="AX143" s="670">
        <f t="shared" si="274"/>
        <v>201</v>
      </c>
      <c r="AY143" s="670">
        <f t="shared" si="261"/>
        <v>817.18535620052762</v>
      </c>
      <c r="AZ143" s="670">
        <f t="shared" si="262"/>
        <v>753.84938450398249</v>
      </c>
      <c r="BA143" s="670">
        <f t="shared" si="263"/>
        <v>795.12771233725971</v>
      </c>
      <c r="BB143" s="670">
        <f t="shared" si="275"/>
        <v>1163.310843373494</v>
      </c>
      <c r="BC143" s="670">
        <f t="shared" si="276"/>
        <v>1081.1299962644753</v>
      </c>
      <c r="BD143" s="670">
        <f t="shared" si="277"/>
        <v>874.40709984152136</v>
      </c>
      <c r="BE143" s="671">
        <f t="shared" si="278"/>
        <v>1054.234962406015</v>
      </c>
      <c r="BF143" s="671">
        <f t="shared" si="279"/>
        <v>225.7608695652174</v>
      </c>
      <c r="BG143" s="670">
        <f t="shared" si="280"/>
        <v>192.37090268880783</v>
      </c>
      <c r="BH143" s="670">
        <f t="shared" si="281"/>
        <v>176.7748254750845</v>
      </c>
      <c r="BI143" s="670">
        <f t="shared" si="282"/>
        <v>186.25759064678047</v>
      </c>
      <c r="BJ143" s="670">
        <f t="shared" si="283"/>
        <v>268.84595974179854</v>
      </c>
      <c r="BK143" s="670">
        <f t="shared" si="284"/>
        <v>247.68652837959888</v>
      </c>
      <c r="BL143" s="670">
        <f t="shared" si="285"/>
        <v>229.0946601584786</v>
      </c>
      <c r="BM143" s="670">
        <f t="shared" si="286"/>
        <v>300.45696428571426</v>
      </c>
      <c r="BN143" s="670">
        <f t="shared" si="287"/>
        <v>64.760282114769794</v>
      </c>
      <c r="BO143" s="440">
        <f t="shared" si="288"/>
        <v>294186.72823218995</v>
      </c>
      <c r="BP143" s="440">
        <f t="shared" si="289"/>
        <v>286462.76611151337</v>
      </c>
      <c r="BQ143" s="440">
        <f t="shared" si="290"/>
        <v>302148.5306881587</v>
      </c>
      <c r="BR143" s="440">
        <f t="shared" si="291"/>
        <v>418791.90361445781</v>
      </c>
      <c r="BS143" s="440">
        <f t="shared" si="292"/>
        <v>389206.79865521111</v>
      </c>
      <c r="BT143" s="440">
        <f t="shared" si="293"/>
        <v>377743.86713153723</v>
      </c>
      <c r="BU143" s="440"/>
      <c r="BV143" s="453">
        <f t="shared" si="264"/>
        <v>353024.07387862791</v>
      </c>
      <c r="BW143" s="453">
        <f t="shared" si="265"/>
        <v>325662.93410572043</v>
      </c>
      <c r="BX143" s="453">
        <f t="shared" si="266"/>
        <v>343495.17172969622</v>
      </c>
      <c r="BY143" s="453">
        <f t="shared" si="267"/>
        <v>502550.28433734941</v>
      </c>
      <c r="BZ143" s="453">
        <f t="shared" si="268"/>
        <v>467048.15838625329</v>
      </c>
      <c r="CA143" s="453">
        <f t="shared" si="269"/>
        <v>377743.86713153723</v>
      </c>
      <c r="CB143" s="479">
        <f t="shared" si="270"/>
        <v>-24719.793252909323</v>
      </c>
    </row>
    <row r="144" spans="1:80" s="139" customFormat="1">
      <c r="A144" s="669">
        <v>92400103</v>
      </c>
      <c r="B144" s="669">
        <v>6263</v>
      </c>
      <c r="C144" s="139" t="s">
        <v>1122</v>
      </c>
      <c r="D144" s="139" t="s">
        <v>1135</v>
      </c>
      <c r="E144" s="138">
        <v>47996375</v>
      </c>
      <c r="F144" s="43" t="s">
        <v>1092</v>
      </c>
      <c r="G144" s="43" t="s">
        <v>356</v>
      </c>
      <c r="H144" s="44">
        <v>1</v>
      </c>
      <c r="I144" s="45">
        <v>6440</v>
      </c>
      <c r="J144" s="46" t="s">
        <v>680</v>
      </c>
      <c r="K144" s="71"/>
      <c r="L144" s="71"/>
      <c r="M144" s="71"/>
      <c r="N144" s="71"/>
      <c r="O144" s="71"/>
      <c r="P144" s="71"/>
      <c r="AO144" s="669"/>
      <c r="AP144" s="669">
        <v>374</v>
      </c>
      <c r="AQ144" s="670"/>
      <c r="AR144" s="670"/>
      <c r="AS144" s="670"/>
      <c r="AT144" s="670"/>
      <c r="AU144" s="670"/>
      <c r="AV144" s="670"/>
      <c r="AW144" s="670"/>
      <c r="AX144" s="670">
        <f t="shared" si="274"/>
        <v>374</v>
      </c>
      <c r="AY144" s="670"/>
      <c r="AZ144" s="670"/>
      <c r="BA144" s="670"/>
      <c r="BB144" s="670"/>
      <c r="BC144" s="670"/>
      <c r="BD144" s="670"/>
      <c r="BE144" s="671"/>
      <c r="BF144" s="671">
        <f t="shared" si="279"/>
        <v>420.07246376811594</v>
      </c>
      <c r="BG144" s="670"/>
      <c r="BH144" s="670"/>
      <c r="BI144" s="670"/>
      <c r="BJ144" s="670"/>
      <c r="BK144" s="670"/>
      <c r="BL144" s="670"/>
      <c r="BM144" s="670"/>
      <c r="BN144" s="670">
        <f t="shared" si="287"/>
        <v>120.49923139763135</v>
      </c>
      <c r="BO144" s="440"/>
      <c r="BP144" s="440"/>
      <c r="BQ144" s="440"/>
      <c r="BR144" s="440"/>
      <c r="BS144" s="440"/>
      <c r="BT144" s="440"/>
      <c r="BU144" s="440"/>
      <c r="BV144" s="453"/>
      <c r="BW144" s="453"/>
      <c r="BX144" s="453"/>
      <c r="BY144" s="453"/>
      <c r="BZ144" s="453"/>
      <c r="CA144" s="453"/>
      <c r="CB144" s="479"/>
    </row>
    <row r="145" spans="1:80" s="139" customFormat="1">
      <c r="A145" s="669">
        <v>92400104</v>
      </c>
      <c r="B145" s="669">
        <v>8463</v>
      </c>
      <c r="C145" s="139" t="s">
        <v>1122</v>
      </c>
      <c r="D145" s="139" t="s">
        <v>1135</v>
      </c>
      <c r="E145" s="138">
        <v>47716192</v>
      </c>
      <c r="F145" s="43" t="s">
        <v>1092</v>
      </c>
      <c r="G145" s="43" t="s">
        <v>356</v>
      </c>
      <c r="H145" s="44">
        <v>1</v>
      </c>
      <c r="I145" s="45">
        <v>6440</v>
      </c>
      <c r="J145" s="46" t="s">
        <v>680</v>
      </c>
      <c r="K145" s="71"/>
      <c r="L145" s="71"/>
      <c r="M145" s="71"/>
      <c r="N145" s="71"/>
      <c r="O145" s="71"/>
      <c r="P145" s="71"/>
      <c r="AO145" s="669"/>
      <c r="AP145" s="669">
        <v>89</v>
      </c>
      <c r="AQ145" s="670"/>
      <c r="AR145" s="670"/>
      <c r="AS145" s="670"/>
      <c r="AT145" s="670"/>
      <c r="AU145" s="670"/>
      <c r="AV145" s="670"/>
      <c r="AW145" s="670"/>
      <c r="AX145" s="670">
        <f t="shared" si="274"/>
        <v>89</v>
      </c>
      <c r="AY145" s="670"/>
      <c r="AZ145" s="670"/>
      <c r="BA145" s="670"/>
      <c r="BB145" s="670"/>
      <c r="BC145" s="670"/>
      <c r="BD145" s="670"/>
      <c r="BE145" s="671"/>
      <c r="BF145" s="671">
        <f t="shared" si="279"/>
        <v>99.963768115942017</v>
      </c>
      <c r="BG145" s="670"/>
      <c r="BH145" s="670"/>
      <c r="BI145" s="670"/>
      <c r="BJ145" s="670"/>
      <c r="BK145" s="670"/>
      <c r="BL145" s="670"/>
      <c r="BM145" s="670"/>
      <c r="BN145" s="670">
        <f t="shared" si="287"/>
        <v>28.674950787136865</v>
      </c>
      <c r="BO145" s="440"/>
      <c r="BP145" s="440"/>
      <c r="BQ145" s="440"/>
      <c r="BR145" s="440"/>
      <c r="BS145" s="440"/>
      <c r="BT145" s="440"/>
      <c r="BU145" s="440"/>
      <c r="BV145" s="453"/>
      <c r="BW145" s="453"/>
      <c r="BX145" s="453"/>
      <c r="BY145" s="453"/>
      <c r="BZ145" s="453"/>
      <c r="CA145" s="453"/>
      <c r="CB145" s="479"/>
    </row>
    <row r="146" spans="1:80" s="139" customFormat="1">
      <c r="A146" s="669"/>
      <c r="B146" s="669"/>
      <c r="C146" s="139" t="s">
        <v>1122</v>
      </c>
      <c r="D146" s="139" t="s">
        <v>1135</v>
      </c>
      <c r="E146" s="138">
        <v>29873296</v>
      </c>
      <c r="F146" s="43" t="s">
        <v>2072</v>
      </c>
      <c r="G146" s="43" t="s">
        <v>356</v>
      </c>
      <c r="H146" s="44">
        <v>1</v>
      </c>
      <c r="I146" s="45">
        <v>6440</v>
      </c>
      <c r="J146" s="46" t="s">
        <v>680</v>
      </c>
      <c r="K146" s="71"/>
      <c r="L146" s="71"/>
      <c r="M146" s="71"/>
      <c r="N146" s="71"/>
      <c r="O146" s="71"/>
      <c r="P146" s="71"/>
      <c r="AO146" s="669"/>
      <c r="AP146" s="669">
        <v>23</v>
      </c>
      <c r="AQ146" s="670"/>
      <c r="AR146" s="670"/>
      <c r="AS146" s="670"/>
      <c r="AT146" s="670"/>
      <c r="AU146" s="670"/>
      <c r="AV146" s="670"/>
      <c r="AW146" s="670"/>
      <c r="AX146" s="670">
        <f t="shared" si="274"/>
        <v>23</v>
      </c>
      <c r="AY146" s="670"/>
      <c r="AZ146" s="670"/>
      <c r="BA146" s="670"/>
      <c r="BB146" s="670"/>
      <c r="BC146" s="670"/>
      <c r="BD146" s="670"/>
      <c r="BE146" s="671"/>
      <c r="BF146" s="671">
        <f t="shared" si="279"/>
        <v>25.833333333333332</v>
      </c>
      <c r="BG146" s="670"/>
      <c r="BH146" s="670"/>
      <c r="BI146" s="670"/>
      <c r="BJ146" s="670"/>
      <c r="BK146" s="670"/>
      <c r="BL146" s="670"/>
      <c r="BM146" s="670"/>
      <c r="BN146" s="670">
        <f t="shared" si="287"/>
        <v>7.4103805404960452</v>
      </c>
      <c r="BO146" s="440"/>
      <c r="BP146" s="440"/>
      <c r="BQ146" s="440"/>
      <c r="BR146" s="440"/>
      <c r="BS146" s="440"/>
      <c r="BT146" s="440"/>
      <c r="BU146" s="440"/>
      <c r="BV146" s="453"/>
      <c r="BW146" s="453"/>
      <c r="BX146" s="453"/>
      <c r="BY146" s="453"/>
      <c r="BZ146" s="453"/>
      <c r="CA146" s="453"/>
      <c r="CB146" s="479"/>
    </row>
    <row r="147" spans="1:80" s="954" customFormat="1">
      <c r="A147" s="669"/>
      <c r="B147" s="669"/>
      <c r="C147" s="954" t="s">
        <v>1122</v>
      </c>
      <c r="D147" s="954" t="s">
        <v>1135</v>
      </c>
      <c r="E147" s="138"/>
      <c r="F147" s="43" t="s">
        <v>107</v>
      </c>
      <c r="G147" s="43" t="s">
        <v>2185</v>
      </c>
      <c r="H147" s="44">
        <v>4</v>
      </c>
      <c r="I147" s="45">
        <v>6440</v>
      </c>
      <c r="J147" s="46" t="s">
        <v>680</v>
      </c>
      <c r="K147" s="71">
        <v>10</v>
      </c>
      <c r="L147" s="71">
        <v>14</v>
      </c>
      <c r="M147" s="71">
        <v>14</v>
      </c>
      <c r="N147" s="71">
        <v>20</v>
      </c>
      <c r="O147" s="71">
        <v>22</v>
      </c>
      <c r="P147" s="71">
        <v>23</v>
      </c>
      <c r="AO147" s="669">
        <v>29</v>
      </c>
      <c r="AP147" s="669">
        <v>20</v>
      </c>
      <c r="AQ147" s="979">
        <f t="shared" ref="AQ147" si="295">K147</f>
        <v>10</v>
      </c>
      <c r="AR147" s="979">
        <f t="shared" ref="AR147" si="296">L147</f>
        <v>14</v>
      </c>
      <c r="AS147" s="979">
        <f t="shared" ref="AS147" si="297">M147</f>
        <v>14</v>
      </c>
      <c r="AT147" s="979">
        <f t="shared" ref="AT147" si="298">N147</f>
        <v>20</v>
      </c>
      <c r="AU147" s="979">
        <f t="shared" ref="AU147" si="299">O147</f>
        <v>22</v>
      </c>
      <c r="AV147" s="979">
        <f t="shared" ref="AV147" si="300">P147</f>
        <v>23</v>
      </c>
      <c r="AW147" s="979">
        <f t="shared" ref="AW147" si="301">AO147</f>
        <v>29</v>
      </c>
      <c r="AX147" s="979">
        <f t="shared" si="274"/>
        <v>20</v>
      </c>
      <c r="AY147" s="979">
        <f t="shared" ref="AY147" si="302">0.85*AQ147/$AY$137+0.15*AQ147</f>
        <v>11.118168111571805</v>
      </c>
      <c r="AZ147" s="979">
        <f t="shared" ref="AZ147" si="303">0.85*AR147/$AZ$137+0.15*AR147</f>
        <v>15.034033309196234</v>
      </c>
      <c r="BA147" s="979">
        <f t="shared" ref="BA147" si="304">0.85*AS147/$BA$137+0.15*AS147</f>
        <v>13.173713577185367</v>
      </c>
      <c r="BB147" s="979">
        <f t="shared" ref="BB147" si="305">0.85*AT147/$BB$137+0.15*AT147</f>
        <v>19.180722891566266</v>
      </c>
      <c r="BC147" s="979">
        <f t="shared" ref="BC147" si="306">0.85*AU147/$BC$137+0.15*AU147</f>
        <v>24.270265222263728</v>
      </c>
      <c r="BD147" s="979">
        <f t="shared" ref="BD147" si="307">0.85*AV147/$BD$137+0.15*AV147</f>
        <v>22.051933438985738</v>
      </c>
      <c r="BE147" s="671">
        <f t="shared" ref="BE147" si="308">0.85*AW147/$BE$137+0.15*AW147</f>
        <v>33.633458646616539</v>
      </c>
      <c r="BF147" s="671">
        <f t="shared" si="279"/>
        <v>22.463768115942027</v>
      </c>
      <c r="BG147" s="979">
        <f t="shared" ref="BG147" si="309">$BG$137*AY147/1000</f>
        <v>2.6172911930450047</v>
      </c>
      <c r="BH147" s="979">
        <f t="shared" ref="BH147" si="310">$BH$137*AZ147/1000</f>
        <v>3.5254238698734808</v>
      </c>
      <c r="BI147" s="979">
        <f t="shared" ref="BI147" si="311">$BI$137*BA147/1000</f>
        <v>3.0859245787632266</v>
      </c>
      <c r="BJ147" s="979">
        <f t="shared" ref="BJ147" si="312">$BJ$137*BB147/1000</f>
        <v>4.4327445959076428</v>
      </c>
      <c r="BK147" s="979">
        <f t="shared" ref="BK147" si="313">$BK$137*BC147/1000</f>
        <v>5.5603098207665056</v>
      </c>
      <c r="BL147" s="979">
        <f t="shared" ref="BL147" si="314">$BL$137*BD147/1000</f>
        <v>5.7776065610142631</v>
      </c>
      <c r="BM147" s="979">
        <f t="shared" ref="BM147" si="315">$BM$137*BE147/1000</f>
        <v>9.5855357142857134</v>
      </c>
      <c r="BN147" s="979">
        <f t="shared" si="287"/>
        <v>6.4438091656487337</v>
      </c>
      <c r="BO147" s="969"/>
      <c r="BP147" s="969"/>
      <c r="BQ147" s="969"/>
      <c r="BR147" s="969"/>
      <c r="BS147" s="969"/>
      <c r="BT147" s="969"/>
      <c r="BU147" s="969"/>
      <c r="BV147" s="453"/>
      <c r="BW147" s="453"/>
      <c r="BX147" s="453"/>
      <c r="BY147" s="453"/>
      <c r="BZ147" s="453"/>
      <c r="CA147" s="453"/>
      <c r="CB147" s="975"/>
    </row>
    <row r="148" spans="1:80" s="139" customFormat="1">
      <c r="A148" s="669">
        <v>201902000</v>
      </c>
      <c r="B148" s="669">
        <v>3246</v>
      </c>
      <c r="C148" s="139" t="s">
        <v>1121</v>
      </c>
      <c r="D148" s="138" t="s">
        <v>1135</v>
      </c>
      <c r="F148" s="43" t="s">
        <v>1093</v>
      </c>
      <c r="G148" s="43" t="s">
        <v>368</v>
      </c>
      <c r="H148" s="44">
        <v>20</v>
      </c>
      <c r="I148" s="45">
        <v>6440</v>
      </c>
      <c r="J148" s="46" t="s">
        <v>680</v>
      </c>
      <c r="K148" s="71">
        <v>157</v>
      </c>
      <c r="L148" s="71">
        <v>157</v>
      </c>
      <c r="M148" s="71">
        <v>157</v>
      </c>
      <c r="N148" s="71">
        <v>184</v>
      </c>
      <c r="O148" s="71">
        <v>141</v>
      </c>
      <c r="P148" s="71">
        <v>68</v>
      </c>
      <c r="AO148" s="669">
        <v>107</v>
      </c>
      <c r="AP148" s="669">
        <v>130</v>
      </c>
      <c r="AQ148" s="670">
        <f t="shared" si="271"/>
        <v>157</v>
      </c>
      <c r="AR148" s="670">
        <f t="shared" si="272"/>
        <v>157</v>
      </c>
      <c r="AS148" s="670">
        <f t="shared" si="272"/>
        <v>157</v>
      </c>
      <c r="AT148" s="670">
        <f t="shared" si="258"/>
        <v>184</v>
      </c>
      <c r="AU148" s="670">
        <f t="shared" si="259"/>
        <v>141</v>
      </c>
      <c r="AV148" s="670">
        <f t="shared" si="260"/>
        <v>68</v>
      </c>
      <c r="AW148" s="670">
        <f t="shared" si="273"/>
        <v>107</v>
      </c>
      <c r="AX148" s="670">
        <f t="shared" si="274"/>
        <v>130</v>
      </c>
      <c r="AY148" s="670">
        <f t="shared" si="261"/>
        <v>174.55523935167733</v>
      </c>
      <c r="AZ148" s="670">
        <f t="shared" si="262"/>
        <v>168.59594496741491</v>
      </c>
      <c r="BA148" s="670">
        <f t="shared" si="263"/>
        <v>147.73378797272161</v>
      </c>
      <c r="BB148" s="670">
        <f t="shared" si="275"/>
        <v>176.46265060240964</v>
      </c>
      <c r="BC148" s="670">
        <f t="shared" si="276"/>
        <v>155.55033619723571</v>
      </c>
      <c r="BD148" s="670">
        <f t="shared" si="277"/>
        <v>65.1970206022187</v>
      </c>
      <c r="BE148" s="671">
        <f t="shared" si="278"/>
        <v>124.09586466165413</v>
      </c>
      <c r="BF148" s="671">
        <f t="shared" si="279"/>
        <v>146.01449275362319</v>
      </c>
      <c r="BG148" s="670">
        <f t="shared" si="280"/>
        <v>41.091471730806568</v>
      </c>
      <c r="BH148" s="670">
        <f t="shared" si="281"/>
        <v>39.535110540724041</v>
      </c>
      <c r="BI148" s="670">
        <f t="shared" si="282"/>
        <v>34.606439918987611</v>
      </c>
      <c r="BJ148" s="670">
        <f t="shared" si="283"/>
        <v>40.781250282350314</v>
      </c>
      <c r="BK148" s="670">
        <f t="shared" si="284"/>
        <v>35.636531124003511</v>
      </c>
      <c r="BL148" s="670">
        <f t="shared" si="285"/>
        <v>17.081619397781299</v>
      </c>
      <c r="BM148" s="670">
        <f t="shared" si="286"/>
        <v>35.367321428571429</v>
      </c>
      <c r="BN148" s="670">
        <f t="shared" si="287"/>
        <v>41.884759576716775</v>
      </c>
      <c r="BO148" s="440">
        <f t="shared" si="288"/>
        <v>62839.886166603836</v>
      </c>
      <c r="BP148" s="440">
        <f t="shared" si="289"/>
        <v>64066.459087617666</v>
      </c>
      <c r="BQ148" s="440">
        <f t="shared" si="290"/>
        <v>56138.839429634216</v>
      </c>
      <c r="BR148" s="440">
        <f t="shared" si="291"/>
        <v>63526.554216867473</v>
      </c>
      <c r="BS148" s="440">
        <f t="shared" si="292"/>
        <v>55998.121031004855</v>
      </c>
      <c r="BT148" s="440">
        <f t="shared" si="293"/>
        <v>28165.112900158478</v>
      </c>
      <c r="BU148" s="440"/>
      <c r="BV148" s="453">
        <f t="shared" si="264"/>
        <v>75407.863399924609</v>
      </c>
      <c r="BW148" s="453">
        <f t="shared" si="265"/>
        <v>72833.448225923246</v>
      </c>
      <c r="BX148" s="453">
        <f t="shared" si="266"/>
        <v>63820.996404215737</v>
      </c>
      <c r="BY148" s="453">
        <f t="shared" si="267"/>
        <v>76231.865060240962</v>
      </c>
      <c r="BZ148" s="453">
        <f t="shared" si="268"/>
        <v>67197.745237205832</v>
      </c>
      <c r="CA148" s="453">
        <f t="shared" si="269"/>
        <v>28165.112900158478</v>
      </c>
      <c r="CB148" s="479">
        <f t="shared" si="270"/>
        <v>47242.750499766131</v>
      </c>
    </row>
    <row r="149" spans="1:80" s="139" customFormat="1">
      <c r="A149" s="669">
        <v>201901400</v>
      </c>
      <c r="B149" s="669">
        <v>8665</v>
      </c>
      <c r="C149" s="138" t="s">
        <v>1121</v>
      </c>
      <c r="D149" s="138" t="s">
        <v>1135</v>
      </c>
      <c r="E149" s="138"/>
      <c r="F149" s="43" t="s">
        <v>2099</v>
      </c>
      <c r="G149" s="43" t="s">
        <v>368</v>
      </c>
      <c r="H149" s="44">
        <v>14</v>
      </c>
      <c r="I149" s="45">
        <v>6440</v>
      </c>
      <c r="J149" s="46" t="s">
        <v>680</v>
      </c>
      <c r="K149" s="71">
        <v>32</v>
      </c>
      <c r="L149" s="71">
        <v>9</v>
      </c>
      <c r="M149" s="71">
        <v>9</v>
      </c>
      <c r="N149" s="71">
        <v>19</v>
      </c>
      <c r="O149" s="71">
        <v>34</v>
      </c>
      <c r="P149" s="71">
        <v>46</v>
      </c>
      <c r="AO149" s="669">
        <v>37</v>
      </c>
      <c r="AP149" s="669">
        <v>34</v>
      </c>
      <c r="AQ149" s="670">
        <f t="shared" si="271"/>
        <v>32</v>
      </c>
      <c r="AR149" s="670">
        <f t="shared" si="272"/>
        <v>9</v>
      </c>
      <c r="AS149" s="670">
        <f t="shared" si="272"/>
        <v>9</v>
      </c>
      <c r="AT149" s="670">
        <f t="shared" si="258"/>
        <v>19</v>
      </c>
      <c r="AU149" s="670">
        <f t="shared" si="259"/>
        <v>34</v>
      </c>
      <c r="AV149" s="670">
        <f t="shared" si="260"/>
        <v>46</v>
      </c>
      <c r="AW149" s="670">
        <f t="shared" si="273"/>
        <v>37</v>
      </c>
      <c r="AX149" s="670">
        <f t="shared" si="274"/>
        <v>34</v>
      </c>
      <c r="AY149" s="670">
        <f t="shared" si="261"/>
        <v>35.578137957029774</v>
      </c>
      <c r="AZ149" s="670">
        <f t="shared" si="262"/>
        <v>9.6647356987690074</v>
      </c>
      <c r="BA149" s="670">
        <f t="shared" si="263"/>
        <v>8.4688158710477364</v>
      </c>
      <c r="BB149" s="670">
        <f t="shared" si="275"/>
        <v>18.221686746987949</v>
      </c>
      <c r="BC149" s="670">
        <f t="shared" si="276"/>
        <v>37.508591707134848</v>
      </c>
      <c r="BD149" s="670">
        <f t="shared" si="277"/>
        <v>44.103866877971477</v>
      </c>
      <c r="BE149" s="671">
        <f t="shared" si="278"/>
        <v>42.911654135338338</v>
      </c>
      <c r="BF149" s="671">
        <f t="shared" si="279"/>
        <v>38.188405797101453</v>
      </c>
      <c r="BG149" s="670">
        <f t="shared" si="280"/>
        <v>8.3753318177440139</v>
      </c>
      <c r="BH149" s="670">
        <f t="shared" si="281"/>
        <v>2.2663439163472376</v>
      </c>
      <c r="BI149" s="670">
        <f t="shared" si="282"/>
        <v>1.9838086577763603</v>
      </c>
      <c r="BJ149" s="670">
        <f t="shared" si="283"/>
        <v>4.2111073661122598</v>
      </c>
      <c r="BK149" s="670">
        <f t="shared" si="284"/>
        <v>8.5932060866391442</v>
      </c>
      <c r="BL149" s="670">
        <f t="shared" si="285"/>
        <v>11.555213122028526</v>
      </c>
      <c r="BM149" s="670">
        <f t="shared" si="286"/>
        <v>12.229821428571425</v>
      </c>
      <c r="BN149" s="670">
        <f t="shared" si="287"/>
        <v>10.95447558160285</v>
      </c>
      <c r="BO149" s="440">
        <f t="shared" si="288"/>
        <v>12808.129664530719</v>
      </c>
      <c r="BP149" s="440">
        <f t="shared" si="289"/>
        <v>3672.5995655322226</v>
      </c>
      <c r="BQ149" s="440">
        <f t="shared" si="290"/>
        <v>3218.1500309981398</v>
      </c>
      <c r="BR149" s="440">
        <f t="shared" si="291"/>
        <v>6559.8072289156617</v>
      </c>
      <c r="BS149" s="440">
        <f t="shared" si="292"/>
        <v>13503.093014568545</v>
      </c>
      <c r="BT149" s="440">
        <f t="shared" si="293"/>
        <v>19052.870491283677</v>
      </c>
      <c r="BU149" s="440"/>
      <c r="BV149" s="453">
        <f t="shared" si="264"/>
        <v>15369.755597436862</v>
      </c>
      <c r="BW149" s="453">
        <f t="shared" si="265"/>
        <v>4175.1658218682114</v>
      </c>
      <c r="BX149" s="453">
        <f t="shared" si="266"/>
        <v>3658.5284562926222</v>
      </c>
      <c r="BY149" s="453">
        <f t="shared" si="267"/>
        <v>7871.7686746987938</v>
      </c>
      <c r="BZ149" s="453">
        <f t="shared" si="268"/>
        <v>16203.711617482255</v>
      </c>
      <c r="CA149" s="453">
        <f t="shared" si="269"/>
        <v>19052.870491283677</v>
      </c>
      <c r="CB149" s="479">
        <f t="shared" si="270"/>
        <v>-3683.1148938468141</v>
      </c>
    </row>
    <row r="150" spans="1:80" s="139" customFormat="1">
      <c r="A150" s="669">
        <v>312800200</v>
      </c>
      <c r="B150" s="669">
        <v>2850</v>
      </c>
      <c r="C150" s="138" t="s">
        <v>1121</v>
      </c>
      <c r="D150" s="138" t="s">
        <v>1135</v>
      </c>
      <c r="E150" s="138"/>
      <c r="F150" s="43" t="s">
        <v>2198</v>
      </c>
      <c r="G150" s="43" t="s">
        <v>2000</v>
      </c>
      <c r="H150" s="44">
        <v>2</v>
      </c>
      <c r="I150" s="45">
        <v>6440</v>
      </c>
      <c r="J150" s="46" t="s">
        <v>680</v>
      </c>
      <c r="K150" s="71"/>
      <c r="L150" s="71"/>
      <c r="M150" s="71"/>
      <c r="N150" s="71"/>
      <c r="O150" s="71"/>
      <c r="P150" s="71">
        <v>697</v>
      </c>
      <c r="AO150" s="669">
        <f>549-123</f>
        <v>426</v>
      </c>
      <c r="AP150" s="669">
        <f>496-106</f>
        <v>390</v>
      </c>
      <c r="AQ150" s="670">
        <f t="shared" ref="AQ150:AQ152" si="316">K150</f>
        <v>0</v>
      </c>
      <c r="AR150" s="670">
        <f t="shared" ref="AR150:AR152" si="317">L150</f>
        <v>0</v>
      </c>
      <c r="AS150" s="670">
        <f t="shared" ref="AS150:AS152" si="318">M150</f>
        <v>0</v>
      </c>
      <c r="AT150" s="670">
        <f t="shared" ref="AT150:AT152" si="319">N150</f>
        <v>0</v>
      </c>
      <c r="AU150" s="670">
        <f t="shared" ref="AU150:AU152" si="320">O150</f>
        <v>0</v>
      </c>
      <c r="AV150" s="670">
        <f t="shared" ref="AV150:AV152" si="321">P150</f>
        <v>697</v>
      </c>
      <c r="AW150" s="670">
        <f t="shared" ref="AW150:AW152" si="322">AO150</f>
        <v>426</v>
      </c>
      <c r="AX150" s="670">
        <f t="shared" si="274"/>
        <v>390</v>
      </c>
      <c r="AY150" s="670">
        <f t="shared" ref="AY150:AY152" si="323">0.85*AQ150/$AY$137+0.15*AQ150</f>
        <v>0</v>
      </c>
      <c r="AZ150" s="670">
        <f t="shared" ref="AZ150:AZ152" si="324">0.85*AR150/$AZ$137+0.15*AR150</f>
        <v>0</v>
      </c>
      <c r="BA150" s="670">
        <f t="shared" ref="BA150:BA152" si="325">0.85*AS150/$BA$137+0.15*AS150</f>
        <v>0</v>
      </c>
      <c r="BB150" s="670">
        <f t="shared" ref="BB150:BB152" si="326">0.85*AT150/$BB$137+0.15*AT150</f>
        <v>0</v>
      </c>
      <c r="BC150" s="670">
        <f t="shared" ref="BC150:BC152" si="327">0.85*AU150/$BC$137+0.15*AU150</f>
        <v>0</v>
      </c>
      <c r="BD150" s="670">
        <f t="shared" ref="BD150:BD152" si="328">0.85*AV150/$BD$137+0.15*AV150</f>
        <v>668.26946117274156</v>
      </c>
      <c r="BE150" s="671">
        <f t="shared" ref="BE150:BE152" si="329">0.85*AW150/$BE$137+0.15*AW150</f>
        <v>494.06390977443601</v>
      </c>
      <c r="BF150" s="671">
        <f t="shared" si="279"/>
        <v>438.04347826086956</v>
      </c>
      <c r="BG150" s="670">
        <f t="shared" ref="BG150:BG152" si="330">$BG$137*AY150/1000</f>
        <v>0</v>
      </c>
      <c r="BH150" s="670">
        <f t="shared" ref="BH150:BH152" si="331">$BH$137*AZ150/1000</f>
        <v>0</v>
      </c>
      <c r="BI150" s="670">
        <f t="shared" ref="BI150:BI152" si="332">$BI$137*BA150/1000</f>
        <v>0</v>
      </c>
      <c r="BJ150" s="670">
        <f t="shared" ref="BJ150:BJ152" si="333">$BJ$137*BB150/1000</f>
        <v>0</v>
      </c>
      <c r="BK150" s="670">
        <f t="shared" ref="BK150:BK152" si="334">$BK$137*BC150/1000</f>
        <v>0</v>
      </c>
      <c r="BL150" s="670">
        <f t="shared" ref="BL150:BL152" si="335">$BL$137*BD150/1000</f>
        <v>175.08659882725829</v>
      </c>
      <c r="BM150" s="670">
        <f t="shared" ref="BM150:BM152" si="336">$BM$137*BE150/1000</f>
        <v>140.80821428571426</v>
      </c>
      <c r="BN150" s="670">
        <f t="shared" si="287"/>
        <v>125.65427873015032</v>
      </c>
      <c r="BO150" s="440">
        <f t="shared" ref="BO150:BO152" si="337">$BO$137*AY150</f>
        <v>0</v>
      </c>
      <c r="BP150" s="440">
        <f t="shared" ref="BP150:BP152" si="338">$BP$137*AZ150</f>
        <v>0</v>
      </c>
      <c r="BQ150" s="440">
        <f t="shared" ref="BQ150:BQ152" si="339">$BQ$137*BA150</f>
        <v>0</v>
      </c>
      <c r="BR150" s="440">
        <f t="shared" ref="BR150:BR152" si="340">$BR$137*BB150</f>
        <v>0</v>
      </c>
      <c r="BS150" s="440">
        <f t="shared" ref="BS150:BS152" si="341">$BS$137*BC150</f>
        <v>0</v>
      </c>
      <c r="BT150" s="440">
        <f t="shared" ref="BT150:BT152" si="342">$BT$137*BD150</f>
        <v>288692.40722662437</v>
      </c>
      <c r="BU150" s="440"/>
      <c r="BV150" s="453">
        <f t="shared" ref="BV150:BV152" si="343">$BV$137*AY150</f>
        <v>0</v>
      </c>
      <c r="BW150" s="453">
        <f t="shared" ref="BW150:BW152" si="344">$BW$137*AZ150</f>
        <v>0</v>
      </c>
      <c r="BX150" s="453">
        <f t="shared" ref="BX150:BX152" si="345">$BX$137*BA150</f>
        <v>0</v>
      </c>
      <c r="BY150" s="453">
        <f t="shared" ref="BY150:BY152" si="346">$BY$137*BB150</f>
        <v>0</v>
      </c>
      <c r="BZ150" s="453">
        <f t="shared" ref="BZ150:BZ152" si="347">$BZ$137*BC150</f>
        <v>0</v>
      </c>
      <c r="CA150" s="453">
        <f t="shared" ref="CA150:CA152" si="348">$CA$137*BD150</f>
        <v>288692.40722662437</v>
      </c>
      <c r="CB150" s="479">
        <f t="shared" ref="CB150:CB152" si="349">BV150-CA150</f>
        <v>-288692.40722662437</v>
      </c>
    </row>
    <row r="151" spans="1:80" s="139" customFormat="1">
      <c r="A151" s="669"/>
      <c r="B151" s="669"/>
      <c r="C151" s="139" t="s">
        <v>1120</v>
      </c>
      <c r="D151" s="139" t="s">
        <v>1135</v>
      </c>
      <c r="E151" s="138"/>
      <c r="F151" s="43" t="s">
        <v>1142</v>
      </c>
      <c r="G151" s="43" t="s">
        <v>1094</v>
      </c>
      <c r="H151" s="44">
        <v>10</v>
      </c>
      <c r="I151" s="45">
        <v>6440</v>
      </c>
      <c r="J151" s="46" t="s">
        <v>680</v>
      </c>
      <c r="K151" s="71">
        <v>39</v>
      </c>
      <c r="L151" s="71">
        <v>39</v>
      </c>
      <c r="M151" s="71">
        <v>39</v>
      </c>
      <c r="N151" s="71">
        <v>39</v>
      </c>
      <c r="O151" s="71">
        <v>39</v>
      </c>
      <c r="P151" s="71">
        <v>45</v>
      </c>
      <c r="AO151" s="669">
        <v>38</v>
      </c>
      <c r="AP151" s="669">
        <v>39</v>
      </c>
      <c r="AQ151" s="670">
        <f t="shared" si="316"/>
        <v>39</v>
      </c>
      <c r="AR151" s="670">
        <f t="shared" si="317"/>
        <v>39</v>
      </c>
      <c r="AS151" s="670">
        <f t="shared" si="318"/>
        <v>39</v>
      </c>
      <c r="AT151" s="670">
        <f t="shared" si="319"/>
        <v>39</v>
      </c>
      <c r="AU151" s="670">
        <f t="shared" si="320"/>
        <v>39</v>
      </c>
      <c r="AV151" s="670">
        <f t="shared" si="321"/>
        <v>45</v>
      </c>
      <c r="AW151" s="670">
        <f t="shared" si="322"/>
        <v>38</v>
      </c>
      <c r="AX151" s="670">
        <f t="shared" si="274"/>
        <v>39</v>
      </c>
      <c r="AY151" s="670">
        <f t="shared" si="323"/>
        <v>43.360855635130036</v>
      </c>
      <c r="AZ151" s="670">
        <f t="shared" si="324"/>
        <v>41.880521361332363</v>
      </c>
      <c r="BA151" s="670">
        <f t="shared" si="325"/>
        <v>36.69820210787352</v>
      </c>
      <c r="BB151" s="670">
        <f t="shared" si="326"/>
        <v>37.402409638554211</v>
      </c>
      <c r="BC151" s="670">
        <f t="shared" si="327"/>
        <v>43.024561075831151</v>
      </c>
      <c r="BD151" s="670">
        <f t="shared" si="328"/>
        <v>43.145087163232965</v>
      </c>
      <c r="BE151" s="671">
        <f t="shared" si="329"/>
        <v>44.071428571428569</v>
      </c>
      <c r="BF151" s="671">
        <f t="shared" si="279"/>
        <v>43.804347826086953</v>
      </c>
      <c r="BG151" s="670">
        <f t="shared" si="330"/>
        <v>10.207435652875516</v>
      </c>
      <c r="BH151" s="670">
        <f t="shared" si="331"/>
        <v>9.8208236375046969</v>
      </c>
      <c r="BI151" s="670">
        <f t="shared" si="332"/>
        <v>8.5965041836975598</v>
      </c>
      <c r="BJ151" s="670">
        <f t="shared" si="333"/>
        <v>8.6438519620199017</v>
      </c>
      <c r="BK151" s="670">
        <f t="shared" si="334"/>
        <v>9.8569128640860768</v>
      </c>
      <c r="BL151" s="670">
        <f t="shared" si="335"/>
        <v>11.304012836767036</v>
      </c>
      <c r="BM151" s="670">
        <f t="shared" si="336"/>
        <v>12.560357142857143</v>
      </c>
      <c r="BN151" s="670">
        <f t="shared" si="287"/>
        <v>12.565427873015032</v>
      </c>
      <c r="BO151" s="440">
        <f t="shared" si="337"/>
        <v>15609.908028646812</v>
      </c>
      <c r="BP151" s="440">
        <f t="shared" si="338"/>
        <v>15914.598117306297</v>
      </c>
      <c r="BQ151" s="440">
        <f t="shared" si="339"/>
        <v>13945.316800991937</v>
      </c>
      <c r="BR151" s="440">
        <f t="shared" si="340"/>
        <v>13464.867469879517</v>
      </c>
      <c r="BS151" s="440">
        <f t="shared" si="341"/>
        <v>15488.841987299214</v>
      </c>
      <c r="BT151" s="440">
        <f t="shared" si="342"/>
        <v>18638.677654516639</v>
      </c>
      <c r="BU151" s="440"/>
      <c r="BV151" s="453">
        <f t="shared" si="343"/>
        <v>18731.889634376177</v>
      </c>
      <c r="BW151" s="453">
        <f t="shared" si="344"/>
        <v>18092.38522809558</v>
      </c>
      <c r="BX151" s="453">
        <f t="shared" si="345"/>
        <v>15853.623310601361</v>
      </c>
      <c r="BY151" s="453">
        <f t="shared" si="346"/>
        <v>16157.840963855419</v>
      </c>
      <c r="BZ151" s="453">
        <f t="shared" si="347"/>
        <v>18586.610384759057</v>
      </c>
      <c r="CA151" s="453">
        <f t="shared" si="348"/>
        <v>18638.677654516639</v>
      </c>
      <c r="CB151" s="479">
        <f t="shared" si="349"/>
        <v>93.211979859537678</v>
      </c>
    </row>
    <row r="152" spans="1:80" s="139" customFormat="1">
      <c r="A152" s="669"/>
      <c r="B152" s="669"/>
      <c r="C152" s="139" t="s">
        <v>1121</v>
      </c>
      <c r="D152" s="139" t="s">
        <v>1283</v>
      </c>
      <c r="E152" s="138"/>
      <c r="F152" s="284" t="s">
        <v>2122</v>
      </c>
      <c r="G152" s="284" t="s">
        <v>1282</v>
      </c>
      <c r="H152" s="285">
        <v>11</v>
      </c>
      <c r="I152" s="286">
        <v>6440</v>
      </c>
      <c r="J152" s="287" t="s">
        <v>680</v>
      </c>
      <c r="K152" s="288"/>
      <c r="L152" s="288"/>
      <c r="M152" s="288"/>
      <c r="N152" s="288"/>
      <c r="O152" s="288">
        <v>49.58</v>
      </c>
      <c r="P152" s="288">
        <v>87.66</v>
      </c>
      <c r="AO152" s="669">
        <v>88</v>
      </c>
      <c r="AP152" s="669">
        <v>73</v>
      </c>
      <c r="AQ152" s="670">
        <f t="shared" si="316"/>
        <v>0</v>
      </c>
      <c r="AR152" s="670">
        <f t="shared" si="317"/>
        <v>0</v>
      </c>
      <c r="AS152" s="670">
        <f t="shared" si="318"/>
        <v>0</v>
      </c>
      <c r="AT152" s="670">
        <f t="shared" si="319"/>
        <v>0</v>
      </c>
      <c r="AU152" s="670">
        <f t="shared" si="320"/>
        <v>49.58</v>
      </c>
      <c r="AV152" s="670">
        <f t="shared" si="321"/>
        <v>87.66</v>
      </c>
      <c r="AW152" s="670">
        <f t="shared" si="322"/>
        <v>88</v>
      </c>
      <c r="AX152" s="670">
        <f t="shared" si="274"/>
        <v>73</v>
      </c>
      <c r="AY152" s="670">
        <f t="shared" si="323"/>
        <v>0</v>
      </c>
      <c r="AZ152" s="670">
        <f t="shared" si="324"/>
        <v>0</v>
      </c>
      <c r="BA152" s="670">
        <f t="shared" si="325"/>
        <v>0</v>
      </c>
      <c r="BB152" s="670">
        <f t="shared" si="326"/>
        <v>0</v>
      </c>
      <c r="BC152" s="670">
        <f t="shared" si="327"/>
        <v>54.696352259992523</v>
      </c>
      <c r="BD152" s="670">
        <f t="shared" si="328"/>
        <v>84.046629793977814</v>
      </c>
      <c r="BE152" s="671">
        <f t="shared" si="329"/>
        <v>102.06015037593984</v>
      </c>
      <c r="BF152" s="671">
        <f t="shared" si="279"/>
        <v>81.992753623188406</v>
      </c>
      <c r="BG152" s="670">
        <f t="shared" si="330"/>
        <v>0</v>
      </c>
      <c r="BH152" s="670">
        <f t="shared" si="331"/>
        <v>0</v>
      </c>
      <c r="BI152" s="670">
        <f t="shared" si="332"/>
        <v>0</v>
      </c>
      <c r="BJ152" s="670">
        <f t="shared" si="333"/>
        <v>0</v>
      </c>
      <c r="BK152" s="670">
        <f t="shared" si="334"/>
        <v>12.530916405163785</v>
      </c>
      <c r="BL152" s="670">
        <f t="shared" si="335"/>
        <v>22.020217006022186</v>
      </c>
      <c r="BM152" s="670">
        <f t="shared" si="336"/>
        <v>29.087142857142855</v>
      </c>
      <c r="BN152" s="670">
        <f>$BN$137*BF152/1000</f>
        <v>23.519903454617882</v>
      </c>
      <c r="BO152" s="440">
        <f t="shared" si="337"/>
        <v>0</v>
      </c>
      <c r="BP152" s="440">
        <f t="shared" si="338"/>
        <v>0</v>
      </c>
      <c r="BQ152" s="440">
        <f t="shared" si="339"/>
        <v>0</v>
      </c>
      <c r="BR152" s="440">
        <f t="shared" si="340"/>
        <v>0</v>
      </c>
      <c r="BS152" s="440">
        <f t="shared" si="341"/>
        <v>19690.686813597309</v>
      </c>
      <c r="BT152" s="440">
        <f t="shared" si="342"/>
        <v>36308.144070998416</v>
      </c>
      <c r="BU152" s="440"/>
      <c r="BV152" s="453">
        <f t="shared" si="343"/>
        <v>0</v>
      </c>
      <c r="BW152" s="453">
        <f t="shared" si="344"/>
        <v>0</v>
      </c>
      <c r="BX152" s="453">
        <f t="shared" si="345"/>
        <v>0</v>
      </c>
      <c r="BY152" s="453">
        <f t="shared" si="346"/>
        <v>0</v>
      </c>
      <c r="BZ152" s="453">
        <f t="shared" si="347"/>
        <v>23628.824176316768</v>
      </c>
      <c r="CA152" s="453">
        <f t="shared" si="348"/>
        <v>36308.144070998416</v>
      </c>
      <c r="CB152" s="479">
        <f t="shared" si="349"/>
        <v>-36308.144070998416</v>
      </c>
    </row>
    <row r="153" spans="1:80" s="301" customFormat="1" ht="13.8" thickBot="1">
      <c r="F153" s="535"/>
      <c r="G153" s="535"/>
      <c r="H153" s="536"/>
      <c r="I153" s="537"/>
      <c r="J153" s="538"/>
      <c r="K153" s="539"/>
      <c r="L153" s="539"/>
      <c r="M153" s="539"/>
      <c r="N153" s="539"/>
      <c r="O153" s="540"/>
      <c r="P153" s="540"/>
      <c r="AQ153" s="304">
        <f>SUM(AQ138:AQ152)</f>
        <v>1675</v>
      </c>
      <c r="AR153" s="304">
        <f t="shared" ref="AR153:BN153" si="350">SUM(AR138:AR152)</f>
        <v>1616</v>
      </c>
      <c r="AS153" s="304">
        <f t="shared" si="350"/>
        <v>1889</v>
      </c>
      <c r="AT153" s="304">
        <f t="shared" si="350"/>
        <v>2356</v>
      </c>
      <c r="AU153" s="304">
        <f t="shared" si="350"/>
        <v>2028.58</v>
      </c>
      <c r="AV153" s="304">
        <f t="shared" si="350"/>
        <v>2712.66</v>
      </c>
      <c r="AW153" s="304">
        <f t="shared" si="350"/>
        <v>2058</v>
      </c>
      <c r="AX153" s="304">
        <f t="shared" ref="AX153" si="351">SUM(AX138:AX152)</f>
        <v>1942</v>
      </c>
      <c r="AY153" s="304">
        <f t="shared" si="350"/>
        <v>1862.2931586882773</v>
      </c>
      <c r="AZ153" s="304">
        <f t="shared" si="350"/>
        <v>1735.3569876900792</v>
      </c>
      <c r="BA153" s="304">
        <f t="shared" si="350"/>
        <v>1777.5103533787972</v>
      </c>
      <c r="BB153" s="304">
        <f t="shared" si="350"/>
        <v>2259.489156626506</v>
      </c>
      <c r="BC153" s="304">
        <f t="shared" si="350"/>
        <v>2237.9170283899884</v>
      </c>
      <c r="BD153" s="304">
        <f t="shared" si="350"/>
        <v>2600.8433809825674</v>
      </c>
      <c r="BE153" s="304">
        <f t="shared" si="350"/>
        <v>2386.8157894736837</v>
      </c>
      <c r="BF153" s="304">
        <f t="shared" si="350"/>
        <v>2181.231884057971</v>
      </c>
      <c r="BG153" s="304">
        <f t="shared" si="350"/>
        <v>438.3962748350383</v>
      </c>
      <c r="BH153" s="304">
        <f t="shared" si="350"/>
        <v>406.93464097968172</v>
      </c>
      <c r="BI153" s="304">
        <f t="shared" si="350"/>
        <v>416.3793949488383</v>
      </c>
      <c r="BJ153" s="304">
        <f t="shared" si="350"/>
        <v>522.17731339792033</v>
      </c>
      <c r="BK153" s="304">
        <f t="shared" si="350"/>
        <v>512.70605891865989</v>
      </c>
      <c r="BL153" s="304">
        <f t="shared" si="350"/>
        <v>681.42096581743272</v>
      </c>
      <c r="BM153" s="304">
        <f t="shared" si="350"/>
        <v>680.24249999999995</v>
      </c>
      <c r="BN153" s="304">
        <f t="shared" si="350"/>
        <v>625.69386998449204</v>
      </c>
      <c r="CB153" s="541">
        <f>SUM(CB138:CB152)</f>
        <v>-314330.30940969056</v>
      </c>
    </row>
    <row r="154" spans="1:80" s="527" customFormat="1" ht="13.8" thickTop="1">
      <c r="E154" s="528"/>
      <c r="F154" s="529"/>
      <c r="G154" s="529"/>
      <c r="H154" s="530"/>
      <c r="I154" s="531"/>
      <c r="J154" s="530"/>
      <c r="K154" s="530"/>
      <c r="L154" s="530"/>
      <c r="M154" s="530"/>
      <c r="N154" s="530"/>
      <c r="O154" s="532"/>
      <c r="P154" s="532"/>
      <c r="AQ154" s="528"/>
      <c r="AR154" s="528"/>
      <c r="AS154" s="528"/>
      <c r="AT154" s="528"/>
      <c r="AU154" s="528"/>
      <c r="AV154" s="533" t="s">
        <v>1731</v>
      </c>
      <c r="AW154" s="533"/>
      <c r="AX154" s="533"/>
      <c r="AY154" s="533">
        <f>AY153-AY153</f>
        <v>0</v>
      </c>
      <c r="AZ154" s="533">
        <f>AY153-AZ153</f>
        <v>126.93617099819812</v>
      </c>
      <c r="BA154" s="533">
        <f>AY153-BA153</f>
        <v>84.782805309480182</v>
      </c>
      <c r="BB154" s="533">
        <f>AY153-BB153</f>
        <v>-397.19599793822863</v>
      </c>
      <c r="BC154" s="533">
        <f>AY153-BC153</f>
        <v>-375.6238697017111</v>
      </c>
      <c r="BD154" s="533">
        <f>AY153-BD153</f>
        <v>-738.55022229429005</v>
      </c>
      <c r="BE154" s="533">
        <f>$AY$153-BE153</f>
        <v>-524.52263078540636</v>
      </c>
      <c r="BF154" s="533">
        <f>$AY$153-BF153</f>
        <v>-318.93872536969366</v>
      </c>
      <c r="BM154" s="533" t="s">
        <v>1731</v>
      </c>
      <c r="BN154" s="533"/>
      <c r="BO154" s="527">
        <f t="shared" ref="BO154:BT154" si="352">AY154*BO137</f>
        <v>0</v>
      </c>
      <c r="BP154" s="534">
        <f t="shared" si="352"/>
        <v>48235.744979315285</v>
      </c>
      <c r="BQ154" s="534">
        <f t="shared" si="352"/>
        <v>32217.46601760247</v>
      </c>
      <c r="BR154" s="534">
        <f t="shared" si="352"/>
        <v>-142990.5592577623</v>
      </c>
      <c r="BS154" s="534">
        <f t="shared" si="352"/>
        <v>-135224.59309261601</v>
      </c>
      <c r="BT154" s="534">
        <f t="shared" si="352"/>
        <v>-319053.6960311333</v>
      </c>
      <c r="BU154" s="534"/>
    </row>
    <row r="155" spans="1:80" s="113" customFormat="1" ht="13.5" customHeight="1">
      <c r="A155" s="112" t="s">
        <v>691</v>
      </c>
      <c r="E155" s="114"/>
      <c r="F155" s="114"/>
      <c r="G155" s="114"/>
      <c r="H155" s="115"/>
      <c r="I155" s="114"/>
      <c r="J155" s="115"/>
      <c r="K155" s="115"/>
      <c r="L155" s="115"/>
      <c r="M155" s="115"/>
      <c r="N155" s="115"/>
      <c r="O155" s="116"/>
      <c r="P155" s="116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</row>
    <row r="156" spans="1:80" s="113" customFormat="1">
      <c r="A156" s="112" t="s">
        <v>677</v>
      </c>
      <c r="B156" s="112"/>
      <c r="C156" s="112"/>
      <c r="D156" s="117" t="s">
        <v>2037</v>
      </c>
      <c r="E156" s="112" t="s">
        <v>679</v>
      </c>
      <c r="F156" s="117" t="s">
        <v>687</v>
      </c>
      <c r="G156" s="117" t="s">
        <v>344</v>
      </c>
      <c r="H156" s="118" t="s">
        <v>686</v>
      </c>
      <c r="I156" s="118" t="s">
        <v>1097</v>
      </c>
      <c r="J156" s="118" t="s">
        <v>685</v>
      </c>
      <c r="K156" s="289" t="s">
        <v>1119</v>
      </c>
      <c r="L156" s="289" t="s">
        <v>1118</v>
      </c>
      <c r="M156" s="289" t="s">
        <v>1117</v>
      </c>
      <c r="N156" s="289" t="s">
        <v>1116</v>
      </c>
      <c r="O156" s="825" t="s">
        <v>606</v>
      </c>
      <c r="P156" s="825" t="s">
        <v>607</v>
      </c>
      <c r="Q156" s="115"/>
      <c r="R156" s="826"/>
      <c r="S156" s="826"/>
      <c r="T156" s="826"/>
      <c r="U156" s="826"/>
      <c r="V156" s="826"/>
      <c r="W156" s="826"/>
      <c r="X156" s="826"/>
      <c r="Y156" s="826"/>
      <c r="Z156" s="826"/>
      <c r="AA156" s="826"/>
      <c r="AB156" s="826"/>
      <c r="AC156" s="826"/>
      <c r="AD156" s="826"/>
      <c r="AE156" s="826"/>
      <c r="AF156" s="826"/>
      <c r="AG156" s="826"/>
      <c r="AH156" s="826"/>
      <c r="AI156" s="826"/>
      <c r="AJ156" s="826"/>
      <c r="AK156" s="826"/>
      <c r="AL156" s="826"/>
      <c r="AM156" s="826"/>
      <c r="AN156" s="826"/>
      <c r="AO156" s="827" t="s">
        <v>1833</v>
      </c>
      <c r="AP156" s="827" t="s">
        <v>2032</v>
      </c>
      <c r="AQ156" s="289" t="s">
        <v>1119</v>
      </c>
      <c r="AR156" s="289" t="s">
        <v>1118</v>
      </c>
      <c r="AS156" s="289" t="s">
        <v>1117</v>
      </c>
      <c r="AT156" s="289" t="s">
        <v>1116</v>
      </c>
      <c r="AU156" s="825" t="s">
        <v>606</v>
      </c>
      <c r="AV156" s="825" t="s">
        <v>607</v>
      </c>
      <c r="AW156" s="825" t="s">
        <v>1833</v>
      </c>
      <c r="AX156" s="825" t="s">
        <v>2032</v>
      </c>
      <c r="AY156" s="289" t="s">
        <v>1119</v>
      </c>
      <c r="AZ156" s="289" t="s">
        <v>1118</v>
      </c>
      <c r="BA156" s="289" t="s">
        <v>1117</v>
      </c>
      <c r="BB156" s="289" t="s">
        <v>1116</v>
      </c>
      <c r="BC156" s="825" t="s">
        <v>606</v>
      </c>
      <c r="BD156" s="825" t="s">
        <v>607</v>
      </c>
      <c r="BE156" s="825" t="s">
        <v>1975</v>
      </c>
      <c r="BF156" s="825" t="s">
        <v>2141</v>
      </c>
      <c r="BG156" s="290">
        <v>2007</v>
      </c>
      <c r="BH156" s="290">
        <v>2008</v>
      </c>
      <c r="BI156" s="290">
        <v>2009</v>
      </c>
      <c r="BJ156" s="290">
        <v>2010</v>
      </c>
      <c r="BK156" s="290">
        <v>2011</v>
      </c>
      <c r="BL156" s="290">
        <v>2012</v>
      </c>
      <c r="BM156" s="290">
        <v>2013</v>
      </c>
      <c r="BN156" s="290">
        <v>2014</v>
      </c>
      <c r="BO156" s="290">
        <v>2007</v>
      </c>
      <c r="BP156" s="290">
        <v>2008</v>
      </c>
      <c r="BQ156" s="290">
        <v>2009</v>
      </c>
      <c r="BR156" s="290">
        <v>2010</v>
      </c>
      <c r="BS156" s="290">
        <v>2011</v>
      </c>
      <c r="BT156" s="290">
        <v>2012</v>
      </c>
      <c r="BU156" s="290"/>
      <c r="BV156" s="290">
        <v>2007</v>
      </c>
      <c r="BW156" s="290">
        <v>2008</v>
      </c>
      <c r="BX156" s="290">
        <v>2009</v>
      </c>
      <c r="BY156" s="290">
        <v>2010</v>
      </c>
      <c r="BZ156" s="290">
        <v>2011</v>
      </c>
      <c r="CA156" s="290">
        <v>2012</v>
      </c>
    </row>
    <row r="157" spans="1:80" s="113" customFormat="1">
      <c r="A157" s="112"/>
      <c r="B157" s="112"/>
      <c r="C157" s="112"/>
      <c r="D157" s="117"/>
      <c r="E157" s="112"/>
      <c r="F157" s="117"/>
      <c r="G157" s="117"/>
      <c r="H157" s="118"/>
      <c r="I157" s="118"/>
      <c r="J157" s="118"/>
      <c r="K157" s="289"/>
      <c r="L157" s="289"/>
      <c r="M157" s="289"/>
      <c r="N157" s="289"/>
      <c r="O157" s="290"/>
      <c r="P157" s="290"/>
      <c r="Q157" s="114"/>
      <c r="AQ157" s="289">
        <v>11</v>
      </c>
      <c r="AR157" s="289">
        <v>11</v>
      </c>
      <c r="AS157" s="289">
        <v>11</v>
      </c>
      <c r="AT157" s="289">
        <v>11</v>
      </c>
      <c r="AU157" s="290">
        <v>11</v>
      </c>
      <c r="AV157" s="290">
        <v>11</v>
      </c>
      <c r="AW157" s="290">
        <v>11</v>
      </c>
      <c r="AX157" s="290">
        <v>11</v>
      </c>
      <c r="AY157" s="291">
        <f>'Graddage 150815'!B3</f>
        <v>0.85642904730179881</v>
      </c>
      <c r="AZ157" s="291">
        <f>'Graddage 150815'!C3</f>
        <v>0.86842105263157898</v>
      </c>
      <c r="BA157" s="291">
        <f>'Graddage 150815'!D3</f>
        <v>0.95169886742171883</v>
      </c>
      <c r="BB157" s="291">
        <f>'Graddage 150815'!E3</f>
        <v>1.1625582944703532</v>
      </c>
      <c r="BC157" s="291">
        <f>'Graddage 150815'!F3</f>
        <v>0.90206528980679546</v>
      </c>
      <c r="BD157" s="291">
        <f>'Graddage 150815'!G3</f>
        <v>0.97201865423051304</v>
      </c>
      <c r="BE157" s="291">
        <f>'Graddage 150815'!H3</f>
        <v>0.98201199200532974</v>
      </c>
      <c r="BF157" s="291">
        <f>'Graddage 150815'!I3</f>
        <v>0.82045303131245839</v>
      </c>
      <c r="BG157" s="290">
        <f>'CO2 faktorer 141015'!D27</f>
        <v>204.41</v>
      </c>
      <c r="BH157" s="290">
        <f>'CO2 faktorer 141015'!E27</f>
        <v>204.37</v>
      </c>
      <c r="BI157" s="290">
        <f>'CO2 faktorer 141015'!F27</f>
        <v>204.08</v>
      </c>
      <c r="BJ157" s="290">
        <f>'CO2 faktorer 141015'!G27</f>
        <v>204.26</v>
      </c>
      <c r="BK157" s="290">
        <f>'CO2 faktorer 141015'!H27</f>
        <v>204.41</v>
      </c>
      <c r="BL157" s="290">
        <f>'CO2 faktorer 141015'!I27</f>
        <v>204.26</v>
      </c>
      <c r="BM157" s="290">
        <f>'CO2 faktorer 141015'!J27</f>
        <v>204.44</v>
      </c>
      <c r="BN157" s="290">
        <f>'CO2 faktorer 141015'!K27</f>
        <v>205.02</v>
      </c>
      <c r="BO157" s="455">
        <f>'Priser 130814'!C4</f>
        <v>603.63636363636363</v>
      </c>
      <c r="BP157" s="455">
        <f>'Priser 130814'!D4</f>
        <v>603.63636363636363</v>
      </c>
      <c r="BQ157" s="455">
        <f>'Priser 130814'!E4</f>
        <v>603.63636363636363</v>
      </c>
      <c r="BR157" s="455">
        <f>'Priser 130814'!F4</f>
        <v>603.63636363636363</v>
      </c>
      <c r="BS157" s="455">
        <f>'Priser 130814'!G4</f>
        <v>603.63636363636363</v>
      </c>
      <c r="BT157" s="455">
        <f>'Priser 130814'!H4</f>
        <v>626.36363636363637</v>
      </c>
      <c r="BU157" s="455"/>
      <c r="BV157" s="455">
        <f>'Priser 130814'!$H$4</f>
        <v>626.36363636363637</v>
      </c>
      <c r="BW157" s="455">
        <f>'Priser 130814'!$H$4</f>
        <v>626.36363636363637</v>
      </c>
      <c r="BX157" s="455">
        <f>'Priser 130814'!$H$4</f>
        <v>626.36363636363637</v>
      </c>
      <c r="BY157" s="455">
        <f>'Priser 130814'!$H$4</f>
        <v>626.36363636363637</v>
      </c>
      <c r="BZ157" s="455">
        <f>'Priser 130814'!$H$4</f>
        <v>626.36363636363637</v>
      </c>
      <c r="CA157" s="455">
        <f>'Priser 130814'!$H$4</f>
        <v>626.36363636363637</v>
      </c>
    </row>
    <row r="158" spans="1:80">
      <c r="A158" s="56">
        <v>4476221</v>
      </c>
      <c r="B158" s="56" t="s">
        <v>618</v>
      </c>
      <c r="C158" s="56" t="s">
        <v>1122</v>
      </c>
      <c r="D158" s="56">
        <v>307859</v>
      </c>
      <c r="E158" s="56">
        <v>10022597</v>
      </c>
      <c r="F158" s="67" t="s">
        <v>619</v>
      </c>
      <c r="G158" s="67" t="s">
        <v>102</v>
      </c>
      <c r="H158" s="68" t="s">
        <v>620</v>
      </c>
      <c r="I158" s="67">
        <v>6400</v>
      </c>
      <c r="J158" s="119" t="s">
        <v>678</v>
      </c>
      <c r="K158" s="121">
        <v>92137</v>
      </c>
      <c r="L158" s="121">
        <v>97776</v>
      </c>
      <c r="M158" s="121">
        <v>101190</v>
      </c>
      <c r="N158" s="121">
        <v>118163</v>
      </c>
      <c r="O158" s="130">
        <f t="shared" ref="O158:O192" si="353">SUM(Q158:AB158)</f>
        <v>99750</v>
      </c>
      <c r="P158" s="131">
        <f t="shared" ref="P158:P192" si="354">SUM(AC158:AN158)</f>
        <v>105631</v>
      </c>
      <c r="Q158" s="61">
        <v>19521</v>
      </c>
      <c r="R158" s="61">
        <v>16528</v>
      </c>
      <c r="S158" s="61">
        <v>14426</v>
      </c>
      <c r="T158" s="61">
        <v>5155</v>
      </c>
      <c r="U158" s="61">
        <v>3606</v>
      </c>
      <c r="V158" s="61">
        <v>2297</v>
      </c>
      <c r="W158" s="61">
        <v>1954</v>
      </c>
      <c r="X158" s="61">
        <v>2592</v>
      </c>
      <c r="Y158" s="61">
        <v>3256</v>
      </c>
      <c r="Z158" s="61">
        <v>6670</v>
      </c>
      <c r="AA158" s="61">
        <v>12599</v>
      </c>
      <c r="AB158" s="61">
        <v>11146</v>
      </c>
      <c r="AC158" s="61">
        <v>21197</v>
      </c>
      <c r="AD158" s="61">
        <v>14266</v>
      </c>
      <c r="AE158" s="61">
        <v>9573</v>
      </c>
      <c r="AF158" s="61">
        <v>8412</v>
      </c>
      <c r="AG158" s="61">
        <v>3360</v>
      </c>
      <c r="AH158" s="61">
        <v>3818</v>
      </c>
      <c r="AI158" s="61">
        <v>2259</v>
      </c>
      <c r="AJ158" s="61">
        <v>1602</v>
      </c>
      <c r="AK158" s="61">
        <v>3779</v>
      </c>
      <c r="AL158" s="61">
        <v>9268</v>
      </c>
      <c r="AM158" s="61">
        <v>10853</v>
      </c>
      <c r="AN158" s="61">
        <v>17244</v>
      </c>
      <c r="AO158" s="55">
        <v>100108</v>
      </c>
      <c r="AP158" s="813">
        <v>87386</v>
      </c>
      <c r="AQ158" s="121">
        <f t="shared" ref="AQ158:AS158" si="355">K158*11/1000</f>
        <v>1013.5069999999999</v>
      </c>
      <c r="AR158" s="121">
        <f t="shared" si="355"/>
        <v>1075.5360000000001</v>
      </c>
      <c r="AS158" s="121">
        <f t="shared" si="355"/>
        <v>1113.0899999999999</v>
      </c>
      <c r="AT158" s="121">
        <f t="shared" ref="AT158:AT189" si="356">N158*11/1000</f>
        <v>1299.7929999999999</v>
      </c>
      <c r="AU158" s="121">
        <f t="shared" ref="AU158:AU189" si="357">O158*11/1000</f>
        <v>1097.25</v>
      </c>
      <c r="AV158" s="121">
        <f t="shared" ref="AV158:AV189" si="358">P158*11/1000</f>
        <v>1161.941</v>
      </c>
      <c r="AW158" s="121">
        <f>AO158*11/1000</f>
        <v>1101.1880000000001</v>
      </c>
      <c r="AX158" s="121">
        <f>AP158*$AX$157/1000</f>
        <v>961.24599999999998</v>
      </c>
      <c r="AY158" s="121">
        <f t="shared" ref="AY158:AY189" si="359">0.85*AQ158/$AY$157+0.15*AQ158</f>
        <v>1157.9248488720341</v>
      </c>
      <c r="AZ158" s="121">
        <f t="shared" ref="AZ158:AZ189" si="360">0.85*AR158/$AZ$157+0.15*AR158</f>
        <v>1214.0519999999999</v>
      </c>
      <c r="BA158" s="121">
        <f t="shared" ref="BA158:BA189" si="361">0.85*AS158/$BA$157+0.15*AS158</f>
        <v>1161.1083207910394</v>
      </c>
      <c r="BB158" s="121">
        <f>0.85*AT158/$BB$157+0.15*AT158</f>
        <v>1145.3075740974211</v>
      </c>
      <c r="BC158" s="121">
        <f>0.85*AU158/$BC$157+0.15*AU158</f>
        <v>1198.5065638847859</v>
      </c>
      <c r="BD158" s="121">
        <f>0.85*AV158/$BD$157+0.15*AV158</f>
        <v>1190.3723185058259</v>
      </c>
      <c r="BE158" s="121">
        <f>0.85*AW158/$BE$157+0.15*AW158</f>
        <v>1118.3333626865672</v>
      </c>
      <c r="BF158" s="121">
        <f>0.85*AX158/$BF$157+0.15*AX158</f>
        <v>1140.0502447827851</v>
      </c>
      <c r="BG158" s="121">
        <f>$BG$157*AY158/1000</f>
        <v>236.69141835793246</v>
      </c>
      <c r="BH158" s="121">
        <f>$BH$157*AZ158/1000</f>
        <v>248.11580723999998</v>
      </c>
      <c r="BI158" s="121">
        <f>$BI$157*BA158/1000</f>
        <v>236.95898610703534</v>
      </c>
      <c r="BJ158" s="121">
        <f>$BJ$157*BB158/1000</f>
        <v>233.94052508513923</v>
      </c>
      <c r="BK158" s="121">
        <f>$BK$157*BC158/1000</f>
        <v>244.98672672368909</v>
      </c>
      <c r="BL158" s="121">
        <f>$BL$157*BD158/1000</f>
        <v>243.14544977799997</v>
      </c>
      <c r="BM158" s="121">
        <f t="shared" ref="BM158:BM189" si="362">$BM$157*BE158/1000</f>
        <v>228.63207266764181</v>
      </c>
      <c r="BN158" s="121">
        <f>$BN$157*BF158/1000</f>
        <v>233.73310118536659</v>
      </c>
      <c r="BO158" s="440">
        <f>$BO$157*AY158</f>
        <v>698965.54513730062</v>
      </c>
      <c r="BP158" s="440">
        <f>$BP$157*AZ158</f>
        <v>732845.93454545445</v>
      </c>
      <c r="BQ158" s="440">
        <f>$BQ$157*BA158</f>
        <v>700887.20455022738</v>
      </c>
      <c r="BR158" s="440">
        <f>$BR$157*BB158</f>
        <v>691349.29927335237</v>
      </c>
      <c r="BS158" s="440">
        <f>$BS$157*BC158</f>
        <v>723462.14401772525</v>
      </c>
      <c r="BT158" s="440">
        <f>$BT$157*BD158</f>
        <v>745605.93404592189</v>
      </c>
      <c r="BU158" s="440"/>
      <c r="BV158" s="453">
        <f t="shared" ref="BV158:BV188" si="363">$BV$157*AY158</f>
        <v>725282.01897530141</v>
      </c>
      <c r="BW158" s="453">
        <f t="shared" ref="BW158:BW188" si="364">$BW$157*AZ158</f>
        <v>760438.02545454539</v>
      </c>
      <c r="BX158" s="453">
        <f t="shared" ref="BX158:BX188" si="365">$BX$157*BA158</f>
        <v>727276.03002275107</v>
      </c>
      <c r="BY158" s="453">
        <f t="shared" ref="BY158:BY188" si="366">$BY$157*BB158</f>
        <v>717379.01686647558</v>
      </c>
      <c r="BZ158" s="453">
        <f t="shared" ref="BZ158:BZ188" si="367">$BZ$157*BC158</f>
        <v>750700.92956056143</v>
      </c>
      <c r="CA158" s="453">
        <f t="shared" ref="CA158:CA188" si="368">$CA$157*BD158</f>
        <v>745605.93404592189</v>
      </c>
      <c r="CB158" s="479">
        <f t="shared" ref="CB158:CB219" si="369">BV158-CA158</f>
        <v>-20323.915070620482</v>
      </c>
    </row>
    <row r="159" spans="1:80">
      <c r="A159" s="13">
        <v>4496660</v>
      </c>
      <c r="B159" s="13" t="s">
        <v>618</v>
      </c>
      <c r="C159" s="13" t="s">
        <v>1122</v>
      </c>
      <c r="D159" s="56">
        <v>307859</v>
      </c>
      <c r="E159" s="13">
        <v>10022597</v>
      </c>
      <c r="F159" s="64" t="s">
        <v>619</v>
      </c>
      <c r="G159" s="64" t="s">
        <v>102</v>
      </c>
      <c r="H159" s="65" t="s">
        <v>620</v>
      </c>
      <c r="I159" s="66">
        <v>6400</v>
      </c>
      <c r="J159" s="120" t="s">
        <v>678</v>
      </c>
      <c r="K159" s="121"/>
      <c r="L159" s="121"/>
      <c r="M159" s="121"/>
      <c r="N159" s="121"/>
      <c r="O159" s="132">
        <f t="shared" si="353"/>
        <v>0</v>
      </c>
      <c r="P159" s="133">
        <f t="shared" si="354"/>
        <v>856</v>
      </c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>
        <v>420</v>
      </c>
      <c r="AN159" s="55">
        <v>436</v>
      </c>
      <c r="AO159" s="624">
        <v>5579</v>
      </c>
      <c r="AP159" s="813"/>
      <c r="AQ159" s="121">
        <f t="shared" ref="AQ159:AQ220" si="370">K159*11/1000</f>
        <v>0</v>
      </c>
      <c r="AR159" s="121">
        <f t="shared" ref="AR159:AR220" si="371">L159*11/1000</f>
        <v>0</v>
      </c>
      <c r="AS159" s="121">
        <f t="shared" ref="AS159:AS220" si="372">M159*11/1000</f>
        <v>0</v>
      </c>
      <c r="AT159" s="121">
        <f t="shared" si="356"/>
        <v>0</v>
      </c>
      <c r="AU159" s="121">
        <f t="shared" si="357"/>
        <v>0</v>
      </c>
      <c r="AV159" s="121">
        <f t="shared" si="358"/>
        <v>9.4160000000000004</v>
      </c>
      <c r="AW159" s="121">
        <f t="shared" ref="AW159:AW222" si="373">AO159*11/1000</f>
        <v>61.369</v>
      </c>
      <c r="AX159" s="121">
        <f t="shared" ref="AX159:AX222" si="374">AP159*$AX$157/1000</f>
        <v>0</v>
      </c>
      <c r="AY159" s="121">
        <f t="shared" si="359"/>
        <v>0</v>
      </c>
      <c r="AZ159" s="121">
        <f t="shared" si="360"/>
        <v>0</v>
      </c>
      <c r="BA159" s="121">
        <f t="shared" si="361"/>
        <v>0</v>
      </c>
      <c r="BB159" s="121">
        <f t="shared" ref="BB159:BB220" si="375">0.85*AT159/$BB$157+0.15*AT159</f>
        <v>0</v>
      </c>
      <c r="BC159" s="121">
        <f t="shared" ref="BC159:BC220" si="376">0.85*AU159/$BC$157+0.15*AU159</f>
        <v>0</v>
      </c>
      <c r="BD159" s="121">
        <f t="shared" ref="BD159:BD220" si="377">0.85*AV159/$BD$157+0.15*AV159</f>
        <v>9.6463983550376966</v>
      </c>
      <c r="BE159" s="121">
        <f t="shared" ref="BE159:BE222" si="378">0.85*AW159/$BE$157+0.15*AW159</f>
        <v>62.324507835820896</v>
      </c>
      <c r="BF159" s="121">
        <f t="shared" ref="BF159:BF222" si="379">0.85*AX159/$BF$157+0.15*AX159</f>
        <v>0</v>
      </c>
      <c r="BG159" s="121">
        <f t="shared" ref="BG159:BG220" si="380">$BG$157*AY159/1000</f>
        <v>0</v>
      </c>
      <c r="BH159" s="121">
        <f t="shared" ref="BH159:BH220" si="381">$BH$157*AZ159/1000</f>
        <v>0</v>
      </c>
      <c r="BI159" s="121">
        <f t="shared" ref="BI159:BI220" si="382">$BI$157*BA159/1000</f>
        <v>0</v>
      </c>
      <c r="BJ159" s="121">
        <f t="shared" ref="BJ159:BJ220" si="383">$BJ$157*BB159/1000</f>
        <v>0</v>
      </c>
      <c r="BK159" s="121">
        <f t="shared" ref="BK159:BK220" si="384">$BK$157*BC159/1000</f>
        <v>0</v>
      </c>
      <c r="BL159" s="121">
        <f t="shared" ref="BL159:BL220" si="385">$BL$157*BD159/1000</f>
        <v>1.970373328</v>
      </c>
      <c r="BM159" s="121">
        <f t="shared" si="362"/>
        <v>12.741622381955223</v>
      </c>
      <c r="BN159" s="121">
        <f t="shared" ref="BN159:BN222" si="386">$BN$157*BF159/1000</f>
        <v>0</v>
      </c>
      <c r="BO159" s="440">
        <f t="shared" ref="BO159:BO220" si="387">$BO$157*AY159</f>
        <v>0</v>
      </c>
      <c r="BP159" s="440">
        <f t="shared" ref="BP159:BP220" si="388">$BP$157*AZ159</f>
        <v>0</v>
      </c>
      <c r="BQ159" s="440">
        <f t="shared" ref="BQ159:BQ220" si="389">$BQ$157*BA159</f>
        <v>0</v>
      </c>
      <c r="BR159" s="440">
        <f t="shared" ref="BR159:BR220" si="390">$BR$157*BB159</f>
        <v>0</v>
      </c>
      <c r="BS159" s="440">
        <f t="shared" ref="BS159:BS220" si="391">$BS$157*BC159</f>
        <v>0</v>
      </c>
      <c r="BT159" s="440">
        <f t="shared" ref="BT159:BT220" si="392">$BT$157*BD159</f>
        <v>6042.1531514736116</v>
      </c>
      <c r="BU159" s="440"/>
      <c r="BV159" s="453">
        <f t="shared" si="363"/>
        <v>0</v>
      </c>
      <c r="BW159" s="453">
        <f t="shared" si="364"/>
        <v>0</v>
      </c>
      <c r="BX159" s="453">
        <f t="shared" si="365"/>
        <v>0</v>
      </c>
      <c r="BY159" s="453">
        <f t="shared" si="366"/>
        <v>0</v>
      </c>
      <c r="BZ159" s="453">
        <f t="shared" si="367"/>
        <v>0</v>
      </c>
      <c r="CA159" s="453">
        <f t="shared" si="368"/>
        <v>6042.1531514736116</v>
      </c>
      <c r="CB159" s="479">
        <f t="shared" si="369"/>
        <v>-6042.1531514736116</v>
      </c>
    </row>
    <row r="160" spans="1:80">
      <c r="A160" s="13">
        <v>4491608</v>
      </c>
      <c r="B160" s="13" t="s">
        <v>618</v>
      </c>
      <c r="C160" s="13" t="s">
        <v>1121</v>
      </c>
      <c r="D160" s="13">
        <v>306637</v>
      </c>
      <c r="E160" s="13">
        <v>10029082</v>
      </c>
      <c r="F160" s="64" t="s">
        <v>1297</v>
      </c>
      <c r="G160" s="64" t="s">
        <v>526</v>
      </c>
      <c r="H160" s="65">
        <v>17</v>
      </c>
      <c r="I160" s="66">
        <v>6430</v>
      </c>
      <c r="J160" s="120" t="s">
        <v>678</v>
      </c>
      <c r="K160" s="121">
        <v>87758</v>
      </c>
      <c r="L160" s="121">
        <v>90543</v>
      </c>
      <c r="M160" s="121">
        <v>84288</v>
      </c>
      <c r="N160" s="121">
        <v>86807</v>
      </c>
      <c r="O160" s="132">
        <f t="shared" si="353"/>
        <v>77389</v>
      </c>
      <c r="P160" s="133">
        <f t="shared" si="354"/>
        <v>79920</v>
      </c>
      <c r="Q160" s="12">
        <v>11675</v>
      </c>
      <c r="R160" s="12">
        <v>10849</v>
      </c>
      <c r="S160" s="12">
        <v>9598</v>
      </c>
      <c r="T160" s="12">
        <v>5222</v>
      </c>
      <c r="U160" s="12">
        <v>3940</v>
      </c>
      <c r="V160" s="12">
        <v>2726</v>
      </c>
      <c r="W160" s="12">
        <v>2796</v>
      </c>
      <c r="X160" s="12">
        <v>3189</v>
      </c>
      <c r="Y160" s="12">
        <v>3053</v>
      </c>
      <c r="Z160" s="12">
        <v>5609</v>
      </c>
      <c r="AA160" s="12">
        <v>8428</v>
      </c>
      <c r="AB160" s="12">
        <v>10304</v>
      </c>
      <c r="AC160" s="12">
        <v>9956</v>
      </c>
      <c r="AD160" s="12">
        <v>10292</v>
      </c>
      <c r="AE160" s="12">
        <v>6607</v>
      </c>
      <c r="AF160" s="12">
        <v>6442</v>
      </c>
      <c r="AG160" s="12">
        <v>4191</v>
      </c>
      <c r="AH160" s="12">
        <v>3573</v>
      </c>
      <c r="AI160" s="12">
        <v>2836</v>
      </c>
      <c r="AJ160" s="12">
        <v>2385</v>
      </c>
      <c r="AK160" s="12">
        <v>4160</v>
      </c>
      <c r="AL160" s="12">
        <v>8656</v>
      </c>
      <c r="AM160" s="12">
        <v>9309</v>
      </c>
      <c r="AN160" s="55">
        <v>11513</v>
      </c>
      <c r="AO160" s="55">
        <v>81632</v>
      </c>
      <c r="AP160" s="813">
        <v>70617</v>
      </c>
      <c r="AQ160" s="121">
        <f t="shared" si="370"/>
        <v>965.33799999999997</v>
      </c>
      <c r="AR160" s="121">
        <f t="shared" si="371"/>
        <v>995.97299999999996</v>
      </c>
      <c r="AS160" s="121">
        <f t="shared" si="372"/>
        <v>927.16800000000001</v>
      </c>
      <c r="AT160" s="121">
        <f t="shared" si="356"/>
        <v>954.87699999999995</v>
      </c>
      <c r="AU160" s="121">
        <f t="shared" si="357"/>
        <v>851.279</v>
      </c>
      <c r="AV160" s="121">
        <f t="shared" si="358"/>
        <v>879.12</v>
      </c>
      <c r="AW160" s="121">
        <f t="shared" si="373"/>
        <v>897.952</v>
      </c>
      <c r="AX160" s="121">
        <f t="shared" si="374"/>
        <v>776.78700000000003</v>
      </c>
      <c r="AY160" s="121">
        <f t="shared" si="359"/>
        <v>1102.892094243485</v>
      </c>
      <c r="AZ160" s="121">
        <f t="shared" si="360"/>
        <v>1124.24225</v>
      </c>
      <c r="BA160" s="121">
        <f t="shared" si="361"/>
        <v>967.16570948547428</v>
      </c>
      <c r="BB160" s="121">
        <f t="shared" si="375"/>
        <v>841.38617489971341</v>
      </c>
      <c r="BC160" s="121">
        <f t="shared" si="376"/>
        <v>929.83683681683897</v>
      </c>
      <c r="BD160" s="121">
        <f t="shared" si="377"/>
        <v>900.63102398903357</v>
      </c>
      <c r="BE160" s="121">
        <f t="shared" si="378"/>
        <v>911.93300298507461</v>
      </c>
      <c r="BF160" s="121">
        <f t="shared" si="379"/>
        <v>921.27947423873331</v>
      </c>
      <c r="BG160" s="121">
        <f t="shared" si="380"/>
        <v>225.44217298431076</v>
      </c>
      <c r="BH160" s="121">
        <f t="shared" si="381"/>
        <v>229.76138863250003</v>
      </c>
      <c r="BI160" s="121">
        <f t="shared" si="382"/>
        <v>197.37917799179561</v>
      </c>
      <c r="BJ160" s="121">
        <f t="shared" si="383"/>
        <v>171.86154008501543</v>
      </c>
      <c r="BK160" s="121">
        <f t="shared" si="384"/>
        <v>190.06794781373006</v>
      </c>
      <c r="BL160" s="121">
        <f t="shared" si="385"/>
        <v>183.96289296</v>
      </c>
      <c r="BM160" s="121">
        <f t="shared" si="362"/>
        <v>186.43558313026864</v>
      </c>
      <c r="BN160" s="121">
        <f t="shared" si="386"/>
        <v>188.88071780842512</v>
      </c>
      <c r="BO160" s="440">
        <f t="shared" si="387"/>
        <v>665745.77325243095</v>
      </c>
      <c r="BP160" s="440">
        <f t="shared" si="388"/>
        <v>678633.50363636366</v>
      </c>
      <c r="BQ160" s="440">
        <f t="shared" si="389"/>
        <v>583816.39190759533</v>
      </c>
      <c r="BR160" s="440">
        <f t="shared" si="390"/>
        <v>507891.29103037243</v>
      </c>
      <c r="BS160" s="440">
        <f t="shared" si="391"/>
        <v>561283.32695125556</v>
      </c>
      <c r="BT160" s="440">
        <f t="shared" si="392"/>
        <v>564122.52320767648</v>
      </c>
      <c r="BU160" s="440"/>
      <c r="BV160" s="453">
        <f t="shared" si="363"/>
        <v>690811.50266705558</v>
      </c>
      <c r="BW160" s="453">
        <f t="shared" si="364"/>
        <v>704184.46386363637</v>
      </c>
      <c r="BX160" s="453">
        <f t="shared" si="365"/>
        <v>605797.43075953797</v>
      </c>
      <c r="BY160" s="453">
        <f t="shared" si="366"/>
        <v>527013.70409627503</v>
      </c>
      <c r="BZ160" s="453">
        <f t="shared" si="367"/>
        <v>582415.9823334564</v>
      </c>
      <c r="CA160" s="453">
        <f t="shared" si="368"/>
        <v>564122.52320767648</v>
      </c>
      <c r="CB160" s="479">
        <f t="shared" si="369"/>
        <v>126688.9794593791</v>
      </c>
    </row>
    <row r="161" spans="1:80">
      <c r="A161" s="13">
        <v>4506456</v>
      </c>
      <c r="B161" s="13" t="s">
        <v>618</v>
      </c>
      <c r="C161" s="13" t="s">
        <v>1122</v>
      </c>
      <c r="D161" s="13">
        <v>307181</v>
      </c>
      <c r="E161" s="13">
        <v>10020496</v>
      </c>
      <c r="F161" s="13" t="s">
        <v>2034</v>
      </c>
      <c r="G161" s="13" t="s">
        <v>552</v>
      </c>
      <c r="H161" s="14">
        <v>42</v>
      </c>
      <c r="I161" s="18">
        <v>6470</v>
      </c>
      <c r="J161" s="119" t="s">
        <v>678</v>
      </c>
      <c r="K161" s="121">
        <v>113328</v>
      </c>
      <c r="L161" s="121">
        <v>113381</v>
      </c>
      <c r="M161" s="121">
        <v>93544</v>
      </c>
      <c r="N161" s="121">
        <v>115517</v>
      </c>
      <c r="O161" s="76">
        <f t="shared" si="353"/>
        <v>35475</v>
      </c>
      <c r="P161" s="12">
        <f t="shared" si="354"/>
        <v>37166</v>
      </c>
      <c r="Q161" s="12">
        <v>6449</v>
      </c>
      <c r="R161" s="12">
        <v>6825</v>
      </c>
      <c r="S161" s="12">
        <v>5282</v>
      </c>
      <c r="T161" s="12">
        <v>1991</v>
      </c>
      <c r="U161" s="12">
        <v>1128</v>
      </c>
      <c r="V161" s="13">
        <v>215</v>
      </c>
      <c r="W161" s="13">
        <v>0</v>
      </c>
      <c r="X161" s="13">
        <v>0</v>
      </c>
      <c r="Y161" s="13">
        <v>688</v>
      </c>
      <c r="Z161" s="12">
        <v>2255</v>
      </c>
      <c r="AA161" s="12">
        <v>4485</v>
      </c>
      <c r="AB161" s="12">
        <v>6157</v>
      </c>
      <c r="AC161" s="12">
        <v>6519</v>
      </c>
      <c r="AD161" s="12">
        <v>6673</v>
      </c>
      <c r="AE161" s="12">
        <v>4391</v>
      </c>
      <c r="AF161" s="12">
        <v>3242</v>
      </c>
      <c r="AG161" s="12">
        <v>1351</v>
      </c>
      <c r="AH161" s="13">
        <v>468</v>
      </c>
      <c r="AI161" s="13">
        <v>0</v>
      </c>
      <c r="AJ161" s="13">
        <v>0</v>
      </c>
      <c r="AK161" s="13">
        <v>829</v>
      </c>
      <c r="AL161" s="12">
        <v>2493</v>
      </c>
      <c r="AM161" s="12">
        <v>4235</v>
      </c>
      <c r="AN161" s="55">
        <v>6965</v>
      </c>
      <c r="AO161" s="55">
        <v>39416</v>
      </c>
      <c r="AP161" s="814">
        <v>18564</v>
      </c>
      <c r="AQ161" s="121">
        <f t="shared" si="370"/>
        <v>1246.6079999999999</v>
      </c>
      <c r="AR161" s="121">
        <f t="shared" si="371"/>
        <v>1247.191</v>
      </c>
      <c r="AS161" s="121">
        <f t="shared" si="372"/>
        <v>1028.9839999999999</v>
      </c>
      <c r="AT161" s="121">
        <f t="shared" si="356"/>
        <v>1270.6869999999999</v>
      </c>
      <c r="AU161" s="121">
        <f t="shared" si="357"/>
        <v>390.22500000000002</v>
      </c>
      <c r="AV161" s="121">
        <f t="shared" si="358"/>
        <v>408.82600000000002</v>
      </c>
      <c r="AW161" s="121">
        <f t="shared" si="373"/>
        <v>433.57600000000002</v>
      </c>
      <c r="AX161" s="121">
        <f t="shared" si="374"/>
        <v>204.20400000000001</v>
      </c>
      <c r="AY161" s="121">
        <f t="shared" si="359"/>
        <v>1424.2411547257875</v>
      </c>
      <c r="AZ161" s="121">
        <f t="shared" si="360"/>
        <v>1407.8140833333334</v>
      </c>
      <c r="BA161" s="121">
        <f t="shared" si="361"/>
        <v>1073.3740168008399</v>
      </c>
      <c r="BB161" s="121">
        <f t="shared" si="375"/>
        <v>1119.6609347851002</v>
      </c>
      <c r="BC161" s="121">
        <f t="shared" si="376"/>
        <v>426.23579302067952</v>
      </c>
      <c r="BD161" s="121">
        <f t="shared" si="377"/>
        <v>418.82948745716237</v>
      </c>
      <c r="BE161" s="121">
        <f t="shared" si="378"/>
        <v>440.32672537313437</v>
      </c>
      <c r="BF161" s="121">
        <f t="shared" si="379"/>
        <v>242.18859707673568</v>
      </c>
      <c r="BG161" s="121">
        <f t="shared" si="380"/>
        <v>291.12913443749824</v>
      </c>
      <c r="BH161" s="121">
        <f t="shared" si="381"/>
        <v>287.71496421083339</v>
      </c>
      <c r="BI161" s="121">
        <f t="shared" si="382"/>
        <v>219.05416934871539</v>
      </c>
      <c r="BJ161" s="121">
        <f t="shared" si="383"/>
        <v>228.70194253920457</v>
      </c>
      <c r="BK161" s="121">
        <f t="shared" si="384"/>
        <v>87.126858451357094</v>
      </c>
      <c r="BL161" s="121">
        <f t="shared" si="385"/>
        <v>85.550111107999982</v>
      </c>
      <c r="BM161" s="121">
        <f t="shared" si="362"/>
        <v>90.020395735283586</v>
      </c>
      <c r="BN161" s="121">
        <f t="shared" si="386"/>
        <v>49.653506172672351</v>
      </c>
      <c r="BO161" s="440">
        <f t="shared" si="387"/>
        <v>859723.75157992996</v>
      </c>
      <c r="BP161" s="440">
        <f t="shared" si="388"/>
        <v>849807.77393939393</v>
      </c>
      <c r="BQ161" s="440">
        <f t="shared" si="389"/>
        <v>647927.58832341607</v>
      </c>
      <c r="BR161" s="440">
        <f t="shared" si="390"/>
        <v>675868.05517936952</v>
      </c>
      <c r="BS161" s="440">
        <f t="shared" si="391"/>
        <v>257291.42415066474</v>
      </c>
      <c r="BT161" s="440">
        <f t="shared" si="392"/>
        <v>262339.56077998626</v>
      </c>
      <c r="BU161" s="440"/>
      <c r="BV161" s="453">
        <f t="shared" si="363"/>
        <v>892092.86873278872</v>
      </c>
      <c r="BW161" s="453">
        <f t="shared" si="364"/>
        <v>881803.54856060608</v>
      </c>
      <c r="BX161" s="453">
        <f t="shared" si="365"/>
        <v>672322.45234161697</v>
      </c>
      <c r="BY161" s="453">
        <f t="shared" si="366"/>
        <v>701314.89460630366</v>
      </c>
      <c r="BZ161" s="453">
        <f t="shared" si="367"/>
        <v>266978.60126477107</v>
      </c>
      <c r="CA161" s="453">
        <f t="shared" si="368"/>
        <v>262339.56077998626</v>
      </c>
      <c r="CB161" s="479">
        <f t="shared" si="369"/>
        <v>629753.3079528024</v>
      </c>
    </row>
    <row r="162" spans="1:80">
      <c r="A162" s="13">
        <v>4605798</v>
      </c>
      <c r="B162" s="13" t="s">
        <v>624</v>
      </c>
      <c r="C162" s="13" t="s">
        <v>1120</v>
      </c>
      <c r="D162" s="13">
        <v>307181</v>
      </c>
      <c r="E162" s="13">
        <v>30153981</v>
      </c>
      <c r="F162" s="13" t="s">
        <v>2035</v>
      </c>
      <c r="G162" s="13" t="s">
        <v>552</v>
      </c>
      <c r="H162" s="14">
        <v>42</v>
      </c>
      <c r="I162" s="18">
        <v>6470</v>
      </c>
      <c r="J162" s="119" t="s">
        <v>678</v>
      </c>
      <c r="K162" s="121"/>
      <c r="L162" s="121"/>
      <c r="M162" s="121"/>
      <c r="N162" s="121"/>
      <c r="O162" s="76">
        <f t="shared" si="353"/>
        <v>31218</v>
      </c>
      <c r="P162" s="12">
        <f t="shared" si="354"/>
        <v>29659</v>
      </c>
      <c r="Q162" s="12">
        <v>5944</v>
      </c>
      <c r="R162" s="12">
        <v>5628</v>
      </c>
      <c r="S162" s="12">
        <v>4498</v>
      </c>
      <c r="T162" s="12">
        <v>1667</v>
      </c>
      <c r="U162" s="12">
        <v>1226</v>
      </c>
      <c r="V162" s="13">
        <v>680</v>
      </c>
      <c r="W162" s="13">
        <v>583</v>
      </c>
      <c r="X162" s="13">
        <v>789</v>
      </c>
      <c r="Y162" s="12">
        <v>1103</v>
      </c>
      <c r="Z162" s="12">
        <v>2054</v>
      </c>
      <c r="AA162" s="12">
        <v>2981</v>
      </c>
      <c r="AB162" s="12">
        <v>4065</v>
      </c>
      <c r="AC162" s="12">
        <v>4321</v>
      </c>
      <c r="AD162" s="12">
        <v>4549</v>
      </c>
      <c r="AE162" s="12">
        <v>3028</v>
      </c>
      <c r="AF162" s="12">
        <v>2324</v>
      </c>
      <c r="AG162" s="12">
        <v>1378</v>
      </c>
      <c r="AH162" s="12">
        <v>1017</v>
      </c>
      <c r="AI162" s="13">
        <v>704</v>
      </c>
      <c r="AJ162" s="13">
        <v>630</v>
      </c>
      <c r="AK162" s="12">
        <v>1193</v>
      </c>
      <c r="AL162" s="12">
        <v>2281</v>
      </c>
      <c r="AM162" s="12">
        <v>3154</v>
      </c>
      <c r="AN162" s="55">
        <v>5080</v>
      </c>
      <c r="AO162" s="55">
        <v>30630</v>
      </c>
      <c r="AP162" s="813">
        <v>11074</v>
      </c>
      <c r="AQ162" s="121">
        <f t="shared" si="370"/>
        <v>0</v>
      </c>
      <c r="AR162" s="121">
        <f t="shared" si="371"/>
        <v>0</v>
      </c>
      <c r="AS162" s="121">
        <f t="shared" si="372"/>
        <v>0</v>
      </c>
      <c r="AT162" s="121">
        <f t="shared" si="356"/>
        <v>0</v>
      </c>
      <c r="AU162" s="121">
        <f t="shared" si="357"/>
        <v>343.39800000000002</v>
      </c>
      <c r="AV162" s="121">
        <f t="shared" si="358"/>
        <v>326.24900000000002</v>
      </c>
      <c r="AW162" s="121">
        <f t="shared" si="373"/>
        <v>336.93</v>
      </c>
      <c r="AX162" s="121">
        <f t="shared" si="374"/>
        <v>121.81399999999999</v>
      </c>
      <c r="AY162" s="121">
        <f t="shared" si="359"/>
        <v>0</v>
      </c>
      <c r="AZ162" s="121">
        <f t="shared" si="360"/>
        <v>0</v>
      </c>
      <c r="BA162" s="121">
        <f t="shared" si="361"/>
        <v>0</v>
      </c>
      <c r="BB162" s="121">
        <f t="shared" si="375"/>
        <v>0</v>
      </c>
      <c r="BC162" s="121">
        <f t="shared" si="376"/>
        <v>375.08749785819793</v>
      </c>
      <c r="BD162" s="121">
        <f t="shared" si="377"/>
        <v>334.23192618231661</v>
      </c>
      <c r="BE162" s="121">
        <f t="shared" si="378"/>
        <v>342.17595895522385</v>
      </c>
      <c r="BF162" s="121">
        <f t="shared" si="379"/>
        <v>144.47298664230613</v>
      </c>
      <c r="BG162" s="121">
        <f t="shared" si="380"/>
        <v>0</v>
      </c>
      <c r="BH162" s="121">
        <f t="shared" si="381"/>
        <v>0</v>
      </c>
      <c r="BI162" s="121">
        <f t="shared" si="382"/>
        <v>0</v>
      </c>
      <c r="BJ162" s="121">
        <f t="shared" si="383"/>
        <v>0</v>
      </c>
      <c r="BK162" s="121">
        <f t="shared" si="384"/>
        <v>76.67163543719424</v>
      </c>
      <c r="BL162" s="121">
        <f t="shared" si="385"/>
        <v>68.270213241999983</v>
      </c>
      <c r="BM162" s="121">
        <f t="shared" si="362"/>
        <v>69.954453048805973</v>
      </c>
      <c r="BN162" s="121">
        <f t="shared" si="386"/>
        <v>29.619851721405606</v>
      </c>
      <c r="BO162" s="440">
        <f t="shared" si="387"/>
        <v>0</v>
      </c>
      <c r="BP162" s="440">
        <f t="shared" si="388"/>
        <v>0</v>
      </c>
      <c r="BQ162" s="440">
        <f t="shared" si="389"/>
        <v>0</v>
      </c>
      <c r="BR162" s="440">
        <f t="shared" si="390"/>
        <v>0</v>
      </c>
      <c r="BS162" s="440">
        <f t="shared" si="391"/>
        <v>226416.45325258494</v>
      </c>
      <c r="BT162" s="440">
        <f t="shared" si="392"/>
        <v>209350.72467237833</v>
      </c>
      <c r="BU162" s="440"/>
      <c r="BV162" s="453">
        <f t="shared" si="363"/>
        <v>0</v>
      </c>
      <c r="BW162" s="453">
        <f t="shared" si="364"/>
        <v>0</v>
      </c>
      <c r="BX162" s="453">
        <f t="shared" si="365"/>
        <v>0</v>
      </c>
      <c r="BY162" s="453">
        <f t="shared" si="366"/>
        <v>0</v>
      </c>
      <c r="BZ162" s="453">
        <f t="shared" si="367"/>
        <v>234941.16911299853</v>
      </c>
      <c r="CA162" s="453">
        <f t="shared" si="368"/>
        <v>209350.72467237833</v>
      </c>
      <c r="CB162" s="479">
        <f t="shared" si="369"/>
        <v>-209350.72467237833</v>
      </c>
    </row>
    <row r="163" spans="1:80">
      <c r="A163" s="13">
        <v>4605800</v>
      </c>
      <c r="B163" s="13" t="s">
        <v>618</v>
      </c>
      <c r="C163" s="13" t="s">
        <v>1122</v>
      </c>
      <c r="D163" s="13">
        <v>307181</v>
      </c>
      <c r="E163" s="13">
        <v>10020496</v>
      </c>
      <c r="F163" s="13" t="s">
        <v>2036</v>
      </c>
      <c r="G163" s="13" t="s">
        <v>552</v>
      </c>
      <c r="H163" s="14">
        <v>42</v>
      </c>
      <c r="I163" s="18">
        <v>6470</v>
      </c>
      <c r="J163" s="119" t="s">
        <v>678</v>
      </c>
      <c r="K163" s="121"/>
      <c r="L163" s="121"/>
      <c r="M163" s="121"/>
      <c r="N163" s="121"/>
      <c r="O163" s="76">
        <f>SUM(Q163:AB163)</f>
        <v>49591</v>
      </c>
      <c r="P163" s="12">
        <f>SUM(AC163:AN163)</f>
        <v>53960</v>
      </c>
      <c r="Q163" s="12">
        <v>9459</v>
      </c>
      <c r="R163" s="12">
        <v>9247</v>
      </c>
      <c r="S163" s="12">
        <v>7205</v>
      </c>
      <c r="T163" s="12">
        <v>3111</v>
      </c>
      <c r="U163" s="12">
        <v>1861</v>
      </c>
      <c r="V163" s="13">
        <v>418</v>
      </c>
      <c r="W163" s="13">
        <v>0</v>
      </c>
      <c r="X163" s="13">
        <v>259</v>
      </c>
      <c r="Y163" s="13">
        <v>891</v>
      </c>
      <c r="Z163" s="12">
        <v>3026</v>
      </c>
      <c r="AA163" s="12">
        <v>6047</v>
      </c>
      <c r="AB163" s="12">
        <v>8067</v>
      </c>
      <c r="AC163" s="12">
        <v>9033</v>
      </c>
      <c r="AD163" s="12">
        <v>9309</v>
      </c>
      <c r="AE163" s="12">
        <v>6356</v>
      </c>
      <c r="AF163" s="12">
        <v>4938</v>
      </c>
      <c r="AG163" s="12">
        <v>1885</v>
      </c>
      <c r="AH163" s="13">
        <v>452</v>
      </c>
      <c r="AI163" s="13">
        <v>181</v>
      </c>
      <c r="AJ163" s="13">
        <v>213</v>
      </c>
      <c r="AK163" s="12">
        <v>1618</v>
      </c>
      <c r="AL163" s="12">
        <v>4354</v>
      </c>
      <c r="AM163" s="12">
        <v>5986</v>
      </c>
      <c r="AN163" s="55">
        <v>9635</v>
      </c>
      <c r="AO163" s="55">
        <v>55380</v>
      </c>
      <c r="AP163" s="814">
        <v>26063</v>
      </c>
      <c r="AQ163" s="121">
        <f t="shared" si="370"/>
        <v>0</v>
      </c>
      <c r="AR163" s="121">
        <f t="shared" si="371"/>
        <v>0</v>
      </c>
      <c r="AS163" s="121">
        <f t="shared" si="372"/>
        <v>0</v>
      </c>
      <c r="AT163" s="121">
        <f t="shared" si="356"/>
        <v>0</v>
      </c>
      <c r="AU163" s="121">
        <f t="shared" si="357"/>
        <v>545.50099999999998</v>
      </c>
      <c r="AV163" s="121">
        <f t="shared" si="358"/>
        <v>593.55999999999995</v>
      </c>
      <c r="AW163" s="121">
        <f t="shared" si="373"/>
        <v>609.17999999999995</v>
      </c>
      <c r="AX163" s="121">
        <f t="shared" si="374"/>
        <v>286.69299999999998</v>
      </c>
      <c r="AY163" s="121">
        <f t="shared" si="359"/>
        <v>0</v>
      </c>
      <c r="AZ163" s="121">
        <f t="shared" si="360"/>
        <v>0</v>
      </c>
      <c r="BA163" s="121">
        <f t="shared" si="361"/>
        <v>0</v>
      </c>
      <c r="BB163" s="121">
        <f t="shared" si="375"/>
        <v>0</v>
      </c>
      <c r="BC163" s="121">
        <f t="shared" si="376"/>
        <v>595.84099257754804</v>
      </c>
      <c r="BD163" s="121">
        <f t="shared" si="377"/>
        <v>608.08370938999303</v>
      </c>
      <c r="BE163" s="121">
        <f t="shared" si="378"/>
        <v>618.66485820895525</v>
      </c>
      <c r="BF163" s="121">
        <f t="shared" si="379"/>
        <v>340.02162279740151</v>
      </c>
      <c r="BG163" s="121">
        <f t="shared" si="380"/>
        <v>0</v>
      </c>
      <c r="BH163" s="121">
        <f t="shared" si="381"/>
        <v>0</v>
      </c>
      <c r="BI163" s="121">
        <f t="shared" si="382"/>
        <v>0</v>
      </c>
      <c r="BJ163" s="121">
        <f t="shared" si="383"/>
        <v>0</v>
      </c>
      <c r="BK163" s="121">
        <f t="shared" si="384"/>
        <v>121.79585729277659</v>
      </c>
      <c r="BL163" s="121">
        <f t="shared" si="385"/>
        <v>124.20717847999997</v>
      </c>
      <c r="BM163" s="121">
        <f t="shared" si="362"/>
        <v>126.47984361223881</v>
      </c>
      <c r="BN163" s="121">
        <f t="shared" si="386"/>
        <v>69.711233105923256</v>
      </c>
      <c r="BO163" s="440">
        <f t="shared" si="387"/>
        <v>0</v>
      </c>
      <c r="BP163" s="440">
        <f t="shared" si="388"/>
        <v>0</v>
      </c>
      <c r="BQ163" s="440">
        <f t="shared" si="389"/>
        <v>0</v>
      </c>
      <c r="BR163" s="440">
        <f t="shared" si="390"/>
        <v>0</v>
      </c>
      <c r="BS163" s="440">
        <f t="shared" si="391"/>
        <v>359671.29006499262</v>
      </c>
      <c r="BT163" s="440">
        <f t="shared" si="392"/>
        <v>380881.52342700475</v>
      </c>
      <c r="BU163" s="440"/>
      <c r="BV163" s="453">
        <f t="shared" si="363"/>
        <v>0</v>
      </c>
      <c r="BW163" s="453">
        <f t="shared" si="364"/>
        <v>0</v>
      </c>
      <c r="BX163" s="453">
        <f t="shared" si="365"/>
        <v>0</v>
      </c>
      <c r="BY163" s="453">
        <f t="shared" si="366"/>
        <v>0</v>
      </c>
      <c r="BZ163" s="453">
        <f t="shared" si="367"/>
        <v>373213.13080539147</v>
      </c>
      <c r="CA163" s="453">
        <f t="shared" si="368"/>
        <v>380881.52342700475</v>
      </c>
      <c r="CB163" s="479">
        <f t="shared" si="369"/>
        <v>-380881.52342700475</v>
      </c>
    </row>
    <row r="164" spans="1:80" ht="14.4">
      <c r="A164" s="13">
        <v>4557489</v>
      </c>
      <c r="B164" s="13" t="s">
        <v>624</v>
      </c>
      <c r="C164" s="13" t="s">
        <v>1122</v>
      </c>
      <c r="D164" s="13">
        <v>307181</v>
      </c>
      <c r="E164" s="13">
        <v>30016485</v>
      </c>
      <c r="F164" s="13" t="s">
        <v>668</v>
      </c>
      <c r="G164" s="13" t="s">
        <v>552</v>
      </c>
      <c r="H164" s="14">
        <v>42</v>
      </c>
      <c r="I164" s="18">
        <v>6470</v>
      </c>
      <c r="J164" s="119" t="s">
        <v>678</v>
      </c>
      <c r="K164" s="69">
        <v>5624</v>
      </c>
      <c r="L164" s="69">
        <v>5624</v>
      </c>
      <c r="M164" s="69">
        <v>5210</v>
      </c>
      <c r="N164" s="69">
        <v>5579</v>
      </c>
      <c r="O164" s="76">
        <f>SUM(Q164:AB164)</f>
        <v>4064</v>
      </c>
      <c r="P164" s="12">
        <f>SUM(AC164:AN164)</f>
        <v>4433</v>
      </c>
      <c r="Q164" s="13">
        <v>757</v>
      </c>
      <c r="R164" s="13">
        <v>717</v>
      </c>
      <c r="S164" s="13">
        <v>573</v>
      </c>
      <c r="T164" s="13">
        <v>222</v>
      </c>
      <c r="U164" s="13">
        <v>163</v>
      </c>
      <c r="V164" s="13">
        <v>91</v>
      </c>
      <c r="W164" s="13">
        <v>78</v>
      </c>
      <c r="X164" s="13">
        <v>105</v>
      </c>
      <c r="Y164" s="13">
        <v>147</v>
      </c>
      <c r="Z164" s="13">
        <v>273</v>
      </c>
      <c r="AA164" s="13">
        <v>397</v>
      </c>
      <c r="AB164" s="13">
        <v>541</v>
      </c>
      <c r="AC164" s="13">
        <v>575</v>
      </c>
      <c r="AD164" s="13">
        <v>606</v>
      </c>
      <c r="AE164" s="13">
        <v>403</v>
      </c>
      <c r="AF164" s="13">
        <v>373</v>
      </c>
      <c r="AG164" s="13">
        <v>221</v>
      </c>
      <c r="AH164" s="13">
        <v>163</v>
      </c>
      <c r="AI164" s="13">
        <v>113</v>
      </c>
      <c r="AJ164" s="13">
        <v>101</v>
      </c>
      <c r="AK164" s="13">
        <v>191</v>
      </c>
      <c r="AL164" s="13">
        <v>366</v>
      </c>
      <c r="AM164" s="13">
        <v>506</v>
      </c>
      <c r="AN164" s="18">
        <v>815</v>
      </c>
      <c r="AO164" s="55">
        <v>4469</v>
      </c>
      <c r="AP164" s="815">
        <v>3523</v>
      </c>
      <c r="AQ164" s="121">
        <f t="shared" si="370"/>
        <v>61.863999999999997</v>
      </c>
      <c r="AR164" s="121">
        <f t="shared" si="371"/>
        <v>61.863999999999997</v>
      </c>
      <c r="AS164" s="121">
        <f t="shared" si="372"/>
        <v>57.31</v>
      </c>
      <c r="AT164" s="121">
        <f t="shared" si="356"/>
        <v>61.369</v>
      </c>
      <c r="AU164" s="121">
        <f t="shared" si="357"/>
        <v>44.704000000000001</v>
      </c>
      <c r="AV164" s="121">
        <f t="shared" si="358"/>
        <v>48.762999999999998</v>
      </c>
      <c r="AW164" s="121">
        <f t="shared" si="373"/>
        <v>49.158999999999999</v>
      </c>
      <c r="AX164" s="121">
        <f t="shared" si="374"/>
        <v>38.753</v>
      </c>
      <c r="AY164" s="121">
        <f t="shared" si="359"/>
        <v>70.679198910929586</v>
      </c>
      <c r="AZ164" s="121">
        <f t="shared" si="360"/>
        <v>69.831333333333319</v>
      </c>
      <c r="BA164" s="121">
        <f t="shared" si="361"/>
        <v>59.78233374168709</v>
      </c>
      <c r="BB164" s="121">
        <f t="shared" si="375"/>
        <v>54.075056962750708</v>
      </c>
      <c r="BC164" s="121">
        <f t="shared" si="376"/>
        <v>48.829380206794674</v>
      </c>
      <c r="BD164" s="121">
        <f t="shared" si="377"/>
        <v>49.956172789581899</v>
      </c>
      <c r="BE164" s="121">
        <f t="shared" si="378"/>
        <v>49.924399626865664</v>
      </c>
      <c r="BF164" s="121">
        <f t="shared" si="379"/>
        <v>45.96156149005278</v>
      </c>
      <c r="BG164" s="121">
        <f t="shared" si="380"/>
        <v>14.447535049383117</v>
      </c>
      <c r="BH164" s="121">
        <f t="shared" si="381"/>
        <v>14.27142959333333</v>
      </c>
      <c r="BI164" s="121">
        <f t="shared" si="382"/>
        <v>12.200378670003502</v>
      </c>
      <c r="BJ164" s="121">
        <f t="shared" si="383"/>
        <v>11.045371135211459</v>
      </c>
      <c r="BK164" s="121">
        <f t="shared" si="384"/>
        <v>9.9812136080708989</v>
      </c>
      <c r="BL164" s="121">
        <f t="shared" si="385"/>
        <v>10.204047853999999</v>
      </c>
      <c r="BM164" s="121">
        <f t="shared" si="362"/>
        <v>10.206544259716416</v>
      </c>
      <c r="BN164" s="121">
        <f t="shared" si="386"/>
        <v>9.4230393366906213</v>
      </c>
      <c r="BO164" s="440">
        <f t="shared" si="387"/>
        <v>42664.534615324766</v>
      </c>
      <c r="BP164" s="440">
        <f t="shared" si="388"/>
        <v>42152.73212121211</v>
      </c>
      <c r="BQ164" s="440">
        <f t="shared" si="389"/>
        <v>36086.790549527483</v>
      </c>
      <c r="BR164" s="440">
        <f t="shared" si="390"/>
        <v>32641.670748424061</v>
      </c>
      <c r="BS164" s="440">
        <f t="shared" si="391"/>
        <v>29475.189506646966</v>
      </c>
      <c r="BT164" s="440">
        <f t="shared" si="392"/>
        <v>31290.730047292662</v>
      </c>
      <c r="BU164" s="440"/>
      <c r="BV164" s="453">
        <f t="shared" si="363"/>
        <v>44270.880045118625</v>
      </c>
      <c r="BW164" s="453">
        <f t="shared" si="364"/>
        <v>43739.807878787869</v>
      </c>
      <c r="BX164" s="453">
        <f t="shared" si="365"/>
        <v>37445.479952747643</v>
      </c>
      <c r="BY164" s="453">
        <f t="shared" si="366"/>
        <v>33870.649315759307</v>
      </c>
      <c r="BZ164" s="453">
        <f t="shared" si="367"/>
        <v>30584.948147710482</v>
      </c>
      <c r="CA164" s="453">
        <f t="shared" si="368"/>
        <v>31290.730047292662</v>
      </c>
      <c r="CB164" s="479">
        <f t="shared" si="369"/>
        <v>12980.149997825964</v>
      </c>
    </row>
    <row r="165" spans="1:80">
      <c r="A165" s="13">
        <v>4510152</v>
      </c>
      <c r="B165" s="13" t="s">
        <v>618</v>
      </c>
      <c r="C165" s="13" t="s">
        <v>1122</v>
      </c>
      <c r="D165" s="13">
        <v>307515</v>
      </c>
      <c r="E165" s="13">
        <v>10018988</v>
      </c>
      <c r="F165" s="13" t="s">
        <v>621</v>
      </c>
      <c r="G165" s="13" t="s">
        <v>622</v>
      </c>
      <c r="H165" s="14">
        <v>96</v>
      </c>
      <c r="I165" s="18">
        <v>6440</v>
      </c>
      <c r="J165" s="119" t="s">
        <v>678</v>
      </c>
      <c r="K165" s="121">
        <v>77032</v>
      </c>
      <c r="L165" s="121">
        <v>77032</v>
      </c>
      <c r="M165" s="121">
        <v>47434</v>
      </c>
      <c r="N165" s="121">
        <v>44471</v>
      </c>
      <c r="O165" s="76">
        <f t="shared" si="353"/>
        <v>44471</v>
      </c>
      <c r="P165" s="12">
        <f t="shared" si="354"/>
        <v>49624</v>
      </c>
      <c r="Q165" s="12">
        <v>8518</v>
      </c>
      <c r="R165" s="12">
        <v>8033</v>
      </c>
      <c r="S165" s="12">
        <v>6494</v>
      </c>
      <c r="T165" s="12">
        <v>2771</v>
      </c>
      <c r="U165" s="12">
        <v>1984</v>
      </c>
      <c r="V165" s="13">
        <v>877</v>
      </c>
      <c r="W165" s="13">
        <v>0</v>
      </c>
      <c r="X165" s="13">
        <v>603</v>
      </c>
      <c r="Y165" s="13">
        <v>890</v>
      </c>
      <c r="Z165" s="12">
        <v>1755</v>
      </c>
      <c r="AA165" s="12">
        <v>4662</v>
      </c>
      <c r="AB165" s="12">
        <v>7884</v>
      </c>
      <c r="AC165" s="12">
        <v>7323</v>
      </c>
      <c r="AD165" s="12">
        <v>8910</v>
      </c>
      <c r="AE165" s="12">
        <v>4820</v>
      </c>
      <c r="AF165" s="12">
        <v>4555</v>
      </c>
      <c r="AG165" s="12">
        <v>2345</v>
      </c>
      <c r="AH165" s="12">
        <v>1707</v>
      </c>
      <c r="AI165" s="13">
        <v>808</v>
      </c>
      <c r="AJ165" s="13">
        <v>624</v>
      </c>
      <c r="AK165" s="12">
        <v>1095</v>
      </c>
      <c r="AL165" s="12">
        <v>3992</v>
      </c>
      <c r="AM165" s="12">
        <v>4992</v>
      </c>
      <c r="AN165" s="55">
        <v>8453</v>
      </c>
      <c r="AO165" s="55">
        <v>49718</v>
      </c>
      <c r="AP165" s="813">
        <v>39730</v>
      </c>
      <c r="AQ165" s="121">
        <f t="shared" si="370"/>
        <v>847.35199999999998</v>
      </c>
      <c r="AR165" s="121">
        <f t="shared" si="371"/>
        <v>847.35199999999998</v>
      </c>
      <c r="AS165" s="121">
        <f t="shared" si="372"/>
        <v>521.774</v>
      </c>
      <c r="AT165" s="121">
        <f t="shared" si="356"/>
        <v>489.18099999999998</v>
      </c>
      <c r="AU165" s="121">
        <f t="shared" si="357"/>
        <v>489.18099999999998</v>
      </c>
      <c r="AV165" s="121">
        <f t="shared" si="358"/>
        <v>545.86400000000003</v>
      </c>
      <c r="AW165" s="121">
        <f t="shared" si="373"/>
        <v>546.89800000000002</v>
      </c>
      <c r="AX165" s="121">
        <f t="shared" si="374"/>
        <v>437.03</v>
      </c>
      <c r="AY165" s="121">
        <f t="shared" si="359"/>
        <v>968.09389233761181</v>
      </c>
      <c r="AZ165" s="121">
        <f t="shared" si="360"/>
        <v>956.48066666666659</v>
      </c>
      <c r="BA165" s="121">
        <f t="shared" si="361"/>
        <v>544.28315138256914</v>
      </c>
      <c r="BB165" s="121">
        <f t="shared" si="375"/>
        <v>431.03994590257878</v>
      </c>
      <c r="BC165" s="121">
        <f t="shared" si="376"/>
        <v>534.32366318316099</v>
      </c>
      <c r="BD165" s="121">
        <f t="shared" si="377"/>
        <v>559.22064482522273</v>
      </c>
      <c r="BE165" s="121">
        <f t="shared" si="378"/>
        <v>555.41313507462689</v>
      </c>
      <c r="BF165" s="121">
        <f t="shared" si="379"/>
        <v>518.32325801867637</v>
      </c>
      <c r="BG165" s="121">
        <f t="shared" si="380"/>
        <v>197.88807253273123</v>
      </c>
      <c r="BH165" s="121">
        <f t="shared" si="381"/>
        <v>195.47595384666664</v>
      </c>
      <c r="BI165" s="121">
        <f t="shared" si="382"/>
        <v>111.07730553415472</v>
      </c>
      <c r="BJ165" s="121">
        <f t="shared" si="383"/>
        <v>88.044219350060743</v>
      </c>
      <c r="BK165" s="121">
        <f t="shared" si="384"/>
        <v>109.22109999126994</v>
      </c>
      <c r="BL165" s="121">
        <f t="shared" si="385"/>
        <v>114.22640891199998</v>
      </c>
      <c r="BM165" s="121">
        <f t="shared" si="362"/>
        <v>113.54866133465671</v>
      </c>
      <c r="BN165" s="121">
        <f t="shared" si="386"/>
        <v>106.26663435898904</v>
      </c>
      <c r="BO165" s="440">
        <f t="shared" si="387"/>
        <v>584376.67682924925</v>
      </c>
      <c r="BP165" s="440">
        <f t="shared" si="388"/>
        <v>577366.51151515148</v>
      </c>
      <c r="BQ165" s="440">
        <f t="shared" si="389"/>
        <v>328549.10228911444</v>
      </c>
      <c r="BR165" s="440">
        <f t="shared" si="390"/>
        <v>260191.38552664756</v>
      </c>
      <c r="BS165" s="440">
        <f t="shared" si="391"/>
        <v>322537.19304874446</v>
      </c>
      <c r="BT165" s="440">
        <f t="shared" si="392"/>
        <v>350275.47662234405</v>
      </c>
      <c r="BU165" s="440"/>
      <c r="BV165" s="453">
        <f t="shared" si="363"/>
        <v>606378.81074601319</v>
      </c>
      <c r="BW165" s="453">
        <f t="shared" si="364"/>
        <v>599104.7084848485</v>
      </c>
      <c r="BX165" s="453">
        <f t="shared" si="365"/>
        <v>340919.1739114456</v>
      </c>
      <c r="BY165" s="453">
        <f t="shared" si="366"/>
        <v>269987.74793352437</v>
      </c>
      <c r="BZ165" s="453">
        <f t="shared" si="367"/>
        <v>334680.91266654356</v>
      </c>
      <c r="CA165" s="453">
        <f t="shared" si="368"/>
        <v>350275.47662234405</v>
      </c>
      <c r="CB165" s="479">
        <f t="shared" si="369"/>
        <v>256103.33412366913</v>
      </c>
    </row>
    <row r="166" spans="1:80">
      <c r="A166" s="13">
        <v>4537299</v>
      </c>
      <c r="B166" s="13" t="s">
        <v>618</v>
      </c>
      <c r="C166" s="13" t="s">
        <v>1122</v>
      </c>
      <c r="D166" s="13">
        <v>307515</v>
      </c>
      <c r="E166" s="13">
        <v>10018988</v>
      </c>
      <c r="F166" s="13" t="s">
        <v>621</v>
      </c>
      <c r="G166" s="13" t="s">
        <v>622</v>
      </c>
      <c r="H166" s="14">
        <v>96</v>
      </c>
      <c r="I166" s="18">
        <v>6440</v>
      </c>
      <c r="J166" s="119" t="s">
        <v>678</v>
      </c>
      <c r="K166" s="121"/>
      <c r="L166" s="121"/>
      <c r="M166" s="121"/>
      <c r="N166" s="121"/>
      <c r="O166" s="76">
        <f>SUM(Q166:AB166)</f>
        <v>2423</v>
      </c>
      <c r="P166" s="12">
        <f>SUM(AC166:AN166)</f>
        <v>2324</v>
      </c>
      <c r="Q166" s="13">
        <v>485</v>
      </c>
      <c r="R166" s="13">
        <v>459</v>
      </c>
      <c r="S166" s="13">
        <v>367</v>
      </c>
      <c r="T166" s="13">
        <v>122</v>
      </c>
      <c r="U166" s="13">
        <v>90</v>
      </c>
      <c r="V166" s="13">
        <v>50</v>
      </c>
      <c r="W166" s="13">
        <v>43</v>
      </c>
      <c r="X166" s="13">
        <v>58</v>
      </c>
      <c r="Y166" s="13">
        <v>81</v>
      </c>
      <c r="Z166" s="13">
        <v>151</v>
      </c>
      <c r="AA166" s="13">
        <v>219</v>
      </c>
      <c r="AB166" s="13">
        <v>298</v>
      </c>
      <c r="AC166" s="13">
        <v>317</v>
      </c>
      <c r="AD166" s="13">
        <v>334</v>
      </c>
      <c r="AE166" s="13">
        <v>222</v>
      </c>
      <c r="AF166" s="13">
        <v>160</v>
      </c>
      <c r="AG166" s="13">
        <v>95</v>
      </c>
      <c r="AH166" s="13">
        <v>70</v>
      </c>
      <c r="AI166" s="13">
        <v>48</v>
      </c>
      <c r="AJ166" s="13">
        <v>43</v>
      </c>
      <c r="AK166" s="13">
        <v>82</v>
      </c>
      <c r="AL166" s="13">
        <v>157</v>
      </c>
      <c r="AM166" s="13">
        <v>379</v>
      </c>
      <c r="AN166" s="18">
        <v>417</v>
      </c>
      <c r="AO166" s="18">
        <v>239</v>
      </c>
      <c r="AP166" s="816">
        <v>107</v>
      </c>
      <c r="AQ166" s="121">
        <f t="shared" si="370"/>
        <v>0</v>
      </c>
      <c r="AR166" s="121">
        <f t="shared" si="371"/>
        <v>0</v>
      </c>
      <c r="AS166" s="121">
        <f t="shared" si="372"/>
        <v>0</v>
      </c>
      <c r="AT166" s="121">
        <f t="shared" si="356"/>
        <v>0</v>
      </c>
      <c r="AU166" s="121">
        <f t="shared" si="357"/>
        <v>26.652999999999999</v>
      </c>
      <c r="AV166" s="121">
        <f t="shared" si="358"/>
        <v>25.564</v>
      </c>
      <c r="AW166" s="121">
        <f t="shared" si="373"/>
        <v>2.629</v>
      </c>
      <c r="AX166" s="121">
        <f t="shared" si="374"/>
        <v>1.177</v>
      </c>
      <c r="AY166" s="121">
        <f t="shared" si="359"/>
        <v>0</v>
      </c>
      <c r="AZ166" s="121">
        <f t="shared" si="360"/>
        <v>0</v>
      </c>
      <c r="BA166" s="121">
        <f t="shared" si="361"/>
        <v>0</v>
      </c>
      <c r="BB166" s="121">
        <f t="shared" si="375"/>
        <v>0</v>
      </c>
      <c r="BC166" s="121">
        <f t="shared" si="376"/>
        <v>29.112595531757755</v>
      </c>
      <c r="BD166" s="121">
        <f t="shared" si="377"/>
        <v>26.189520767649071</v>
      </c>
      <c r="BE166" s="121">
        <f t="shared" si="378"/>
        <v>2.6699332089552241</v>
      </c>
      <c r="BF166" s="121">
        <f t="shared" si="379"/>
        <v>1.3959372919204223</v>
      </c>
      <c r="BG166" s="121">
        <f t="shared" si="380"/>
        <v>0</v>
      </c>
      <c r="BH166" s="121">
        <f t="shared" si="381"/>
        <v>0</v>
      </c>
      <c r="BI166" s="121">
        <f t="shared" si="382"/>
        <v>0</v>
      </c>
      <c r="BJ166" s="121">
        <f t="shared" si="383"/>
        <v>0</v>
      </c>
      <c r="BK166" s="121">
        <f t="shared" si="384"/>
        <v>5.9509056526466031</v>
      </c>
      <c r="BL166" s="121">
        <f t="shared" si="385"/>
        <v>5.3494715119999992</v>
      </c>
      <c r="BM166" s="121">
        <f t="shared" si="362"/>
        <v>0.545841145238806</v>
      </c>
      <c r="BN166" s="121">
        <f t="shared" si="386"/>
        <v>0.28619506358952496</v>
      </c>
      <c r="BO166" s="440">
        <f t="shared" si="387"/>
        <v>0</v>
      </c>
      <c r="BP166" s="440">
        <f t="shared" si="388"/>
        <v>0</v>
      </c>
      <c r="BQ166" s="440">
        <f t="shared" si="389"/>
        <v>0</v>
      </c>
      <c r="BR166" s="440">
        <f t="shared" si="390"/>
        <v>0</v>
      </c>
      <c r="BS166" s="440">
        <f t="shared" si="391"/>
        <v>17573.421302806499</v>
      </c>
      <c r="BT166" s="440">
        <f t="shared" si="392"/>
        <v>16404.163462645647</v>
      </c>
      <c r="BU166" s="440"/>
      <c r="BV166" s="453">
        <f t="shared" si="363"/>
        <v>0</v>
      </c>
      <c r="BW166" s="453">
        <f t="shared" si="364"/>
        <v>0</v>
      </c>
      <c r="BX166" s="453">
        <f t="shared" si="365"/>
        <v>0</v>
      </c>
      <c r="BY166" s="453">
        <f t="shared" si="366"/>
        <v>0</v>
      </c>
      <c r="BZ166" s="453">
        <f t="shared" si="367"/>
        <v>18235.071201255538</v>
      </c>
      <c r="CA166" s="453">
        <f t="shared" si="368"/>
        <v>16404.163462645647</v>
      </c>
      <c r="CB166" s="479">
        <f t="shared" si="369"/>
        <v>-16404.163462645647</v>
      </c>
    </row>
    <row r="167" spans="1:80">
      <c r="A167" s="13">
        <v>4639188</v>
      </c>
      <c r="B167" s="13" t="s">
        <v>618</v>
      </c>
      <c r="C167" s="13" t="s">
        <v>1122</v>
      </c>
      <c r="D167" s="13">
        <v>307515</v>
      </c>
      <c r="E167" s="13">
        <v>10018988</v>
      </c>
      <c r="F167" s="13" t="s">
        <v>621</v>
      </c>
      <c r="G167" s="13" t="s">
        <v>622</v>
      </c>
      <c r="H167" s="14">
        <v>96</v>
      </c>
      <c r="I167" s="18">
        <v>6440</v>
      </c>
      <c r="J167" s="119" t="s">
        <v>678</v>
      </c>
      <c r="K167" s="121"/>
      <c r="L167" s="121"/>
      <c r="M167" s="121"/>
      <c r="N167" s="121"/>
      <c r="O167" s="76">
        <f>SUM(Q167:AB167)</f>
        <v>1973</v>
      </c>
      <c r="P167" s="12">
        <f>SUM(AC167:AN167)</f>
        <v>2210</v>
      </c>
      <c r="Q167" s="13">
        <v>335</v>
      </c>
      <c r="R167" s="13">
        <v>414</v>
      </c>
      <c r="S167" s="13">
        <v>320</v>
      </c>
      <c r="T167" s="13">
        <v>115</v>
      </c>
      <c r="U167" s="13">
        <v>58</v>
      </c>
      <c r="V167" s="13">
        <v>2</v>
      </c>
      <c r="W167" s="13">
        <v>0</v>
      </c>
      <c r="X167" s="13">
        <v>0</v>
      </c>
      <c r="Y167" s="13">
        <v>21</v>
      </c>
      <c r="Z167" s="13">
        <v>99</v>
      </c>
      <c r="AA167" s="13">
        <v>272</v>
      </c>
      <c r="AB167" s="13">
        <v>337</v>
      </c>
      <c r="AC167" s="13">
        <v>329</v>
      </c>
      <c r="AD167" s="13">
        <v>455</v>
      </c>
      <c r="AE167" s="13">
        <v>218</v>
      </c>
      <c r="AF167" s="13">
        <v>218</v>
      </c>
      <c r="AG167" s="13">
        <v>75</v>
      </c>
      <c r="AH167" s="13">
        <v>41</v>
      </c>
      <c r="AI167" s="13">
        <v>15</v>
      </c>
      <c r="AJ167" s="13">
        <v>9</v>
      </c>
      <c r="AK167" s="13">
        <v>43</v>
      </c>
      <c r="AL167" s="13">
        <v>196</v>
      </c>
      <c r="AM167" s="13">
        <v>233</v>
      </c>
      <c r="AN167" s="18">
        <v>378</v>
      </c>
      <c r="AO167" s="55">
        <v>2181</v>
      </c>
      <c r="AP167" s="813">
        <v>1711</v>
      </c>
      <c r="AQ167" s="121">
        <f t="shared" si="370"/>
        <v>0</v>
      </c>
      <c r="AR167" s="121">
        <f t="shared" si="371"/>
        <v>0</v>
      </c>
      <c r="AS167" s="121">
        <f t="shared" si="372"/>
        <v>0</v>
      </c>
      <c r="AT167" s="121">
        <f t="shared" si="356"/>
        <v>0</v>
      </c>
      <c r="AU167" s="121">
        <f t="shared" si="357"/>
        <v>21.702999999999999</v>
      </c>
      <c r="AV167" s="121">
        <f t="shared" si="358"/>
        <v>24.31</v>
      </c>
      <c r="AW167" s="121">
        <f t="shared" si="373"/>
        <v>23.991</v>
      </c>
      <c r="AX167" s="121">
        <f t="shared" si="374"/>
        <v>18.821000000000002</v>
      </c>
      <c r="AY167" s="121">
        <f t="shared" si="359"/>
        <v>0</v>
      </c>
      <c r="AZ167" s="121">
        <f t="shared" si="360"/>
        <v>0</v>
      </c>
      <c r="BA167" s="121">
        <f t="shared" si="361"/>
        <v>0</v>
      </c>
      <c r="BB167" s="121">
        <f t="shared" si="375"/>
        <v>0</v>
      </c>
      <c r="BC167" s="121">
        <f t="shared" si="376"/>
        <v>23.705799002954208</v>
      </c>
      <c r="BD167" s="121">
        <f t="shared" si="377"/>
        <v>24.904836874571622</v>
      </c>
      <c r="BE167" s="121">
        <f t="shared" si="378"/>
        <v>24.364536940298507</v>
      </c>
      <c r="BF167" s="121">
        <f t="shared" si="379"/>
        <v>22.321950527811616</v>
      </c>
      <c r="BG167" s="121">
        <f t="shared" si="380"/>
        <v>0</v>
      </c>
      <c r="BH167" s="121">
        <f t="shared" si="381"/>
        <v>0</v>
      </c>
      <c r="BI167" s="121">
        <f t="shared" si="382"/>
        <v>0</v>
      </c>
      <c r="BJ167" s="121">
        <f t="shared" si="383"/>
        <v>0</v>
      </c>
      <c r="BK167" s="121">
        <f t="shared" si="384"/>
        <v>4.845702374193869</v>
      </c>
      <c r="BL167" s="121">
        <f t="shared" si="385"/>
        <v>5.0870619799999997</v>
      </c>
      <c r="BM167" s="121">
        <f t="shared" si="362"/>
        <v>4.9810859320746266</v>
      </c>
      <c r="BN167" s="121">
        <f t="shared" si="386"/>
        <v>4.5764462972119384</v>
      </c>
      <c r="BO167" s="440">
        <f t="shared" si="387"/>
        <v>0</v>
      </c>
      <c r="BP167" s="440">
        <f t="shared" si="388"/>
        <v>0</v>
      </c>
      <c r="BQ167" s="440">
        <f t="shared" si="389"/>
        <v>0</v>
      </c>
      <c r="BR167" s="440">
        <f t="shared" si="390"/>
        <v>0</v>
      </c>
      <c r="BS167" s="440">
        <f t="shared" si="391"/>
        <v>14309.682307237812</v>
      </c>
      <c r="BT167" s="440">
        <f t="shared" si="392"/>
        <v>15599.484187799862</v>
      </c>
      <c r="BU167" s="440"/>
      <c r="BV167" s="453">
        <f t="shared" si="363"/>
        <v>0</v>
      </c>
      <c r="BW167" s="453">
        <f t="shared" si="364"/>
        <v>0</v>
      </c>
      <c r="BX167" s="453">
        <f t="shared" si="365"/>
        <v>0</v>
      </c>
      <c r="BY167" s="453">
        <f t="shared" si="366"/>
        <v>0</v>
      </c>
      <c r="BZ167" s="453">
        <f t="shared" si="367"/>
        <v>14848.450466395863</v>
      </c>
      <c r="CA167" s="453">
        <f t="shared" si="368"/>
        <v>15599.484187799862</v>
      </c>
      <c r="CB167" s="479">
        <f t="shared" si="369"/>
        <v>-15599.484187799862</v>
      </c>
    </row>
    <row r="168" spans="1:80" ht="14.4">
      <c r="A168" s="13">
        <v>4515696</v>
      </c>
      <c r="B168" s="13" t="s">
        <v>618</v>
      </c>
      <c r="C168" s="13" t="s">
        <v>1122</v>
      </c>
      <c r="D168" s="13">
        <v>307346</v>
      </c>
      <c r="E168" s="13">
        <v>10022791</v>
      </c>
      <c r="F168" s="13" t="s">
        <v>238</v>
      </c>
      <c r="G168" s="13" t="s">
        <v>492</v>
      </c>
      <c r="H168" s="14">
        <v>2</v>
      </c>
      <c r="I168" s="18">
        <v>6430</v>
      </c>
      <c r="J168" s="119" t="s">
        <v>678</v>
      </c>
      <c r="K168" s="121">
        <v>66796</v>
      </c>
      <c r="L168" s="121">
        <v>85848</v>
      </c>
      <c r="M168" s="121">
        <v>88426</v>
      </c>
      <c r="N168" s="121">
        <v>92867</v>
      </c>
      <c r="O168" s="76">
        <f t="shared" si="353"/>
        <v>72443</v>
      </c>
      <c r="P168" s="12">
        <f t="shared" si="354"/>
        <v>83464</v>
      </c>
      <c r="Q168" s="12">
        <v>15902</v>
      </c>
      <c r="R168" s="12">
        <v>15690</v>
      </c>
      <c r="S168" s="12">
        <v>11876</v>
      </c>
      <c r="T168" s="12">
        <v>3073</v>
      </c>
      <c r="U168" s="12">
        <v>1235</v>
      </c>
      <c r="V168" s="13">
        <v>0</v>
      </c>
      <c r="W168" s="13">
        <v>0</v>
      </c>
      <c r="X168" s="13">
        <v>0</v>
      </c>
      <c r="Y168" s="13">
        <v>681</v>
      </c>
      <c r="Z168" s="12">
        <v>5645</v>
      </c>
      <c r="AA168" s="12">
        <v>9604</v>
      </c>
      <c r="AB168" s="12">
        <v>8737</v>
      </c>
      <c r="AC168" s="12">
        <v>18206</v>
      </c>
      <c r="AD168" s="12">
        <v>14994</v>
      </c>
      <c r="AE168" s="12">
        <v>8563</v>
      </c>
      <c r="AF168" s="12">
        <v>6826</v>
      </c>
      <c r="AG168" s="12">
        <v>2583</v>
      </c>
      <c r="AH168" s="13">
        <v>0</v>
      </c>
      <c r="AI168" s="13">
        <v>0</v>
      </c>
      <c r="AJ168" s="13">
        <v>0</v>
      </c>
      <c r="AK168" s="12">
        <v>1831</v>
      </c>
      <c r="AL168" s="12">
        <v>5572</v>
      </c>
      <c r="AM168" s="12">
        <v>9355</v>
      </c>
      <c r="AN168" s="55">
        <v>15534</v>
      </c>
      <c r="AO168" s="55">
        <v>85729</v>
      </c>
      <c r="AP168" s="815">
        <v>65068</v>
      </c>
      <c r="AQ168" s="121">
        <f t="shared" si="370"/>
        <v>734.75599999999997</v>
      </c>
      <c r="AR168" s="121">
        <f t="shared" si="371"/>
        <v>944.32799999999997</v>
      </c>
      <c r="AS168" s="121">
        <f t="shared" si="372"/>
        <v>972.68600000000004</v>
      </c>
      <c r="AT168" s="121">
        <f t="shared" si="356"/>
        <v>1021.537</v>
      </c>
      <c r="AU168" s="121">
        <f t="shared" si="357"/>
        <v>796.87300000000005</v>
      </c>
      <c r="AV168" s="121">
        <f t="shared" si="358"/>
        <v>918.10400000000004</v>
      </c>
      <c r="AW168" s="121">
        <f t="shared" si="373"/>
        <v>943.01900000000001</v>
      </c>
      <c r="AX168" s="121">
        <f t="shared" si="374"/>
        <v>715.74800000000005</v>
      </c>
      <c r="AY168" s="121">
        <f t="shared" si="359"/>
        <v>839.45372874367945</v>
      </c>
      <c r="AZ168" s="121">
        <f t="shared" si="360"/>
        <v>1065.9459999999999</v>
      </c>
      <c r="BA168" s="121">
        <f t="shared" si="361"/>
        <v>1014.6473403920197</v>
      </c>
      <c r="BB168" s="121">
        <f t="shared" si="375"/>
        <v>900.12337604584525</v>
      </c>
      <c r="BC168" s="121">
        <f t="shared" si="376"/>
        <v>870.41013541358927</v>
      </c>
      <c r="BD168" s="121">
        <f t="shared" si="377"/>
        <v>940.56891624400271</v>
      </c>
      <c r="BE168" s="121">
        <f t="shared" si="378"/>
        <v>957.70169067164181</v>
      </c>
      <c r="BF168" s="121">
        <f t="shared" si="379"/>
        <v>848.8864272025985</v>
      </c>
      <c r="BG168" s="121">
        <f t="shared" si="380"/>
        <v>171.59273669249552</v>
      </c>
      <c r="BH168" s="121">
        <f t="shared" si="381"/>
        <v>217.84738401999999</v>
      </c>
      <c r="BI168" s="121">
        <f t="shared" si="382"/>
        <v>207.06922922720341</v>
      </c>
      <c r="BJ168" s="121">
        <f t="shared" si="383"/>
        <v>183.85920079112435</v>
      </c>
      <c r="BK168" s="121">
        <f t="shared" si="384"/>
        <v>177.92053577989176</v>
      </c>
      <c r="BL168" s="121">
        <f t="shared" si="385"/>
        <v>192.12060683199999</v>
      </c>
      <c r="BM168" s="121">
        <f t="shared" si="362"/>
        <v>195.79253364091048</v>
      </c>
      <c r="BN168" s="121">
        <f t="shared" si="386"/>
        <v>174.03869530507674</v>
      </c>
      <c r="BO168" s="440">
        <f t="shared" si="387"/>
        <v>506724.79625982104</v>
      </c>
      <c r="BP168" s="440">
        <f t="shared" si="388"/>
        <v>643443.76727272721</v>
      </c>
      <c r="BQ168" s="440">
        <f t="shared" si="389"/>
        <v>612478.03092754644</v>
      </c>
      <c r="BR168" s="440">
        <f t="shared" si="390"/>
        <v>543347.20154040109</v>
      </c>
      <c r="BS168" s="440">
        <f t="shared" si="391"/>
        <v>525411.20901329385</v>
      </c>
      <c r="BT168" s="440">
        <f t="shared" si="392"/>
        <v>589138.16662919812</v>
      </c>
      <c r="BU168" s="440"/>
      <c r="BV168" s="453">
        <f t="shared" si="363"/>
        <v>525803.29009490472</v>
      </c>
      <c r="BW168" s="453">
        <f t="shared" si="364"/>
        <v>667669.81272727263</v>
      </c>
      <c r="BX168" s="453">
        <f t="shared" si="365"/>
        <v>635538.1977546378</v>
      </c>
      <c r="BY168" s="453">
        <f t="shared" si="366"/>
        <v>563804.55099598854</v>
      </c>
      <c r="BZ168" s="453">
        <f t="shared" si="367"/>
        <v>545193.2575454209</v>
      </c>
      <c r="CA168" s="453">
        <f t="shared" si="368"/>
        <v>589138.16662919812</v>
      </c>
      <c r="CB168" s="479">
        <f t="shared" si="369"/>
        <v>-63334.876534293406</v>
      </c>
    </row>
    <row r="169" spans="1:80" ht="39.6">
      <c r="A169" s="13">
        <v>4592351</v>
      </c>
      <c r="B169" s="13" t="s">
        <v>618</v>
      </c>
      <c r="C169" s="13" t="s">
        <v>1122</v>
      </c>
      <c r="D169" s="13">
        <v>307346</v>
      </c>
      <c r="E169" s="13">
        <v>10022791</v>
      </c>
      <c r="F169" s="13" t="s">
        <v>1284</v>
      </c>
      <c r="G169" s="13" t="s">
        <v>492</v>
      </c>
      <c r="H169" s="14">
        <v>2</v>
      </c>
      <c r="I169" s="18">
        <v>6430</v>
      </c>
      <c r="J169" s="119" t="s">
        <v>678</v>
      </c>
      <c r="K169" s="121"/>
      <c r="L169" s="121"/>
      <c r="M169" s="121">
        <v>5436</v>
      </c>
      <c r="N169" s="121">
        <v>14514</v>
      </c>
      <c r="O169" s="770">
        <v>11459</v>
      </c>
      <c r="P169" s="771">
        <v>16334</v>
      </c>
      <c r="Q169" s="771"/>
      <c r="R169" s="771"/>
      <c r="S169" s="771"/>
      <c r="T169" s="771"/>
      <c r="U169" s="771"/>
      <c r="V169" s="771"/>
      <c r="W169" s="771"/>
      <c r="X169" s="771"/>
      <c r="Y169" s="771"/>
      <c r="Z169" s="771"/>
      <c r="AA169" s="771"/>
      <c r="AB169" s="771"/>
      <c r="AC169" s="771"/>
      <c r="AD169" s="771"/>
      <c r="AE169" s="771"/>
      <c r="AF169" s="771"/>
      <c r="AG169" s="771"/>
      <c r="AH169" s="771"/>
      <c r="AI169" s="771"/>
      <c r="AJ169" s="771"/>
      <c r="AK169" s="771"/>
      <c r="AL169" s="771"/>
      <c r="AM169" s="771">
        <v>1676</v>
      </c>
      <c r="AN169" s="772">
        <v>1741</v>
      </c>
      <c r="AO169" s="773">
        <v>13497</v>
      </c>
      <c r="AP169" s="817">
        <v>12897</v>
      </c>
      <c r="AQ169" s="121">
        <f t="shared" si="370"/>
        <v>0</v>
      </c>
      <c r="AR169" s="121">
        <f t="shared" si="371"/>
        <v>0</v>
      </c>
      <c r="AS169" s="121">
        <f t="shared" si="372"/>
        <v>59.795999999999999</v>
      </c>
      <c r="AT169" s="121">
        <f t="shared" si="356"/>
        <v>159.654</v>
      </c>
      <c r="AU169" s="121">
        <f t="shared" si="357"/>
        <v>126.04900000000001</v>
      </c>
      <c r="AV169" s="121">
        <f t="shared" si="358"/>
        <v>179.67400000000001</v>
      </c>
      <c r="AW169" s="121">
        <f t="shared" si="373"/>
        <v>148.46700000000001</v>
      </c>
      <c r="AX169" s="121">
        <f t="shared" si="374"/>
        <v>141.86699999999999</v>
      </c>
      <c r="AY169" s="121">
        <f t="shared" si="359"/>
        <v>0</v>
      </c>
      <c r="AZ169" s="121">
        <f t="shared" si="360"/>
        <v>0</v>
      </c>
      <c r="BA169" s="121">
        <f t="shared" si="361"/>
        <v>62.375578928946446</v>
      </c>
      <c r="BB169" s="121">
        <f t="shared" si="375"/>
        <v>140.67850452722061</v>
      </c>
      <c r="BC169" s="121">
        <f t="shared" si="376"/>
        <v>137.68106983013294</v>
      </c>
      <c r="BD169" s="121">
        <f t="shared" si="377"/>
        <v>184.07040973269363</v>
      </c>
      <c r="BE169" s="121">
        <f t="shared" si="378"/>
        <v>150.77861305970148</v>
      </c>
      <c r="BF169" s="121">
        <f t="shared" si="379"/>
        <v>168.25610517661386</v>
      </c>
      <c r="BG169" s="121">
        <f t="shared" si="380"/>
        <v>0</v>
      </c>
      <c r="BH169" s="121">
        <f t="shared" si="381"/>
        <v>0</v>
      </c>
      <c r="BI169" s="121">
        <f t="shared" si="382"/>
        <v>12.729608147819391</v>
      </c>
      <c r="BJ169" s="121">
        <f t="shared" si="383"/>
        <v>28.734991334730079</v>
      </c>
      <c r="BK169" s="121">
        <f t="shared" si="384"/>
        <v>28.143387483977474</v>
      </c>
      <c r="BL169" s="121">
        <f t="shared" si="385"/>
        <v>37.598221891999998</v>
      </c>
      <c r="BM169" s="121">
        <f t="shared" si="362"/>
        <v>30.825179653925371</v>
      </c>
      <c r="BN169" s="121">
        <f t="shared" si="386"/>
        <v>34.495866683309373</v>
      </c>
      <c r="BO169" s="440">
        <f t="shared" si="387"/>
        <v>0</v>
      </c>
      <c r="BP169" s="440">
        <f t="shared" si="388"/>
        <v>0</v>
      </c>
      <c r="BQ169" s="440">
        <f t="shared" si="389"/>
        <v>37652.167644382214</v>
      </c>
      <c r="BR169" s="440">
        <f t="shared" si="390"/>
        <v>84918.660914613167</v>
      </c>
      <c r="BS169" s="440">
        <f t="shared" si="391"/>
        <v>83109.300333825697</v>
      </c>
      <c r="BT169" s="440">
        <f t="shared" si="392"/>
        <v>115295.01118711446</v>
      </c>
      <c r="BU169" s="440"/>
      <c r="BV169" s="453">
        <f t="shared" si="363"/>
        <v>0</v>
      </c>
      <c r="BW169" s="453">
        <f t="shared" si="364"/>
        <v>0</v>
      </c>
      <c r="BX169" s="453">
        <f t="shared" si="365"/>
        <v>39069.794438221914</v>
      </c>
      <c r="BY169" s="453">
        <f t="shared" si="366"/>
        <v>88115.899653868182</v>
      </c>
      <c r="BZ169" s="453">
        <f t="shared" si="367"/>
        <v>86238.415557237822</v>
      </c>
      <c r="CA169" s="453">
        <f t="shared" si="368"/>
        <v>115295.01118711446</v>
      </c>
      <c r="CB169" s="479">
        <f t="shared" si="369"/>
        <v>-115295.01118711446</v>
      </c>
    </row>
    <row r="170" spans="1:80" ht="13.8" thickBot="1">
      <c r="A170" s="13">
        <v>4519062</v>
      </c>
      <c r="B170" s="13" t="s">
        <v>618</v>
      </c>
      <c r="C170" s="13" t="s">
        <v>1121</v>
      </c>
      <c r="D170" s="13">
        <v>848646</v>
      </c>
      <c r="E170" s="13">
        <v>10036582</v>
      </c>
      <c r="F170" s="13" t="s">
        <v>1143</v>
      </c>
      <c r="G170" s="13" t="s">
        <v>370</v>
      </c>
      <c r="H170" s="14" t="s">
        <v>623</v>
      </c>
      <c r="I170" s="18">
        <v>6400</v>
      </c>
      <c r="J170" s="119" t="s">
        <v>678</v>
      </c>
      <c r="K170" s="121"/>
      <c r="L170" s="121"/>
      <c r="M170" s="121"/>
      <c r="N170" s="69">
        <v>25923</v>
      </c>
      <c r="O170" s="76">
        <f t="shared" si="353"/>
        <v>28225</v>
      </c>
      <c r="P170" s="12">
        <f t="shared" si="354"/>
        <v>15631</v>
      </c>
      <c r="Q170" s="12">
        <v>7948</v>
      </c>
      <c r="R170" s="12">
        <v>7442</v>
      </c>
      <c r="S170" s="12">
        <v>6252</v>
      </c>
      <c r="T170" s="12">
        <v>1802</v>
      </c>
      <c r="U170" s="13">
        <v>599</v>
      </c>
      <c r="V170" s="13">
        <v>291</v>
      </c>
      <c r="W170" s="13">
        <v>166</v>
      </c>
      <c r="X170" s="13">
        <v>173</v>
      </c>
      <c r="Y170" s="13">
        <v>285</v>
      </c>
      <c r="Z170" s="13">
        <v>626</v>
      </c>
      <c r="AA170" s="13">
        <v>989</v>
      </c>
      <c r="AB170" s="12">
        <v>1652</v>
      </c>
      <c r="AC170" s="12">
        <v>2166</v>
      </c>
      <c r="AD170" s="12">
        <v>2646</v>
      </c>
      <c r="AE170" s="12">
        <v>1414</v>
      </c>
      <c r="AF170" s="12">
        <v>1110</v>
      </c>
      <c r="AG170" s="13">
        <v>488</v>
      </c>
      <c r="AH170" s="13">
        <v>457</v>
      </c>
      <c r="AI170" s="13">
        <v>364</v>
      </c>
      <c r="AJ170" s="13">
        <v>330</v>
      </c>
      <c r="AK170" s="13">
        <v>486</v>
      </c>
      <c r="AL170" s="12">
        <v>1254</v>
      </c>
      <c r="AM170" s="12">
        <v>1840</v>
      </c>
      <c r="AN170" s="55">
        <v>3076</v>
      </c>
      <c r="AO170" s="812">
        <v>21396</v>
      </c>
      <c r="AP170" s="813">
        <v>18154</v>
      </c>
      <c r="AQ170" s="121">
        <f t="shared" si="370"/>
        <v>0</v>
      </c>
      <c r="AR170" s="121">
        <f t="shared" si="371"/>
        <v>0</v>
      </c>
      <c r="AS170" s="121">
        <f t="shared" si="372"/>
        <v>0</v>
      </c>
      <c r="AT170" s="121">
        <f t="shared" si="356"/>
        <v>285.15300000000002</v>
      </c>
      <c r="AU170" s="121">
        <f t="shared" si="357"/>
        <v>310.47500000000002</v>
      </c>
      <c r="AV170" s="121">
        <f t="shared" si="358"/>
        <v>171.941</v>
      </c>
      <c r="AW170" s="121">
        <f t="shared" si="373"/>
        <v>235.35599999999999</v>
      </c>
      <c r="AX170" s="121">
        <f t="shared" si="374"/>
        <v>199.69399999999999</v>
      </c>
      <c r="AY170" s="121">
        <f t="shared" si="359"/>
        <v>0</v>
      </c>
      <c r="AZ170" s="121">
        <f t="shared" si="360"/>
        <v>0</v>
      </c>
      <c r="BA170" s="121">
        <f t="shared" si="361"/>
        <v>0</v>
      </c>
      <c r="BB170" s="121">
        <f t="shared" si="375"/>
        <v>251.2614629226361</v>
      </c>
      <c r="BC170" s="121">
        <f t="shared" si="376"/>
        <v>339.12629338995572</v>
      </c>
      <c r="BD170" s="121">
        <f t="shared" si="377"/>
        <v>176.14819239204931</v>
      </c>
      <c r="BE170" s="121">
        <f t="shared" si="378"/>
        <v>239.02046417910447</v>
      </c>
      <c r="BF170" s="121">
        <f t="shared" si="379"/>
        <v>236.83967848152656</v>
      </c>
      <c r="BG170" s="121">
        <f t="shared" si="380"/>
        <v>0</v>
      </c>
      <c r="BH170" s="121">
        <f t="shared" si="381"/>
        <v>0</v>
      </c>
      <c r="BI170" s="121">
        <f t="shared" si="382"/>
        <v>0</v>
      </c>
      <c r="BJ170" s="121">
        <f t="shared" si="383"/>
        <v>51.322666416577647</v>
      </c>
      <c r="BK170" s="121">
        <f t="shared" si="384"/>
        <v>69.320805631840855</v>
      </c>
      <c r="BL170" s="121">
        <f t="shared" si="385"/>
        <v>35.980029777999988</v>
      </c>
      <c r="BM170" s="121">
        <f t="shared" si="362"/>
        <v>48.865343696776115</v>
      </c>
      <c r="BN170" s="121">
        <f t="shared" si="386"/>
        <v>48.556870882282581</v>
      </c>
      <c r="BO170" s="440">
        <f t="shared" si="387"/>
        <v>0</v>
      </c>
      <c r="BP170" s="440">
        <f t="shared" si="388"/>
        <v>0</v>
      </c>
      <c r="BQ170" s="440">
        <f t="shared" si="389"/>
        <v>0</v>
      </c>
      <c r="BR170" s="440">
        <f t="shared" si="390"/>
        <v>151670.55580057306</v>
      </c>
      <c r="BS170" s="440">
        <f t="shared" si="391"/>
        <v>204708.96255539145</v>
      </c>
      <c r="BT170" s="440">
        <f t="shared" si="392"/>
        <v>110332.82232556543</v>
      </c>
      <c r="BU170" s="440"/>
      <c r="BV170" s="453">
        <f t="shared" si="363"/>
        <v>0</v>
      </c>
      <c r="BW170" s="453">
        <f t="shared" si="364"/>
        <v>0</v>
      </c>
      <c r="BX170" s="453">
        <f t="shared" si="365"/>
        <v>0</v>
      </c>
      <c r="BY170" s="453">
        <f t="shared" si="366"/>
        <v>157381.04359426934</v>
      </c>
      <c r="BZ170" s="453">
        <f t="shared" si="367"/>
        <v>212416.37831425408</v>
      </c>
      <c r="CA170" s="453">
        <f t="shared" si="368"/>
        <v>110332.82232556543</v>
      </c>
      <c r="CB170" s="479">
        <f t="shared" si="369"/>
        <v>-110332.82232556543</v>
      </c>
    </row>
    <row r="171" spans="1:80">
      <c r="A171" s="13">
        <v>4474851</v>
      </c>
      <c r="B171" s="13" t="s">
        <v>624</v>
      </c>
      <c r="C171" s="13" t="s">
        <v>1122</v>
      </c>
      <c r="D171" s="13">
        <v>336012</v>
      </c>
      <c r="E171" s="13">
        <v>30138752</v>
      </c>
      <c r="F171" s="13" t="s">
        <v>109</v>
      </c>
      <c r="G171" s="13" t="s">
        <v>520</v>
      </c>
      <c r="H171" s="14">
        <v>13</v>
      </c>
      <c r="I171" s="18">
        <v>6320</v>
      </c>
      <c r="J171" s="119" t="s">
        <v>678</v>
      </c>
      <c r="K171" s="79">
        <v>87144</v>
      </c>
      <c r="L171" s="79">
        <v>81600</v>
      </c>
      <c r="M171" s="80">
        <v>91159</v>
      </c>
      <c r="N171" s="80">
        <v>109727</v>
      </c>
      <c r="O171" s="76">
        <f t="shared" si="353"/>
        <v>28705</v>
      </c>
      <c r="P171" s="12">
        <f t="shared" si="354"/>
        <v>24821</v>
      </c>
      <c r="Q171" s="12">
        <v>5297</v>
      </c>
      <c r="R171" s="12">
        <v>5015</v>
      </c>
      <c r="S171" s="12">
        <v>4009</v>
      </c>
      <c r="T171" s="12">
        <v>1583</v>
      </c>
      <c r="U171" s="12">
        <v>1164</v>
      </c>
      <c r="V171" s="13">
        <v>646</v>
      </c>
      <c r="W171" s="13">
        <v>554</v>
      </c>
      <c r="X171" s="13">
        <v>749</v>
      </c>
      <c r="Y171" s="12">
        <v>1048</v>
      </c>
      <c r="Z171" s="12">
        <v>1950</v>
      </c>
      <c r="AA171" s="12">
        <v>2830</v>
      </c>
      <c r="AB171" s="12">
        <v>3860</v>
      </c>
      <c r="AC171" s="12">
        <v>4103</v>
      </c>
      <c r="AD171" s="12">
        <v>4319</v>
      </c>
      <c r="AE171" s="12">
        <v>2876</v>
      </c>
      <c r="AF171" s="12">
        <v>1770</v>
      </c>
      <c r="AG171" s="12">
        <v>1049</v>
      </c>
      <c r="AH171" s="13">
        <v>774</v>
      </c>
      <c r="AI171" s="13">
        <v>536</v>
      </c>
      <c r="AJ171" s="13">
        <v>480</v>
      </c>
      <c r="AK171" s="13">
        <v>908</v>
      </c>
      <c r="AL171" s="12">
        <v>1737</v>
      </c>
      <c r="AM171" s="12">
        <v>2401</v>
      </c>
      <c r="AN171" s="55">
        <v>3868</v>
      </c>
      <c r="AO171" s="55">
        <v>24630</v>
      </c>
      <c r="AP171" s="813">
        <v>31865</v>
      </c>
      <c r="AQ171" s="121">
        <f t="shared" si="370"/>
        <v>958.58399999999995</v>
      </c>
      <c r="AR171" s="121">
        <f t="shared" si="371"/>
        <v>897.6</v>
      </c>
      <c r="AS171" s="121">
        <f t="shared" si="372"/>
        <v>1002.749</v>
      </c>
      <c r="AT171" s="121">
        <f t="shared" si="356"/>
        <v>1206.9970000000001</v>
      </c>
      <c r="AU171" s="121">
        <f t="shared" si="357"/>
        <v>315.755</v>
      </c>
      <c r="AV171" s="121">
        <f t="shared" si="358"/>
        <v>273.03100000000001</v>
      </c>
      <c r="AW171" s="121">
        <f t="shared" si="373"/>
        <v>270.93</v>
      </c>
      <c r="AX171" s="121">
        <f t="shared" si="374"/>
        <v>350.51499999999999</v>
      </c>
      <c r="AY171" s="121">
        <f t="shared" si="359"/>
        <v>1095.1756952158694</v>
      </c>
      <c r="AZ171" s="121">
        <f t="shared" si="360"/>
        <v>1013.2</v>
      </c>
      <c r="BA171" s="121">
        <f t="shared" si="361"/>
        <v>1046.007247899895</v>
      </c>
      <c r="BB171" s="121">
        <f t="shared" si="375"/>
        <v>1063.5407376504299</v>
      </c>
      <c r="BC171" s="121">
        <f t="shared" si="376"/>
        <v>344.89354302067949</v>
      </c>
      <c r="BD171" s="121">
        <f t="shared" si="377"/>
        <v>279.71174482522275</v>
      </c>
      <c r="BE171" s="121">
        <f t="shared" si="378"/>
        <v>275.14834701492538</v>
      </c>
      <c r="BF171" s="952">
        <f t="shared" si="379"/>
        <v>415.71534399106775</v>
      </c>
      <c r="BG171" s="121">
        <f t="shared" si="380"/>
        <v>223.86486385907585</v>
      </c>
      <c r="BH171" s="121">
        <f t="shared" si="381"/>
        <v>207.06768400000001</v>
      </c>
      <c r="BI171" s="121">
        <f t="shared" si="382"/>
        <v>213.46915915141059</v>
      </c>
      <c r="BJ171" s="121">
        <f t="shared" si="383"/>
        <v>217.23883107247681</v>
      </c>
      <c r="BK171" s="121">
        <f t="shared" si="384"/>
        <v>70.499689128857085</v>
      </c>
      <c r="BL171" s="121">
        <f t="shared" si="385"/>
        <v>57.133920997999994</v>
      </c>
      <c r="BM171" s="121">
        <f t="shared" si="362"/>
        <v>56.251328063731343</v>
      </c>
      <c r="BN171" s="121">
        <f t="shared" si="386"/>
        <v>85.229959825048724</v>
      </c>
      <c r="BO171" s="440">
        <f t="shared" si="387"/>
        <v>661087.87420303386</v>
      </c>
      <c r="BP171" s="440">
        <f t="shared" si="388"/>
        <v>611604.36363636365</v>
      </c>
      <c r="BQ171" s="440">
        <f t="shared" si="389"/>
        <v>631408.01145957294</v>
      </c>
      <c r="BR171" s="440">
        <f t="shared" si="390"/>
        <v>641991.86345444131</v>
      </c>
      <c r="BS171" s="440">
        <f t="shared" si="391"/>
        <v>208190.28415066469</v>
      </c>
      <c r="BT171" s="440">
        <f t="shared" si="392"/>
        <v>175201.26562234407</v>
      </c>
      <c r="BU171" s="440"/>
      <c r="BV171" s="453">
        <f t="shared" si="363"/>
        <v>685978.23091248551</v>
      </c>
      <c r="BW171" s="453">
        <f t="shared" si="364"/>
        <v>634631.63636363635</v>
      </c>
      <c r="BX171" s="453">
        <f t="shared" si="365"/>
        <v>655180.90345729783</v>
      </c>
      <c r="BY171" s="453">
        <f t="shared" si="366"/>
        <v>666163.24385558744</v>
      </c>
      <c r="BZ171" s="453">
        <f t="shared" si="367"/>
        <v>216028.77376477106</v>
      </c>
      <c r="CA171" s="453">
        <f t="shared" si="368"/>
        <v>175201.26562234407</v>
      </c>
      <c r="CB171" s="479">
        <f t="shared" si="369"/>
        <v>510776.96529014141</v>
      </c>
    </row>
    <row r="172" spans="1:80">
      <c r="A172" s="13">
        <v>4474852</v>
      </c>
      <c r="B172" s="13" t="s">
        <v>624</v>
      </c>
      <c r="C172" s="13" t="s">
        <v>1122</v>
      </c>
      <c r="D172" s="13">
        <v>912346</v>
      </c>
      <c r="E172" s="13">
        <v>30138752</v>
      </c>
      <c r="F172" s="13" t="s">
        <v>2038</v>
      </c>
      <c r="G172" s="13" t="s">
        <v>520</v>
      </c>
      <c r="H172" s="14">
        <v>13</v>
      </c>
      <c r="I172" s="18">
        <v>6320</v>
      </c>
      <c r="J172" s="119" t="s">
        <v>678</v>
      </c>
      <c r="K172" s="121"/>
      <c r="L172" s="121"/>
      <c r="M172" s="121"/>
      <c r="N172" s="121"/>
      <c r="O172" s="76">
        <f t="shared" si="353"/>
        <v>7094</v>
      </c>
      <c r="P172" s="12">
        <f t="shared" si="354"/>
        <v>8435</v>
      </c>
      <c r="Q172" s="12">
        <v>1238</v>
      </c>
      <c r="R172" s="12">
        <v>1172</v>
      </c>
      <c r="S172" s="13">
        <v>937</v>
      </c>
      <c r="T172" s="13">
        <v>413</v>
      </c>
      <c r="U172" s="13">
        <v>303</v>
      </c>
      <c r="V172" s="13">
        <v>168</v>
      </c>
      <c r="W172" s="13">
        <v>144</v>
      </c>
      <c r="X172" s="13">
        <v>195</v>
      </c>
      <c r="Y172" s="13">
        <v>273</v>
      </c>
      <c r="Z172" s="13">
        <v>508</v>
      </c>
      <c r="AA172" s="13">
        <v>737</v>
      </c>
      <c r="AB172" s="12">
        <v>1006</v>
      </c>
      <c r="AC172" s="12">
        <v>1069</v>
      </c>
      <c r="AD172" s="12">
        <v>1125</v>
      </c>
      <c r="AE172" s="13">
        <v>749</v>
      </c>
      <c r="AF172" s="13">
        <v>719</v>
      </c>
      <c r="AG172" s="13">
        <v>426</v>
      </c>
      <c r="AH172" s="13">
        <v>314</v>
      </c>
      <c r="AI172" s="13">
        <v>218</v>
      </c>
      <c r="AJ172" s="13">
        <v>195</v>
      </c>
      <c r="AK172" s="13">
        <v>369</v>
      </c>
      <c r="AL172" s="13">
        <v>705</v>
      </c>
      <c r="AM172" s="13">
        <v>975</v>
      </c>
      <c r="AN172" s="55">
        <v>1571</v>
      </c>
      <c r="AO172" s="55">
        <v>8836</v>
      </c>
      <c r="AP172" s="814">
        <v>12887</v>
      </c>
      <c r="AQ172" s="121">
        <f t="shared" si="370"/>
        <v>0</v>
      </c>
      <c r="AR172" s="121">
        <f t="shared" si="371"/>
        <v>0</v>
      </c>
      <c r="AS172" s="121">
        <f t="shared" si="372"/>
        <v>0</v>
      </c>
      <c r="AT172" s="121">
        <f t="shared" si="356"/>
        <v>0</v>
      </c>
      <c r="AU172" s="121">
        <f t="shared" si="357"/>
        <v>78.034000000000006</v>
      </c>
      <c r="AV172" s="121">
        <f t="shared" si="358"/>
        <v>92.784999999999997</v>
      </c>
      <c r="AW172" s="121">
        <f t="shared" si="373"/>
        <v>97.195999999999998</v>
      </c>
      <c r="AX172" s="121">
        <f t="shared" si="374"/>
        <v>141.75700000000001</v>
      </c>
      <c r="AY172" s="121">
        <f t="shared" si="359"/>
        <v>0</v>
      </c>
      <c r="AZ172" s="121">
        <f t="shared" si="360"/>
        <v>0</v>
      </c>
      <c r="BA172" s="121">
        <f t="shared" si="361"/>
        <v>0</v>
      </c>
      <c r="BB172" s="121">
        <f t="shared" si="375"/>
        <v>0</v>
      </c>
      <c r="BC172" s="121">
        <f t="shared" si="376"/>
        <v>85.235143500738559</v>
      </c>
      <c r="BD172" s="121">
        <f t="shared" si="377"/>
        <v>95.055338930774496</v>
      </c>
      <c r="BE172" s="121">
        <f t="shared" si="378"/>
        <v>98.709329850746258</v>
      </c>
      <c r="BF172" s="121">
        <f t="shared" si="379"/>
        <v>168.12564374746245</v>
      </c>
      <c r="BG172" s="121">
        <f t="shared" si="380"/>
        <v>0</v>
      </c>
      <c r="BH172" s="121">
        <f t="shared" si="381"/>
        <v>0</v>
      </c>
      <c r="BI172" s="121">
        <f t="shared" si="382"/>
        <v>0</v>
      </c>
      <c r="BJ172" s="121">
        <f t="shared" si="383"/>
        <v>0</v>
      </c>
      <c r="BK172" s="121">
        <f t="shared" si="384"/>
        <v>17.422915682985966</v>
      </c>
      <c r="BL172" s="121">
        <f t="shared" si="385"/>
        <v>19.416003529999998</v>
      </c>
      <c r="BM172" s="121">
        <f t="shared" si="362"/>
        <v>20.180135394686562</v>
      </c>
      <c r="BN172" s="121">
        <f t="shared" si="386"/>
        <v>34.469119481104755</v>
      </c>
      <c r="BO172" s="440">
        <f t="shared" si="387"/>
        <v>0</v>
      </c>
      <c r="BP172" s="440">
        <f t="shared" si="388"/>
        <v>0</v>
      </c>
      <c r="BQ172" s="440">
        <f t="shared" si="389"/>
        <v>0</v>
      </c>
      <c r="BR172" s="440">
        <f t="shared" si="390"/>
        <v>0</v>
      </c>
      <c r="BS172" s="440">
        <f t="shared" si="391"/>
        <v>51451.032076809453</v>
      </c>
      <c r="BT172" s="440">
        <f t="shared" si="392"/>
        <v>59539.207748457848</v>
      </c>
      <c r="BU172" s="440"/>
      <c r="BV172" s="453">
        <f t="shared" si="363"/>
        <v>0</v>
      </c>
      <c r="BW172" s="453">
        <f t="shared" si="364"/>
        <v>0</v>
      </c>
      <c r="BX172" s="453">
        <f t="shared" si="365"/>
        <v>0</v>
      </c>
      <c r="BY172" s="453">
        <f t="shared" si="366"/>
        <v>0</v>
      </c>
      <c r="BZ172" s="453">
        <f t="shared" si="367"/>
        <v>53388.19442909897</v>
      </c>
      <c r="CA172" s="453">
        <f t="shared" si="368"/>
        <v>59539.207748457848</v>
      </c>
      <c r="CB172" s="479">
        <f t="shared" si="369"/>
        <v>-59539.207748457848</v>
      </c>
    </row>
    <row r="173" spans="1:80">
      <c r="A173" s="13">
        <v>4474931</v>
      </c>
      <c r="B173" s="13" t="s">
        <v>624</v>
      </c>
      <c r="C173" s="13" t="s">
        <v>1121</v>
      </c>
      <c r="D173" s="13">
        <v>498584</v>
      </c>
      <c r="E173" s="13">
        <v>30177930</v>
      </c>
      <c r="F173" s="13" t="s">
        <v>625</v>
      </c>
      <c r="G173" s="13" t="s">
        <v>401</v>
      </c>
      <c r="H173" s="14">
        <v>13</v>
      </c>
      <c r="I173" s="18">
        <v>6300</v>
      </c>
      <c r="J173" s="119" t="s">
        <v>678</v>
      </c>
      <c r="K173" s="70">
        <v>46077</v>
      </c>
      <c r="L173" s="70">
        <v>45286</v>
      </c>
      <c r="M173" s="70">
        <v>42937</v>
      </c>
      <c r="N173" s="70">
        <v>50021</v>
      </c>
      <c r="O173" s="76">
        <f t="shared" si="353"/>
        <v>41271</v>
      </c>
      <c r="P173" s="12">
        <f t="shared" si="354"/>
        <v>44774</v>
      </c>
      <c r="Q173" s="12">
        <v>6944</v>
      </c>
      <c r="R173" s="12">
        <v>6575</v>
      </c>
      <c r="S173" s="12">
        <v>5256</v>
      </c>
      <c r="T173" s="12">
        <v>2476</v>
      </c>
      <c r="U173" s="12">
        <v>1820</v>
      </c>
      <c r="V173" s="12">
        <v>1010</v>
      </c>
      <c r="W173" s="13">
        <v>866</v>
      </c>
      <c r="X173" s="12">
        <v>1171</v>
      </c>
      <c r="Y173" s="12">
        <v>1639</v>
      </c>
      <c r="Z173" s="12">
        <v>3050</v>
      </c>
      <c r="AA173" s="12">
        <v>4427</v>
      </c>
      <c r="AB173" s="12">
        <v>6037</v>
      </c>
      <c r="AC173" s="12">
        <v>6298</v>
      </c>
      <c r="AD173" s="12">
        <v>6630</v>
      </c>
      <c r="AE173" s="12">
        <v>4414</v>
      </c>
      <c r="AF173" s="12">
        <v>3740</v>
      </c>
      <c r="AG173" s="12">
        <v>2217</v>
      </c>
      <c r="AH173" s="12">
        <v>1636</v>
      </c>
      <c r="AI173" s="12">
        <v>1133</v>
      </c>
      <c r="AJ173" s="12">
        <v>1014</v>
      </c>
      <c r="AK173" s="12">
        <v>1919</v>
      </c>
      <c r="AL173" s="12">
        <v>3670</v>
      </c>
      <c r="AM173" s="12">
        <v>5075</v>
      </c>
      <c r="AN173" s="55">
        <v>7028</v>
      </c>
      <c r="AO173" s="55">
        <v>45998</v>
      </c>
      <c r="AP173" s="813">
        <v>41499</v>
      </c>
      <c r="AQ173" s="121">
        <f t="shared" si="370"/>
        <v>506.84699999999998</v>
      </c>
      <c r="AR173" s="121">
        <f t="shared" si="371"/>
        <v>498.14600000000002</v>
      </c>
      <c r="AS173" s="121">
        <f t="shared" si="372"/>
        <v>472.30700000000002</v>
      </c>
      <c r="AT173" s="121">
        <f t="shared" si="356"/>
        <v>550.23099999999999</v>
      </c>
      <c r="AU173" s="121">
        <f t="shared" si="357"/>
        <v>453.98099999999999</v>
      </c>
      <c r="AV173" s="121">
        <f t="shared" si="358"/>
        <v>492.51400000000001</v>
      </c>
      <c r="AW173" s="121">
        <f t="shared" si="373"/>
        <v>505.97800000000001</v>
      </c>
      <c r="AX173" s="121">
        <f t="shared" si="374"/>
        <v>456.48899999999998</v>
      </c>
      <c r="AY173" s="121">
        <f t="shared" si="359"/>
        <v>579.06924754959152</v>
      </c>
      <c r="AZ173" s="121">
        <f t="shared" si="360"/>
        <v>562.30116666666663</v>
      </c>
      <c r="BA173" s="121">
        <f t="shared" si="361"/>
        <v>492.68216197059854</v>
      </c>
      <c r="BB173" s="121">
        <f t="shared" si="375"/>
        <v>484.83391724928362</v>
      </c>
      <c r="BC173" s="121">
        <f t="shared" si="376"/>
        <v>495.87533231166913</v>
      </c>
      <c r="BD173" s="121">
        <f t="shared" si="377"/>
        <v>504.56523358464699</v>
      </c>
      <c r="BE173" s="121">
        <f t="shared" si="378"/>
        <v>513.85601567164179</v>
      </c>
      <c r="BF173" s="121">
        <f t="shared" si="379"/>
        <v>541.40188483556642</v>
      </c>
      <c r="BG173" s="121">
        <f t="shared" si="380"/>
        <v>118.36754489161201</v>
      </c>
      <c r="BH173" s="121">
        <f t="shared" si="381"/>
        <v>114.91748943166667</v>
      </c>
      <c r="BI173" s="121">
        <f t="shared" si="382"/>
        <v>100.54657561495976</v>
      </c>
      <c r="BJ173" s="121">
        <f t="shared" si="383"/>
        <v>99.032175937338678</v>
      </c>
      <c r="BK173" s="121">
        <f t="shared" si="384"/>
        <v>101.36187667782829</v>
      </c>
      <c r="BL173" s="121">
        <f t="shared" si="385"/>
        <v>103.06249461199999</v>
      </c>
      <c r="BM173" s="121">
        <f t="shared" si="362"/>
        <v>105.05272384391044</v>
      </c>
      <c r="BN173" s="121">
        <f t="shared" si="386"/>
        <v>110.99821442898784</v>
      </c>
      <c r="BO173" s="440">
        <f t="shared" si="387"/>
        <v>349547.25488448067</v>
      </c>
      <c r="BP173" s="440">
        <f t="shared" si="388"/>
        <v>339425.43151515146</v>
      </c>
      <c r="BQ173" s="440">
        <f t="shared" si="389"/>
        <v>297400.86868043401</v>
      </c>
      <c r="BR173" s="440">
        <f t="shared" si="390"/>
        <v>292663.38277593121</v>
      </c>
      <c r="BS173" s="440">
        <f t="shared" si="391"/>
        <v>299328.38241358934</v>
      </c>
      <c r="BT173" s="440">
        <f t="shared" si="392"/>
        <v>316041.31449074706</v>
      </c>
      <c r="BU173" s="440"/>
      <c r="BV173" s="453">
        <f t="shared" si="363"/>
        <v>362707.91960151686</v>
      </c>
      <c r="BW173" s="453">
        <f t="shared" si="364"/>
        <v>352205.00348484848</v>
      </c>
      <c r="BX173" s="453">
        <f t="shared" si="365"/>
        <v>308598.19054340216</v>
      </c>
      <c r="BY173" s="453">
        <f t="shared" si="366"/>
        <v>303682.33544068766</v>
      </c>
      <c r="BZ173" s="453">
        <f t="shared" si="367"/>
        <v>310598.27632976364</v>
      </c>
      <c r="CA173" s="453">
        <f t="shared" si="368"/>
        <v>316041.31449074706</v>
      </c>
      <c r="CB173" s="479">
        <f t="shared" si="369"/>
        <v>46666.6051107698</v>
      </c>
    </row>
    <row r="174" spans="1:80">
      <c r="A174" s="13">
        <v>4487338</v>
      </c>
      <c r="B174" s="13" t="s">
        <v>624</v>
      </c>
      <c r="C174" s="13" t="s">
        <v>1122</v>
      </c>
      <c r="D174" s="13">
        <v>307819</v>
      </c>
      <c r="E174" s="13">
        <v>30005579</v>
      </c>
      <c r="F174" s="13" t="s">
        <v>626</v>
      </c>
      <c r="G174" s="13" t="s">
        <v>627</v>
      </c>
      <c r="H174" s="14">
        <v>6</v>
      </c>
      <c r="I174" s="18">
        <v>6400</v>
      </c>
      <c r="J174" s="119" t="s">
        <v>678</v>
      </c>
      <c r="K174" s="121">
        <v>22023</v>
      </c>
      <c r="L174" s="121">
        <v>22023</v>
      </c>
      <c r="M174" s="121">
        <v>26749</v>
      </c>
      <c r="N174" s="121">
        <v>26980</v>
      </c>
      <c r="O174" s="76">
        <f t="shared" si="353"/>
        <v>5982</v>
      </c>
      <c r="P174" s="12">
        <f t="shared" si="354"/>
        <v>6079</v>
      </c>
      <c r="Q174" s="12">
        <v>1024</v>
      </c>
      <c r="R174" s="13">
        <v>970</v>
      </c>
      <c r="S174" s="13">
        <v>775</v>
      </c>
      <c r="T174" s="13">
        <v>354</v>
      </c>
      <c r="U174" s="13">
        <v>260</v>
      </c>
      <c r="V174" s="13">
        <v>144</v>
      </c>
      <c r="W174" s="13">
        <v>124</v>
      </c>
      <c r="X174" s="13">
        <v>167</v>
      </c>
      <c r="Y174" s="13">
        <v>234</v>
      </c>
      <c r="Z174" s="13">
        <v>436</v>
      </c>
      <c r="AA174" s="13">
        <v>632</v>
      </c>
      <c r="AB174" s="13">
        <v>862</v>
      </c>
      <c r="AC174" s="13">
        <v>917</v>
      </c>
      <c r="AD174" s="13">
        <v>965</v>
      </c>
      <c r="AE174" s="13">
        <v>642</v>
      </c>
      <c r="AF174" s="13">
        <v>471</v>
      </c>
      <c r="AG174" s="13">
        <v>279</v>
      </c>
      <c r="AH174" s="13">
        <v>206</v>
      </c>
      <c r="AI174" s="13">
        <v>143</v>
      </c>
      <c r="AJ174" s="13">
        <v>128</v>
      </c>
      <c r="AK174" s="13">
        <v>242</v>
      </c>
      <c r="AL174" s="13">
        <v>462</v>
      </c>
      <c r="AM174" s="13">
        <v>640</v>
      </c>
      <c r="AN174" s="18">
        <v>984</v>
      </c>
      <c r="AO174" s="55">
        <v>5971</v>
      </c>
      <c r="AP174" s="813">
        <v>4475</v>
      </c>
      <c r="AQ174" s="121">
        <f t="shared" si="370"/>
        <v>242.25299999999999</v>
      </c>
      <c r="AR174" s="121">
        <f t="shared" si="371"/>
        <v>242.25299999999999</v>
      </c>
      <c r="AS174" s="121">
        <f t="shared" si="372"/>
        <v>294.23899999999998</v>
      </c>
      <c r="AT174" s="121">
        <f t="shared" si="356"/>
        <v>296.77999999999997</v>
      </c>
      <c r="AU174" s="121">
        <f t="shared" si="357"/>
        <v>65.802000000000007</v>
      </c>
      <c r="AV174" s="121">
        <f t="shared" si="358"/>
        <v>66.869</v>
      </c>
      <c r="AW174" s="121">
        <f t="shared" si="373"/>
        <v>65.680999999999997</v>
      </c>
      <c r="AX174" s="121">
        <f t="shared" si="374"/>
        <v>49.225000000000001</v>
      </c>
      <c r="AY174" s="121">
        <f t="shared" si="359"/>
        <v>276.77240355892644</v>
      </c>
      <c r="AZ174" s="121">
        <f t="shared" si="360"/>
        <v>273.45224999999994</v>
      </c>
      <c r="BA174" s="121">
        <f t="shared" si="361"/>
        <v>306.93236953097653</v>
      </c>
      <c r="BB174" s="121">
        <f t="shared" si="375"/>
        <v>261.50654899713459</v>
      </c>
      <c r="BC174" s="121">
        <f t="shared" si="376"/>
        <v>71.874348522895133</v>
      </c>
      <c r="BD174" s="121">
        <f t="shared" si="377"/>
        <v>68.505205140507201</v>
      </c>
      <c r="BE174" s="121">
        <f t="shared" si="378"/>
        <v>66.703645149253731</v>
      </c>
      <c r="BF174" s="121">
        <f t="shared" si="379"/>
        <v>58.381489545269993</v>
      </c>
      <c r="BG174" s="121">
        <f t="shared" si="380"/>
        <v>56.575047011480152</v>
      </c>
      <c r="BH174" s="121">
        <f t="shared" si="381"/>
        <v>55.885436332499985</v>
      </c>
      <c r="BI174" s="121">
        <f t="shared" si="382"/>
        <v>62.638757973881695</v>
      </c>
      <c r="BJ174" s="121">
        <f t="shared" si="383"/>
        <v>53.415327698154712</v>
      </c>
      <c r="BK174" s="121">
        <f t="shared" si="384"/>
        <v>14.691835581564995</v>
      </c>
      <c r="BL174" s="121">
        <f t="shared" si="385"/>
        <v>13.992873202</v>
      </c>
      <c r="BM174" s="121">
        <f t="shared" si="362"/>
        <v>13.636893214313433</v>
      </c>
      <c r="BN174" s="121">
        <f t="shared" si="386"/>
        <v>11.969372986571255</v>
      </c>
      <c r="BO174" s="440">
        <f t="shared" si="387"/>
        <v>167069.88723920649</v>
      </c>
      <c r="BP174" s="440">
        <f t="shared" si="388"/>
        <v>165065.72181818177</v>
      </c>
      <c r="BQ174" s="440">
        <f t="shared" si="389"/>
        <v>185275.53942597128</v>
      </c>
      <c r="BR174" s="440">
        <f t="shared" si="390"/>
        <v>157854.86230372486</v>
      </c>
      <c r="BS174" s="440">
        <f t="shared" si="391"/>
        <v>43385.970381093059</v>
      </c>
      <c r="BT174" s="440">
        <f t="shared" si="392"/>
        <v>42909.169401644962</v>
      </c>
      <c r="BU174" s="440"/>
      <c r="BV174" s="453">
        <f t="shared" si="363"/>
        <v>173360.16913827302</v>
      </c>
      <c r="BW174" s="453">
        <f t="shared" si="364"/>
        <v>171280.54568181816</v>
      </c>
      <c r="BX174" s="453">
        <f t="shared" si="365"/>
        <v>192251.27509712984</v>
      </c>
      <c r="BY174" s="453">
        <f t="shared" si="366"/>
        <v>163798.19296275068</v>
      </c>
      <c r="BZ174" s="453">
        <f t="shared" si="367"/>
        <v>45019.478302067953</v>
      </c>
      <c r="CA174" s="453">
        <f t="shared" si="368"/>
        <v>42909.169401644962</v>
      </c>
      <c r="CB174" s="479">
        <f t="shared" si="369"/>
        <v>130450.99973662806</v>
      </c>
    </row>
    <row r="175" spans="1:80">
      <c r="A175" s="13">
        <v>4488099</v>
      </c>
      <c r="B175" s="13" t="s">
        <v>624</v>
      </c>
      <c r="C175" s="13" t="s">
        <v>106</v>
      </c>
      <c r="D175" s="13">
        <v>352377</v>
      </c>
      <c r="E175" s="13">
        <v>30036344</v>
      </c>
      <c r="F175" s="13" t="s">
        <v>110</v>
      </c>
      <c r="G175" s="13" t="s">
        <v>504</v>
      </c>
      <c r="H175" s="14">
        <v>41</v>
      </c>
      <c r="I175" s="18">
        <v>6400</v>
      </c>
      <c r="J175" s="119" t="s">
        <v>678</v>
      </c>
      <c r="K175" s="69">
        <v>4415</v>
      </c>
      <c r="L175" s="69">
        <v>4415</v>
      </c>
      <c r="M175" s="69">
        <v>4174</v>
      </c>
      <c r="N175" s="69">
        <v>5129</v>
      </c>
      <c r="O175" s="76">
        <f t="shared" si="353"/>
        <v>4277</v>
      </c>
      <c r="P175" s="12">
        <f t="shared" si="354"/>
        <v>4041</v>
      </c>
      <c r="Q175" s="13">
        <v>764</v>
      </c>
      <c r="R175" s="13">
        <v>724</v>
      </c>
      <c r="S175" s="13">
        <v>579</v>
      </c>
      <c r="T175" s="13">
        <v>243</v>
      </c>
      <c r="U175" s="13">
        <v>179</v>
      </c>
      <c r="V175" s="13">
        <v>99</v>
      </c>
      <c r="W175" s="13">
        <v>85</v>
      </c>
      <c r="X175" s="13">
        <v>115</v>
      </c>
      <c r="Y175" s="13">
        <v>161</v>
      </c>
      <c r="Z175" s="13">
        <v>300</v>
      </c>
      <c r="AA175" s="13">
        <v>435</v>
      </c>
      <c r="AB175" s="13">
        <v>593</v>
      </c>
      <c r="AC175" s="13">
        <v>631</v>
      </c>
      <c r="AD175" s="13">
        <v>664</v>
      </c>
      <c r="AE175" s="13">
        <v>442</v>
      </c>
      <c r="AF175" s="13">
        <v>301</v>
      </c>
      <c r="AG175" s="13">
        <v>179</v>
      </c>
      <c r="AH175" s="13">
        <v>132</v>
      </c>
      <c r="AI175" s="13">
        <v>91</v>
      </c>
      <c r="AJ175" s="13">
        <v>82</v>
      </c>
      <c r="AK175" s="13">
        <v>155</v>
      </c>
      <c r="AL175" s="13">
        <v>296</v>
      </c>
      <c r="AM175" s="13">
        <v>409</v>
      </c>
      <c r="AN175" s="18">
        <v>659</v>
      </c>
      <c r="AO175" s="55">
        <v>4205</v>
      </c>
      <c r="AP175" s="813">
        <v>3745</v>
      </c>
      <c r="AQ175" s="121">
        <f t="shared" si="370"/>
        <v>48.564999999999998</v>
      </c>
      <c r="AR175" s="121">
        <f t="shared" si="371"/>
        <v>48.564999999999998</v>
      </c>
      <c r="AS175" s="121">
        <f t="shared" si="372"/>
        <v>45.914000000000001</v>
      </c>
      <c r="AT175" s="121">
        <f t="shared" si="356"/>
        <v>56.418999999999997</v>
      </c>
      <c r="AU175" s="121">
        <f t="shared" si="357"/>
        <v>47.046999999999997</v>
      </c>
      <c r="AV175" s="121">
        <f t="shared" si="358"/>
        <v>44.451000000000001</v>
      </c>
      <c r="AW175" s="121">
        <f t="shared" si="373"/>
        <v>46.255000000000003</v>
      </c>
      <c r="AX175" s="121">
        <f t="shared" si="374"/>
        <v>41.195</v>
      </c>
      <c r="AY175" s="121">
        <f t="shared" si="359"/>
        <v>55.485181933099952</v>
      </c>
      <c r="AZ175" s="121">
        <f t="shared" si="360"/>
        <v>54.819583333333327</v>
      </c>
      <c r="BA175" s="121">
        <f t="shared" si="361"/>
        <v>47.894714210710532</v>
      </c>
      <c r="BB175" s="121">
        <f t="shared" si="375"/>
        <v>49.713383610315176</v>
      </c>
      <c r="BC175" s="121">
        <f t="shared" si="376"/>
        <v>51.388597230428353</v>
      </c>
      <c r="BD175" s="121">
        <f t="shared" si="377"/>
        <v>45.538663262508564</v>
      </c>
      <c r="BE175" s="121">
        <f t="shared" si="378"/>
        <v>46.975184701492537</v>
      </c>
      <c r="BF175" s="121">
        <f t="shared" si="379"/>
        <v>48.857805217214775</v>
      </c>
      <c r="BG175" s="121">
        <f t="shared" si="380"/>
        <v>11.341726038944961</v>
      </c>
      <c r="BH175" s="121">
        <f t="shared" si="381"/>
        <v>11.203478245833333</v>
      </c>
      <c r="BI175" s="121">
        <f t="shared" si="382"/>
        <v>9.7743532761218059</v>
      </c>
      <c r="BJ175" s="121">
        <f t="shared" si="383"/>
        <v>10.154455736242976</v>
      </c>
      <c r="BK175" s="121">
        <f t="shared" si="384"/>
        <v>10.50434315987186</v>
      </c>
      <c r="BL175" s="121">
        <f t="shared" si="385"/>
        <v>9.3017273579999991</v>
      </c>
      <c r="BM175" s="121">
        <f t="shared" si="362"/>
        <v>9.6036067603731343</v>
      </c>
      <c r="BN175" s="121">
        <f t="shared" si="386"/>
        <v>10.016827225633373</v>
      </c>
      <c r="BO175" s="440">
        <f t="shared" si="387"/>
        <v>33492.873457798516</v>
      </c>
      <c r="BP175" s="440">
        <f t="shared" si="388"/>
        <v>33091.093939393933</v>
      </c>
      <c r="BQ175" s="440">
        <f t="shared" si="389"/>
        <v>28910.991123556174</v>
      </c>
      <c r="BR175" s="440">
        <f t="shared" si="390"/>
        <v>30008.806106590251</v>
      </c>
      <c r="BS175" s="440">
        <f t="shared" si="391"/>
        <v>31020.025964549477</v>
      </c>
      <c r="BT175" s="440">
        <f t="shared" si="392"/>
        <v>28523.762716244</v>
      </c>
      <c r="BU175" s="440"/>
      <c r="BV175" s="453">
        <f t="shared" si="363"/>
        <v>34753.900319914428</v>
      </c>
      <c r="BW175" s="453">
        <f t="shared" si="364"/>
        <v>34336.993560606054</v>
      </c>
      <c r="BX175" s="453">
        <f t="shared" si="365"/>
        <v>29999.507355617778</v>
      </c>
      <c r="BY175" s="453">
        <f t="shared" si="366"/>
        <v>31138.655734097414</v>
      </c>
      <c r="BZ175" s="453">
        <f t="shared" si="367"/>
        <v>32187.948628877395</v>
      </c>
      <c r="CA175" s="453">
        <f t="shared" si="368"/>
        <v>28523.762716244</v>
      </c>
      <c r="CB175" s="479">
        <f t="shared" si="369"/>
        <v>6230.1376036704278</v>
      </c>
    </row>
    <row r="176" spans="1:80">
      <c r="A176" s="13">
        <v>4488789</v>
      </c>
      <c r="B176" s="13" t="s">
        <v>624</v>
      </c>
      <c r="C176" s="13" t="s">
        <v>1120</v>
      </c>
      <c r="D176" s="13">
        <v>307865</v>
      </c>
      <c r="E176" s="13">
        <v>30005616</v>
      </c>
      <c r="F176" s="13" t="s">
        <v>1108</v>
      </c>
      <c r="G176" s="13" t="s">
        <v>1126</v>
      </c>
      <c r="H176" s="14">
        <v>31</v>
      </c>
      <c r="I176" s="18">
        <v>6430</v>
      </c>
      <c r="J176" s="119" t="s">
        <v>678</v>
      </c>
      <c r="K176" s="69">
        <v>8356</v>
      </c>
      <c r="L176" s="69">
        <v>8356</v>
      </c>
      <c r="M176" s="69">
        <v>7296</v>
      </c>
      <c r="N176" s="69">
        <v>7681</v>
      </c>
      <c r="O176" s="76">
        <f t="shared" si="353"/>
        <v>6778</v>
      </c>
      <c r="P176" s="12">
        <f t="shared" si="354"/>
        <v>6227</v>
      </c>
      <c r="Q176" s="12">
        <v>1040</v>
      </c>
      <c r="R176" s="13">
        <v>974</v>
      </c>
      <c r="S176" s="13">
        <v>818</v>
      </c>
      <c r="T176" s="13">
        <v>758</v>
      </c>
      <c r="U176" s="13">
        <v>290</v>
      </c>
      <c r="V176" s="13">
        <v>161</v>
      </c>
      <c r="W176" s="13">
        <v>138</v>
      </c>
      <c r="X176" s="13">
        <v>186</v>
      </c>
      <c r="Y176" s="13">
        <v>261</v>
      </c>
      <c r="Z176" s="13">
        <v>486</v>
      </c>
      <c r="AA176" s="13">
        <v>705</v>
      </c>
      <c r="AB176" s="13">
        <v>961</v>
      </c>
      <c r="AC176" s="12">
        <v>1022</v>
      </c>
      <c r="AD176" s="12">
        <v>1075</v>
      </c>
      <c r="AE176" s="13">
        <v>716</v>
      </c>
      <c r="AF176" s="13">
        <v>447</v>
      </c>
      <c r="AG176" s="13">
        <v>265</v>
      </c>
      <c r="AH176" s="13">
        <v>195</v>
      </c>
      <c r="AI176" s="13">
        <v>135</v>
      </c>
      <c r="AJ176" s="13">
        <v>121</v>
      </c>
      <c r="AK176" s="13">
        <v>229</v>
      </c>
      <c r="AL176" s="13">
        <v>439</v>
      </c>
      <c r="AM176" s="13">
        <v>606</v>
      </c>
      <c r="AN176" s="18">
        <v>977</v>
      </c>
      <c r="AO176" s="55">
        <v>7186</v>
      </c>
      <c r="AP176" s="813">
        <v>6357</v>
      </c>
      <c r="AQ176" s="121">
        <f t="shared" si="370"/>
        <v>91.915999999999997</v>
      </c>
      <c r="AR176" s="121">
        <f t="shared" si="371"/>
        <v>91.915999999999997</v>
      </c>
      <c r="AS176" s="121">
        <f t="shared" si="372"/>
        <v>80.256</v>
      </c>
      <c r="AT176" s="121">
        <f t="shared" si="356"/>
        <v>84.491</v>
      </c>
      <c r="AU176" s="121">
        <f t="shared" si="357"/>
        <v>74.558000000000007</v>
      </c>
      <c r="AV176" s="121">
        <f t="shared" si="358"/>
        <v>68.497</v>
      </c>
      <c r="AW176" s="121">
        <f t="shared" si="373"/>
        <v>79.046000000000006</v>
      </c>
      <c r="AX176" s="121">
        <f t="shared" si="374"/>
        <v>69.927000000000007</v>
      </c>
      <c r="AY176" s="121">
        <f t="shared" si="359"/>
        <v>105.0134043562816</v>
      </c>
      <c r="AZ176" s="121">
        <f t="shared" si="360"/>
        <v>103.75366666666666</v>
      </c>
      <c r="BA176" s="121">
        <f t="shared" si="361"/>
        <v>83.718216310815549</v>
      </c>
      <c r="BB176" s="121">
        <f t="shared" si="375"/>
        <v>74.448917822349571</v>
      </c>
      <c r="BC176" s="121">
        <f t="shared" si="376"/>
        <v>81.438370827178744</v>
      </c>
      <c r="BD176" s="121">
        <f t="shared" si="377"/>
        <v>70.17304037011651</v>
      </c>
      <c r="BE176" s="121">
        <f t="shared" si="378"/>
        <v>80.276736567164193</v>
      </c>
      <c r="BF176" s="121">
        <f t="shared" si="379"/>
        <v>82.934330511571261</v>
      </c>
      <c r="BG176" s="121">
        <f t="shared" si="380"/>
        <v>21.46578998446752</v>
      </c>
      <c r="BH176" s="121">
        <f t="shared" si="381"/>
        <v>21.204136856666665</v>
      </c>
      <c r="BI176" s="121">
        <f t="shared" si="382"/>
        <v>17.085213584711237</v>
      </c>
      <c r="BJ176" s="121">
        <f t="shared" si="383"/>
        <v>15.206935954393122</v>
      </c>
      <c r="BK176" s="121">
        <f t="shared" si="384"/>
        <v>16.646817380783606</v>
      </c>
      <c r="BL176" s="121">
        <f t="shared" si="385"/>
        <v>14.333545225999998</v>
      </c>
      <c r="BM176" s="121">
        <f t="shared" si="362"/>
        <v>16.411776023791049</v>
      </c>
      <c r="BN176" s="121">
        <f t="shared" si="386"/>
        <v>17.003196441482341</v>
      </c>
      <c r="BO176" s="440">
        <f t="shared" si="387"/>
        <v>63389.909538700893</v>
      </c>
      <c r="BP176" s="440">
        <f t="shared" si="388"/>
        <v>62629.486060606054</v>
      </c>
      <c r="BQ176" s="440">
        <f t="shared" si="389"/>
        <v>50535.359663983203</v>
      </c>
      <c r="BR176" s="440">
        <f t="shared" si="390"/>
        <v>44940.074030945558</v>
      </c>
      <c r="BS176" s="440">
        <f t="shared" si="391"/>
        <v>49159.162026587896</v>
      </c>
      <c r="BT176" s="440">
        <f t="shared" si="392"/>
        <v>43953.840740918436</v>
      </c>
      <c r="BU176" s="440"/>
      <c r="BV176" s="453">
        <f t="shared" si="363"/>
        <v>65776.577819525468</v>
      </c>
      <c r="BW176" s="453">
        <f t="shared" si="364"/>
        <v>64987.523939393934</v>
      </c>
      <c r="BX176" s="453">
        <f t="shared" si="365"/>
        <v>52438.046398319922</v>
      </c>
      <c r="BY176" s="453">
        <f t="shared" si="366"/>
        <v>46632.094890544417</v>
      </c>
      <c r="BZ176" s="453">
        <f t="shared" si="367"/>
        <v>51010.03409084196</v>
      </c>
      <c r="CA176" s="453">
        <f t="shared" si="368"/>
        <v>43953.840740918436</v>
      </c>
      <c r="CB176" s="479">
        <f t="shared" si="369"/>
        <v>21822.737078607031</v>
      </c>
    </row>
    <row r="177" spans="1:80">
      <c r="A177" s="13">
        <v>4488915</v>
      </c>
      <c r="B177" s="13" t="s">
        <v>624</v>
      </c>
      <c r="C177" s="13" t="s">
        <v>1120</v>
      </c>
      <c r="D177" s="13">
        <v>355588</v>
      </c>
      <c r="E177" s="13">
        <v>30039192</v>
      </c>
      <c r="F177" s="13" t="s">
        <v>1127</v>
      </c>
      <c r="G177" s="13" t="s">
        <v>485</v>
      </c>
      <c r="H177" s="14">
        <v>1</v>
      </c>
      <c r="I177" s="18">
        <v>6400</v>
      </c>
      <c r="J177" s="119" t="s">
        <v>678</v>
      </c>
      <c r="K177" s="69">
        <v>1424</v>
      </c>
      <c r="L177" s="69">
        <v>1589</v>
      </c>
      <c r="M177" s="69">
        <v>1657</v>
      </c>
      <c r="N177" s="69">
        <v>1965</v>
      </c>
      <c r="O177" s="76">
        <f t="shared" si="353"/>
        <v>1589</v>
      </c>
      <c r="P177" s="12">
        <f t="shared" si="354"/>
        <v>1443</v>
      </c>
      <c r="Q177" s="12">
        <v>291</v>
      </c>
      <c r="R177" s="13">
        <v>276</v>
      </c>
      <c r="S177" s="13">
        <v>220</v>
      </c>
      <c r="T177" s="13">
        <v>88</v>
      </c>
      <c r="U177" s="13">
        <v>65</v>
      </c>
      <c r="V177" s="13">
        <v>36</v>
      </c>
      <c r="W177" s="13">
        <v>31</v>
      </c>
      <c r="X177" s="13">
        <v>42</v>
      </c>
      <c r="Y177" s="13">
        <v>58</v>
      </c>
      <c r="Z177" s="13">
        <v>109</v>
      </c>
      <c r="AA177" s="13">
        <v>158</v>
      </c>
      <c r="AB177" s="13">
        <v>215</v>
      </c>
      <c r="AC177" s="12">
        <v>229</v>
      </c>
      <c r="AD177" s="12">
        <v>241</v>
      </c>
      <c r="AE177" s="13">
        <v>160</v>
      </c>
      <c r="AF177" s="13">
        <v>106</v>
      </c>
      <c r="AG177" s="13">
        <v>63</v>
      </c>
      <c r="AH177" s="13">
        <v>47</v>
      </c>
      <c r="AI177" s="13">
        <v>32</v>
      </c>
      <c r="AJ177" s="13">
        <v>29</v>
      </c>
      <c r="AK177" s="13">
        <v>55</v>
      </c>
      <c r="AL177" s="13">
        <v>104</v>
      </c>
      <c r="AM177" s="13">
        <v>144</v>
      </c>
      <c r="AN177" s="18">
        <v>233</v>
      </c>
      <c r="AO177" s="55">
        <v>1393</v>
      </c>
      <c r="AP177" s="813">
        <v>1371</v>
      </c>
      <c r="AQ177" s="121">
        <f t="shared" si="370"/>
        <v>15.664</v>
      </c>
      <c r="AR177" s="121">
        <f t="shared" si="371"/>
        <v>17.478999999999999</v>
      </c>
      <c r="AS177" s="121">
        <f t="shared" si="372"/>
        <v>18.227</v>
      </c>
      <c r="AT177" s="121">
        <f t="shared" si="356"/>
        <v>21.614999999999998</v>
      </c>
      <c r="AU177" s="121">
        <f t="shared" si="357"/>
        <v>17.478999999999999</v>
      </c>
      <c r="AV177" s="121">
        <f t="shared" si="358"/>
        <v>15.872999999999999</v>
      </c>
      <c r="AW177" s="121">
        <f t="shared" si="373"/>
        <v>15.323</v>
      </c>
      <c r="AX177" s="121">
        <f t="shared" si="374"/>
        <v>15.081</v>
      </c>
      <c r="AY177" s="121">
        <f t="shared" si="359"/>
        <v>17.896013380007776</v>
      </c>
      <c r="AZ177" s="121">
        <f t="shared" si="360"/>
        <v>19.730083333333329</v>
      </c>
      <c r="BA177" s="121">
        <f t="shared" si="361"/>
        <v>19.013306527826391</v>
      </c>
      <c r="BB177" s="121">
        <f t="shared" si="375"/>
        <v>19.04597363896848</v>
      </c>
      <c r="BC177" s="121">
        <f t="shared" si="376"/>
        <v>19.091999298375182</v>
      </c>
      <c r="BD177" s="121">
        <f t="shared" si="377"/>
        <v>16.261393488690882</v>
      </c>
      <c r="BE177" s="121">
        <f t="shared" si="378"/>
        <v>15.56157723880597</v>
      </c>
      <c r="BF177" s="121">
        <f t="shared" si="379"/>
        <v>17.886261936662603</v>
      </c>
      <c r="BG177" s="121">
        <f t="shared" si="380"/>
        <v>3.6581240950073894</v>
      </c>
      <c r="BH177" s="121">
        <f t="shared" si="381"/>
        <v>4.0322371308333329</v>
      </c>
      <c r="BI177" s="121">
        <f t="shared" si="382"/>
        <v>3.8802355961988102</v>
      </c>
      <c r="BJ177" s="121">
        <f t="shared" si="383"/>
        <v>3.8903305754957014</v>
      </c>
      <c r="BK177" s="121">
        <f t="shared" si="384"/>
        <v>3.9025955765808709</v>
      </c>
      <c r="BL177" s="121">
        <f t="shared" si="385"/>
        <v>3.3215522339999994</v>
      </c>
      <c r="BM177" s="121">
        <f t="shared" si="362"/>
        <v>3.1814088507014926</v>
      </c>
      <c r="BN177" s="121">
        <f t="shared" si="386"/>
        <v>3.6670414222545671</v>
      </c>
      <c r="BO177" s="440">
        <f t="shared" si="387"/>
        <v>10802.684440295603</v>
      </c>
      <c r="BP177" s="440">
        <f t="shared" si="388"/>
        <v>11909.795757575755</v>
      </c>
      <c r="BQ177" s="440">
        <f t="shared" si="389"/>
        <v>11477.123213160658</v>
      </c>
      <c r="BR177" s="440">
        <f t="shared" si="390"/>
        <v>11496.842269340974</v>
      </c>
      <c r="BS177" s="440">
        <f t="shared" si="391"/>
        <v>11524.625031019201</v>
      </c>
      <c r="BT177" s="440">
        <f t="shared" si="392"/>
        <v>10185.545557916379</v>
      </c>
      <c r="BU177" s="440"/>
      <c r="BV177" s="453">
        <f t="shared" si="363"/>
        <v>11209.412017113962</v>
      </c>
      <c r="BW177" s="453">
        <f t="shared" si="364"/>
        <v>12358.20674242424</v>
      </c>
      <c r="BX177" s="453">
        <f t="shared" si="365"/>
        <v>11909.243816065804</v>
      </c>
      <c r="BY177" s="453">
        <f t="shared" si="366"/>
        <v>11929.705306590256</v>
      </c>
      <c r="BZ177" s="453">
        <f t="shared" si="367"/>
        <v>11958.534105982273</v>
      </c>
      <c r="CA177" s="453">
        <f t="shared" si="368"/>
        <v>10185.545557916379</v>
      </c>
      <c r="CB177" s="479">
        <f t="shared" si="369"/>
        <v>1023.866459197583</v>
      </c>
    </row>
    <row r="178" spans="1:80">
      <c r="A178" s="13">
        <v>4490106</v>
      </c>
      <c r="B178" s="13" t="s">
        <v>624</v>
      </c>
      <c r="C178" s="13" t="s">
        <v>106</v>
      </c>
      <c r="D178" s="13">
        <v>352727</v>
      </c>
      <c r="E178" s="13">
        <v>30036651</v>
      </c>
      <c r="F178" s="13" t="s">
        <v>265</v>
      </c>
      <c r="G178" s="13" t="s">
        <v>419</v>
      </c>
      <c r="H178" s="14">
        <v>67</v>
      </c>
      <c r="I178" s="18">
        <v>6430</v>
      </c>
      <c r="J178" s="119" t="s">
        <v>678</v>
      </c>
      <c r="K178" s="134">
        <v>2469</v>
      </c>
      <c r="L178" s="134">
        <v>2469</v>
      </c>
      <c r="M178" s="134">
        <v>3363</v>
      </c>
      <c r="N178" s="134">
        <v>4131</v>
      </c>
      <c r="O178" s="76">
        <f t="shared" si="353"/>
        <v>3626</v>
      </c>
      <c r="P178" s="12">
        <f t="shared" si="354"/>
        <v>3938</v>
      </c>
      <c r="Q178" s="13">
        <v>627</v>
      </c>
      <c r="R178" s="13">
        <v>594</v>
      </c>
      <c r="S178" s="13">
        <v>475</v>
      </c>
      <c r="T178" s="13">
        <v>212</v>
      </c>
      <c r="U178" s="13">
        <v>156</v>
      </c>
      <c r="V178" s="13">
        <v>87</v>
      </c>
      <c r="W178" s="13">
        <v>74</v>
      </c>
      <c r="X178" s="13">
        <v>100</v>
      </c>
      <c r="Y178" s="13">
        <v>141</v>
      </c>
      <c r="Z178" s="13">
        <v>262</v>
      </c>
      <c r="AA178" s="13">
        <v>380</v>
      </c>
      <c r="AB178" s="13">
        <v>518</v>
      </c>
      <c r="AC178" s="13">
        <v>550</v>
      </c>
      <c r="AD178" s="13">
        <v>579</v>
      </c>
      <c r="AE178" s="13">
        <v>386</v>
      </c>
      <c r="AF178" s="13">
        <v>317</v>
      </c>
      <c r="AG178" s="13">
        <v>188</v>
      </c>
      <c r="AH178" s="13">
        <v>139</v>
      </c>
      <c r="AI178" s="13">
        <v>96</v>
      </c>
      <c r="AJ178" s="13">
        <v>86</v>
      </c>
      <c r="AK178" s="13">
        <v>163</v>
      </c>
      <c r="AL178" s="13">
        <v>311</v>
      </c>
      <c r="AM178" s="13">
        <v>430</v>
      </c>
      <c r="AN178" s="18">
        <v>693</v>
      </c>
      <c r="AO178" s="55">
        <v>3838</v>
      </c>
      <c r="AP178" s="813">
        <v>3214</v>
      </c>
      <c r="AQ178" s="121">
        <f t="shared" si="370"/>
        <v>27.158999999999999</v>
      </c>
      <c r="AR178" s="121">
        <f t="shared" si="371"/>
        <v>27.158999999999999</v>
      </c>
      <c r="AS178" s="121">
        <f t="shared" si="372"/>
        <v>36.993000000000002</v>
      </c>
      <c r="AT178" s="121">
        <f t="shared" si="356"/>
        <v>45.441000000000003</v>
      </c>
      <c r="AU178" s="121">
        <f t="shared" si="357"/>
        <v>39.886000000000003</v>
      </c>
      <c r="AV178" s="121">
        <f t="shared" si="358"/>
        <v>43.317999999999998</v>
      </c>
      <c r="AW178" s="121">
        <f t="shared" si="373"/>
        <v>42.218000000000004</v>
      </c>
      <c r="AX178" s="121">
        <f t="shared" si="374"/>
        <v>35.353999999999999</v>
      </c>
      <c r="AY178" s="121">
        <f t="shared" si="359"/>
        <v>31.028972637106182</v>
      </c>
      <c r="AZ178" s="121">
        <f t="shared" si="360"/>
        <v>30.656749999999999</v>
      </c>
      <c r="BA178" s="121">
        <f t="shared" si="361"/>
        <v>38.588865330766538</v>
      </c>
      <c r="BB178" s="121">
        <f t="shared" si="375"/>
        <v>40.040161375358167</v>
      </c>
      <c r="BC178" s="121">
        <f t="shared" si="376"/>
        <v>43.566764918759233</v>
      </c>
      <c r="BD178" s="121">
        <f t="shared" si="377"/>
        <v>44.377940095956127</v>
      </c>
      <c r="BE178" s="121">
        <f t="shared" si="378"/>
        <v>42.875329104477615</v>
      </c>
      <c r="BF178" s="121">
        <f t="shared" si="379"/>
        <v>41.930303329273244</v>
      </c>
      <c r="BG178" s="121">
        <f t="shared" si="380"/>
        <v>6.3426322967508746</v>
      </c>
      <c r="BH178" s="121">
        <f t="shared" si="381"/>
        <v>6.2653199974999998</v>
      </c>
      <c r="BI178" s="121">
        <f t="shared" si="382"/>
        <v>7.8752156367028352</v>
      </c>
      <c r="BJ178" s="121">
        <f t="shared" si="383"/>
        <v>8.1786033625306587</v>
      </c>
      <c r="BK178" s="121">
        <f t="shared" si="384"/>
        <v>8.9054824170435758</v>
      </c>
      <c r="BL178" s="121">
        <f t="shared" si="385"/>
        <v>9.064638043999997</v>
      </c>
      <c r="BM178" s="121">
        <f t="shared" si="362"/>
        <v>8.765432282119404</v>
      </c>
      <c r="BN178" s="121">
        <f t="shared" si="386"/>
        <v>8.5965507885676011</v>
      </c>
      <c r="BO178" s="440">
        <f t="shared" si="387"/>
        <v>18730.216210035003</v>
      </c>
      <c r="BP178" s="440">
        <f t="shared" si="388"/>
        <v>18505.529090909091</v>
      </c>
      <c r="BQ178" s="440">
        <f t="shared" si="389"/>
        <v>23293.642345117256</v>
      </c>
      <c r="BR178" s="440">
        <f t="shared" si="390"/>
        <v>24169.697412034384</v>
      </c>
      <c r="BS178" s="440">
        <f t="shared" si="391"/>
        <v>26298.483550960118</v>
      </c>
      <c r="BT178" s="440">
        <f t="shared" si="392"/>
        <v>27796.727932830701</v>
      </c>
      <c r="BU178" s="440"/>
      <c r="BV178" s="453">
        <f t="shared" si="363"/>
        <v>19435.420133605599</v>
      </c>
      <c r="BW178" s="453">
        <f t="shared" si="364"/>
        <v>19202.273409090907</v>
      </c>
      <c r="BX178" s="453">
        <f t="shared" si="365"/>
        <v>24170.662011725588</v>
      </c>
      <c r="BY178" s="453">
        <f t="shared" si="366"/>
        <v>25079.701079656163</v>
      </c>
      <c r="BZ178" s="453">
        <f t="shared" si="367"/>
        <v>27288.63729911374</v>
      </c>
      <c r="CA178" s="453">
        <f t="shared" si="368"/>
        <v>27796.727932830701</v>
      </c>
      <c r="CB178" s="479">
        <f t="shared" si="369"/>
        <v>-8361.3077992251019</v>
      </c>
    </row>
    <row r="179" spans="1:80">
      <c r="A179" s="13">
        <v>4490914</v>
      </c>
      <c r="B179" s="13" t="s">
        <v>624</v>
      </c>
      <c r="C179" s="13" t="s">
        <v>1120</v>
      </c>
      <c r="D179" s="13">
        <v>354673</v>
      </c>
      <c r="E179" s="13">
        <v>30038361</v>
      </c>
      <c r="F179" s="13" t="s">
        <v>184</v>
      </c>
      <c r="G179" s="13" t="s">
        <v>628</v>
      </c>
      <c r="H179" s="14">
        <v>21</v>
      </c>
      <c r="I179" s="18">
        <v>6430</v>
      </c>
      <c r="J179" s="119" t="s">
        <v>678</v>
      </c>
      <c r="K179" s="121">
        <v>5484</v>
      </c>
      <c r="L179" s="121">
        <v>6572</v>
      </c>
      <c r="M179" s="70">
        <v>7245</v>
      </c>
      <c r="N179" s="70">
        <v>8838</v>
      </c>
      <c r="O179" s="76">
        <f t="shared" si="353"/>
        <v>8313</v>
      </c>
      <c r="P179" s="12">
        <f t="shared" si="354"/>
        <v>8217</v>
      </c>
      <c r="Q179" s="12">
        <v>1495</v>
      </c>
      <c r="R179" s="12">
        <v>1400</v>
      </c>
      <c r="S179" s="12">
        <v>1176</v>
      </c>
      <c r="T179" s="13">
        <v>566</v>
      </c>
      <c r="U179" s="13">
        <v>334</v>
      </c>
      <c r="V179" s="13">
        <v>185</v>
      </c>
      <c r="W179" s="13">
        <v>159</v>
      </c>
      <c r="X179" s="13">
        <v>215</v>
      </c>
      <c r="Y179" s="13">
        <v>301</v>
      </c>
      <c r="Z179" s="13">
        <v>560</v>
      </c>
      <c r="AA179" s="13">
        <v>813</v>
      </c>
      <c r="AB179" s="12">
        <v>1109</v>
      </c>
      <c r="AC179" s="12">
        <v>1178</v>
      </c>
      <c r="AD179" s="12">
        <v>1240</v>
      </c>
      <c r="AE179" s="13">
        <v>826</v>
      </c>
      <c r="AF179" s="13">
        <v>651</v>
      </c>
      <c r="AG179" s="13">
        <v>386</v>
      </c>
      <c r="AH179" s="13">
        <v>285</v>
      </c>
      <c r="AI179" s="13">
        <v>197</v>
      </c>
      <c r="AJ179" s="13">
        <v>176</v>
      </c>
      <c r="AK179" s="13">
        <v>334</v>
      </c>
      <c r="AL179" s="13">
        <v>639</v>
      </c>
      <c r="AM179" s="13">
        <v>883</v>
      </c>
      <c r="AN179" s="55">
        <v>1422</v>
      </c>
      <c r="AO179" s="55">
        <v>8556</v>
      </c>
      <c r="AP179" s="813">
        <v>4451</v>
      </c>
      <c r="AQ179" s="121">
        <f t="shared" si="370"/>
        <v>60.323999999999998</v>
      </c>
      <c r="AR179" s="121">
        <f t="shared" si="371"/>
        <v>72.292000000000002</v>
      </c>
      <c r="AS179" s="121">
        <f t="shared" si="372"/>
        <v>79.694999999999993</v>
      </c>
      <c r="AT179" s="121">
        <f t="shared" si="356"/>
        <v>97.218000000000004</v>
      </c>
      <c r="AU179" s="121">
        <f t="shared" si="357"/>
        <v>91.442999999999998</v>
      </c>
      <c r="AV179" s="121">
        <f t="shared" si="358"/>
        <v>90.387</v>
      </c>
      <c r="AW179" s="121">
        <f t="shared" si="373"/>
        <v>94.116</v>
      </c>
      <c r="AX179" s="121">
        <f t="shared" si="374"/>
        <v>48.960999999999999</v>
      </c>
      <c r="AY179" s="121">
        <f t="shared" si="359"/>
        <v>68.919759393232198</v>
      </c>
      <c r="AZ179" s="121">
        <f t="shared" si="360"/>
        <v>81.602333333333334</v>
      </c>
      <c r="BA179" s="121">
        <f t="shared" si="361"/>
        <v>83.133014963248158</v>
      </c>
      <c r="BB179" s="121">
        <f t="shared" si="375"/>
        <v>85.663264641833806</v>
      </c>
      <c r="BC179" s="121">
        <f t="shared" si="376"/>
        <v>99.88155454209749</v>
      </c>
      <c r="BD179" s="121">
        <f t="shared" si="377"/>
        <v>92.598662714187782</v>
      </c>
      <c r="BE179" s="121">
        <f t="shared" si="378"/>
        <v>95.581374626865681</v>
      </c>
      <c r="BF179" s="121">
        <f t="shared" si="379"/>
        <v>58.068382115306534</v>
      </c>
      <c r="BG179" s="121">
        <f t="shared" si="380"/>
        <v>14.087888017570593</v>
      </c>
      <c r="BH179" s="121">
        <f t="shared" si="381"/>
        <v>16.677068863333332</v>
      </c>
      <c r="BI179" s="121">
        <f t="shared" si="382"/>
        <v>16.965785693699686</v>
      </c>
      <c r="BJ179" s="121">
        <f t="shared" si="383"/>
        <v>17.497578435740973</v>
      </c>
      <c r="BK179" s="121">
        <f t="shared" si="384"/>
        <v>20.416788563950146</v>
      </c>
      <c r="BL179" s="121">
        <f t="shared" si="385"/>
        <v>18.914202845999995</v>
      </c>
      <c r="BM179" s="121">
        <f t="shared" si="362"/>
        <v>19.540656228716418</v>
      </c>
      <c r="BN179" s="121">
        <f t="shared" si="386"/>
        <v>11.905179701280145</v>
      </c>
      <c r="BO179" s="440">
        <f t="shared" si="387"/>
        <v>41602.472942823799</v>
      </c>
      <c r="BP179" s="440">
        <f t="shared" si="388"/>
        <v>49258.135757575757</v>
      </c>
      <c r="BQ179" s="440">
        <f t="shared" si="389"/>
        <v>50182.110850542522</v>
      </c>
      <c r="BR179" s="440">
        <f t="shared" si="390"/>
        <v>51709.461565616039</v>
      </c>
      <c r="BS179" s="440">
        <f t="shared" si="391"/>
        <v>60292.13837813885</v>
      </c>
      <c r="BT179" s="440">
        <f t="shared" si="392"/>
        <v>58000.435100068527</v>
      </c>
      <c r="BU179" s="440"/>
      <c r="BV179" s="453">
        <f t="shared" si="363"/>
        <v>43168.831110851803</v>
      </c>
      <c r="BW179" s="453">
        <f t="shared" si="364"/>
        <v>51112.734242424245</v>
      </c>
      <c r="BX179" s="453">
        <f t="shared" si="365"/>
        <v>52071.49755425271</v>
      </c>
      <c r="BY179" s="453">
        <f t="shared" si="366"/>
        <v>53656.353943839538</v>
      </c>
      <c r="BZ179" s="453">
        <f t="shared" si="367"/>
        <v>62562.173708641065</v>
      </c>
      <c r="CA179" s="453">
        <f t="shared" si="368"/>
        <v>58000.435100068527</v>
      </c>
      <c r="CB179" s="479">
        <f t="shared" si="369"/>
        <v>-14831.603989216725</v>
      </c>
    </row>
    <row r="180" spans="1:80">
      <c r="A180" s="13">
        <v>4491270</v>
      </c>
      <c r="B180" s="13" t="s">
        <v>624</v>
      </c>
      <c r="C180" s="13" t="s">
        <v>1120</v>
      </c>
      <c r="D180" s="13">
        <v>355212</v>
      </c>
      <c r="E180" s="13">
        <v>30038848</v>
      </c>
      <c r="F180" s="13" t="s">
        <v>629</v>
      </c>
      <c r="G180" s="13" t="s">
        <v>102</v>
      </c>
      <c r="H180" s="14">
        <v>53</v>
      </c>
      <c r="I180" s="18">
        <v>6430</v>
      </c>
      <c r="J180" s="119" t="s">
        <v>678</v>
      </c>
      <c r="K180" s="121">
        <v>7502</v>
      </c>
      <c r="L180" s="121">
        <v>8875</v>
      </c>
      <c r="M180" s="121">
        <v>9451</v>
      </c>
      <c r="N180" s="121">
        <v>11359</v>
      </c>
      <c r="O180" s="76">
        <f t="shared" si="353"/>
        <v>8949</v>
      </c>
      <c r="P180" s="12">
        <f t="shared" si="354"/>
        <v>8460</v>
      </c>
      <c r="Q180" s="12">
        <v>1588</v>
      </c>
      <c r="R180" s="12">
        <v>1487</v>
      </c>
      <c r="S180" s="12">
        <v>1249</v>
      </c>
      <c r="T180" s="13">
        <v>645</v>
      </c>
      <c r="U180" s="13">
        <v>362</v>
      </c>
      <c r="V180" s="13">
        <v>201</v>
      </c>
      <c r="W180" s="13">
        <v>172</v>
      </c>
      <c r="X180" s="13">
        <v>233</v>
      </c>
      <c r="Y180" s="13">
        <v>326</v>
      </c>
      <c r="Z180" s="13">
        <v>606</v>
      </c>
      <c r="AA180" s="13">
        <v>880</v>
      </c>
      <c r="AB180" s="12">
        <v>1200</v>
      </c>
      <c r="AC180" s="12">
        <v>1275</v>
      </c>
      <c r="AD180" s="12">
        <v>1342</v>
      </c>
      <c r="AE180" s="13">
        <v>894</v>
      </c>
      <c r="AF180" s="13">
        <v>648</v>
      </c>
      <c r="AG180" s="13">
        <v>384</v>
      </c>
      <c r="AH180" s="13">
        <v>283</v>
      </c>
      <c r="AI180" s="13">
        <v>196</v>
      </c>
      <c r="AJ180" s="13">
        <v>176</v>
      </c>
      <c r="AK180" s="13">
        <v>332</v>
      </c>
      <c r="AL180" s="13">
        <v>636</v>
      </c>
      <c r="AM180" s="13">
        <v>879</v>
      </c>
      <c r="AN180" s="55">
        <v>1415</v>
      </c>
      <c r="AO180" s="55">
        <v>10453</v>
      </c>
      <c r="AP180" s="813">
        <v>9780</v>
      </c>
      <c r="AQ180" s="121">
        <f t="shared" si="370"/>
        <v>82.522000000000006</v>
      </c>
      <c r="AR180" s="121">
        <f t="shared" si="371"/>
        <v>97.625</v>
      </c>
      <c r="AS180" s="121">
        <f t="shared" si="372"/>
        <v>103.961</v>
      </c>
      <c r="AT180" s="121">
        <f t="shared" si="356"/>
        <v>124.949</v>
      </c>
      <c r="AU180" s="121">
        <f t="shared" si="357"/>
        <v>98.438999999999993</v>
      </c>
      <c r="AV180" s="121">
        <f t="shared" si="358"/>
        <v>93.06</v>
      </c>
      <c r="AW180" s="121">
        <f t="shared" si="373"/>
        <v>114.983</v>
      </c>
      <c r="AX180" s="121">
        <f t="shared" si="374"/>
        <v>107.58</v>
      </c>
      <c r="AY180" s="121">
        <f t="shared" si="359"/>
        <v>94.280823298327505</v>
      </c>
      <c r="AZ180" s="121">
        <f t="shared" si="360"/>
        <v>110.19791666666666</v>
      </c>
      <c r="BA180" s="121">
        <f t="shared" si="361"/>
        <v>108.44584187959398</v>
      </c>
      <c r="BB180" s="121">
        <f t="shared" si="375"/>
        <v>110.09832802292263</v>
      </c>
      <c r="BC180" s="121">
        <f t="shared" si="376"/>
        <v>107.52316030280649</v>
      </c>
      <c r="BD180" s="121">
        <f t="shared" si="377"/>
        <v>95.337067854694993</v>
      </c>
      <c r="BE180" s="121">
        <f t="shared" si="378"/>
        <v>116.77327126865673</v>
      </c>
      <c r="BF180" s="121">
        <f t="shared" si="379"/>
        <v>127.59127771010962</v>
      </c>
      <c r="BG180" s="121">
        <f t="shared" si="380"/>
        <v>19.271943090411124</v>
      </c>
      <c r="BH180" s="121">
        <f t="shared" si="381"/>
        <v>22.521148229166666</v>
      </c>
      <c r="BI180" s="121">
        <f t="shared" si="382"/>
        <v>22.131627410787544</v>
      </c>
      <c r="BJ180" s="121">
        <f t="shared" si="383"/>
        <v>22.488684481962178</v>
      </c>
      <c r="BK180" s="121">
        <f t="shared" si="384"/>
        <v>21.978809197496673</v>
      </c>
      <c r="BL180" s="121">
        <f t="shared" si="385"/>
        <v>19.473549479999999</v>
      </c>
      <c r="BM180" s="121">
        <f t="shared" si="362"/>
        <v>23.87312757816418</v>
      </c>
      <c r="BN180" s="121">
        <f t="shared" si="386"/>
        <v>26.158763756126675</v>
      </c>
      <c r="BO180" s="440">
        <f t="shared" si="387"/>
        <v>56911.333336444965</v>
      </c>
      <c r="BP180" s="440">
        <f t="shared" si="388"/>
        <v>66519.469696969696</v>
      </c>
      <c r="BQ180" s="440">
        <f t="shared" si="389"/>
        <v>65461.853643682189</v>
      </c>
      <c r="BR180" s="440">
        <f t="shared" si="390"/>
        <v>66459.35437020057</v>
      </c>
      <c r="BS180" s="440">
        <f t="shared" si="391"/>
        <v>64904.889491875918</v>
      </c>
      <c r="BT180" s="440">
        <f t="shared" si="392"/>
        <v>59715.672501713503</v>
      </c>
      <c r="BU180" s="440"/>
      <c r="BV180" s="453">
        <f t="shared" si="363"/>
        <v>59054.079320497862</v>
      </c>
      <c r="BW180" s="453">
        <f t="shared" si="364"/>
        <v>69023.967803030304</v>
      </c>
      <c r="BX180" s="453">
        <f t="shared" si="365"/>
        <v>67926.531868218415</v>
      </c>
      <c r="BY180" s="453">
        <f t="shared" si="366"/>
        <v>68961.589097994263</v>
      </c>
      <c r="BZ180" s="453">
        <f t="shared" si="367"/>
        <v>67348.597680576058</v>
      </c>
      <c r="CA180" s="453">
        <f t="shared" si="368"/>
        <v>59715.672501713503</v>
      </c>
      <c r="CB180" s="479">
        <f t="shared" si="369"/>
        <v>-661.59318121564138</v>
      </c>
    </row>
    <row r="181" spans="1:80" ht="15" customHeight="1">
      <c r="A181" s="13">
        <v>4491328</v>
      </c>
      <c r="B181" s="13" t="s">
        <v>624</v>
      </c>
      <c r="C181" s="13" t="s">
        <v>1120</v>
      </c>
      <c r="D181" s="13">
        <v>355112</v>
      </c>
      <c r="E181" s="13">
        <v>30038798</v>
      </c>
      <c r="F181" s="13" t="s">
        <v>1294</v>
      </c>
      <c r="G181" s="13" t="s">
        <v>630</v>
      </c>
      <c r="H181" s="14">
        <v>4</v>
      </c>
      <c r="I181" s="18">
        <v>6430</v>
      </c>
      <c r="J181" s="119" t="s">
        <v>678</v>
      </c>
      <c r="K181" s="69">
        <v>2941</v>
      </c>
      <c r="L181" s="69">
        <v>3279</v>
      </c>
      <c r="M181" s="69">
        <v>2988</v>
      </c>
      <c r="N181" s="69">
        <v>3568</v>
      </c>
      <c r="O181" s="76">
        <f t="shared" si="353"/>
        <v>3427</v>
      </c>
      <c r="P181" s="12">
        <f t="shared" si="354"/>
        <v>3180</v>
      </c>
      <c r="Q181" s="13">
        <v>535</v>
      </c>
      <c r="R181" s="13">
        <v>500</v>
      </c>
      <c r="S181" s="13">
        <v>420</v>
      </c>
      <c r="T181" s="13">
        <v>398</v>
      </c>
      <c r="U181" s="13">
        <v>143</v>
      </c>
      <c r="V181" s="13">
        <v>79</v>
      </c>
      <c r="W181" s="13">
        <v>68</v>
      </c>
      <c r="X181" s="13">
        <v>92</v>
      </c>
      <c r="Y181" s="13">
        <v>129</v>
      </c>
      <c r="Z181" s="13">
        <v>240</v>
      </c>
      <c r="AA181" s="13">
        <v>348</v>
      </c>
      <c r="AB181" s="13">
        <v>475</v>
      </c>
      <c r="AC181" s="13">
        <v>505</v>
      </c>
      <c r="AD181" s="13">
        <v>532</v>
      </c>
      <c r="AE181" s="13">
        <v>354</v>
      </c>
      <c r="AF181" s="13">
        <v>234</v>
      </c>
      <c r="AG181" s="13">
        <v>139</v>
      </c>
      <c r="AH181" s="13">
        <v>102</v>
      </c>
      <c r="AI181" s="13">
        <v>71</v>
      </c>
      <c r="AJ181" s="13">
        <v>63</v>
      </c>
      <c r="AK181" s="13">
        <v>120</v>
      </c>
      <c r="AL181" s="13">
        <v>230</v>
      </c>
      <c r="AM181" s="13">
        <v>318</v>
      </c>
      <c r="AN181" s="18">
        <v>512</v>
      </c>
      <c r="AO181" s="55">
        <v>3231</v>
      </c>
      <c r="AP181" s="813">
        <v>2075</v>
      </c>
      <c r="AQ181" s="121">
        <f t="shared" si="370"/>
        <v>32.350999999999999</v>
      </c>
      <c r="AR181" s="121">
        <f t="shared" si="371"/>
        <v>36.069000000000003</v>
      </c>
      <c r="AS181" s="121">
        <f t="shared" si="372"/>
        <v>32.868000000000002</v>
      </c>
      <c r="AT181" s="121">
        <f t="shared" si="356"/>
        <v>39.247999999999998</v>
      </c>
      <c r="AU181" s="121">
        <f t="shared" si="357"/>
        <v>37.697000000000003</v>
      </c>
      <c r="AV181" s="121">
        <f t="shared" si="358"/>
        <v>34.979999999999997</v>
      </c>
      <c r="AW181" s="121">
        <f t="shared" si="373"/>
        <v>35.540999999999997</v>
      </c>
      <c r="AX181" s="121">
        <f t="shared" si="374"/>
        <v>22.824999999999999</v>
      </c>
      <c r="AY181" s="121">
        <f t="shared" si="359"/>
        <v>36.96079729677168</v>
      </c>
      <c r="AZ181" s="121">
        <f t="shared" si="360"/>
        <v>40.71425</v>
      </c>
      <c r="BA181" s="121">
        <f t="shared" si="361"/>
        <v>34.285914245712284</v>
      </c>
      <c r="BB181" s="121">
        <f t="shared" si="375"/>
        <v>34.583223381088821</v>
      </c>
      <c r="BC181" s="121">
        <f t="shared" si="376"/>
        <v>41.175759342688337</v>
      </c>
      <c r="BD181" s="121">
        <f t="shared" si="377"/>
        <v>35.835919122686768</v>
      </c>
      <c r="BE181" s="121">
        <f t="shared" si="378"/>
        <v>36.094369029850739</v>
      </c>
      <c r="BF181" s="121">
        <f t="shared" si="379"/>
        <v>27.07074654892407</v>
      </c>
      <c r="BG181" s="121">
        <f t="shared" si="380"/>
        <v>7.5551565754330987</v>
      </c>
      <c r="BH181" s="121">
        <f t="shared" si="381"/>
        <v>8.3207712725</v>
      </c>
      <c r="BI181" s="121">
        <f t="shared" si="382"/>
        <v>6.9970693792649632</v>
      </c>
      <c r="BJ181" s="121">
        <f t="shared" si="383"/>
        <v>7.0639692078212022</v>
      </c>
      <c r="BK181" s="121">
        <f t="shared" si="384"/>
        <v>8.4167369672389238</v>
      </c>
      <c r="BL181" s="121">
        <f t="shared" si="385"/>
        <v>7.3198448399999991</v>
      </c>
      <c r="BM181" s="121">
        <f t="shared" si="362"/>
        <v>7.3791328044626852</v>
      </c>
      <c r="BN181" s="121">
        <f t="shared" si="386"/>
        <v>5.5500444574604133</v>
      </c>
      <c r="BO181" s="440">
        <f t="shared" si="387"/>
        <v>22310.881277323995</v>
      </c>
      <c r="BP181" s="440">
        <f t="shared" si="388"/>
        <v>24576.601818181818</v>
      </c>
      <c r="BQ181" s="440">
        <f t="shared" si="389"/>
        <v>20696.224599229961</v>
      </c>
      <c r="BR181" s="440">
        <f t="shared" si="390"/>
        <v>20875.691204584524</v>
      </c>
      <c r="BS181" s="440">
        <f t="shared" si="391"/>
        <v>24855.185639586412</v>
      </c>
      <c r="BT181" s="440">
        <f t="shared" si="392"/>
        <v>22446.316614119256</v>
      </c>
      <c r="BU181" s="440"/>
      <c r="BV181" s="453">
        <f t="shared" si="363"/>
        <v>23150.899397705172</v>
      </c>
      <c r="BW181" s="453">
        <f t="shared" si="364"/>
        <v>25501.925681818182</v>
      </c>
      <c r="BX181" s="453">
        <f t="shared" si="365"/>
        <v>21475.449922996151</v>
      </c>
      <c r="BY181" s="453">
        <f t="shared" si="366"/>
        <v>21661.673554154724</v>
      </c>
      <c r="BZ181" s="453">
        <f t="shared" si="367"/>
        <v>25790.99835192024</v>
      </c>
      <c r="CA181" s="453">
        <f t="shared" si="368"/>
        <v>22446.316614119256</v>
      </c>
      <c r="CB181" s="479">
        <f t="shared" si="369"/>
        <v>704.58278358591633</v>
      </c>
    </row>
    <row r="182" spans="1:80">
      <c r="A182" s="13">
        <v>4491364</v>
      </c>
      <c r="B182" s="13" t="s">
        <v>624</v>
      </c>
      <c r="C182" s="13" t="s">
        <v>1120</v>
      </c>
      <c r="D182" s="13">
        <v>595970</v>
      </c>
      <c r="E182" s="13">
        <v>30107651</v>
      </c>
      <c r="F182" s="13" t="s">
        <v>215</v>
      </c>
      <c r="G182" s="13" t="s">
        <v>631</v>
      </c>
      <c r="H182" s="14">
        <v>14</v>
      </c>
      <c r="I182" s="18">
        <v>6430</v>
      </c>
      <c r="J182" s="119" t="s">
        <v>678</v>
      </c>
      <c r="K182" s="69">
        <v>5713</v>
      </c>
      <c r="L182" s="69">
        <v>7357</v>
      </c>
      <c r="M182" s="69">
        <v>6820</v>
      </c>
      <c r="N182" s="69">
        <v>6372</v>
      </c>
      <c r="O182" s="76">
        <f t="shared" si="353"/>
        <v>8138</v>
      </c>
      <c r="P182" s="12">
        <f t="shared" si="354"/>
        <v>7235</v>
      </c>
      <c r="Q182" s="12">
        <v>1531</v>
      </c>
      <c r="R182" s="12">
        <v>1433</v>
      </c>
      <c r="S182" s="12">
        <v>1204</v>
      </c>
      <c r="T182" s="13">
        <v>397</v>
      </c>
      <c r="U182" s="13">
        <v>325</v>
      </c>
      <c r="V182" s="13">
        <v>180</v>
      </c>
      <c r="W182" s="13">
        <v>155</v>
      </c>
      <c r="X182" s="13">
        <v>209</v>
      </c>
      <c r="Y182" s="13">
        <v>292</v>
      </c>
      <c r="Z182" s="13">
        <v>544</v>
      </c>
      <c r="AA182" s="13">
        <v>790</v>
      </c>
      <c r="AB182" s="12">
        <v>1078</v>
      </c>
      <c r="AC182" s="12">
        <v>1145</v>
      </c>
      <c r="AD182" s="12">
        <v>1206</v>
      </c>
      <c r="AE182" s="13">
        <v>803</v>
      </c>
      <c r="AF182" s="13">
        <v>534</v>
      </c>
      <c r="AG182" s="13">
        <v>316</v>
      </c>
      <c r="AH182" s="13">
        <v>234</v>
      </c>
      <c r="AI182" s="13">
        <v>162</v>
      </c>
      <c r="AJ182" s="13">
        <v>145</v>
      </c>
      <c r="AK182" s="13">
        <v>274</v>
      </c>
      <c r="AL182" s="13">
        <v>524</v>
      </c>
      <c r="AM182" s="13">
        <v>725</v>
      </c>
      <c r="AN182" s="55">
        <v>1167</v>
      </c>
      <c r="AO182" s="55">
        <v>7486</v>
      </c>
      <c r="AP182" s="813">
        <v>5911</v>
      </c>
      <c r="AQ182" s="121">
        <f t="shared" si="370"/>
        <v>62.843000000000004</v>
      </c>
      <c r="AR182" s="121">
        <f t="shared" si="371"/>
        <v>80.927000000000007</v>
      </c>
      <c r="AS182" s="121">
        <f t="shared" si="372"/>
        <v>75.02</v>
      </c>
      <c r="AT182" s="121">
        <f t="shared" si="356"/>
        <v>70.091999999999999</v>
      </c>
      <c r="AU182" s="121">
        <f t="shared" si="357"/>
        <v>89.518000000000001</v>
      </c>
      <c r="AV182" s="121">
        <f t="shared" si="358"/>
        <v>79.584999999999994</v>
      </c>
      <c r="AW182" s="121">
        <f t="shared" si="373"/>
        <v>82.346000000000004</v>
      </c>
      <c r="AX182" s="121">
        <f t="shared" si="374"/>
        <v>65.021000000000001</v>
      </c>
      <c r="AY182" s="121">
        <f t="shared" si="359"/>
        <v>71.79769974718009</v>
      </c>
      <c r="AZ182" s="121">
        <f t="shared" si="360"/>
        <v>91.34941666666667</v>
      </c>
      <c r="BA182" s="121">
        <f t="shared" si="361"/>
        <v>78.256337066853334</v>
      </c>
      <c r="BB182" s="121">
        <f t="shared" si="375"/>
        <v>61.761294670487104</v>
      </c>
      <c r="BC182" s="121">
        <f t="shared" si="376"/>
        <v>97.778911447562777</v>
      </c>
      <c r="BD182" s="121">
        <f t="shared" si="377"/>
        <v>81.532350582590809</v>
      </c>
      <c r="BE182" s="121">
        <f t="shared" si="378"/>
        <v>83.628117164179116</v>
      </c>
      <c r="BF182" s="121">
        <f t="shared" si="379"/>
        <v>77.11575077141697</v>
      </c>
      <c r="BG182" s="121">
        <f t="shared" si="380"/>
        <v>14.676167805321082</v>
      </c>
      <c r="BH182" s="121">
        <f t="shared" si="381"/>
        <v>18.669080284166668</v>
      </c>
      <c r="BI182" s="121">
        <f t="shared" si="382"/>
        <v>15.97055326860343</v>
      </c>
      <c r="BJ182" s="121">
        <f t="shared" si="383"/>
        <v>12.615362049393696</v>
      </c>
      <c r="BK182" s="121">
        <f t="shared" si="384"/>
        <v>19.986987288996307</v>
      </c>
      <c r="BL182" s="121">
        <f t="shared" si="385"/>
        <v>16.653797929999996</v>
      </c>
      <c r="BM182" s="121">
        <f t="shared" si="362"/>
        <v>17.096932273044779</v>
      </c>
      <c r="BN182" s="121">
        <f t="shared" si="386"/>
        <v>15.810271223155906</v>
      </c>
      <c r="BO182" s="440">
        <f t="shared" si="387"/>
        <v>43339.702392843254</v>
      </c>
      <c r="BP182" s="440">
        <f t="shared" si="388"/>
        <v>55141.829696969697</v>
      </c>
      <c r="BQ182" s="440">
        <f t="shared" si="389"/>
        <v>47238.37073853692</v>
      </c>
      <c r="BR182" s="440">
        <f t="shared" si="390"/>
        <v>37281.363328366759</v>
      </c>
      <c r="BS182" s="440">
        <f t="shared" si="391"/>
        <v>59022.9065465288</v>
      </c>
      <c r="BT182" s="440">
        <f t="shared" si="392"/>
        <v>51068.899592186426</v>
      </c>
      <c r="BU182" s="440"/>
      <c r="BV182" s="453">
        <f t="shared" si="363"/>
        <v>44971.468296188257</v>
      </c>
      <c r="BW182" s="453">
        <f t="shared" si="364"/>
        <v>57217.952803030304</v>
      </c>
      <c r="BX182" s="453">
        <f t="shared" si="365"/>
        <v>49016.923853692679</v>
      </c>
      <c r="BY182" s="453">
        <f t="shared" si="366"/>
        <v>38685.029116332378</v>
      </c>
      <c r="BZ182" s="453">
        <f t="shared" si="367"/>
        <v>61245.154533973415</v>
      </c>
      <c r="CA182" s="453">
        <f t="shared" si="368"/>
        <v>51068.899592186426</v>
      </c>
      <c r="CB182" s="479">
        <f t="shared" si="369"/>
        <v>-6097.4312959981689</v>
      </c>
    </row>
    <row r="183" spans="1:80" ht="14.4">
      <c r="A183" s="13">
        <v>4492161</v>
      </c>
      <c r="B183" s="13" t="s">
        <v>624</v>
      </c>
      <c r="C183" s="13" t="s">
        <v>1120</v>
      </c>
      <c r="D183" s="13">
        <v>355514</v>
      </c>
      <c r="E183" s="13">
        <v>30039117</v>
      </c>
      <c r="F183" s="13" t="s">
        <v>632</v>
      </c>
      <c r="G183" s="13" t="s">
        <v>534</v>
      </c>
      <c r="H183" s="14">
        <v>7</v>
      </c>
      <c r="I183" s="18">
        <v>6430</v>
      </c>
      <c r="J183" s="119" t="s">
        <v>678</v>
      </c>
      <c r="K183" s="121">
        <v>5761</v>
      </c>
      <c r="L183" s="121">
        <v>7392</v>
      </c>
      <c r="M183" s="121">
        <v>7915</v>
      </c>
      <c r="N183" s="121">
        <v>9196</v>
      </c>
      <c r="O183" s="76">
        <f t="shared" si="353"/>
        <v>7875</v>
      </c>
      <c r="P183" s="12">
        <f t="shared" si="354"/>
        <v>7981</v>
      </c>
      <c r="Q183" s="12">
        <v>1281</v>
      </c>
      <c r="R183" s="12">
        <v>1213</v>
      </c>
      <c r="S183" s="13">
        <v>969</v>
      </c>
      <c r="T183" s="13">
        <v>486</v>
      </c>
      <c r="U183" s="13">
        <v>357</v>
      </c>
      <c r="V183" s="13">
        <v>198</v>
      </c>
      <c r="W183" s="13">
        <v>170</v>
      </c>
      <c r="X183" s="13">
        <v>230</v>
      </c>
      <c r="Y183" s="13">
        <v>321</v>
      </c>
      <c r="Z183" s="13">
        <v>598</v>
      </c>
      <c r="AA183" s="13">
        <v>868</v>
      </c>
      <c r="AB183" s="12">
        <v>1184</v>
      </c>
      <c r="AC183" s="12">
        <v>1258</v>
      </c>
      <c r="AD183" s="12">
        <v>1325</v>
      </c>
      <c r="AE183" s="13">
        <v>882</v>
      </c>
      <c r="AF183" s="13">
        <v>591</v>
      </c>
      <c r="AG183" s="13">
        <v>350</v>
      </c>
      <c r="AH183" s="13">
        <v>259</v>
      </c>
      <c r="AI183" s="13">
        <v>179</v>
      </c>
      <c r="AJ183" s="13">
        <v>160</v>
      </c>
      <c r="AK183" s="13">
        <v>303</v>
      </c>
      <c r="AL183" s="13">
        <v>580</v>
      </c>
      <c r="AM183" s="13">
        <v>802</v>
      </c>
      <c r="AN183" s="55">
        <v>1292</v>
      </c>
      <c r="AO183" s="12">
        <v>8782</v>
      </c>
      <c r="AP183" s="684">
        <v>7433</v>
      </c>
      <c r="AQ183" s="121">
        <f t="shared" si="370"/>
        <v>63.371000000000002</v>
      </c>
      <c r="AR183" s="121">
        <f t="shared" si="371"/>
        <v>81.311999999999998</v>
      </c>
      <c r="AS183" s="121">
        <f t="shared" si="372"/>
        <v>87.064999999999998</v>
      </c>
      <c r="AT183" s="121">
        <f t="shared" si="356"/>
        <v>101.15600000000001</v>
      </c>
      <c r="AU183" s="121">
        <f t="shared" si="357"/>
        <v>86.625</v>
      </c>
      <c r="AV183" s="121">
        <f t="shared" si="358"/>
        <v>87.790999999999997</v>
      </c>
      <c r="AW183" s="121">
        <f t="shared" si="373"/>
        <v>96.602000000000004</v>
      </c>
      <c r="AX183" s="121">
        <f t="shared" si="374"/>
        <v>81.763000000000005</v>
      </c>
      <c r="AY183" s="121">
        <f t="shared" si="359"/>
        <v>72.400936153247756</v>
      </c>
      <c r="AZ183" s="121">
        <f t="shared" si="360"/>
        <v>91.783999999999992</v>
      </c>
      <c r="BA183" s="121">
        <f t="shared" si="361"/>
        <v>90.820954235211744</v>
      </c>
      <c r="BB183" s="121">
        <f t="shared" si="375"/>
        <v>89.133218108882517</v>
      </c>
      <c r="BC183" s="121">
        <f t="shared" si="376"/>
        <v>94.618939254062042</v>
      </c>
      <c r="BD183" s="121">
        <f t="shared" si="377"/>
        <v>89.939141672378341</v>
      </c>
      <c r="BE183" s="121">
        <f t="shared" si="378"/>
        <v>98.106081343283591</v>
      </c>
      <c r="BF183" s="121">
        <f t="shared" si="379"/>
        <v>96.971980288266352</v>
      </c>
      <c r="BG183" s="121">
        <f t="shared" si="380"/>
        <v>14.799475359085374</v>
      </c>
      <c r="BH183" s="121">
        <f t="shared" si="381"/>
        <v>18.757896079999998</v>
      </c>
      <c r="BI183" s="121">
        <f t="shared" si="382"/>
        <v>18.534740340322013</v>
      </c>
      <c r="BJ183" s="121">
        <f t="shared" si="383"/>
        <v>18.206351130920343</v>
      </c>
      <c r="BK183" s="121">
        <f t="shared" si="384"/>
        <v>19.341057372922819</v>
      </c>
      <c r="BL183" s="121">
        <f t="shared" si="385"/>
        <v>18.370969077999998</v>
      </c>
      <c r="BM183" s="121">
        <f t="shared" si="362"/>
        <v>20.056807269820897</v>
      </c>
      <c r="BN183" s="121">
        <f t="shared" si="386"/>
        <v>19.88119539870037</v>
      </c>
      <c r="BO183" s="440">
        <f t="shared" si="387"/>
        <v>43703.837823415008</v>
      </c>
      <c r="BP183" s="440">
        <f t="shared" si="388"/>
        <v>55404.159999999996</v>
      </c>
      <c r="BQ183" s="440">
        <f t="shared" si="389"/>
        <v>54822.830556527813</v>
      </c>
      <c r="BR183" s="440">
        <f t="shared" si="390"/>
        <v>53804.051658452721</v>
      </c>
      <c r="BS183" s="440">
        <f t="shared" si="391"/>
        <v>57115.432422451995</v>
      </c>
      <c r="BT183" s="440">
        <f t="shared" si="392"/>
        <v>56334.60782933516</v>
      </c>
      <c r="BU183" s="440"/>
      <c r="BV183" s="453">
        <f t="shared" si="363"/>
        <v>45349.313645079732</v>
      </c>
      <c r="BW183" s="453">
        <f t="shared" si="364"/>
        <v>57490.159999999996</v>
      </c>
      <c r="BX183" s="453">
        <f t="shared" si="365"/>
        <v>56886.943152782631</v>
      </c>
      <c r="BY183" s="453">
        <f t="shared" si="366"/>
        <v>55829.806615472779</v>
      </c>
      <c r="BZ183" s="453">
        <f t="shared" si="367"/>
        <v>59265.862860044319</v>
      </c>
      <c r="CA183" s="453">
        <f t="shared" si="368"/>
        <v>56334.60782933516</v>
      </c>
      <c r="CB183" s="479">
        <f t="shared" si="369"/>
        <v>-10985.294184255428</v>
      </c>
    </row>
    <row r="184" spans="1:80" ht="14.4">
      <c r="A184" s="13">
        <v>4494398</v>
      </c>
      <c r="B184" s="13" t="s">
        <v>624</v>
      </c>
      <c r="C184" s="13" t="s">
        <v>1120</v>
      </c>
      <c r="D184" s="13">
        <v>355711</v>
      </c>
      <c r="E184" s="13">
        <v>30039297</v>
      </c>
      <c r="F184" s="13" t="s">
        <v>633</v>
      </c>
      <c r="G184" s="13" t="s">
        <v>472</v>
      </c>
      <c r="H184" s="14">
        <v>32</v>
      </c>
      <c r="I184" s="18">
        <v>6430</v>
      </c>
      <c r="J184" s="119" t="s">
        <v>678</v>
      </c>
      <c r="K184" s="69">
        <v>7507</v>
      </c>
      <c r="L184" s="69">
        <v>7507</v>
      </c>
      <c r="M184" s="69">
        <v>3802</v>
      </c>
      <c r="N184" s="69">
        <v>4455</v>
      </c>
      <c r="O184" s="76">
        <f t="shared" si="353"/>
        <v>3950</v>
      </c>
      <c r="P184" s="12">
        <f t="shared" si="354"/>
        <v>4034</v>
      </c>
      <c r="Q184" s="13">
        <v>636</v>
      </c>
      <c r="R184" s="13">
        <v>595</v>
      </c>
      <c r="S184" s="13">
        <v>500</v>
      </c>
      <c r="T184" s="13">
        <v>384</v>
      </c>
      <c r="U184" s="13">
        <v>167</v>
      </c>
      <c r="V184" s="13">
        <v>93</v>
      </c>
      <c r="W184" s="13">
        <v>79</v>
      </c>
      <c r="X184" s="13">
        <v>107</v>
      </c>
      <c r="Y184" s="13">
        <v>150</v>
      </c>
      <c r="Z184" s="13">
        <v>280</v>
      </c>
      <c r="AA184" s="13">
        <v>406</v>
      </c>
      <c r="AB184" s="13">
        <v>553</v>
      </c>
      <c r="AC184" s="13">
        <v>588</v>
      </c>
      <c r="AD184" s="13">
        <v>619</v>
      </c>
      <c r="AE184" s="13">
        <v>412</v>
      </c>
      <c r="AF184" s="13">
        <v>316</v>
      </c>
      <c r="AG184" s="13">
        <v>187</v>
      </c>
      <c r="AH184" s="13">
        <v>138</v>
      </c>
      <c r="AI184" s="13">
        <v>96</v>
      </c>
      <c r="AJ184" s="13">
        <v>86</v>
      </c>
      <c r="AK184" s="13">
        <v>162</v>
      </c>
      <c r="AL184" s="13">
        <v>310</v>
      </c>
      <c r="AM184" s="13">
        <v>429</v>
      </c>
      <c r="AN184" s="18">
        <v>691</v>
      </c>
      <c r="AO184" s="12">
        <v>4477</v>
      </c>
      <c r="AP184" s="684">
        <v>3305</v>
      </c>
      <c r="AQ184" s="121">
        <f t="shared" si="370"/>
        <v>82.576999999999998</v>
      </c>
      <c r="AR184" s="121">
        <f t="shared" si="371"/>
        <v>82.576999999999998</v>
      </c>
      <c r="AS184" s="121">
        <f t="shared" si="372"/>
        <v>41.822000000000003</v>
      </c>
      <c r="AT184" s="121">
        <f t="shared" si="356"/>
        <v>49.005000000000003</v>
      </c>
      <c r="AU184" s="121">
        <f t="shared" si="357"/>
        <v>43.45</v>
      </c>
      <c r="AV184" s="121">
        <f t="shared" si="358"/>
        <v>44.374000000000002</v>
      </c>
      <c r="AW184" s="121">
        <f t="shared" si="373"/>
        <v>49.247</v>
      </c>
      <c r="AX184" s="121">
        <f t="shared" si="374"/>
        <v>36.354999999999997</v>
      </c>
      <c r="AY184" s="121">
        <f t="shared" si="359"/>
        <v>94.343660423959548</v>
      </c>
      <c r="AZ184" s="121">
        <f t="shared" si="360"/>
        <v>93.211916666666667</v>
      </c>
      <c r="BA184" s="121">
        <f t="shared" si="361"/>
        <v>43.62618673433672</v>
      </c>
      <c r="BB184" s="121">
        <f t="shared" si="375"/>
        <v>43.180566189111744</v>
      </c>
      <c r="BC184" s="121">
        <f t="shared" si="376"/>
        <v>47.459658419497785</v>
      </c>
      <c r="BD184" s="121">
        <f t="shared" si="377"/>
        <v>45.459779163810829</v>
      </c>
      <c r="BE184" s="121">
        <f t="shared" si="378"/>
        <v>50.013769776119403</v>
      </c>
      <c r="BF184" s="121">
        <f t="shared" si="379"/>
        <v>43.117502334551354</v>
      </c>
      <c r="BG184" s="121">
        <f t="shared" si="380"/>
        <v>19.284787627261572</v>
      </c>
      <c r="BH184" s="121">
        <f t="shared" si="381"/>
        <v>19.049719409166666</v>
      </c>
      <c r="BI184" s="121">
        <f t="shared" si="382"/>
        <v>8.9032321887434396</v>
      </c>
      <c r="BJ184" s="121">
        <f t="shared" si="383"/>
        <v>8.8200624497879652</v>
      </c>
      <c r="BK184" s="121">
        <f t="shared" si="384"/>
        <v>9.7012287775295434</v>
      </c>
      <c r="BL184" s="121">
        <f t="shared" si="385"/>
        <v>9.2856144919999988</v>
      </c>
      <c r="BM184" s="121">
        <f t="shared" si="362"/>
        <v>10.22481509302985</v>
      </c>
      <c r="BN184" s="121">
        <f t="shared" si="386"/>
        <v>8.839950328629719</v>
      </c>
      <c r="BO184" s="440">
        <f t="shared" si="387"/>
        <v>56949.264110462856</v>
      </c>
      <c r="BP184" s="440">
        <f t="shared" si="388"/>
        <v>56266.102424242425</v>
      </c>
      <c r="BQ184" s="440">
        <f t="shared" si="389"/>
        <v>26334.352719635983</v>
      </c>
      <c r="BR184" s="440">
        <f t="shared" si="390"/>
        <v>26065.359954154726</v>
      </c>
      <c r="BS184" s="440">
        <f t="shared" si="391"/>
        <v>28648.375627769572</v>
      </c>
      <c r="BT184" s="440">
        <f t="shared" si="392"/>
        <v>28474.352585332421</v>
      </c>
      <c r="BU184" s="440"/>
      <c r="BV184" s="453">
        <f t="shared" si="363"/>
        <v>59093.438211007393</v>
      </c>
      <c r="BW184" s="453">
        <f t="shared" si="364"/>
        <v>58384.555075757577</v>
      </c>
      <c r="BX184" s="453">
        <f t="shared" si="365"/>
        <v>27325.856963598184</v>
      </c>
      <c r="BY184" s="453">
        <f t="shared" si="366"/>
        <v>27046.73645845272</v>
      </c>
      <c r="BZ184" s="453">
        <f t="shared" si="367"/>
        <v>29727.004228212703</v>
      </c>
      <c r="CA184" s="453">
        <f t="shared" si="368"/>
        <v>28474.352585332421</v>
      </c>
      <c r="CB184" s="479">
        <f t="shared" si="369"/>
        <v>30619.085625674972</v>
      </c>
    </row>
    <row r="185" spans="1:80" ht="14.4">
      <c r="A185" s="13">
        <v>4495905</v>
      </c>
      <c r="B185" s="13" t="s">
        <v>624</v>
      </c>
      <c r="C185" s="13" t="s">
        <v>1122</v>
      </c>
      <c r="D185" s="13">
        <v>307819</v>
      </c>
      <c r="E185" s="13">
        <v>30005579</v>
      </c>
      <c r="F185" s="13" t="s">
        <v>626</v>
      </c>
      <c r="G185" s="13" t="s">
        <v>627</v>
      </c>
      <c r="H185" s="14">
        <v>6</v>
      </c>
      <c r="I185" s="18">
        <v>6400</v>
      </c>
      <c r="J185" s="119" t="s">
        <v>678</v>
      </c>
      <c r="K185" s="69">
        <v>22023</v>
      </c>
      <c r="L185" s="69">
        <v>22023</v>
      </c>
      <c r="M185" s="69">
        <f>5757+20992</f>
        <v>26749</v>
      </c>
      <c r="N185" s="69">
        <f>5940+20540</f>
        <v>26480</v>
      </c>
      <c r="O185" s="12">
        <v>19426</v>
      </c>
      <c r="P185" s="12">
        <f t="shared" si="354"/>
        <v>19907</v>
      </c>
      <c r="Q185" s="12">
        <v>3384</v>
      </c>
      <c r="R185" s="12">
        <v>3204</v>
      </c>
      <c r="S185" s="12">
        <v>2561</v>
      </c>
      <c r="T185" s="12">
        <v>1131</v>
      </c>
      <c r="U185" s="13">
        <v>832</v>
      </c>
      <c r="V185" s="13">
        <v>461</v>
      </c>
      <c r="W185" s="13">
        <v>396</v>
      </c>
      <c r="X185" s="13">
        <v>535</v>
      </c>
      <c r="Y185" s="13">
        <v>749</v>
      </c>
      <c r="Z185" s="12">
        <v>1393</v>
      </c>
      <c r="AA185" s="12">
        <v>2022</v>
      </c>
      <c r="AB185" s="12">
        <v>2758</v>
      </c>
      <c r="AC185" s="12">
        <v>2932</v>
      </c>
      <c r="AD185" s="12">
        <v>3086</v>
      </c>
      <c r="AE185" s="12">
        <v>2055</v>
      </c>
      <c r="AF185" s="12">
        <v>1592</v>
      </c>
      <c r="AG185" s="13">
        <v>944</v>
      </c>
      <c r="AH185" s="13">
        <v>697</v>
      </c>
      <c r="AI185" s="13">
        <v>483</v>
      </c>
      <c r="AJ185" s="13">
        <v>432</v>
      </c>
      <c r="AK185" s="13">
        <v>817</v>
      </c>
      <c r="AL185" s="12">
        <v>1563</v>
      </c>
      <c r="AM185" s="12">
        <v>2090</v>
      </c>
      <c r="AN185" s="55">
        <v>3216</v>
      </c>
      <c r="AO185" s="12">
        <v>21834</v>
      </c>
      <c r="AP185" s="688">
        <v>17241</v>
      </c>
      <c r="AQ185" s="121">
        <f t="shared" si="370"/>
        <v>242.25299999999999</v>
      </c>
      <c r="AR185" s="121">
        <f t="shared" si="371"/>
        <v>242.25299999999999</v>
      </c>
      <c r="AS185" s="121">
        <f t="shared" si="372"/>
        <v>294.23899999999998</v>
      </c>
      <c r="AT185" s="121">
        <f t="shared" si="356"/>
        <v>291.27999999999997</v>
      </c>
      <c r="AU185" s="121">
        <f t="shared" si="357"/>
        <v>213.68600000000001</v>
      </c>
      <c r="AV185" s="121">
        <f t="shared" si="358"/>
        <v>218.977</v>
      </c>
      <c r="AW185" s="121">
        <f t="shared" si="373"/>
        <v>240.17400000000001</v>
      </c>
      <c r="AX185" s="121">
        <f t="shared" si="374"/>
        <v>189.65100000000001</v>
      </c>
      <c r="AY185" s="121">
        <f t="shared" si="359"/>
        <v>276.77240355892644</v>
      </c>
      <c r="AZ185" s="121">
        <f t="shared" si="360"/>
        <v>273.45224999999994</v>
      </c>
      <c r="BA185" s="121">
        <f t="shared" si="361"/>
        <v>306.93236953097653</v>
      </c>
      <c r="BB185" s="121">
        <f t="shared" si="375"/>
        <v>256.66024527220623</v>
      </c>
      <c r="BC185" s="121">
        <f t="shared" si="376"/>
        <v>233.40539859675039</v>
      </c>
      <c r="BD185" s="121">
        <f t="shared" si="377"/>
        <v>224.33510753941056</v>
      </c>
      <c r="BE185" s="121">
        <f t="shared" si="378"/>
        <v>243.91347985074628</v>
      </c>
      <c r="BF185" s="121">
        <f t="shared" si="379"/>
        <v>224.92855</v>
      </c>
      <c r="BG185" s="121">
        <f t="shared" si="380"/>
        <v>56.575047011480152</v>
      </c>
      <c r="BH185" s="121">
        <f t="shared" si="381"/>
        <v>55.885436332499985</v>
      </c>
      <c r="BI185" s="121">
        <f t="shared" si="382"/>
        <v>62.638757973881695</v>
      </c>
      <c r="BJ185" s="121">
        <f t="shared" si="383"/>
        <v>52.425421699300834</v>
      </c>
      <c r="BK185" s="121">
        <f t="shared" si="384"/>
        <v>47.710397527161746</v>
      </c>
      <c r="BL185" s="121">
        <f t="shared" si="385"/>
        <v>45.822689066000002</v>
      </c>
      <c r="BM185" s="121">
        <f t="shared" si="362"/>
        <v>49.865671820686572</v>
      </c>
      <c r="BN185" s="121">
        <f t="shared" si="386"/>
        <v>46.114851321000003</v>
      </c>
      <c r="BO185" s="440">
        <f t="shared" si="387"/>
        <v>167069.88723920649</v>
      </c>
      <c r="BP185" s="440">
        <f t="shared" si="388"/>
        <v>165065.72181818177</v>
      </c>
      <c r="BQ185" s="440">
        <f t="shared" si="389"/>
        <v>185275.53942597128</v>
      </c>
      <c r="BR185" s="440">
        <f t="shared" si="390"/>
        <v>154929.45714613175</v>
      </c>
      <c r="BS185" s="440">
        <f t="shared" si="391"/>
        <v>140891.98606203843</v>
      </c>
      <c r="BT185" s="440">
        <f t="shared" si="392"/>
        <v>140515.3537224126</v>
      </c>
      <c r="BU185" s="440"/>
      <c r="BV185" s="453">
        <f t="shared" si="363"/>
        <v>173360.16913827302</v>
      </c>
      <c r="BW185" s="453">
        <f t="shared" si="364"/>
        <v>171280.54568181816</v>
      </c>
      <c r="BX185" s="453">
        <f t="shared" si="365"/>
        <v>192251.27509712984</v>
      </c>
      <c r="BY185" s="453">
        <f t="shared" si="366"/>
        <v>160762.6445386819</v>
      </c>
      <c r="BZ185" s="453">
        <f t="shared" si="367"/>
        <v>146196.65421196457</v>
      </c>
      <c r="CA185" s="453">
        <f t="shared" si="368"/>
        <v>140515.3537224126</v>
      </c>
      <c r="CB185" s="479">
        <f t="shared" si="369"/>
        <v>32844.815415860416</v>
      </c>
    </row>
    <row r="186" spans="1:80" ht="14.4">
      <c r="A186" s="13">
        <v>4496056</v>
      </c>
      <c r="B186" s="13" t="s">
        <v>624</v>
      </c>
      <c r="C186" s="13" t="s">
        <v>1120</v>
      </c>
      <c r="D186" s="13">
        <v>308432</v>
      </c>
      <c r="E186" s="13">
        <v>30006110</v>
      </c>
      <c r="F186" s="13" t="s">
        <v>1144</v>
      </c>
      <c r="G186" s="13" t="s">
        <v>389</v>
      </c>
      <c r="H186" s="14">
        <v>12</v>
      </c>
      <c r="I186" s="18">
        <v>6400</v>
      </c>
      <c r="J186" s="119" t="s">
        <v>678</v>
      </c>
      <c r="K186" s="69">
        <v>16084</v>
      </c>
      <c r="L186" s="69">
        <v>20685</v>
      </c>
      <c r="M186" s="69">
        <v>15319</v>
      </c>
      <c r="N186" s="69">
        <v>17100</v>
      </c>
      <c r="O186" s="12">
        <v>22099</v>
      </c>
      <c r="P186" s="12">
        <v>21769</v>
      </c>
      <c r="Q186" s="12">
        <v>2985</v>
      </c>
      <c r="R186" s="12">
        <v>2826</v>
      </c>
      <c r="S186" s="12">
        <v>2481</v>
      </c>
      <c r="T186" s="12">
        <v>1288</v>
      </c>
      <c r="U186" s="13">
        <v>947</v>
      </c>
      <c r="V186" s="13">
        <v>525</v>
      </c>
      <c r="W186" s="13">
        <v>451</v>
      </c>
      <c r="X186" s="13">
        <v>609</v>
      </c>
      <c r="Y186" s="13">
        <v>852</v>
      </c>
      <c r="Z186" s="12">
        <v>1586</v>
      </c>
      <c r="AA186" s="12">
        <v>2302</v>
      </c>
      <c r="AB186" s="12">
        <v>3140</v>
      </c>
      <c r="AC186" s="12">
        <v>3337</v>
      </c>
      <c r="AD186" s="12">
        <v>3513</v>
      </c>
      <c r="AE186" s="12">
        <v>2339</v>
      </c>
      <c r="AF186" s="12">
        <v>1646</v>
      </c>
      <c r="AG186" s="13">
        <v>976</v>
      </c>
      <c r="AH186" s="13">
        <v>720</v>
      </c>
      <c r="AI186" s="13">
        <v>499</v>
      </c>
      <c r="AJ186" s="13">
        <v>446</v>
      </c>
      <c r="AK186" s="13">
        <v>845</v>
      </c>
      <c r="AL186" s="12">
        <v>1616</v>
      </c>
      <c r="AM186" s="12">
        <v>2234</v>
      </c>
      <c r="AN186" s="55">
        <v>3598</v>
      </c>
      <c r="AO186" s="12">
        <v>20412</v>
      </c>
      <c r="AP186" s="684">
        <v>16620</v>
      </c>
      <c r="AQ186" s="121">
        <f t="shared" si="370"/>
        <v>176.92400000000001</v>
      </c>
      <c r="AR186" s="121">
        <f t="shared" si="371"/>
        <v>227.535</v>
      </c>
      <c r="AS186" s="121">
        <f t="shared" si="372"/>
        <v>168.50899999999999</v>
      </c>
      <c r="AT186" s="121">
        <f t="shared" si="356"/>
        <v>188.1</v>
      </c>
      <c r="AU186" s="121">
        <f t="shared" si="357"/>
        <v>243.089</v>
      </c>
      <c r="AV186" s="121">
        <f t="shared" si="358"/>
        <v>239.459</v>
      </c>
      <c r="AW186" s="121">
        <f t="shared" si="373"/>
        <v>224.53200000000001</v>
      </c>
      <c r="AX186" s="121">
        <f t="shared" si="374"/>
        <v>182.82</v>
      </c>
      <c r="AY186" s="121">
        <f t="shared" si="359"/>
        <v>202.13446573317776</v>
      </c>
      <c r="AZ186" s="121">
        <f t="shared" si="360"/>
        <v>256.83874999999995</v>
      </c>
      <c r="BA186" s="121">
        <f t="shared" si="361"/>
        <v>175.7784204585229</v>
      </c>
      <c r="BB186" s="121">
        <f t="shared" si="375"/>
        <v>165.74358739255013</v>
      </c>
      <c r="BC186" s="121">
        <f t="shared" si="376"/>
        <v>265.52176997784346</v>
      </c>
      <c r="BD186" s="121">
        <f t="shared" si="377"/>
        <v>245.31827779300892</v>
      </c>
      <c r="BE186" s="121">
        <f t="shared" si="378"/>
        <v>228.02793582089555</v>
      </c>
      <c r="BF186" s="121">
        <f t="shared" si="379"/>
        <v>216.82689524969547</v>
      </c>
      <c r="BG186" s="121">
        <f t="shared" si="380"/>
        <v>41.318306140518864</v>
      </c>
      <c r="BH186" s="121">
        <f t="shared" si="381"/>
        <v>52.490135337499986</v>
      </c>
      <c r="BI186" s="121">
        <f t="shared" si="382"/>
        <v>35.872860047175351</v>
      </c>
      <c r="BJ186" s="121">
        <f t="shared" si="383"/>
        <v>33.854785160802287</v>
      </c>
      <c r="BK186" s="121">
        <f t="shared" si="384"/>
        <v>54.275305001170977</v>
      </c>
      <c r="BL186" s="121">
        <f t="shared" si="385"/>
        <v>50.108711421999999</v>
      </c>
      <c r="BM186" s="121">
        <f t="shared" si="362"/>
        <v>46.618031199223886</v>
      </c>
      <c r="BN186" s="121">
        <f t="shared" si="386"/>
        <v>44.45385006409257</v>
      </c>
      <c r="BO186" s="440">
        <f t="shared" si="387"/>
        <v>122015.71386075458</v>
      </c>
      <c r="BP186" s="440">
        <f t="shared" si="388"/>
        <v>155037.20909090905</v>
      </c>
      <c r="BQ186" s="440">
        <f t="shared" si="389"/>
        <v>106106.24653132656</v>
      </c>
      <c r="BR186" s="440">
        <f t="shared" si="390"/>
        <v>100048.85638968481</v>
      </c>
      <c r="BS186" s="440">
        <f t="shared" si="391"/>
        <v>160278.59569571642</v>
      </c>
      <c r="BT186" s="440">
        <f t="shared" si="392"/>
        <v>153658.44854489376</v>
      </c>
      <c r="BU186" s="440"/>
      <c r="BV186" s="453">
        <f t="shared" si="363"/>
        <v>126609.67899105407</v>
      </c>
      <c r="BW186" s="453">
        <f t="shared" si="364"/>
        <v>160874.45340909087</v>
      </c>
      <c r="BX186" s="453">
        <f t="shared" si="365"/>
        <v>110101.21063265661</v>
      </c>
      <c r="BY186" s="453">
        <f t="shared" si="366"/>
        <v>103815.75610315186</v>
      </c>
      <c r="BZ186" s="453">
        <f t="shared" si="367"/>
        <v>166313.18137703105</v>
      </c>
      <c r="CA186" s="453">
        <f t="shared" si="368"/>
        <v>153658.44854489376</v>
      </c>
      <c r="CB186" s="479">
        <f t="shared" si="369"/>
        <v>-27048.769553839695</v>
      </c>
    </row>
    <row r="187" spans="1:80" ht="14.4">
      <c r="A187" s="13">
        <v>4645345</v>
      </c>
      <c r="B187" s="13" t="s">
        <v>624</v>
      </c>
      <c r="C187" s="13" t="s">
        <v>1120</v>
      </c>
      <c r="D187" s="13">
        <v>308432</v>
      </c>
      <c r="E187" s="13">
        <v>30213872</v>
      </c>
      <c r="F187" s="13" t="s">
        <v>1148</v>
      </c>
      <c r="G187" s="13" t="s">
        <v>389</v>
      </c>
      <c r="H187" s="14">
        <v>12</v>
      </c>
      <c r="I187" s="18">
        <v>6400</v>
      </c>
      <c r="J187" s="119" t="s">
        <v>678</v>
      </c>
      <c r="K187" s="121">
        <v>1793</v>
      </c>
      <c r="L187" s="121">
        <v>2525</v>
      </c>
      <c r="M187" s="121">
        <v>2736</v>
      </c>
      <c r="N187" s="121">
        <v>2643</v>
      </c>
      <c r="O187" s="76">
        <f t="shared" si="353"/>
        <v>1625</v>
      </c>
      <c r="P187" s="12">
        <f t="shared" si="354"/>
        <v>1497</v>
      </c>
      <c r="Q187" s="13">
        <v>272</v>
      </c>
      <c r="R187" s="13">
        <v>257</v>
      </c>
      <c r="S187" s="13">
        <v>206</v>
      </c>
      <c r="T187" s="13">
        <v>98</v>
      </c>
      <c r="U187" s="13">
        <v>72</v>
      </c>
      <c r="V187" s="13">
        <v>40</v>
      </c>
      <c r="W187" s="13">
        <v>34</v>
      </c>
      <c r="X187" s="13">
        <v>46</v>
      </c>
      <c r="Y187" s="13">
        <v>65</v>
      </c>
      <c r="Z187" s="13">
        <v>121</v>
      </c>
      <c r="AA187" s="13">
        <v>175</v>
      </c>
      <c r="AB187" s="13">
        <v>239</v>
      </c>
      <c r="AC187" s="13">
        <v>254</v>
      </c>
      <c r="AD187" s="13">
        <v>268</v>
      </c>
      <c r="AE187" s="13">
        <v>178</v>
      </c>
      <c r="AF187" s="13">
        <v>104</v>
      </c>
      <c r="AG187" s="13">
        <v>62</v>
      </c>
      <c r="AH187" s="13">
        <v>46</v>
      </c>
      <c r="AI187" s="13">
        <v>32</v>
      </c>
      <c r="AJ187" s="13">
        <v>28</v>
      </c>
      <c r="AK187" s="13">
        <v>54</v>
      </c>
      <c r="AL187" s="13">
        <v>102</v>
      </c>
      <c r="AM187" s="13">
        <v>141</v>
      </c>
      <c r="AN187" s="18">
        <v>228</v>
      </c>
      <c r="AO187" s="12">
        <v>1431</v>
      </c>
      <c r="AP187" s="684">
        <v>1667</v>
      </c>
      <c r="AQ187" s="121">
        <f t="shared" si="370"/>
        <v>19.722999999999999</v>
      </c>
      <c r="AR187" s="121">
        <f t="shared" si="371"/>
        <v>27.774999999999999</v>
      </c>
      <c r="AS187" s="121">
        <f t="shared" si="372"/>
        <v>30.096</v>
      </c>
      <c r="AT187" s="121">
        <f t="shared" si="356"/>
        <v>29.073</v>
      </c>
      <c r="AU187" s="121">
        <f t="shared" si="357"/>
        <v>17.875</v>
      </c>
      <c r="AV187" s="121">
        <f t="shared" si="358"/>
        <v>16.466999999999999</v>
      </c>
      <c r="AW187" s="121">
        <f t="shared" si="373"/>
        <v>15.741</v>
      </c>
      <c r="AX187" s="121">
        <f t="shared" si="374"/>
        <v>18.337</v>
      </c>
      <c r="AY187" s="121">
        <f t="shared" si="359"/>
        <v>22.533393251653052</v>
      </c>
      <c r="AZ187" s="121">
        <f t="shared" si="360"/>
        <v>31.352083333333326</v>
      </c>
      <c r="BA187" s="121">
        <f t="shared" si="361"/>
        <v>31.394331116555826</v>
      </c>
      <c r="BB187" s="121">
        <f t="shared" si="375"/>
        <v>25.617561489971344</v>
      </c>
      <c r="BC187" s="121">
        <f t="shared" si="376"/>
        <v>19.524543020679467</v>
      </c>
      <c r="BD187" s="121">
        <f t="shared" si="377"/>
        <v>16.869927964359146</v>
      </c>
      <c r="BE187" s="121">
        <f t="shared" si="378"/>
        <v>15.986085447761194</v>
      </c>
      <c r="BF187" s="121">
        <f t="shared" si="379"/>
        <v>21.74792023954527</v>
      </c>
      <c r="BG187" s="121">
        <f t="shared" si="380"/>
        <v>4.6060509145703996</v>
      </c>
      <c r="BH187" s="121">
        <f t="shared" si="381"/>
        <v>6.4074252708333317</v>
      </c>
      <c r="BI187" s="121">
        <f t="shared" si="382"/>
        <v>6.4069550942667126</v>
      </c>
      <c r="BJ187" s="121">
        <f t="shared" si="383"/>
        <v>5.2326431099415469</v>
      </c>
      <c r="BK187" s="121">
        <f t="shared" si="384"/>
        <v>3.9910118388570894</v>
      </c>
      <c r="BL187" s="121">
        <f t="shared" si="385"/>
        <v>3.4458514859999991</v>
      </c>
      <c r="BM187" s="121">
        <f t="shared" si="362"/>
        <v>3.2681953089402986</v>
      </c>
      <c r="BN187" s="121">
        <f t="shared" si="386"/>
        <v>4.4587586075115713</v>
      </c>
      <c r="BO187" s="440">
        <f t="shared" si="387"/>
        <v>13601.975562816024</v>
      </c>
      <c r="BP187" s="440">
        <f t="shared" si="388"/>
        <v>18925.257575757572</v>
      </c>
      <c r="BQ187" s="440">
        <f t="shared" si="389"/>
        <v>18950.759873993698</v>
      </c>
      <c r="BR187" s="440">
        <f t="shared" si="390"/>
        <v>15463.691663037247</v>
      </c>
      <c r="BS187" s="440">
        <f t="shared" si="391"/>
        <v>11785.724150664695</v>
      </c>
      <c r="BT187" s="440">
        <f t="shared" si="392"/>
        <v>10566.709424948593</v>
      </c>
      <c r="BU187" s="440"/>
      <c r="BV187" s="453">
        <f t="shared" si="363"/>
        <v>14114.09813671723</v>
      </c>
      <c r="BW187" s="453">
        <f t="shared" si="364"/>
        <v>19637.80492424242</v>
      </c>
      <c r="BX187" s="453">
        <f t="shared" si="365"/>
        <v>19664.267399369968</v>
      </c>
      <c r="BY187" s="453">
        <f t="shared" si="366"/>
        <v>16045.908969627506</v>
      </c>
      <c r="BZ187" s="453">
        <f t="shared" si="367"/>
        <v>12229.463764771048</v>
      </c>
      <c r="CA187" s="453">
        <f t="shared" si="368"/>
        <v>10566.709424948593</v>
      </c>
      <c r="CB187" s="479">
        <f t="shared" si="369"/>
        <v>3547.3887117686372</v>
      </c>
    </row>
    <row r="188" spans="1:80" ht="14.4">
      <c r="A188" s="13">
        <v>4496460</v>
      </c>
      <c r="B188" s="13" t="s">
        <v>624</v>
      </c>
      <c r="C188" s="13" t="s">
        <v>1120</v>
      </c>
      <c r="D188" s="13">
        <v>343053</v>
      </c>
      <c r="E188" s="13">
        <v>30052084</v>
      </c>
      <c r="F188" s="13" t="s">
        <v>634</v>
      </c>
      <c r="G188" s="13" t="s">
        <v>102</v>
      </c>
      <c r="H188" s="14">
        <v>8</v>
      </c>
      <c r="I188" s="18">
        <v>6400</v>
      </c>
      <c r="J188" s="119" t="s">
        <v>678</v>
      </c>
      <c r="K188" s="69">
        <v>3837</v>
      </c>
      <c r="L188" s="69">
        <v>3837</v>
      </c>
      <c r="M188" s="69">
        <v>4079</v>
      </c>
      <c r="N188" s="69">
        <v>4712</v>
      </c>
      <c r="O188" s="76">
        <f t="shared" si="353"/>
        <v>3857</v>
      </c>
      <c r="P188" s="12">
        <f t="shared" si="354"/>
        <v>3840</v>
      </c>
      <c r="Q188" s="13">
        <v>657</v>
      </c>
      <c r="R188" s="13">
        <v>622</v>
      </c>
      <c r="S188" s="13">
        <v>497</v>
      </c>
      <c r="T188" s="13">
        <v>229</v>
      </c>
      <c r="U188" s="13">
        <v>168</v>
      </c>
      <c r="V188" s="13">
        <v>93</v>
      </c>
      <c r="W188" s="13">
        <v>80</v>
      </c>
      <c r="X188" s="13">
        <v>108</v>
      </c>
      <c r="Y188" s="13">
        <v>152</v>
      </c>
      <c r="Z188" s="13">
        <v>282</v>
      </c>
      <c r="AA188" s="13">
        <v>410</v>
      </c>
      <c r="AB188" s="13">
        <v>559</v>
      </c>
      <c r="AC188" s="13">
        <v>594</v>
      </c>
      <c r="AD188" s="13">
        <v>625</v>
      </c>
      <c r="AE188" s="13">
        <v>416</v>
      </c>
      <c r="AF188" s="13">
        <v>289</v>
      </c>
      <c r="AG188" s="13">
        <v>171</v>
      </c>
      <c r="AH188" s="13">
        <v>126</v>
      </c>
      <c r="AI188" s="13">
        <v>87</v>
      </c>
      <c r="AJ188" s="13">
        <v>78</v>
      </c>
      <c r="AK188" s="13">
        <v>148</v>
      </c>
      <c r="AL188" s="13">
        <v>283</v>
      </c>
      <c r="AM188" s="13">
        <v>392</v>
      </c>
      <c r="AN188" s="18">
        <v>631</v>
      </c>
      <c r="AO188" s="12">
        <v>3923</v>
      </c>
      <c r="AP188" s="684">
        <v>3343</v>
      </c>
      <c r="AQ188" s="121">
        <f t="shared" si="370"/>
        <v>42.207000000000001</v>
      </c>
      <c r="AR188" s="121">
        <f t="shared" si="371"/>
        <v>42.207000000000001</v>
      </c>
      <c r="AS188" s="121">
        <f t="shared" si="372"/>
        <v>44.869</v>
      </c>
      <c r="AT188" s="121">
        <f t="shared" si="356"/>
        <v>51.832000000000001</v>
      </c>
      <c r="AU188" s="121">
        <f t="shared" si="357"/>
        <v>42.427</v>
      </c>
      <c r="AV188" s="121">
        <f t="shared" si="358"/>
        <v>42.24</v>
      </c>
      <c r="AW188" s="121">
        <f t="shared" si="373"/>
        <v>43.152999999999999</v>
      </c>
      <c r="AX188" s="121">
        <f t="shared" si="374"/>
        <v>36.773000000000003</v>
      </c>
      <c r="AY188" s="121">
        <f t="shared" si="359"/>
        <v>48.221210210035004</v>
      </c>
      <c r="AZ188" s="121">
        <f t="shared" si="360"/>
        <v>47.642749999999999</v>
      </c>
      <c r="BA188" s="121">
        <f t="shared" si="361"/>
        <v>46.80463326916346</v>
      </c>
      <c r="BB188" s="121">
        <f t="shared" si="375"/>
        <v>45.671566303724923</v>
      </c>
      <c r="BC188" s="121">
        <f t="shared" si="376"/>
        <v>46.342253803545049</v>
      </c>
      <c r="BD188" s="121">
        <f t="shared" si="377"/>
        <v>43.273562714187797</v>
      </c>
      <c r="BE188" s="121">
        <f t="shared" si="378"/>
        <v>43.824886940298505</v>
      </c>
      <c r="BF188" s="121">
        <f t="shared" si="379"/>
        <v>43.613255765326841</v>
      </c>
      <c r="BG188" s="121">
        <f t="shared" si="380"/>
        <v>9.8568975790332551</v>
      </c>
      <c r="BH188" s="121">
        <f t="shared" si="381"/>
        <v>9.7367488175000005</v>
      </c>
      <c r="BI188" s="121">
        <f t="shared" si="382"/>
        <v>9.5518895575708793</v>
      </c>
      <c r="BJ188" s="121">
        <f t="shared" si="383"/>
        <v>9.3288741331988536</v>
      </c>
      <c r="BK188" s="121">
        <f t="shared" si="384"/>
        <v>9.4728200999826448</v>
      </c>
      <c r="BL188" s="121">
        <f t="shared" si="385"/>
        <v>8.8390579200000001</v>
      </c>
      <c r="BM188" s="121">
        <f t="shared" si="362"/>
        <v>8.9595598860746275</v>
      </c>
      <c r="BN188" s="121">
        <f t="shared" si="386"/>
        <v>8.9415896970073092</v>
      </c>
      <c r="BO188" s="440">
        <f t="shared" si="387"/>
        <v>29108.075981330221</v>
      </c>
      <c r="BP188" s="440">
        <f t="shared" si="388"/>
        <v>28758.896363636362</v>
      </c>
      <c r="BQ188" s="440">
        <f t="shared" si="389"/>
        <v>28252.978627931396</v>
      </c>
      <c r="BR188" s="440">
        <f t="shared" si="390"/>
        <v>27569.01820515759</v>
      </c>
      <c r="BS188" s="440">
        <f t="shared" si="391"/>
        <v>27973.869568685375</v>
      </c>
      <c r="BT188" s="440">
        <f t="shared" si="392"/>
        <v>27104.986100068538</v>
      </c>
      <c r="BU188" s="440"/>
      <c r="BV188" s="453">
        <f t="shared" si="363"/>
        <v>30204.012577012836</v>
      </c>
      <c r="BW188" s="453">
        <f t="shared" si="364"/>
        <v>29841.686136363638</v>
      </c>
      <c r="BX188" s="453">
        <f t="shared" si="365"/>
        <v>29316.72029313966</v>
      </c>
      <c r="BY188" s="453">
        <f t="shared" si="366"/>
        <v>28607.008348424064</v>
      </c>
      <c r="BZ188" s="453">
        <f t="shared" si="367"/>
        <v>29027.102609675036</v>
      </c>
      <c r="CA188" s="453">
        <f t="shared" si="368"/>
        <v>27104.986100068538</v>
      </c>
      <c r="CB188" s="479">
        <f t="shared" si="369"/>
        <v>3099.0264769442983</v>
      </c>
    </row>
    <row r="189" spans="1:80" ht="14.4">
      <c r="A189" s="124">
        <v>4677457</v>
      </c>
      <c r="B189" s="13" t="s">
        <v>624</v>
      </c>
      <c r="C189" s="13" t="s">
        <v>1122</v>
      </c>
      <c r="D189" s="13">
        <v>308433</v>
      </c>
      <c r="E189" s="13">
        <v>30227445</v>
      </c>
      <c r="F189" s="58" t="s">
        <v>635</v>
      </c>
      <c r="G189" s="58" t="s">
        <v>631</v>
      </c>
      <c r="H189" s="59">
        <v>4</v>
      </c>
      <c r="I189" s="60">
        <v>6400</v>
      </c>
      <c r="J189" s="119" t="s">
        <v>678</v>
      </c>
      <c r="K189" s="121"/>
      <c r="L189" s="121"/>
      <c r="M189" s="121"/>
      <c r="N189" s="121"/>
      <c r="O189" s="135">
        <f>SUM(Q189:AB189)</f>
        <v>5034</v>
      </c>
      <c r="P189" s="136">
        <f>SUM(AC189:AN189)</f>
        <v>4027</v>
      </c>
      <c r="Q189" s="12">
        <v>1041</v>
      </c>
      <c r="R189" s="13">
        <v>974</v>
      </c>
      <c r="S189" s="13">
        <v>819</v>
      </c>
      <c r="T189" s="13">
        <v>378</v>
      </c>
      <c r="U189" s="13">
        <v>166</v>
      </c>
      <c r="V189" s="13">
        <v>92</v>
      </c>
      <c r="W189" s="13">
        <v>79</v>
      </c>
      <c r="X189" s="13">
        <v>107</v>
      </c>
      <c r="Y189" s="13">
        <v>149</v>
      </c>
      <c r="Z189" s="13">
        <v>277</v>
      </c>
      <c r="AA189" s="13">
        <v>403</v>
      </c>
      <c r="AB189" s="13">
        <v>549</v>
      </c>
      <c r="AC189" s="13">
        <v>563</v>
      </c>
      <c r="AD189" s="13">
        <v>593</v>
      </c>
      <c r="AE189" s="13">
        <v>394</v>
      </c>
      <c r="AF189" s="13">
        <v>334</v>
      </c>
      <c r="AG189" s="13">
        <v>198</v>
      </c>
      <c r="AH189" s="13">
        <v>146</v>
      </c>
      <c r="AI189" s="13">
        <v>101</v>
      </c>
      <c r="AJ189" s="13">
        <v>91</v>
      </c>
      <c r="AK189" s="13">
        <v>172</v>
      </c>
      <c r="AL189" s="13">
        <v>328</v>
      </c>
      <c r="AM189" s="13">
        <v>454</v>
      </c>
      <c r="AN189" s="18">
        <v>653</v>
      </c>
      <c r="AO189" s="12">
        <v>4575</v>
      </c>
      <c r="AP189" s="684">
        <v>4013</v>
      </c>
      <c r="AQ189" s="121">
        <f t="shared" ref="AQ189:AS189" si="393">K189*11/1000</f>
        <v>0</v>
      </c>
      <c r="AR189" s="121">
        <f t="shared" si="393"/>
        <v>0</v>
      </c>
      <c r="AS189" s="121">
        <f t="shared" si="393"/>
        <v>0</v>
      </c>
      <c r="AT189" s="121">
        <f t="shared" si="356"/>
        <v>0</v>
      </c>
      <c r="AU189" s="121">
        <f t="shared" si="357"/>
        <v>55.374000000000002</v>
      </c>
      <c r="AV189" s="121">
        <f t="shared" si="358"/>
        <v>44.296999999999997</v>
      </c>
      <c r="AW189" s="121">
        <f t="shared" si="373"/>
        <v>50.325000000000003</v>
      </c>
      <c r="AX189" s="121">
        <f t="shared" si="374"/>
        <v>44.143000000000001</v>
      </c>
      <c r="AY189" s="121">
        <f t="shared" si="359"/>
        <v>0</v>
      </c>
      <c r="AZ189" s="121">
        <f t="shared" si="360"/>
        <v>0</v>
      </c>
      <c r="BA189" s="121">
        <f t="shared" si="361"/>
        <v>0</v>
      </c>
      <c r="BB189" s="121">
        <f>0.85*AT189/$BB$157+0.15*AT189</f>
        <v>0</v>
      </c>
      <c r="BC189" s="121">
        <f>0.85*AU189/$BC$157+0.15*AU189</f>
        <v>60.48403050221566</v>
      </c>
      <c r="BD189" s="121">
        <f>0.85*AV189/$BD$157+0.15*AV189</f>
        <v>45.380895065113087</v>
      </c>
      <c r="BE189" s="121">
        <f t="shared" si="378"/>
        <v>51.108554104477619</v>
      </c>
      <c r="BF189" s="121">
        <f t="shared" si="379"/>
        <v>52.354171518473407</v>
      </c>
      <c r="BG189" s="121">
        <f>$BG$157*AY189/1000</f>
        <v>0</v>
      </c>
      <c r="BH189" s="121">
        <f>$BH$157*AZ189/1000</f>
        <v>0</v>
      </c>
      <c r="BI189" s="121">
        <f>$BI$157*BA189/1000</f>
        <v>0</v>
      </c>
      <c r="BJ189" s="121">
        <f>$BJ$157*BB189/1000</f>
        <v>0</v>
      </c>
      <c r="BK189" s="121">
        <f>$BK$157*BC189/1000</f>
        <v>12.363540674957903</v>
      </c>
      <c r="BL189" s="121">
        <f>$BL$157*BD189/1000</f>
        <v>9.2695016259999985</v>
      </c>
      <c r="BM189" s="121">
        <f t="shared" si="362"/>
        <v>10.448632801119404</v>
      </c>
      <c r="BN189" s="121">
        <f t="shared" si="386"/>
        <v>10.733652244717419</v>
      </c>
      <c r="BO189" s="440">
        <f>$BO$157*AY189</f>
        <v>0</v>
      </c>
      <c r="BP189" s="440">
        <f>$BP$157*AZ189</f>
        <v>0</v>
      </c>
      <c r="BQ189" s="440">
        <f>$BQ$157*BA189</f>
        <v>0</v>
      </c>
      <c r="BR189" s="440">
        <f>$BR$157*BB189</f>
        <v>0</v>
      </c>
      <c r="BS189" s="440">
        <f>$BS$157*BC189</f>
        <v>36510.360230428363</v>
      </c>
      <c r="BT189" s="440">
        <f>$BT$157*BD189</f>
        <v>28424.942454420834</v>
      </c>
      <c r="BU189" s="440"/>
      <c r="BV189" s="453">
        <f>$BV$157*AY189</f>
        <v>0</v>
      </c>
      <c r="BW189" s="453">
        <f>$BW$157*AZ189</f>
        <v>0</v>
      </c>
      <c r="BX189" s="453">
        <f>$BX$157*BA189</f>
        <v>0</v>
      </c>
      <c r="BY189" s="453">
        <f>$BY$157*BB189</f>
        <v>0</v>
      </c>
      <c r="BZ189" s="453">
        <f>$BZ$157*BC189</f>
        <v>37884.997287296901</v>
      </c>
      <c r="CA189" s="453">
        <f>$CA$157*BD189</f>
        <v>28424.942454420834</v>
      </c>
      <c r="CB189" s="479">
        <f>BV189-CA189</f>
        <v>-28424.942454420834</v>
      </c>
    </row>
    <row r="190" spans="1:80" ht="14.4">
      <c r="A190" s="13">
        <v>4497396</v>
      </c>
      <c r="B190" s="13" t="s">
        <v>624</v>
      </c>
      <c r="C190" s="13" t="s">
        <v>1122</v>
      </c>
      <c r="D190" s="13">
        <v>308433</v>
      </c>
      <c r="E190" s="13">
        <v>30006111</v>
      </c>
      <c r="F190" s="13" t="s">
        <v>635</v>
      </c>
      <c r="G190" s="13" t="s">
        <v>631</v>
      </c>
      <c r="H190" s="14">
        <v>4</v>
      </c>
      <c r="I190" s="18">
        <v>6400</v>
      </c>
      <c r="J190" s="119" t="s">
        <v>678</v>
      </c>
      <c r="K190" s="121">
        <v>13790</v>
      </c>
      <c r="L190" s="121">
        <v>16888</v>
      </c>
      <c r="M190" s="121">
        <v>14778</v>
      </c>
      <c r="N190" s="121">
        <v>18670</v>
      </c>
      <c r="O190" s="76">
        <f t="shared" si="353"/>
        <v>11607</v>
      </c>
      <c r="P190" s="12">
        <f t="shared" si="354"/>
        <v>10039</v>
      </c>
      <c r="Q190" s="12">
        <v>1953</v>
      </c>
      <c r="R190" s="12">
        <v>1849</v>
      </c>
      <c r="S190" s="12">
        <v>1478</v>
      </c>
      <c r="T190" s="13">
        <v>696</v>
      </c>
      <c r="U190" s="13">
        <v>512</v>
      </c>
      <c r="V190" s="13">
        <v>284</v>
      </c>
      <c r="W190" s="13">
        <v>244</v>
      </c>
      <c r="X190" s="13">
        <v>329</v>
      </c>
      <c r="Y190" s="13">
        <v>461</v>
      </c>
      <c r="Z190" s="13">
        <v>858</v>
      </c>
      <c r="AA190" s="12">
        <v>1245</v>
      </c>
      <c r="AB190" s="12">
        <v>1698</v>
      </c>
      <c r="AC190" s="12">
        <v>1403</v>
      </c>
      <c r="AD190" s="12">
        <v>1477</v>
      </c>
      <c r="AE190" s="13">
        <v>984</v>
      </c>
      <c r="AF190" s="13">
        <v>833</v>
      </c>
      <c r="AG190" s="13">
        <v>494</v>
      </c>
      <c r="AH190" s="13">
        <v>365</v>
      </c>
      <c r="AI190" s="13">
        <v>253</v>
      </c>
      <c r="AJ190" s="13">
        <v>226</v>
      </c>
      <c r="AK190" s="13">
        <v>428</v>
      </c>
      <c r="AL190" s="13">
        <v>818</v>
      </c>
      <c r="AM190" s="12">
        <v>1131</v>
      </c>
      <c r="AN190" s="55">
        <v>1627</v>
      </c>
      <c r="AO190" s="12">
        <v>11906</v>
      </c>
      <c r="AP190" s="684">
        <v>10345</v>
      </c>
      <c r="AQ190" s="121">
        <f t="shared" si="370"/>
        <v>151.69</v>
      </c>
      <c r="AR190" s="121">
        <f t="shared" si="371"/>
        <v>185.768</v>
      </c>
      <c r="AS190" s="121">
        <f t="shared" si="372"/>
        <v>162.55799999999999</v>
      </c>
      <c r="AT190" s="121">
        <f t="shared" ref="AT190:AT221" si="394">N190*11/1000</f>
        <v>205.37</v>
      </c>
      <c r="AU190" s="121">
        <f t="shared" ref="AU190:AU221" si="395">O190*11/1000</f>
        <v>127.67700000000001</v>
      </c>
      <c r="AV190" s="121">
        <f t="shared" ref="AV190:AV221" si="396">P190*11/1000</f>
        <v>110.429</v>
      </c>
      <c r="AW190" s="121">
        <f t="shared" si="373"/>
        <v>130.96600000000001</v>
      </c>
      <c r="AX190" s="121">
        <f t="shared" si="374"/>
        <v>113.795</v>
      </c>
      <c r="AY190" s="121">
        <f t="shared" ref="AY190:AY221" si="397">0.85*AQ190/$AY$157+0.15*AQ190</f>
        <v>173.3047924931933</v>
      </c>
      <c r="AZ190" s="121">
        <f t="shared" ref="AZ190:AZ221" si="398">0.85*AR190/$AZ$157+0.15*AR190</f>
        <v>209.69266666666664</v>
      </c>
      <c r="BA190" s="121">
        <f t="shared" ref="BA190:BA221" si="399">0.85*AS190/$BA$157+0.15*AS190</f>
        <v>169.57069635981799</v>
      </c>
      <c r="BB190" s="121">
        <f t="shared" si="375"/>
        <v>180.96098108882521</v>
      </c>
      <c r="BC190" s="121">
        <f t="shared" si="376"/>
        <v>139.45930513293945</v>
      </c>
      <c r="BD190" s="121">
        <f t="shared" si="377"/>
        <v>113.13106668951336</v>
      </c>
      <c r="BE190" s="121">
        <f t="shared" si="378"/>
        <v>133.00512462686567</v>
      </c>
      <c r="BF190" s="121">
        <f t="shared" si="379"/>
        <v>134.96234845716606</v>
      </c>
      <c r="BG190" s="121">
        <f t="shared" si="380"/>
        <v>35.425232633533639</v>
      </c>
      <c r="BH190" s="121">
        <f t="shared" si="381"/>
        <v>42.854890286666659</v>
      </c>
      <c r="BI190" s="121">
        <f t="shared" si="382"/>
        <v>34.605987713111659</v>
      </c>
      <c r="BJ190" s="121">
        <f t="shared" si="383"/>
        <v>36.96308999720344</v>
      </c>
      <c r="BK190" s="121">
        <f t="shared" si="384"/>
        <v>28.50687656222415</v>
      </c>
      <c r="BL190" s="121">
        <f t="shared" si="385"/>
        <v>23.108151681999999</v>
      </c>
      <c r="BM190" s="121">
        <f t="shared" ref="BM190:BM221" si="400">$BM$157*BE190/1000</f>
        <v>27.191567678716417</v>
      </c>
      <c r="BN190" s="121">
        <f t="shared" si="386"/>
        <v>27.669980680688187</v>
      </c>
      <c r="BO190" s="440">
        <f t="shared" si="387"/>
        <v>104613.07474134577</v>
      </c>
      <c r="BP190" s="440">
        <f t="shared" si="388"/>
        <v>126578.11878787878</v>
      </c>
      <c r="BQ190" s="440">
        <f t="shared" si="389"/>
        <v>102359.03852992649</v>
      </c>
      <c r="BR190" s="440">
        <f t="shared" si="390"/>
        <v>109234.62858452721</v>
      </c>
      <c r="BS190" s="440">
        <f t="shared" si="391"/>
        <v>84182.707825701626</v>
      </c>
      <c r="BT190" s="440">
        <f t="shared" si="392"/>
        <v>70861.186317340645</v>
      </c>
      <c r="BU190" s="440"/>
      <c r="BV190" s="453">
        <f t="shared" ref="BV190:BV219" si="401">$BV$157*AY190</f>
        <v>108551.820025282</v>
      </c>
      <c r="BW190" s="453">
        <f t="shared" ref="BW190:BW219" si="402">$BW$157*AZ190</f>
        <v>131343.86121212121</v>
      </c>
      <c r="BX190" s="453">
        <f t="shared" ref="BX190:BX219" si="403">$BX$157*BA190</f>
        <v>106212.91799264963</v>
      </c>
      <c r="BY190" s="453">
        <f t="shared" ref="BY190:BY219" si="404">$BY$157*BB190</f>
        <v>113347.37815472779</v>
      </c>
      <c r="BZ190" s="453">
        <f t="shared" ref="BZ190:BZ219" si="405">$BZ$157*BC190</f>
        <v>87352.237487813894</v>
      </c>
      <c r="CA190" s="453">
        <f t="shared" ref="CA190:CA219" si="406">$CA$157*BD190</f>
        <v>70861.186317340645</v>
      </c>
      <c r="CB190" s="479">
        <f t="shared" si="369"/>
        <v>37690.63370794135</v>
      </c>
    </row>
    <row r="191" spans="1:80" ht="14.4">
      <c r="A191" s="13">
        <v>4498118</v>
      </c>
      <c r="B191" s="13" t="s">
        <v>624</v>
      </c>
      <c r="C191" s="13" t="s">
        <v>1120</v>
      </c>
      <c r="D191" s="13">
        <v>358595</v>
      </c>
      <c r="E191" s="13">
        <v>30060428</v>
      </c>
      <c r="F191" s="13" t="s">
        <v>1128</v>
      </c>
      <c r="G191" s="13" t="s">
        <v>354</v>
      </c>
      <c r="H191" s="14">
        <v>100</v>
      </c>
      <c r="I191" s="18">
        <v>6320</v>
      </c>
      <c r="J191" s="119" t="s">
        <v>678</v>
      </c>
      <c r="K191" s="69">
        <v>19193</v>
      </c>
      <c r="L191" s="69">
        <v>19193</v>
      </c>
      <c r="M191" s="69">
        <v>19673</v>
      </c>
      <c r="N191" s="69">
        <v>15486</v>
      </c>
      <c r="O191" s="76">
        <f t="shared" si="353"/>
        <v>12650</v>
      </c>
      <c r="P191" s="12">
        <f t="shared" si="354"/>
        <v>9335</v>
      </c>
      <c r="Q191" s="12">
        <v>2249</v>
      </c>
      <c r="R191" s="12">
        <v>2129</v>
      </c>
      <c r="S191" s="12">
        <v>1702</v>
      </c>
      <c r="T191" s="13">
        <v>723</v>
      </c>
      <c r="U191" s="13">
        <v>532</v>
      </c>
      <c r="V191" s="13">
        <v>295</v>
      </c>
      <c r="W191" s="13">
        <v>253</v>
      </c>
      <c r="X191" s="13">
        <v>342</v>
      </c>
      <c r="Y191" s="13">
        <v>478</v>
      </c>
      <c r="Z191" s="13">
        <v>891</v>
      </c>
      <c r="AA191" s="12">
        <v>1293</v>
      </c>
      <c r="AB191" s="12">
        <v>1763</v>
      </c>
      <c r="AC191" s="12">
        <v>1391</v>
      </c>
      <c r="AD191" s="12">
        <v>1464</v>
      </c>
      <c r="AE191" s="13">
        <v>975</v>
      </c>
      <c r="AF191" s="13">
        <v>826</v>
      </c>
      <c r="AG191" s="13">
        <v>489</v>
      </c>
      <c r="AH191" s="13">
        <v>361</v>
      </c>
      <c r="AI191" s="13">
        <v>250</v>
      </c>
      <c r="AJ191" s="13">
        <v>224</v>
      </c>
      <c r="AK191" s="13">
        <v>424</v>
      </c>
      <c r="AL191" s="13">
        <v>670</v>
      </c>
      <c r="AM191" s="13">
        <v>926</v>
      </c>
      <c r="AN191" s="55">
        <v>1335</v>
      </c>
      <c r="AO191" s="12">
        <v>13176</v>
      </c>
      <c r="AP191" s="684">
        <v>11887</v>
      </c>
      <c r="AQ191" s="121">
        <f t="shared" si="370"/>
        <v>211.12299999999999</v>
      </c>
      <c r="AR191" s="121">
        <f t="shared" si="371"/>
        <v>211.12299999999999</v>
      </c>
      <c r="AS191" s="121">
        <f t="shared" si="372"/>
        <v>216.40299999999999</v>
      </c>
      <c r="AT191" s="121">
        <f t="shared" si="394"/>
        <v>170.346</v>
      </c>
      <c r="AU191" s="121">
        <f t="shared" si="395"/>
        <v>139.15</v>
      </c>
      <c r="AV191" s="121">
        <f t="shared" si="396"/>
        <v>102.685</v>
      </c>
      <c r="AW191" s="121">
        <f t="shared" si="373"/>
        <v>144.93600000000001</v>
      </c>
      <c r="AX191" s="121">
        <f t="shared" si="374"/>
        <v>130.75700000000001</v>
      </c>
      <c r="AY191" s="121">
        <f t="shared" si="397"/>
        <v>241.20659045118629</v>
      </c>
      <c r="AZ191" s="121">
        <f t="shared" si="398"/>
        <v>238.31308333333331</v>
      </c>
      <c r="BA191" s="121">
        <f t="shared" si="399"/>
        <v>225.73855119005947</v>
      </c>
      <c r="BB191" s="121">
        <f t="shared" si="375"/>
        <v>150.09971896848134</v>
      </c>
      <c r="BC191" s="121">
        <f t="shared" si="376"/>
        <v>151.99105797636633</v>
      </c>
      <c r="BD191" s="121">
        <f t="shared" si="377"/>
        <v>105.19758019191227</v>
      </c>
      <c r="BE191" s="121">
        <f t="shared" si="378"/>
        <v>147.19263582089553</v>
      </c>
      <c r="BF191" s="121">
        <f t="shared" si="379"/>
        <v>155.0795008323183</v>
      </c>
      <c r="BG191" s="121">
        <f t="shared" si="380"/>
        <v>49.305039154126987</v>
      </c>
      <c r="BH191" s="121">
        <f t="shared" si="381"/>
        <v>48.704044840833333</v>
      </c>
      <c r="BI191" s="121">
        <f t="shared" si="382"/>
        <v>46.068723526867338</v>
      </c>
      <c r="BJ191" s="121">
        <f t="shared" si="383"/>
        <v>30.659368596501999</v>
      </c>
      <c r="BK191" s="121">
        <f t="shared" si="384"/>
        <v>31.068492160949042</v>
      </c>
      <c r="BL191" s="121">
        <f t="shared" si="385"/>
        <v>21.487657729999999</v>
      </c>
      <c r="BM191" s="121">
        <f t="shared" si="400"/>
        <v>30.092062467223879</v>
      </c>
      <c r="BN191" s="121">
        <f t="shared" si="386"/>
        <v>31.794399260641903</v>
      </c>
      <c r="BO191" s="440">
        <f t="shared" si="387"/>
        <v>145601.06914507973</v>
      </c>
      <c r="BP191" s="440">
        <f t="shared" si="388"/>
        <v>143854.44303030302</v>
      </c>
      <c r="BQ191" s="440">
        <f t="shared" si="389"/>
        <v>136263.99817290861</v>
      </c>
      <c r="BR191" s="440">
        <f t="shared" si="390"/>
        <v>90605.648540974187</v>
      </c>
      <c r="BS191" s="440">
        <f t="shared" si="391"/>
        <v>91747.32954209749</v>
      </c>
      <c r="BT191" s="440">
        <f t="shared" si="392"/>
        <v>65891.938865661417</v>
      </c>
      <c r="BU191" s="440"/>
      <c r="BV191" s="453">
        <f t="shared" si="401"/>
        <v>151083.03710987943</v>
      </c>
      <c r="BW191" s="453">
        <f t="shared" si="402"/>
        <v>149270.64946969695</v>
      </c>
      <c r="BX191" s="453">
        <f t="shared" si="403"/>
        <v>141394.41979086451</v>
      </c>
      <c r="BY191" s="453">
        <f t="shared" si="404"/>
        <v>94017.005790257856</v>
      </c>
      <c r="BZ191" s="453">
        <f t="shared" si="405"/>
        <v>95201.671768833097</v>
      </c>
      <c r="CA191" s="453">
        <f t="shared" si="406"/>
        <v>65891.938865661417</v>
      </c>
      <c r="CB191" s="479">
        <f t="shared" si="369"/>
        <v>85191.09824421801</v>
      </c>
    </row>
    <row r="192" spans="1:80" ht="14.4">
      <c r="A192" s="13">
        <v>4498233</v>
      </c>
      <c r="B192" s="13" t="s">
        <v>624</v>
      </c>
      <c r="C192" s="13" t="s">
        <v>1120</v>
      </c>
      <c r="D192" s="13">
        <v>915748</v>
      </c>
      <c r="E192" s="13">
        <v>30037422</v>
      </c>
      <c r="F192" s="13" t="s">
        <v>629</v>
      </c>
      <c r="G192" s="13" t="s">
        <v>547</v>
      </c>
      <c r="H192" s="14">
        <v>21</v>
      </c>
      <c r="I192" s="18">
        <v>6300</v>
      </c>
      <c r="J192" s="119" t="s">
        <v>678</v>
      </c>
      <c r="K192" s="121">
        <v>5761</v>
      </c>
      <c r="L192" s="121">
        <v>7392</v>
      </c>
      <c r="M192" s="69">
        <v>7531</v>
      </c>
      <c r="N192" s="69">
        <v>8936</v>
      </c>
      <c r="O192" s="76">
        <f t="shared" si="353"/>
        <v>5776</v>
      </c>
      <c r="P192" s="12">
        <f t="shared" si="354"/>
        <v>2162</v>
      </c>
      <c r="Q192" s="12">
        <v>1359</v>
      </c>
      <c r="R192" s="12">
        <v>1287</v>
      </c>
      <c r="S192" s="12">
        <v>1029</v>
      </c>
      <c r="T192" s="13">
        <v>231</v>
      </c>
      <c r="U192" s="13">
        <v>170</v>
      </c>
      <c r="V192" s="13">
        <v>94</v>
      </c>
      <c r="W192" s="13">
        <v>81</v>
      </c>
      <c r="X192" s="13">
        <v>109</v>
      </c>
      <c r="Y192" s="13">
        <v>153</v>
      </c>
      <c r="Z192" s="13">
        <v>285</v>
      </c>
      <c r="AA192" s="13">
        <v>414</v>
      </c>
      <c r="AB192" s="13">
        <v>564</v>
      </c>
      <c r="AC192" s="13">
        <v>600</v>
      </c>
      <c r="AD192" s="13">
        <v>631</v>
      </c>
      <c r="AE192" s="13">
        <v>420</v>
      </c>
      <c r="AF192" s="13">
        <v>67</v>
      </c>
      <c r="AG192" s="13">
        <v>40</v>
      </c>
      <c r="AH192" s="13">
        <v>29</v>
      </c>
      <c r="AI192" s="13">
        <v>20</v>
      </c>
      <c r="AJ192" s="13">
        <v>18</v>
      </c>
      <c r="AK192" s="13">
        <v>34</v>
      </c>
      <c r="AL192" s="13">
        <v>66</v>
      </c>
      <c r="AM192" s="13">
        <v>91</v>
      </c>
      <c r="AN192" s="18">
        <v>146</v>
      </c>
      <c r="AO192" s="13">
        <v>768</v>
      </c>
      <c r="AP192" s="684">
        <v>1227</v>
      </c>
      <c r="AQ192" s="121">
        <f t="shared" si="370"/>
        <v>63.371000000000002</v>
      </c>
      <c r="AR192" s="121">
        <f t="shared" si="371"/>
        <v>81.311999999999998</v>
      </c>
      <c r="AS192" s="121">
        <f t="shared" si="372"/>
        <v>82.840999999999994</v>
      </c>
      <c r="AT192" s="121">
        <f t="shared" si="394"/>
        <v>98.296000000000006</v>
      </c>
      <c r="AU192" s="121">
        <f t="shared" si="395"/>
        <v>63.536000000000001</v>
      </c>
      <c r="AV192" s="121">
        <f t="shared" si="396"/>
        <v>23.782</v>
      </c>
      <c r="AW192" s="121">
        <f t="shared" si="373"/>
        <v>8.4480000000000004</v>
      </c>
      <c r="AX192" s="121">
        <f t="shared" si="374"/>
        <v>13.497</v>
      </c>
      <c r="AY192" s="121">
        <f t="shared" si="397"/>
        <v>72.400936153247756</v>
      </c>
      <c r="AZ192" s="121">
        <f t="shared" si="398"/>
        <v>91.783999999999992</v>
      </c>
      <c r="BA192" s="121">
        <f t="shared" si="399"/>
        <v>86.414732324116187</v>
      </c>
      <c r="BB192" s="121">
        <f t="shared" si="375"/>
        <v>86.613140171919767</v>
      </c>
      <c r="BC192" s="121">
        <f t="shared" si="376"/>
        <v>69.399237223042832</v>
      </c>
      <c r="BD192" s="121">
        <f t="shared" si="377"/>
        <v>24.363917340644274</v>
      </c>
      <c r="BE192" s="121">
        <f t="shared" si="378"/>
        <v>8.5795343283582106</v>
      </c>
      <c r="BF192" s="121">
        <f t="shared" si="379"/>
        <v>16.007617356881852</v>
      </c>
      <c r="BG192" s="121">
        <f t="shared" si="380"/>
        <v>14.799475359085374</v>
      </c>
      <c r="BH192" s="121">
        <f t="shared" si="381"/>
        <v>18.757896079999998</v>
      </c>
      <c r="BI192" s="121">
        <f t="shared" si="382"/>
        <v>17.635518572705635</v>
      </c>
      <c r="BJ192" s="121">
        <f t="shared" si="383"/>
        <v>17.691600011516329</v>
      </c>
      <c r="BK192" s="121">
        <f t="shared" si="384"/>
        <v>14.185898080762184</v>
      </c>
      <c r="BL192" s="121">
        <f t="shared" si="385"/>
        <v>4.9765737559999987</v>
      </c>
      <c r="BM192" s="121">
        <f t="shared" si="400"/>
        <v>1.7539999980895524</v>
      </c>
      <c r="BN192" s="121">
        <f t="shared" si="386"/>
        <v>3.2818817105079172</v>
      </c>
      <c r="BO192" s="440">
        <f t="shared" si="387"/>
        <v>43703.837823415008</v>
      </c>
      <c r="BP192" s="440">
        <f t="shared" si="388"/>
        <v>55404.159999999996</v>
      </c>
      <c r="BQ192" s="440">
        <f t="shared" si="389"/>
        <v>52163.074784739227</v>
      </c>
      <c r="BR192" s="440">
        <f t="shared" si="390"/>
        <v>52282.840976504296</v>
      </c>
      <c r="BS192" s="440">
        <f t="shared" si="391"/>
        <v>41891.903196454943</v>
      </c>
      <c r="BT192" s="440">
        <f t="shared" si="392"/>
        <v>15260.671861549004</v>
      </c>
      <c r="BU192" s="440"/>
      <c r="BV192" s="453">
        <f t="shared" si="401"/>
        <v>45349.313645079732</v>
      </c>
      <c r="BW192" s="453">
        <f t="shared" si="402"/>
        <v>57490.159999999996</v>
      </c>
      <c r="BX192" s="453">
        <f t="shared" si="403"/>
        <v>54127.045973923683</v>
      </c>
      <c r="BY192" s="453">
        <f t="shared" si="404"/>
        <v>54251.321434957019</v>
      </c>
      <c r="BZ192" s="453">
        <f t="shared" si="405"/>
        <v>43469.158587887738</v>
      </c>
      <c r="CA192" s="453">
        <f t="shared" si="406"/>
        <v>15260.671861549004</v>
      </c>
      <c r="CB192" s="479">
        <f t="shared" si="369"/>
        <v>30088.641783530729</v>
      </c>
    </row>
    <row r="193" spans="1:80" ht="14.4">
      <c r="A193" s="13">
        <v>4498857</v>
      </c>
      <c r="B193" s="13" t="s">
        <v>624</v>
      </c>
      <c r="C193" s="13" t="s">
        <v>1120</v>
      </c>
      <c r="D193" s="13">
        <v>355131</v>
      </c>
      <c r="E193" s="13">
        <v>30038773</v>
      </c>
      <c r="F193" s="13" t="s">
        <v>637</v>
      </c>
      <c r="G193" s="13" t="s">
        <v>425</v>
      </c>
      <c r="H193" s="14">
        <v>23</v>
      </c>
      <c r="I193" s="18">
        <v>6400</v>
      </c>
      <c r="J193" s="119" t="s">
        <v>678</v>
      </c>
      <c r="K193" s="69">
        <v>2983</v>
      </c>
      <c r="L193" s="69">
        <v>2983</v>
      </c>
      <c r="M193" s="69">
        <v>2983</v>
      </c>
      <c r="N193" s="69">
        <v>3744</v>
      </c>
      <c r="O193" s="76">
        <f t="shared" ref="O193:O219" si="407">SUM(Q193:AB193)</f>
        <v>3031</v>
      </c>
      <c r="P193" s="12">
        <f t="shared" ref="P193:P219" si="408">SUM(AC193:AN193)</f>
        <v>2814</v>
      </c>
      <c r="Q193" s="13">
        <v>548</v>
      </c>
      <c r="R193" s="13">
        <v>513</v>
      </c>
      <c r="S193" s="13">
        <v>431</v>
      </c>
      <c r="T193" s="13">
        <v>0</v>
      </c>
      <c r="U193" s="13">
        <v>140</v>
      </c>
      <c r="V193" s="13">
        <v>78</v>
      </c>
      <c r="W193" s="13">
        <v>67</v>
      </c>
      <c r="X193" s="13">
        <v>90</v>
      </c>
      <c r="Y193" s="13">
        <v>126</v>
      </c>
      <c r="Z193" s="13">
        <v>234</v>
      </c>
      <c r="AA193" s="13">
        <v>340</v>
      </c>
      <c r="AB193" s="13">
        <v>464</v>
      </c>
      <c r="AC193" s="13">
        <v>493</v>
      </c>
      <c r="AD193" s="13">
        <v>519</v>
      </c>
      <c r="AE193" s="13">
        <v>345</v>
      </c>
      <c r="AF193" s="13">
        <v>191</v>
      </c>
      <c r="AG193" s="13">
        <v>113</v>
      </c>
      <c r="AH193" s="13">
        <v>83</v>
      </c>
      <c r="AI193" s="13">
        <v>58</v>
      </c>
      <c r="AJ193" s="13">
        <v>52</v>
      </c>
      <c r="AK193" s="13">
        <v>98</v>
      </c>
      <c r="AL193" s="13">
        <v>187</v>
      </c>
      <c r="AM193" s="13">
        <v>259</v>
      </c>
      <c r="AN193" s="18">
        <v>416</v>
      </c>
      <c r="AO193" s="12">
        <v>2557</v>
      </c>
      <c r="AP193" s="684">
        <v>1832</v>
      </c>
      <c r="AQ193" s="121">
        <f t="shared" si="370"/>
        <v>32.813000000000002</v>
      </c>
      <c r="AR193" s="121">
        <f t="shared" si="371"/>
        <v>32.813000000000002</v>
      </c>
      <c r="AS193" s="121">
        <f t="shared" si="372"/>
        <v>32.813000000000002</v>
      </c>
      <c r="AT193" s="121">
        <f t="shared" si="394"/>
        <v>41.183999999999997</v>
      </c>
      <c r="AU193" s="121">
        <f t="shared" si="395"/>
        <v>33.341000000000001</v>
      </c>
      <c r="AV193" s="121">
        <f t="shared" si="396"/>
        <v>30.954000000000001</v>
      </c>
      <c r="AW193" s="121">
        <f t="shared" si="373"/>
        <v>28.126999999999999</v>
      </c>
      <c r="AX193" s="121">
        <f t="shared" si="374"/>
        <v>20.152000000000001</v>
      </c>
      <c r="AY193" s="121">
        <f t="shared" si="397"/>
        <v>37.488629152080904</v>
      </c>
      <c r="AZ193" s="121">
        <f t="shared" si="398"/>
        <v>37.038916666666665</v>
      </c>
      <c r="BA193" s="121">
        <f t="shared" si="399"/>
        <v>34.228541564578229</v>
      </c>
      <c r="BB193" s="121">
        <f t="shared" si="375"/>
        <v>36.289122292263606</v>
      </c>
      <c r="BC193" s="121">
        <f t="shared" si="376"/>
        <v>36.417778397341209</v>
      </c>
      <c r="BD193" s="121">
        <f t="shared" si="377"/>
        <v>31.711407676490747</v>
      </c>
      <c r="BE193" s="121">
        <f t="shared" si="378"/>
        <v>28.564933955223882</v>
      </c>
      <c r="BF193" s="121">
        <f t="shared" si="379"/>
        <v>23.900533820544052</v>
      </c>
      <c r="BG193" s="121">
        <f t="shared" si="380"/>
        <v>7.6630506849768576</v>
      </c>
      <c r="BH193" s="121">
        <f t="shared" si="381"/>
        <v>7.5696433991666661</v>
      </c>
      <c r="BI193" s="121">
        <f t="shared" si="382"/>
        <v>6.9853607624991252</v>
      </c>
      <c r="BJ193" s="121">
        <f t="shared" si="383"/>
        <v>7.412416119417764</v>
      </c>
      <c r="BK193" s="121">
        <f t="shared" si="384"/>
        <v>7.4441580822005164</v>
      </c>
      <c r="BL193" s="121">
        <f t="shared" si="385"/>
        <v>6.4773721319999993</v>
      </c>
      <c r="BM193" s="121">
        <f t="shared" si="400"/>
        <v>5.8398150978059702</v>
      </c>
      <c r="BN193" s="121">
        <f t="shared" si="386"/>
        <v>4.9000874438879416</v>
      </c>
      <c r="BO193" s="440">
        <f t="shared" si="387"/>
        <v>22629.499779074289</v>
      </c>
      <c r="BP193" s="440">
        <f t="shared" si="388"/>
        <v>22358.036969696968</v>
      </c>
      <c r="BQ193" s="440">
        <f t="shared" si="389"/>
        <v>20661.592362618132</v>
      </c>
      <c r="BR193" s="440">
        <f t="shared" si="390"/>
        <v>21905.433820057304</v>
      </c>
      <c r="BS193" s="440">
        <f t="shared" si="391"/>
        <v>21983.095323485966</v>
      </c>
      <c r="BT193" s="440">
        <f t="shared" si="392"/>
        <v>19862.872626456476</v>
      </c>
      <c r="BU193" s="440"/>
      <c r="BV193" s="453">
        <f t="shared" si="401"/>
        <v>23481.514077985223</v>
      </c>
      <c r="BW193" s="453">
        <f t="shared" si="402"/>
        <v>23199.830530303028</v>
      </c>
      <c r="BX193" s="453">
        <f t="shared" si="403"/>
        <v>21439.51376181309</v>
      </c>
      <c r="BY193" s="453">
        <f t="shared" si="404"/>
        <v>22730.186599426932</v>
      </c>
      <c r="BZ193" s="453">
        <f t="shared" si="405"/>
        <v>22810.772105243723</v>
      </c>
      <c r="CA193" s="453">
        <f t="shared" si="406"/>
        <v>19862.872626456476</v>
      </c>
      <c r="CB193" s="479">
        <f t="shared" si="369"/>
        <v>3618.641451528747</v>
      </c>
    </row>
    <row r="194" spans="1:80" ht="14.4">
      <c r="A194" s="13">
        <v>4499137</v>
      </c>
      <c r="B194" s="13" t="s">
        <v>624</v>
      </c>
      <c r="C194" s="13" t="s">
        <v>1120</v>
      </c>
      <c r="D194" s="13">
        <v>347907</v>
      </c>
      <c r="E194" s="13">
        <v>30054444</v>
      </c>
      <c r="F194" s="13" t="s">
        <v>1145</v>
      </c>
      <c r="G194" s="13" t="s">
        <v>494</v>
      </c>
      <c r="H194" s="14">
        <v>8</v>
      </c>
      <c r="I194" s="18">
        <v>6430</v>
      </c>
      <c r="J194" s="119" t="s">
        <v>678</v>
      </c>
      <c r="K194" s="69">
        <v>807</v>
      </c>
      <c r="L194" s="69">
        <v>807</v>
      </c>
      <c r="M194" s="69">
        <v>1488</v>
      </c>
      <c r="N194" s="69">
        <v>1538</v>
      </c>
      <c r="O194" s="76">
        <f t="shared" si="407"/>
        <v>1309</v>
      </c>
      <c r="P194" s="12">
        <f t="shared" si="408"/>
        <v>1374</v>
      </c>
      <c r="Q194" s="13">
        <v>194</v>
      </c>
      <c r="R194" s="13">
        <v>184</v>
      </c>
      <c r="S194" s="13">
        <v>147</v>
      </c>
      <c r="T194" s="13">
        <v>86</v>
      </c>
      <c r="U194" s="13">
        <v>64</v>
      </c>
      <c r="V194" s="13">
        <v>35</v>
      </c>
      <c r="W194" s="13">
        <v>30</v>
      </c>
      <c r="X194" s="13">
        <v>41</v>
      </c>
      <c r="Y194" s="13">
        <v>57</v>
      </c>
      <c r="Z194" s="13">
        <v>106</v>
      </c>
      <c r="AA194" s="13">
        <v>154</v>
      </c>
      <c r="AB194" s="13">
        <v>211</v>
      </c>
      <c r="AC194" s="13">
        <v>224</v>
      </c>
      <c r="AD194" s="13">
        <v>236</v>
      </c>
      <c r="AE194" s="13">
        <v>157</v>
      </c>
      <c r="AF194" s="13">
        <v>99</v>
      </c>
      <c r="AG194" s="13">
        <v>59</v>
      </c>
      <c r="AH194" s="13">
        <v>43</v>
      </c>
      <c r="AI194" s="13">
        <v>30</v>
      </c>
      <c r="AJ194" s="13">
        <v>27</v>
      </c>
      <c r="AK194" s="13">
        <v>51</v>
      </c>
      <c r="AL194" s="13">
        <v>97</v>
      </c>
      <c r="AM194" s="13">
        <v>134</v>
      </c>
      <c r="AN194" s="18">
        <v>217</v>
      </c>
      <c r="AO194" s="12">
        <v>1372</v>
      </c>
      <c r="AP194" s="684">
        <v>1227</v>
      </c>
      <c r="AQ194" s="121">
        <f t="shared" si="370"/>
        <v>8.8770000000000007</v>
      </c>
      <c r="AR194" s="121">
        <f t="shared" si="371"/>
        <v>8.8770000000000007</v>
      </c>
      <c r="AS194" s="121">
        <f t="shared" si="372"/>
        <v>16.367999999999999</v>
      </c>
      <c r="AT194" s="121">
        <f t="shared" si="394"/>
        <v>16.917999999999999</v>
      </c>
      <c r="AU194" s="121">
        <f t="shared" si="395"/>
        <v>14.398999999999999</v>
      </c>
      <c r="AV194" s="121">
        <f t="shared" si="396"/>
        <v>15.114000000000001</v>
      </c>
      <c r="AW194" s="121">
        <f t="shared" si="373"/>
        <v>15.092000000000001</v>
      </c>
      <c r="AX194" s="121">
        <f t="shared" si="374"/>
        <v>13.497</v>
      </c>
      <c r="AY194" s="121">
        <f t="shared" si="397"/>
        <v>10.141912077012837</v>
      </c>
      <c r="AZ194" s="121">
        <f t="shared" si="398"/>
        <v>10.020250000000001</v>
      </c>
      <c r="BA194" s="121">
        <f t="shared" si="399"/>
        <v>17.074109905495273</v>
      </c>
      <c r="BB194" s="121">
        <f t="shared" si="375"/>
        <v>14.907230257879652</v>
      </c>
      <c r="BC194" s="121">
        <f t="shared" si="376"/>
        <v>15.727770347119645</v>
      </c>
      <c r="BD194" s="121">
        <f t="shared" si="377"/>
        <v>15.483821658670323</v>
      </c>
      <c r="BE194" s="121">
        <f t="shared" si="378"/>
        <v>15.326980597014927</v>
      </c>
      <c r="BF194" s="121">
        <f t="shared" si="379"/>
        <v>16.007617356881852</v>
      </c>
      <c r="BG194" s="121">
        <f t="shared" si="380"/>
        <v>2.0731082476621943</v>
      </c>
      <c r="BH194" s="121">
        <f t="shared" si="381"/>
        <v>2.0478384925000004</v>
      </c>
      <c r="BI194" s="121">
        <f t="shared" si="382"/>
        <v>3.4844843495134756</v>
      </c>
      <c r="BJ194" s="121">
        <f t="shared" si="383"/>
        <v>3.0449508524744973</v>
      </c>
      <c r="BK194" s="121">
        <f t="shared" si="384"/>
        <v>3.2149135366547266</v>
      </c>
      <c r="BL194" s="121">
        <f t="shared" si="385"/>
        <v>3.1627254119999999</v>
      </c>
      <c r="BM194" s="121">
        <f t="shared" si="400"/>
        <v>3.1334479132537316</v>
      </c>
      <c r="BN194" s="121">
        <f t="shared" si="386"/>
        <v>3.2818817105079172</v>
      </c>
      <c r="BO194" s="440">
        <f t="shared" si="387"/>
        <v>6122.0269264877488</v>
      </c>
      <c r="BP194" s="440">
        <f t="shared" si="388"/>
        <v>6048.5872727272726</v>
      </c>
      <c r="BQ194" s="440">
        <f t="shared" si="389"/>
        <v>10306.553615680783</v>
      </c>
      <c r="BR194" s="440">
        <f t="shared" si="390"/>
        <v>8998.5462647564436</v>
      </c>
      <c r="BS194" s="440">
        <f t="shared" si="391"/>
        <v>9493.8541004431299</v>
      </c>
      <c r="BT194" s="440">
        <f t="shared" si="392"/>
        <v>9698.5028389307754</v>
      </c>
      <c r="BU194" s="440"/>
      <c r="BV194" s="453">
        <f t="shared" si="401"/>
        <v>6352.52492823804</v>
      </c>
      <c r="BW194" s="453">
        <f t="shared" si="402"/>
        <v>6276.3202272727276</v>
      </c>
      <c r="BX194" s="453">
        <f t="shared" si="403"/>
        <v>10694.601568078404</v>
      </c>
      <c r="BY194" s="453">
        <f t="shared" si="404"/>
        <v>9337.3469524355278</v>
      </c>
      <c r="BZ194" s="453">
        <f t="shared" si="405"/>
        <v>9851.3034265140323</v>
      </c>
      <c r="CA194" s="453">
        <f t="shared" si="406"/>
        <v>9698.5028389307754</v>
      </c>
      <c r="CB194" s="479">
        <f t="shared" si="369"/>
        <v>-3345.9779106927353</v>
      </c>
    </row>
    <row r="195" spans="1:80" ht="14.4">
      <c r="A195" s="13">
        <v>4501846</v>
      </c>
      <c r="B195" s="13" t="s">
        <v>624</v>
      </c>
      <c r="C195" s="13" t="s">
        <v>106</v>
      </c>
      <c r="D195" s="13">
        <v>352861</v>
      </c>
      <c r="E195" s="13">
        <v>30036768</v>
      </c>
      <c r="F195" s="13" t="s">
        <v>112</v>
      </c>
      <c r="G195" s="13" t="s">
        <v>514</v>
      </c>
      <c r="H195" s="14">
        <v>3</v>
      </c>
      <c r="I195" s="18">
        <v>6400</v>
      </c>
      <c r="J195" s="119" t="s">
        <v>678</v>
      </c>
      <c r="K195" s="69">
        <v>4673</v>
      </c>
      <c r="L195" s="69">
        <v>4673</v>
      </c>
      <c r="M195" s="69">
        <v>4610</v>
      </c>
      <c r="N195" s="69">
        <v>5911</v>
      </c>
      <c r="O195" s="76">
        <f t="shared" si="407"/>
        <v>4958</v>
      </c>
      <c r="P195" s="12">
        <f t="shared" si="408"/>
        <v>4974</v>
      </c>
      <c r="Q195" s="13">
        <v>908</v>
      </c>
      <c r="R195" s="13">
        <v>859</v>
      </c>
      <c r="S195" s="13">
        <v>687</v>
      </c>
      <c r="T195" s="13">
        <v>276</v>
      </c>
      <c r="U195" s="13">
        <v>203</v>
      </c>
      <c r="V195" s="13">
        <v>112</v>
      </c>
      <c r="W195" s="13">
        <v>96</v>
      </c>
      <c r="X195" s="13">
        <v>130</v>
      </c>
      <c r="Y195" s="13">
        <v>182</v>
      </c>
      <c r="Z195" s="13">
        <v>340</v>
      </c>
      <c r="AA195" s="13">
        <v>493</v>
      </c>
      <c r="AB195" s="13">
        <v>672</v>
      </c>
      <c r="AC195" s="13">
        <v>714</v>
      </c>
      <c r="AD195" s="13">
        <v>752</v>
      </c>
      <c r="AE195" s="13">
        <v>501</v>
      </c>
      <c r="AF195" s="13">
        <v>394</v>
      </c>
      <c r="AG195" s="13">
        <v>233</v>
      </c>
      <c r="AH195" s="13">
        <v>172</v>
      </c>
      <c r="AI195" s="13">
        <v>119</v>
      </c>
      <c r="AJ195" s="13">
        <v>107</v>
      </c>
      <c r="AK195" s="13">
        <v>202</v>
      </c>
      <c r="AL195" s="13">
        <v>386</v>
      </c>
      <c r="AM195" s="13">
        <v>534</v>
      </c>
      <c r="AN195" s="18">
        <v>860</v>
      </c>
      <c r="AO195" s="12">
        <v>5268</v>
      </c>
      <c r="AP195" s="684">
        <v>3992</v>
      </c>
      <c r="AQ195" s="121">
        <f t="shared" si="370"/>
        <v>51.402999999999999</v>
      </c>
      <c r="AR195" s="121">
        <f t="shared" si="371"/>
        <v>51.402999999999999</v>
      </c>
      <c r="AS195" s="121">
        <f t="shared" si="372"/>
        <v>50.71</v>
      </c>
      <c r="AT195" s="121">
        <f t="shared" si="394"/>
        <v>65.021000000000001</v>
      </c>
      <c r="AU195" s="121">
        <f t="shared" si="395"/>
        <v>54.537999999999997</v>
      </c>
      <c r="AV195" s="121">
        <f t="shared" si="396"/>
        <v>54.713999999999999</v>
      </c>
      <c r="AW195" s="121">
        <f t="shared" si="373"/>
        <v>57.948</v>
      </c>
      <c r="AX195" s="121">
        <f t="shared" si="374"/>
        <v>43.911999999999999</v>
      </c>
      <c r="AY195" s="121">
        <f t="shared" si="397"/>
        <v>58.727577615713727</v>
      </c>
      <c r="AZ195" s="121">
        <f t="shared" si="398"/>
        <v>58.023083333333332</v>
      </c>
      <c r="BA195" s="121">
        <f t="shared" si="399"/>
        <v>52.897612005600273</v>
      </c>
      <c r="BB195" s="121">
        <f t="shared" si="375"/>
        <v>57.293002636103139</v>
      </c>
      <c r="BC195" s="121">
        <f t="shared" si="376"/>
        <v>59.570882644017722</v>
      </c>
      <c r="BD195" s="121">
        <f t="shared" si="377"/>
        <v>56.052786703221372</v>
      </c>
      <c r="BE195" s="121">
        <f t="shared" si="378"/>
        <v>58.850243283582095</v>
      </c>
      <c r="BF195" s="121">
        <f t="shared" si="379"/>
        <v>52.080202517255366</v>
      </c>
      <c r="BG195" s="121">
        <f t="shared" si="380"/>
        <v>12.004504140428043</v>
      </c>
      <c r="BH195" s="121">
        <f t="shared" si="381"/>
        <v>11.858177540833335</v>
      </c>
      <c r="BI195" s="121">
        <f t="shared" si="382"/>
        <v>10.795344658102904</v>
      </c>
      <c r="BJ195" s="121">
        <f t="shared" si="383"/>
        <v>11.702668718450425</v>
      </c>
      <c r="BK195" s="121">
        <f t="shared" si="384"/>
        <v>12.176884121263662</v>
      </c>
      <c r="BL195" s="121">
        <f t="shared" si="385"/>
        <v>11.449342211999998</v>
      </c>
      <c r="BM195" s="121">
        <f t="shared" si="400"/>
        <v>12.031343736895524</v>
      </c>
      <c r="BN195" s="121">
        <f t="shared" si="386"/>
        <v>10.677483120087697</v>
      </c>
      <c r="BO195" s="440">
        <f t="shared" si="387"/>
        <v>35450.10139712174</v>
      </c>
      <c r="BP195" s="440">
        <f t="shared" si="388"/>
        <v>35024.843030303025</v>
      </c>
      <c r="BQ195" s="440">
        <f t="shared" si="389"/>
        <v>31930.922156107801</v>
      </c>
      <c r="BR195" s="440">
        <f t="shared" si="390"/>
        <v>34584.139773065894</v>
      </c>
      <c r="BS195" s="440">
        <f t="shared" si="391"/>
        <v>35959.150977843427</v>
      </c>
      <c r="BT195" s="440">
        <f t="shared" si="392"/>
        <v>35109.427307745027</v>
      </c>
      <c r="BU195" s="440"/>
      <c r="BV195" s="453">
        <f t="shared" si="401"/>
        <v>36784.819070206147</v>
      </c>
      <c r="BW195" s="453">
        <f t="shared" si="402"/>
        <v>36343.549469696969</v>
      </c>
      <c r="BX195" s="453">
        <f t="shared" si="403"/>
        <v>33133.140610780538</v>
      </c>
      <c r="BY195" s="453">
        <f t="shared" si="404"/>
        <v>35886.253469340969</v>
      </c>
      <c r="BZ195" s="453">
        <f t="shared" si="405"/>
        <v>37313.034674298375</v>
      </c>
      <c r="CA195" s="453">
        <f t="shared" si="406"/>
        <v>35109.427307745027</v>
      </c>
      <c r="CB195" s="479">
        <f t="shared" si="369"/>
        <v>1675.3917624611204</v>
      </c>
    </row>
    <row r="196" spans="1:80" ht="14.4">
      <c r="A196" s="13">
        <v>4502423</v>
      </c>
      <c r="B196" s="13" t="s">
        <v>624</v>
      </c>
      <c r="C196" s="13" t="s">
        <v>1122</v>
      </c>
      <c r="D196" s="690">
        <v>307950</v>
      </c>
      <c r="E196" s="13">
        <v>30038823</v>
      </c>
      <c r="F196" s="13" t="s">
        <v>1147</v>
      </c>
      <c r="G196" s="13" t="s">
        <v>515</v>
      </c>
      <c r="H196" s="14">
        <v>9</v>
      </c>
      <c r="I196" s="18">
        <v>6430</v>
      </c>
      <c r="J196" s="119" t="s">
        <v>678</v>
      </c>
      <c r="K196" s="121">
        <v>3689</v>
      </c>
      <c r="L196" s="121">
        <v>4841</v>
      </c>
      <c r="M196" s="121">
        <v>4849</v>
      </c>
      <c r="N196" s="121">
        <v>4497</v>
      </c>
      <c r="O196" s="76">
        <f>SUM(Q196:AN196)</f>
        <v>5882</v>
      </c>
      <c r="P196" s="12">
        <f>SUM(Q196:AN196)</f>
        <v>5882</v>
      </c>
      <c r="Q196" s="13">
        <v>544</v>
      </c>
      <c r="R196" s="13">
        <v>515</v>
      </c>
      <c r="S196" s="13">
        <v>412</v>
      </c>
      <c r="T196" s="13">
        <v>170</v>
      </c>
      <c r="U196" s="13">
        <v>125</v>
      </c>
      <c r="V196" s="13">
        <v>69</v>
      </c>
      <c r="W196" s="13">
        <v>60</v>
      </c>
      <c r="X196" s="13">
        <v>81</v>
      </c>
      <c r="Y196" s="13">
        <v>113</v>
      </c>
      <c r="Z196" s="13">
        <v>210</v>
      </c>
      <c r="AA196" s="13">
        <v>304</v>
      </c>
      <c r="AB196" s="13">
        <v>415</v>
      </c>
      <c r="AC196" s="13">
        <v>441</v>
      </c>
      <c r="AD196" s="13">
        <v>465</v>
      </c>
      <c r="AE196" s="13">
        <v>309</v>
      </c>
      <c r="AF196" s="13">
        <v>202</v>
      </c>
      <c r="AG196" s="13">
        <v>120</v>
      </c>
      <c r="AH196" s="13">
        <v>88</v>
      </c>
      <c r="AI196" s="13">
        <v>61</v>
      </c>
      <c r="AJ196" s="13">
        <v>55</v>
      </c>
      <c r="AK196" s="13">
        <v>104</v>
      </c>
      <c r="AL196" s="13">
        <v>199</v>
      </c>
      <c r="AM196" s="13">
        <v>319</v>
      </c>
      <c r="AN196" s="18">
        <v>501</v>
      </c>
      <c r="AO196" s="12">
        <v>3391</v>
      </c>
      <c r="AP196" s="684">
        <v>1192</v>
      </c>
      <c r="AQ196" s="121">
        <f t="shared" si="370"/>
        <v>40.579000000000001</v>
      </c>
      <c r="AR196" s="121">
        <f t="shared" si="371"/>
        <v>53.250999999999998</v>
      </c>
      <c r="AS196" s="121">
        <f t="shared" si="372"/>
        <v>53.338999999999999</v>
      </c>
      <c r="AT196" s="121">
        <f t="shared" si="394"/>
        <v>49.466999999999999</v>
      </c>
      <c r="AU196" s="121">
        <f t="shared" si="395"/>
        <v>64.701999999999998</v>
      </c>
      <c r="AV196" s="121">
        <f t="shared" si="396"/>
        <v>64.701999999999998</v>
      </c>
      <c r="AW196" s="121">
        <f t="shared" si="373"/>
        <v>37.301000000000002</v>
      </c>
      <c r="AX196" s="121">
        <f t="shared" si="374"/>
        <v>13.112</v>
      </c>
      <c r="AY196" s="121">
        <f t="shared" si="397"/>
        <v>46.361231291326334</v>
      </c>
      <c r="AZ196" s="121">
        <f t="shared" si="398"/>
        <v>60.109083333333331</v>
      </c>
      <c r="BA196" s="121">
        <f t="shared" si="399"/>
        <v>55.640026163808187</v>
      </c>
      <c r="BB196" s="121">
        <f t="shared" si="375"/>
        <v>43.587655702005719</v>
      </c>
      <c r="BC196" s="121">
        <f t="shared" si="376"/>
        <v>70.672838183161005</v>
      </c>
      <c r="BD196" s="121">
        <f t="shared" si="377"/>
        <v>66.285181220013698</v>
      </c>
      <c r="BE196" s="121">
        <f t="shared" si="378"/>
        <v>37.881772014925374</v>
      </c>
      <c r="BF196" s="121">
        <f t="shared" si="379"/>
        <v>15.551002354851803</v>
      </c>
      <c r="BG196" s="121">
        <f t="shared" si="380"/>
        <v>9.476699288260015</v>
      </c>
      <c r="BH196" s="121">
        <f t="shared" si="381"/>
        <v>12.284493360833332</v>
      </c>
      <c r="BI196" s="121">
        <f t="shared" si="382"/>
        <v>11.355016539509975</v>
      </c>
      <c r="BJ196" s="121">
        <f t="shared" si="383"/>
        <v>8.9032145536916865</v>
      </c>
      <c r="BK196" s="121">
        <f t="shared" si="384"/>
        <v>14.446234853019941</v>
      </c>
      <c r="BL196" s="121">
        <f t="shared" si="385"/>
        <v>13.539411115999998</v>
      </c>
      <c r="BM196" s="121">
        <f t="shared" si="400"/>
        <v>7.7445494707313438</v>
      </c>
      <c r="BN196" s="121">
        <f t="shared" si="386"/>
        <v>3.1882665027917167</v>
      </c>
      <c r="BO196" s="440">
        <f t="shared" si="387"/>
        <v>27985.325070400624</v>
      </c>
      <c r="BP196" s="440">
        <f t="shared" si="388"/>
        <v>36284.028484848481</v>
      </c>
      <c r="BQ196" s="440">
        <f t="shared" si="389"/>
        <v>33586.343066153306</v>
      </c>
      <c r="BR196" s="440">
        <f t="shared" si="390"/>
        <v>26311.093987392542</v>
      </c>
      <c r="BS196" s="440">
        <f t="shared" si="391"/>
        <v>42660.695048744463</v>
      </c>
      <c r="BT196" s="440">
        <f t="shared" si="392"/>
        <v>41518.627145990402</v>
      </c>
      <c r="BU196" s="440"/>
      <c r="BV196" s="453">
        <f t="shared" si="401"/>
        <v>29038.989417930767</v>
      </c>
      <c r="BW196" s="453">
        <f t="shared" si="402"/>
        <v>37650.144015151513</v>
      </c>
      <c r="BX196" s="453">
        <f t="shared" si="403"/>
        <v>34850.889115330763</v>
      </c>
      <c r="BY196" s="453">
        <f t="shared" si="404"/>
        <v>27301.722526074493</v>
      </c>
      <c r="BZ196" s="453">
        <f t="shared" si="405"/>
        <v>44266.895916543574</v>
      </c>
      <c r="CA196" s="453">
        <f t="shared" si="406"/>
        <v>41518.627145990402</v>
      </c>
      <c r="CB196" s="479">
        <f t="shared" si="369"/>
        <v>-12479.637728059635</v>
      </c>
    </row>
    <row r="197" spans="1:80" ht="14.4">
      <c r="A197" s="13">
        <v>4525326</v>
      </c>
      <c r="B197" s="13" t="s">
        <v>624</v>
      </c>
      <c r="C197" s="13" t="s">
        <v>1122</v>
      </c>
      <c r="D197" s="13">
        <v>307950</v>
      </c>
      <c r="E197" s="13">
        <v>30005668</v>
      </c>
      <c r="F197" s="13" t="s">
        <v>639</v>
      </c>
      <c r="G197" s="13" t="s">
        <v>515</v>
      </c>
      <c r="H197" s="14">
        <v>21</v>
      </c>
      <c r="I197" s="18">
        <v>6430</v>
      </c>
      <c r="J197" s="119" t="s">
        <v>678</v>
      </c>
      <c r="K197" s="69">
        <v>21428</v>
      </c>
      <c r="L197" s="69">
        <v>23710</v>
      </c>
      <c r="M197" s="69">
        <v>21365</v>
      </c>
      <c r="N197" s="69">
        <v>25527</v>
      </c>
      <c r="O197" s="76">
        <v>20219</v>
      </c>
      <c r="P197" s="12">
        <v>18069</v>
      </c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8"/>
      <c r="AO197" s="12">
        <v>19600</v>
      </c>
      <c r="AP197" s="688">
        <v>14917</v>
      </c>
      <c r="AQ197" s="121">
        <f t="shared" si="370"/>
        <v>235.708</v>
      </c>
      <c r="AR197" s="121">
        <f t="shared" si="371"/>
        <v>260.81</v>
      </c>
      <c r="AS197" s="121">
        <f t="shared" si="372"/>
        <v>235.01499999999999</v>
      </c>
      <c r="AT197" s="121">
        <f t="shared" si="394"/>
        <v>280.79700000000003</v>
      </c>
      <c r="AU197" s="121">
        <f t="shared" si="395"/>
        <v>222.40899999999999</v>
      </c>
      <c r="AV197" s="121">
        <f t="shared" si="396"/>
        <v>198.75899999999999</v>
      </c>
      <c r="AW197" s="121">
        <f t="shared" si="373"/>
        <v>215.6</v>
      </c>
      <c r="AX197" s="121">
        <f t="shared" si="374"/>
        <v>164.08699999999999</v>
      </c>
      <c r="AY197" s="121">
        <f t="shared" si="397"/>
        <v>269.29478560871257</v>
      </c>
      <c r="AZ197" s="121">
        <f t="shared" si="398"/>
        <v>294.3991666666667</v>
      </c>
      <c r="BA197" s="121">
        <f t="shared" si="399"/>
        <v>245.15346648582428</v>
      </c>
      <c r="BB197" s="121">
        <f t="shared" si="375"/>
        <v>247.42319037249285</v>
      </c>
      <c r="BC197" s="121">
        <f t="shared" si="376"/>
        <v>242.93337559084191</v>
      </c>
      <c r="BD197" s="121">
        <f t="shared" si="377"/>
        <v>203.62239705277585</v>
      </c>
      <c r="BE197" s="121">
        <f t="shared" si="378"/>
        <v>218.95686567164179</v>
      </c>
      <c r="BF197" s="121">
        <f t="shared" si="379"/>
        <v>194.609313865205</v>
      </c>
      <c r="BG197" s="121">
        <f t="shared" si="380"/>
        <v>55.046547126276934</v>
      </c>
      <c r="BH197" s="121">
        <f t="shared" si="381"/>
        <v>60.166357691666668</v>
      </c>
      <c r="BI197" s="121">
        <f t="shared" si="382"/>
        <v>50.030919440427027</v>
      </c>
      <c r="BJ197" s="121">
        <f t="shared" si="383"/>
        <v>50.53866086548539</v>
      </c>
      <c r="BK197" s="121">
        <f t="shared" si="384"/>
        <v>49.658011304523995</v>
      </c>
      <c r="BL197" s="121">
        <f t="shared" si="385"/>
        <v>41.591910821999988</v>
      </c>
      <c r="BM197" s="121">
        <f t="shared" si="400"/>
        <v>44.763541617910448</v>
      </c>
      <c r="BN197" s="121">
        <f t="shared" si="386"/>
        <v>39.898801528644334</v>
      </c>
      <c r="BO197" s="440">
        <f t="shared" si="387"/>
        <v>162556.1251310774</v>
      </c>
      <c r="BP197" s="440">
        <f t="shared" si="388"/>
        <v>177710.04242424245</v>
      </c>
      <c r="BQ197" s="440">
        <f t="shared" si="389"/>
        <v>147983.54704235212</v>
      </c>
      <c r="BR197" s="440">
        <f t="shared" si="390"/>
        <v>149353.63491575932</v>
      </c>
      <c r="BS197" s="440">
        <f t="shared" si="391"/>
        <v>146643.41944756274</v>
      </c>
      <c r="BT197" s="440">
        <f t="shared" si="392"/>
        <v>127541.66506305688</v>
      </c>
      <c r="BU197" s="440"/>
      <c r="BV197" s="453">
        <f t="shared" si="401"/>
        <v>168676.46116763906</v>
      </c>
      <c r="BW197" s="453">
        <f t="shared" si="402"/>
        <v>184400.93257575759</v>
      </c>
      <c r="BX197" s="453">
        <f t="shared" si="403"/>
        <v>153555.21673521175</v>
      </c>
      <c r="BY197" s="453">
        <f t="shared" si="404"/>
        <v>154976.88924240688</v>
      </c>
      <c r="BZ197" s="453">
        <f t="shared" si="405"/>
        <v>152164.63252917278</v>
      </c>
      <c r="CA197" s="453">
        <f t="shared" si="406"/>
        <v>127541.66506305688</v>
      </c>
      <c r="CB197" s="479">
        <f t="shared" si="369"/>
        <v>41134.796104582187</v>
      </c>
    </row>
    <row r="198" spans="1:80" ht="14.4">
      <c r="A198" s="13">
        <v>4568726</v>
      </c>
      <c r="B198" s="13" t="s">
        <v>624</v>
      </c>
      <c r="C198" s="13" t="s">
        <v>1122</v>
      </c>
      <c r="D198" s="691">
        <v>307950</v>
      </c>
      <c r="E198" s="13">
        <v>30163423</v>
      </c>
      <c r="F198" s="13" t="s">
        <v>639</v>
      </c>
      <c r="G198" s="13" t="s">
        <v>776</v>
      </c>
      <c r="H198" s="14">
        <v>11</v>
      </c>
      <c r="I198" s="18">
        <v>6430</v>
      </c>
      <c r="J198" s="119" t="s">
        <v>678</v>
      </c>
      <c r="K198" s="69">
        <v>2181</v>
      </c>
      <c r="L198" s="69">
        <v>2855</v>
      </c>
      <c r="M198" s="69">
        <v>2475</v>
      </c>
      <c r="N198" s="69">
        <v>2601</v>
      </c>
      <c r="O198" s="76">
        <v>1793</v>
      </c>
      <c r="P198" s="12">
        <v>1612</v>
      </c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8"/>
      <c r="AO198" s="12">
        <v>1962</v>
      </c>
      <c r="AP198" s="684">
        <v>2858</v>
      </c>
      <c r="AQ198" s="121">
        <f t="shared" si="370"/>
        <v>23.991</v>
      </c>
      <c r="AR198" s="121">
        <f t="shared" si="371"/>
        <v>31.405000000000001</v>
      </c>
      <c r="AS198" s="121">
        <f t="shared" si="372"/>
        <v>27.225000000000001</v>
      </c>
      <c r="AT198" s="121">
        <f t="shared" si="394"/>
        <v>28.611000000000001</v>
      </c>
      <c r="AU198" s="121">
        <f t="shared" si="395"/>
        <v>19.722999999999999</v>
      </c>
      <c r="AV198" s="121">
        <f t="shared" si="396"/>
        <v>17.731999999999999</v>
      </c>
      <c r="AW198" s="121">
        <f t="shared" si="373"/>
        <v>21.582000000000001</v>
      </c>
      <c r="AX198" s="121">
        <f t="shared" si="374"/>
        <v>31.437999999999999</v>
      </c>
      <c r="AY198" s="121">
        <f t="shared" si="397"/>
        <v>27.409554200700118</v>
      </c>
      <c r="AZ198" s="121">
        <f t="shared" si="398"/>
        <v>35.449583333333329</v>
      </c>
      <c r="BA198" s="121">
        <f t="shared" si="399"/>
        <v>28.399477161358071</v>
      </c>
      <c r="BB198" s="121">
        <f t="shared" si="375"/>
        <v>25.210471977077361</v>
      </c>
      <c r="BC198" s="121">
        <f t="shared" si="376"/>
        <v>21.543080391432792</v>
      </c>
      <c r="BD198" s="121">
        <f t="shared" si="377"/>
        <v>18.165881014393417</v>
      </c>
      <c r="BE198" s="121">
        <f t="shared" si="378"/>
        <v>21.918029104477615</v>
      </c>
      <c r="BF198" s="121">
        <f t="shared" si="379"/>
        <v>37.285876451481926</v>
      </c>
      <c r="BG198" s="121">
        <f t="shared" si="380"/>
        <v>5.6027869741651113</v>
      </c>
      <c r="BH198" s="121">
        <f t="shared" si="381"/>
        <v>7.2448313458333322</v>
      </c>
      <c r="BI198" s="121">
        <f t="shared" si="382"/>
        <v>5.7957652990899549</v>
      </c>
      <c r="BJ198" s="121">
        <f t="shared" si="383"/>
        <v>5.1494910060378212</v>
      </c>
      <c r="BK198" s="121">
        <f t="shared" si="384"/>
        <v>4.4036210628127765</v>
      </c>
      <c r="BL198" s="121">
        <f t="shared" si="385"/>
        <v>3.7105628559999992</v>
      </c>
      <c r="BM198" s="121">
        <f t="shared" si="400"/>
        <v>4.4809218701194036</v>
      </c>
      <c r="BN198" s="121">
        <f t="shared" si="386"/>
        <v>7.6443503900828249</v>
      </c>
      <c r="BO198" s="440">
        <f t="shared" si="387"/>
        <v>16545.403626604435</v>
      </c>
      <c r="BP198" s="440">
        <f t="shared" si="388"/>
        <v>21398.657575757574</v>
      </c>
      <c r="BQ198" s="440">
        <f t="shared" si="389"/>
        <v>17142.957122856144</v>
      </c>
      <c r="BR198" s="440">
        <f t="shared" si="390"/>
        <v>15217.957629799424</v>
      </c>
      <c r="BS198" s="440">
        <f t="shared" si="391"/>
        <v>13004.186709010339</v>
      </c>
      <c r="BT198" s="440">
        <f t="shared" si="392"/>
        <v>11378.447289924605</v>
      </c>
      <c r="BU198" s="440"/>
      <c r="BV198" s="453">
        <f t="shared" si="401"/>
        <v>17168.348040256711</v>
      </c>
      <c r="BW198" s="453">
        <f t="shared" si="402"/>
        <v>22204.329924242422</v>
      </c>
      <c r="BX198" s="453">
        <f t="shared" si="403"/>
        <v>17788.399785614281</v>
      </c>
      <c r="BY198" s="453">
        <f t="shared" si="404"/>
        <v>15790.92290200573</v>
      </c>
      <c r="BZ198" s="453">
        <f t="shared" si="405"/>
        <v>13493.802172451995</v>
      </c>
      <c r="CA198" s="453">
        <f t="shared" si="406"/>
        <v>11378.447289924605</v>
      </c>
      <c r="CB198" s="479">
        <f t="shared" si="369"/>
        <v>5789.9007503321063</v>
      </c>
    </row>
    <row r="199" spans="1:80" ht="14.4">
      <c r="A199" s="13">
        <v>4515314</v>
      </c>
      <c r="B199" s="13" t="s">
        <v>624</v>
      </c>
      <c r="C199" s="13" t="s">
        <v>1122</v>
      </c>
      <c r="D199" s="692">
        <v>307950</v>
      </c>
      <c r="E199" s="13">
        <v>30005666</v>
      </c>
      <c r="F199" s="13" t="s">
        <v>1146</v>
      </c>
      <c r="G199" s="13" t="s">
        <v>741</v>
      </c>
      <c r="H199" s="14">
        <v>23</v>
      </c>
      <c r="I199" s="18">
        <v>6430</v>
      </c>
      <c r="J199" s="119" t="s">
        <v>678</v>
      </c>
      <c r="K199" s="121">
        <v>32011</v>
      </c>
      <c r="L199" s="121">
        <v>40677</v>
      </c>
      <c r="M199" s="121">
        <v>42118</v>
      </c>
      <c r="N199" s="121">
        <v>47542</v>
      </c>
      <c r="O199" s="76">
        <v>36350</v>
      </c>
      <c r="P199" s="12">
        <v>33352</v>
      </c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8"/>
      <c r="AO199" s="12">
        <v>33438</v>
      </c>
      <c r="AP199" s="684">
        <v>27485</v>
      </c>
      <c r="AQ199" s="121">
        <f t="shared" si="370"/>
        <v>352.12099999999998</v>
      </c>
      <c r="AR199" s="121">
        <f t="shared" si="371"/>
        <v>447.447</v>
      </c>
      <c r="AS199" s="121">
        <f t="shared" si="372"/>
        <v>463.298</v>
      </c>
      <c r="AT199" s="121">
        <f t="shared" si="394"/>
        <v>522.96199999999999</v>
      </c>
      <c r="AU199" s="121">
        <f t="shared" si="395"/>
        <v>399.85</v>
      </c>
      <c r="AV199" s="121">
        <f t="shared" si="396"/>
        <v>366.87200000000001</v>
      </c>
      <c r="AW199" s="121">
        <f t="shared" si="373"/>
        <v>367.81799999999998</v>
      </c>
      <c r="AX199" s="121">
        <f t="shared" si="374"/>
        <v>302.33499999999998</v>
      </c>
      <c r="AY199" s="121">
        <f t="shared" si="397"/>
        <v>402.29584572150912</v>
      </c>
      <c r="AZ199" s="121">
        <f t="shared" si="398"/>
        <v>505.07274999999998</v>
      </c>
      <c r="BA199" s="121">
        <f t="shared" si="399"/>
        <v>483.28451680084004</v>
      </c>
      <c r="BB199" s="121">
        <f t="shared" si="375"/>
        <v>460.80594338108881</v>
      </c>
      <c r="BC199" s="121">
        <f t="shared" si="376"/>
        <v>436.74900849335307</v>
      </c>
      <c r="BD199" s="121">
        <f t="shared" si="377"/>
        <v>375.84892282385198</v>
      </c>
      <c r="BE199" s="121">
        <f t="shared" si="378"/>
        <v>373.54488134328358</v>
      </c>
      <c r="BF199" s="121">
        <f t="shared" si="379"/>
        <v>358.57323802273646</v>
      </c>
      <c r="BG199" s="121">
        <f t="shared" si="380"/>
        <v>82.233293823933678</v>
      </c>
      <c r="BH199" s="121">
        <f t="shared" si="381"/>
        <v>103.2217179175</v>
      </c>
      <c r="BI199" s="121">
        <f t="shared" si="382"/>
        <v>98.628704188715432</v>
      </c>
      <c r="BJ199" s="121">
        <f t="shared" si="383"/>
        <v>94.124221995021202</v>
      </c>
      <c r="BK199" s="121">
        <f t="shared" si="384"/>
        <v>89.275864826126295</v>
      </c>
      <c r="BL199" s="121">
        <f t="shared" si="385"/>
        <v>76.770900976000007</v>
      </c>
      <c r="BM199" s="121">
        <f t="shared" si="400"/>
        <v>76.367515541820893</v>
      </c>
      <c r="BN199" s="121">
        <f t="shared" si="386"/>
        <v>73.514685259421427</v>
      </c>
      <c r="BO199" s="440">
        <f t="shared" si="387"/>
        <v>242840.40141734731</v>
      </c>
      <c r="BP199" s="440">
        <f t="shared" si="388"/>
        <v>304880.27818181814</v>
      </c>
      <c r="BQ199" s="440">
        <f t="shared" si="389"/>
        <v>291728.10832341615</v>
      </c>
      <c r="BR199" s="440">
        <f t="shared" si="390"/>
        <v>278159.22400458454</v>
      </c>
      <c r="BS199" s="440">
        <f t="shared" si="391"/>
        <v>263637.58330871497</v>
      </c>
      <c r="BT199" s="440">
        <f t="shared" si="392"/>
        <v>235418.09802330364</v>
      </c>
      <c r="BU199" s="440"/>
      <c r="BV199" s="453">
        <f t="shared" si="401"/>
        <v>251983.48882010891</v>
      </c>
      <c r="BW199" s="453">
        <f t="shared" si="402"/>
        <v>316359.20431818179</v>
      </c>
      <c r="BX199" s="453">
        <f t="shared" si="403"/>
        <v>302711.8473416171</v>
      </c>
      <c r="BY199" s="453">
        <f t="shared" si="404"/>
        <v>288632.08635415474</v>
      </c>
      <c r="BZ199" s="453">
        <f t="shared" si="405"/>
        <v>273563.69713810936</v>
      </c>
      <c r="CA199" s="453">
        <f t="shared" si="406"/>
        <v>235418.09802330364</v>
      </c>
      <c r="CB199" s="479">
        <f t="shared" si="369"/>
        <v>16565.390796805266</v>
      </c>
    </row>
    <row r="200" spans="1:80" ht="14.4">
      <c r="A200" s="13">
        <v>4502442</v>
      </c>
      <c r="B200" s="13" t="s">
        <v>624</v>
      </c>
      <c r="C200" s="13" t="s">
        <v>106</v>
      </c>
      <c r="D200" s="13">
        <v>333098</v>
      </c>
      <c r="E200" s="13">
        <v>30046247</v>
      </c>
      <c r="F200" s="13" t="s">
        <v>640</v>
      </c>
      <c r="G200" s="13" t="s">
        <v>410</v>
      </c>
      <c r="H200" s="14">
        <v>25</v>
      </c>
      <c r="I200" s="18">
        <v>6400</v>
      </c>
      <c r="J200" s="119" t="s">
        <v>678</v>
      </c>
      <c r="K200" s="134">
        <v>89</v>
      </c>
      <c r="L200" s="134">
        <v>119</v>
      </c>
      <c r="M200" s="134">
        <v>120</v>
      </c>
      <c r="N200" s="134">
        <v>125</v>
      </c>
      <c r="O200" s="76">
        <f t="shared" si="407"/>
        <v>2660</v>
      </c>
      <c r="P200" s="12">
        <f t="shared" si="408"/>
        <v>2488</v>
      </c>
      <c r="Q200" s="13">
        <v>452</v>
      </c>
      <c r="R200" s="13">
        <v>428</v>
      </c>
      <c r="S200" s="13">
        <v>342</v>
      </c>
      <c r="T200" s="13">
        <v>158</v>
      </c>
      <c r="U200" s="13">
        <v>116</v>
      </c>
      <c r="V200" s="13">
        <v>65</v>
      </c>
      <c r="W200" s="13">
        <v>55</v>
      </c>
      <c r="X200" s="13">
        <v>75</v>
      </c>
      <c r="Y200" s="13">
        <v>105</v>
      </c>
      <c r="Z200" s="13">
        <v>195</v>
      </c>
      <c r="AA200" s="13">
        <v>283</v>
      </c>
      <c r="AB200" s="13">
        <v>386</v>
      </c>
      <c r="AC200" s="13">
        <v>410</v>
      </c>
      <c r="AD200" s="13">
        <v>432</v>
      </c>
      <c r="AE200" s="13">
        <v>287</v>
      </c>
      <c r="AF200" s="13">
        <v>178</v>
      </c>
      <c r="AG200" s="13">
        <v>105</v>
      </c>
      <c r="AH200" s="13">
        <v>78</v>
      </c>
      <c r="AI200" s="13">
        <v>54</v>
      </c>
      <c r="AJ200" s="13">
        <v>48</v>
      </c>
      <c r="AK200" s="13">
        <v>91</v>
      </c>
      <c r="AL200" s="13">
        <v>175</v>
      </c>
      <c r="AM200" s="13">
        <v>241</v>
      </c>
      <c r="AN200" s="18">
        <v>389</v>
      </c>
      <c r="AO200" s="12">
        <v>2437</v>
      </c>
      <c r="AP200" s="684">
        <v>1192</v>
      </c>
      <c r="AQ200" s="121">
        <f t="shared" si="370"/>
        <v>0.97899999999999998</v>
      </c>
      <c r="AR200" s="121">
        <f t="shared" si="371"/>
        <v>1.3089999999999999</v>
      </c>
      <c r="AS200" s="121">
        <f t="shared" si="372"/>
        <v>1.32</v>
      </c>
      <c r="AT200" s="121">
        <f t="shared" si="394"/>
        <v>1.375</v>
      </c>
      <c r="AU200" s="121">
        <f t="shared" si="395"/>
        <v>29.26</v>
      </c>
      <c r="AV200" s="121">
        <f t="shared" si="396"/>
        <v>27.367999999999999</v>
      </c>
      <c r="AW200" s="121">
        <f t="shared" si="373"/>
        <v>26.806999999999999</v>
      </c>
      <c r="AX200" s="121">
        <f t="shared" si="374"/>
        <v>13.112</v>
      </c>
      <c r="AY200" s="121">
        <f t="shared" si="397"/>
        <v>1.118500836250486</v>
      </c>
      <c r="AZ200" s="121">
        <f t="shared" si="398"/>
        <v>1.4775833333333332</v>
      </c>
      <c r="BA200" s="121">
        <f t="shared" si="399"/>
        <v>1.376944347217361</v>
      </c>
      <c r="BB200" s="121">
        <f t="shared" si="375"/>
        <v>1.2115759312320915</v>
      </c>
      <c r="BC200" s="121">
        <f t="shared" si="376"/>
        <v>31.960175036927623</v>
      </c>
      <c r="BD200" s="121">
        <f t="shared" si="377"/>
        <v>28.037662508567511</v>
      </c>
      <c r="BE200" s="121">
        <f t="shared" si="378"/>
        <v>27.224381716417909</v>
      </c>
      <c r="BF200" s="121">
        <f t="shared" si="379"/>
        <v>15.551002354851803</v>
      </c>
      <c r="BG200" s="121">
        <f t="shared" si="380"/>
        <v>0.22863275593796184</v>
      </c>
      <c r="BH200" s="121">
        <f t="shared" si="381"/>
        <v>0.30197370583333333</v>
      </c>
      <c r="BI200" s="121">
        <f t="shared" si="382"/>
        <v>0.28100680238011905</v>
      </c>
      <c r="BJ200" s="121">
        <f t="shared" si="383"/>
        <v>0.247476499713467</v>
      </c>
      <c r="BK200" s="121">
        <f t="shared" si="384"/>
        <v>6.5329793792983759</v>
      </c>
      <c r="BL200" s="121">
        <f t="shared" si="385"/>
        <v>5.726972943999999</v>
      </c>
      <c r="BM200" s="121">
        <f t="shared" si="400"/>
        <v>5.5657525981044778</v>
      </c>
      <c r="BN200" s="121">
        <f t="shared" si="386"/>
        <v>3.1882665027917167</v>
      </c>
      <c r="BO200" s="440">
        <f t="shared" si="387"/>
        <v>675.16777751847519</v>
      </c>
      <c r="BP200" s="440">
        <f t="shared" si="388"/>
        <v>891.92303030303026</v>
      </c>
      <c r="BQ200" s="440">
        <f t="shared" si="389"/>
        <v>831.17367868393433</v>
      </c>
      <c r="BR200" s="440">
        <f t="shared" si="390"/>
        <v>731.35128939828064</v>
      </c>
      <c r="BS200" s="440">
        <f t="shared" si="391"/>
        <v>19292.323840472673</v>
      </c>
      <c r="BT200" s="440">
        <f t="shared" si="392"/>
        <v>17561.772244002743</v>
      </c>
      <c r="BU200" s="440"/>
      <c r="BV200" s="453">
        <f t="shared" si="401"/>
        <v>700.58825106962263</v>
      </c>
      <c r="BW200" s="453">
        <f t="shared" si="402"/>
        <v>925.50446969696964</v>
      </c>
      <c r="BX200" s="453">
        <f t="shared" si="403"/>
        <v>862.46786839341974</v>
      </c>
      <c r="BY200" s="453">
        <f t="shared" si="404"/>
        <v>758.88710601719185</v>
      </c>
      <c r="BZ200" s="453">
        <f t="shared" si="405"/>
        <v>20018.691454948301</v>
      </c>
      <c r="CA200" s="453">
        <f t="shared" si="406"/>
        <v>17561.772244002743</v>
      </c>
      <c r="CB200" s="479">
        <f t="shared" si="369"/>
        <v>-16861.183992933122</v>
      </c>
    </row>
    <row r="201" spans="1:80" ht="14.4">
      <c r="A201" s="13">
        <v>4502591</v>
      </c>
      <c r="B201" s="13" t="s">
        <v>624</v>
      </c>
      <c r="C201" s="13" t="s">
        <v>1122</v>
      </c>
      <c r="D201" s="13">
        <v>307821</v>
      </c>
      <c r="E201" s="13">
        <v>30005581</v>
      </c>
      <c r="F201" s="13" t="s">
        <v>108</v>
      </c>
      <c r="G201" s="13" t="s">
        <v>529</v>
      </c>
      <c r="H201" s="14">
        <v>10</v>
      </c>
      <c r="I201" s="18">
        <v>6300</v>
      </c>
      <c r="J201" s="119" t="s">
        <v>678</v>
      </c>
      <c r="K201" s="121">
        <v>19329</v>
      </c>
      <c r="L201" s="121">
        <v>19329</v>
      </c>
      <c r="M201" s="121">
        <v>19532</v>
      </c>
      <c r="N201" s="121">
        <v>19721</v>
      </c>
      <c r="O201" s="76">
        <f t="shared" si="407"/>
        <v>19735</v>
      </c>
      <c r="P201" s="12">
        <f t="shared" si="408"/>
        <v>18975</v>
      </c>
      <c r="Q201" s="12">
        <v>3700</v>
      </c>
      <c r="R201" s="12">
        <v>3503</v>
      </c>
      <c r="S201" s="12">
        <v>2800</v>
      </c>
      <c r="T201" s="12">
        <v>1071</v>
      </c>
      <c r="U201" s="13">
        <v>787</v>
      </c>
      <c r="V201" s="13">
        <v>437</v>
      </c>
      <c r="W201" s="13">
        <v>375</v>
      </c>
      <c r="X201" s="13">
        <v>507</v>
      </c>
      <c r="Y201" s="13">
        <v>709</v>
      </c>
      <c r="Z201" s="12">
        <v>1319</v>
      </c>
      <c r="AA201" s="12">
        <v>1915</v>
      </c>
      <c r="AB201" s="12">
        <v>2612</v>
      </c>
      <c r="AC201" s="12">
        <v>2776</v>
      </c>
      <c r="AD201" s="12">
        <v>2922</v>
      </c>
      <c r="AE201" s="12">
        <v>1946</v>
      </c>
      <c r="AF201" s="12">
        <v>1483</v>
      </c>
      <c r="AG201" s="13">
        <v>879</v>
      </c>
      <c r="AH201" s="13">
        <v>649</v>
      </c>
      <c r="AI201" s="13">
        <v>449</v>
      </c>
      <c r="AJ201" s="13">
        <v>402</v>
      </c>
      <c r="AK201" s="13">
        <v>761</v>
      </c>
      <c r="AL201" s="12">
        <v>1455</v>
      </c>
      <c r="AM201" s="12">
        <v>2012</v>
      </c>
      <c r="AN201" s="55">
        <v>3241</v>
      </c>
      <c r="AO201" s="12">
        <v>20715</v>
      </c>
      <c r="AP201" s="684">
        <v>19190</v>
      </c>
      <c r="AQ201" s="121">
        <f t="shared" si="370"/>
        <v>212.619</v>
      </c>
      <c r="AR201" s="121">
        <f t="shared" si="371"/>
        <v>212.619</v>
      </c>
      <c r="AS201" s="121">
        <f t="shared" si="372"/>
        <v>214.852</v>
      </c>
      <c r="AT201" s="121">
        <f t="shared" si="394"/>
        <v>216.93100000000001</v>
      </c>
      <c r="AU201" s="121">
        <f t="shared" si="395"/>
        <v>217.08500000000001</v>
      </c>
      <c r="AV201" s="121">
        <f t="shared" si="396"/>
        <v>208.72499999999999</v>
      </c>
      <c r="AW201" s="121">
        <f t="shared" si="373"/>
        <v>227.86500000000001</v>
      </c>
      <c r="AX201" s="121">
        <f t="shared" si="374"/>
        <v>211.09</v>
      </c>
      <c r="AY201" s="121">
        <f t="shared" si="397"/>
        <v>242.91576026837805</v>
      </c>
      <c r="AZ201" s="121">
        <f t="shared" si="398"/>
        <v>240.00174999999999</v>
      </c>
      <c r="BA201" s="121">
        <f t="shared" si="399"/>
        <v>224.12064158207912</v>
      </c>
      <c r="BB201" s="121">
        <f t="shared" si="375"/>
        <v>191.14791151862462</v>
      </c>
      <c r="BC201" s="121">
        <f t="shared" si="376"/>
        <v>237.11806554652881</v>
      </c>
      <c r="BD201" s="121">
        <f t="shared" si="377"/>
        <v>213.83225325565454</v>
      </c>
      <c r="BE201" s="121">
        <f t="shared" si="378"/>
        <v>231.41283022388058</v>
      </c>
      <c r="BF201" s="952">
        <f t="shared" si="379"/>
        <v>250.35548254161591</v>
      </c>
      <c r="BG201" s="121">
        <f t="shared" si="380"/>
        <v>49.654410556459162</v>
      </c>
      <c r="BH201" s="121">
        <f t="shared" si="381"/>
        <v>49.049157647499996</v>
      </c>
      <c r="BI201" s="121">
        <f t="shared" si="382"/>
        <v>45.738540534070708</v>
      </c>
      <c r="BJ201" s="121">
        <f t="shared" si="383"/>
        <v>39.043872406794264</v>
      </c>
      <c r="BK201" s="121">
        <f t="shared" si="384"/>
        <v>48.469303778365955</v>
      </c>
      <c r="BL201" s="121">
        <f t="shared" si="385"/>
        <v>43.677376049999992</v>
      </c>
      <c r="BM201" s="121">
        <f t="shared" si="400"/>
        <v>47.310039010970151</v>
      </c>
      <c r="BN201" s="121">
        <f t="shared" si="386"/>
        <v>51.327881030682093</v>
      </c>
      <c r="BO201" s="440">
        <f t="shared" si="387"/>
        <v>146632.78619836638</v>
      </c>
      <c r="BP201" s="440">
        <f t="shared" si="388"/>
        <v>144873.78363636363</v>
      </c>
      <c r="BQ201" s="440">
        <f t="shared" si="389"/>
        <v>135287.36910045502</v>
      </c>
      <c r="BR201" s="440">
        <f t="shared" si="390"/>
        <v>115383.83022578795</v>
      </c>
      <c r="BS201" s="440">
        <f t="shared" si="391"/>
        <v>143133.08683899557</v>
      </c>
      <c r="BT201" s="440">
        <f t="shared" si="392"/>
        <v>133936.74772104179</v>
      </c>
      <c r="BU201" s="440"/>
      <c r="BV201" s="453">
        <f t="shared" si="401"/>
        <v>152153.59893173861</v>
      </c>
      <c r="BW201" s="453">
        <f t="shared" si="402"/>
        <v>150328.36886363637</v>
      </c>
      <c r="BX201" s="453">
        <f t="shared" si="403"/>
        <v>140381.02004550229</v>
      </c>
      <c r="BY201" s="453">
        <f t="shared" si="404"/>
        <v>119728.10094212033</v>
      </c>
      <c r="BZ201" s="453">
        <f t="shared" si="405"/>
        <v>148522.13378323487</v>
      </c>
      <c r="CA201" s="453">
        <f t="shared" si="406"/>
        <v>133936.74772104179</v>
      </c>
      <c r="CB201" s="479">
        <f t="shared" si="369"/>
        <v>18216.851210696826</v>
      </c>
    </row>
    <row r="202" spans="1:80" ht="14.4">
      <c r="A202" s="13">
        <v>4502651</v>
      </c>
      <c r="B202" s="13" t="s">
        <v>624</v>
      </c>
      <c r="C202" s="13" t="s">
        <v>1122</v>
      </c>
      <c r="D202" s="13">
        <v>353204</v>
      </c>
      <c r="E202" s="13">
        <v>30037067</v>
      </c>
      <c r="F202" s="13" t="s">
        <v>641</v>
      </c>
      <c r="G202" s="13" t="s">
        <v>529</v>
      </c>
      <c r="H202" s="14">
        <v>28</v>
      </c>
      <c r="I202" s="18">
        <v>6300</v>
      </c>
      <c r="J202" s="119" t="s">
        <v>678</v>
      </c>
      <c r="K202" s="70">
        <v>6457</v>
      </c>
      <c r="L202" s="70">
        <v>6959</v>
      </c>
      <c r="M202" s="70">
        <v>7560</v>
      </c>
      <c r="N202" s="70">
        <v>6857</v>
      </c>
      <c r="O202" s="76">
        <v>5156</v>
      </c>
      <c r="P202" s="12">
        <v>5783</v>
      </c>
      <c r="Q202" s="13">
        <v>956</v>
      </c>
      <c r="R202" s="13">
        <v>905</v>
      </c>
      <c r="S202" s="13">
        <v>723</v>
      </c>
      <c r="T202" s="13">
        <v>299</v>
      </c>
      <c r="U202" s="13">
        <v>220</v>
      </c>
      <c r="V202" s="13">
        <v>122</v>
      </c>
      <c r="W202" s="13">
        <v>105</v>
      </c>
      <c r="X202" s="13">
        <v>142</v>
      </c>
      <c r="Y202" s="13">
        <v>198</v>
      </c>
      <c r="Z202" s="13">
        <v>369</v>
      </c>
      <c r="AA202" s="13">
        <v>535</v>
      </c>
      <c r="AB202" s="13">
        <v>730</v>
      </c>
      <c r="AC202" s="13">
        <v>776</v>
      </c>
      <c r="AD202" s="13">
        <v>817</v>
      </c>
      <c r="AE202" s="13">
        <v>544</v>
      </c>
      <c r="AF202" s="13">
        <v>385</v>
      </c>
      <c r="AG202" s="13">
        <v>228</v>
      </c>
      <c r="AH202" s="13">
        <v>168</v>
      </c>
      <c r="AI202" s="13">
        <v>117</v>
      </c>
      <c r="AJ202" s="13">
        <v>104</v>
      </c>
      <c r="AK202" s="13">
        <v>197</v>
      </c>
      <c r="AL202" s="13">
        <v>378</v>
      </c>
      <c r="AM202" s="13">
        <v>522</v>
      </c>
      <c r="AN202" s="18">
        <v>841</v>
      </c>
      <c r="AO202" s="12">
        <v>4700</v>
      </c>
      <c r="AP202" s="684">
        <v>4238</v>
      </c>
      <c r="AQ202" s="121">
        <f t="shared" si="370"/>
        <v>71.027000000000001</v>
      </c>
      <c r="AR202" s="121">
        <f t="shared" si="371"/>
        <v>76.549000000000007</v>
      </c>
      <c r="AS202" s="121">
        <f t="shared" si="372"/>
        <v>83.16</v>
      </c>
      <c r="AT202" s="121">
        <f t="shared" si="394"/>
        <v>75.427000000000007</v>
      </c>
      <c r="AU202" s="121">
        <f t="shared" si="395"/>
        <v>56.716000000000001</v>
      </c>
      <c r="AV202" s="121">
        <f t="shared" si="396"/>
        <v>63.613</v>
      </c>
      <c r="AW202" s="121">
        <f t="shared" si="373"/>
        <v>51.7</v>
      </c>
      <c r="AX202" s="121">
        <f t="shared" si="374"/>
        <v>46.618000000000002</v>
      </c>
      <c r="AY202" s="121">
        <f t="shared" si="397"/>
        <v>81.147864041229084</v>
      </c>
      <c r="AZ202" s="121">
        <f t="shared" si="398"/>
        <v>86.407583333333335</v>
      </c>
      <c r="BA202" s="121">
        <f t="shared" si="399"/>
        <v>86.747493874693731</v>
      </c>
      <c r="BB202" s="121">
        <f t="shared" si="375"/>
        <v>66.462209283667619</v>
      </c>
      <c r="BC202" s="121">
        <f t="shared" si="376"/>
        <v>61.949873116691279</v>
      </c>
      <c r="BD202" s="121">
        <f t="shared" si="377"/>
        <v>65.169534681288553</v>
      </c>
      <c r="BE202" s="121">
        <f t="shared" si="378"/>
        <v>52.504962686567168</v>
      </c>
      <c r="BF202" s="121">
        <f t="shared" si="379"/>
        <v>55.289553674380841</v>
      </c>
      <c r="BG202" s="121">
        <f t="shared" si="380"/>
        <v>16.587434888667637</v>
      </c>
      <c r="BH202" s="121">
        <f t="shared" si="381"/>
        <v>17.659117805833336</v>
      </c>
      <c r="BI202" s="121">
        <f t="shared" si="382"/>
        <v>17.703428549947496</v>
      </c>
      <c r="BJ202" s="121">
        <f t="shared" si="383"/>
        <v>13.575570868281948</v>
      </c>
      <c r="BK202" s="121">
        <f t="shared" si="384"/>
        <v>12.663173563782864</v>
      </c>
      <c r="BL202" s="121">
        <f t="shared" si="385"/>
        <v>13.311529154</v>
      </c>
      <c r="BM202" s="121">
        <f t="shared" si="400"/>
        <v>10.734114571641792</v>
      </c>
      <c r="BN202" s="121">
        <f t="shared" si="386"/>
        <v>11.335464294321561</v>
      </c>
      <c r="BO202" s="440">
        <f t="shared" si="387"/>
        <v>48983.801566705559</v>
      </c>
      <c r="BP202" s="440">
        <f t="shared" si="388"/>
        <v>52158.759393939392</v>
      </c>
      <c r="BQ202" s="440">
        <f t="shared" si="389"/>
        <v>52363.94175708785</v>
      </c>
      <c r="BR202" s="440">
        <f t="shared" si="390"/>
        <v>40119.006331232093</v>
      </c>
      <c r="BS202" s="440">
        <f t="shared" si="391"/>
        <v>37395.196135893646</v>
      </c>
      <c r="BT202" s="440">
        <f t="shared" si="392"/>
        <v>40819.826723098013</v>
      </c>
      <c r="BU202" s="440"/>
      <c r="BV202" s="453">
        <f t="shared" si="401"/>
        <v>50828.071204006221</v>
      </c>
      <c r="BW202" s="453">
        <f t="shared" si="402"/>
        <v>54122.568106060608</v>
      </c>
      <c r="BX202" s="453">
        <f t="shared" si="403"/>
        <v>54335.475708785438</v>
      </c>
      <c r="BY202" s="453">
        <f t="shared" si="404"/>
        <v>41629.511087679079</v>
      </c>
      <c r="BZ202" s="453">
        <f t="shared" si="405"/>
        <v>38803.14779763663</v>
      </c>
      <c r="CA202" s="453">
        <f t="shared" si="406"/>
        <v>40819.826723098013</v>
      </c>
      <c r="CB202" s="479">
        <f t="shared" si="369"/>
        <v>10008.244480908208</v>
      </c>
    </row>
    <row r="203" spans="1:80" ht="39.6">
      <c r="A203" s="13">
        <v>4503388</v>
      </c>
      <c r="B203" s="13" t="s">
        <v>624</v>
      </c>
      <c r="C203" s="13" t="s">
        <v>1121</v>
      </c>
      <c r="D203" s="13">
        <v>301371</v>
      </c>
      <c r="E203" s="13">
        <v>30001372</v>
      </c>
      <c r="F203" s="937" t="s">
        <v>1387</v>
      </c>
      <c r="G203" s="13" t="s">
        <v>539</v>
      </c>
      <c r="H203" s="14">
        <v>61</v>
      </c>
      <c r="I203" s="18">
        <v>6470</v>
      </c>
      <c r="J203" s="119" t="s">
        <v>678</v>
      </c>
      <c r="K203" s="121">
        <v>6245</v>
      </c>
      <c r="L203" s="121">
        <v>8211</v>
      </c>
      <c r="M203" s="121">
        <v>8206</v>
      </c>
      <c r="N203" s="121">
        <v>8640</v>
      </c>
      <c r="O203" s="76">
        <f t="shared" si="407"/>
        <v>7352</v>
      </c>
      <c r="P203" s="12">
        <f t="shared" si="408"/>
        <v>4729</v>
      </c>
      <c r="Q203" s="12">
        <v>1170</v>
      </c>
      <c r="R203" s="12">
        <v>1108</v>
      </c>
      <c r="S203" s="13">
        <v>886</v>
      </c>
      <c r="T203" s="13">
        <v>461</v>
      </c>
      <c r="U203" s="13">
        <v>339</v>
      </c>
      <c r="V203" s="13">
        <v>188</v>
      </c>
      <c r="W203" s="13">
        <v>161</v>
      </c>
      <c r="X203" s="13">
        <v>218</v>
      </c>
      <c r="Y203" s="13">
        <v>305</v>
      </c>
      <c r="Z203" s="13">
        <v>568</v>
      </c>
      <c r="AA203" s="13">
        <v>824</v>
      </c>
      <c r="AB203" s="12">
        <v>1124</v>
      </c>
      <c r="AC203" s="12">
        <v>1195</v>
      </c>
      <c r="AD203" s="12">
        <v>1258</v>
      </c>
      <c r="AE203" s="13">
        <v>838</v>
      </c>
      <c r="AF203" s="13">
        <v>188</v>
      </c>
      <c r="AG203" s="13">
        <v>112</v>
      </c>
      <c r="AH203" s="13">
        <v>82</v>
      </c>
      <c r="AI203" s="13">
        <v>57</v>
      </c>
      <c r="AJ203" s="13">
        <v>51</v>
      </c>
      <c r="AK203" s="13">
        <v>97</v>
      </c>
      <c r="AL203" s="13">
        <v>185</v>
      </c>
      <c r="AM203" s="13">
        <v>255</v>
      </c>
      <c r="AN203" s="18">
        <v>411</v>
      </c>
      <c r="AO203" s="12">
        <v>7902</v>
      </c>
      <c r="AP203" s="684">
        <v>8283</v>
      </c>
      <c r="AQ203" s="121">
        <f t="shared" si="370"/>
        <v>68.694999999999993</v>
      </c>
      <c r="AR203" s="121">
        <f t="shared" si="371"/>
        <v>90.320999999999998</v>
      </c>
      <c r="AS203" s="121">
        <f t="shared" si="372"/>
        <v>90.266000000000005</v>
      </c>
      <c r="AT203" s="121">
        <f t="shared" si="394"/>
        <v>95.04</v>
      </c>
      <c r="AU203" s="121">
        <f t="shared" si="395"/>
        <v>80.872</v>
      </c>
      <c r="AV203" s="121">
        <f t="shared" si="396"/>
        <v>52.018999999999998</v>
      </c>
      <c r="AW203" s="121">
        <f t="shared" si="373"/>
        <v>86.921999999999997</v>
      </c>
      <c r="AX203" s="121">
        <f t="shared" si="374"/>
        <v>91.113</v>
      </c>
      <c r="AY203" s="121">
        <f t="shared" si="397"/>
        <v>78.483569914430163</v>
      </c>
      <c r="AZ203" s="121">
        <f t="shared" si="398"/>
        <v>101.95325</v>
      </c>
      <c r="BA203" s="121">
        <f t="shared" si="399"/>
        <v>94.160044277213871</v>
      </c>
      <c r="BB203" s="121">
        <f t="shared" si="375"/>
        <v>83.744128366762183</v>
      </c>
      <c r="BC203" s="121">
        <f t="shared" si="376"/>
        <v>88.335040177252566</v>
      </c>
      <c r="BD203" s="121">
        <f t="shared" si="377"/>
        <v>53.291843248800546</v>
      </c>
      <c r="BE203" s="121">
        <f t="shared" si="378"/>
        <v>88.27536492537314</v>
      </c>
      <c r="BF203" s="952">
        <f t="shared" si="379"/>
        <v>108.06120176613885</v>
      </c>
      <c r="BG203" s="121">
        <f t="shared" si="380"/>
        <v>16.042826526208671</v>
      </c>
      <c r="BH203" s="121">
        <f t="shared" si="381"/>
        <v>20.8361857025</v>
      </c>
      <c r="BI203" s="121">
        <f t="shared" si="382"/>
        <v>19.21618183609381</v>
      </c>
      <c r="BJ203" s="121">
        <f t="shared" si="383"/>
        <v>17.105575660194841</v>
      </c>
      <c r="BK203" s="121">
        <f t="shared" si="384"/>
        <v>18.056565562632198</v>
      </c>
      <c r="BL203" s="121">
        <f t="shared" si="385"/>
        <v>10.885391901999999</v>
      </c>
      <c r="BM203" s="121">
        <f t="shared" si="400"/>
        <v>18.047015605343283</v>
      </c>
      <c r="BN203" s="121">
        <f t="shared" si="386"/>
        <v>22.154707586093789</v>
      </c>
      <c r="BO203" s="440">
        <f t="shared" si="387"/>
        <v>47375.536748346931</v>
      </c>
      <c r="BP203" s="440">
        <f t="shared" si="388"/>
        <v>61542.689090909087</v>
      </c>
      <c r="BQ203" s="440">
        <f t="shared" si="389"/>
        <v>56838.426727336373</v>
      </c>
      <c r="BR203" s="440">
        <f t="shared" si="390"/>
        <v>50551.001123209171</v>
      </c>
      <c r="BS203" s="440">
        <f t="shared" si="391"/>
        <v>53322.242434268817</v>
      </c>
      <c r="BT203" s="440">
        <f t="shared" si="392"/>
        <v>33380.072725839615</v>
      </c>
      <c r="BU203" s="440"/>
      <c r="BV203" s="453">
        <f t="shared" si="401"/>
        <v>49159.254246402168</v>
      </c>
      <c r="BW203" s="453">
        <f t="shared" si="402"/>
        <v>63859.808409090911</v>
      </c>
      <c r="BX203" s="453">
        <f t="shared" si="403"/>
        <v>58978.427733636687</v>
      </c>
      <c r="BY203" s="453">
        <f t="shared" si="404"/>
        <v>52454.276767908312</v>
      </c>
      <c r="BZ203" s="453">
        <f t="shared" si="405"/>
        <v>55329.856983751837</v>
      </c>
      <c r="CA203" s="453">
        <f t="shared" si="406"/>
        <v>33380.072725839615</v>
      </c>
      <c r="CB203" s="479">
        <f t="shared" si="369"/>
        <v>15779.181520562553</v>
      </c>
    </row>
    <row r="204" spans="1:80" ht="14.4">
      <c r="A204" s="13">
        <v>4503471</v>
      </c>
      <c r="B204" s="13" t="s">
        <v>624</v>
      </c>
      <c r="C204" s="13" t="s">
        <v>106</v>
      </c>
      <c r="D204" s="13">
        <v>354990</v>
      </c>
      <c r="E204" s="13">
        <v>30038649</v>
      </c>
      <c r="F204" s="13" t="s">
        <v>2045</v>
      </c>
      <c r="G204" s="13" t="s">
        <v>542</v>
      </c>
      <c r="H204" s="14">
        <v>2</v>
      </c>
      <c r="I204" s="18">
        <v>6470</v>
      </c>
      <c r="J204" s="119" t="s">
        <v>678</v>
      </c>
      <c r="K204" s="137">
        <v>4181</v>
      </c>
      <c r="L204" s="137">
        <v>3720</v>
      </c>
      <c r="M204" s="137">
        <v>3937</v>
      </c>
      <c r="N204" s="137">
        <v>4137</v>
      </c>
      <c r="O204" s="76">
        <v>4422</v>
      </c>
      <c r="P204" s="12">
        <v>5094</v>
      </c>
      <c r="Q204" s="13">
        <v>623</v>
      </c>
      <c r="R204" s="13">
        <v>590</v>
      </c>
      <c r="S204" s="13">
        <v>472</v>
      </c>
      <c r="T204" s="13">
        <v>273</v>
      </c>
      <c r="U204" s="13">
        <v>200</v>
      </c>
      <c r="V204" s="13">
        <v>111</v>
      </c>
      <c r="W204" s="13">
        <v>95</v>
      </c>
      <c r="X204" s="13">
        <v>129</v>
      </c>
      <c r="Y204" s="13">
        <v>180</v>
      </c>
      <c r="Z204" s="13">
        <v>336</v>
      </c>
      <c r="AA204" s="13">
        <v>487</v>
      </c>
      <c r="AB204" s="13">
        <v>665</v>
      </c>
      <c r="AC204" s="13">
        <v>707</v>
      </c>
      <c r="AD204" s="13">
        <v>744</v>
      </c>
      <c r="AE204" s="13">
        <v>495</v>
      </c>
      <c r="AF204" s="13">
        <v>366</v>
      </c>
      <c r="AG204" s="13">
        <v>217</v>
      </c>
      <c r="AH204" s="13">
        <v>160</v>
      </c>
      <c r="AI204" s="13">
        <v>111</v>
      </c>
      <c r="AJ204" s="13">
        <v>99</v>
      </c>
      <c r="AK204" s="13">
        <v>188</v>
      </c>
      <c r="AL204" s="13">
        <v>359</v>
      </c>
      <c r="AM204" s="13">
        <v>497</v>
      </c>
      <c r="AN204" s="18">
        <v>800</v>
      </c>
      <c r="AO204" s="12">
        <v>4786</v>
      </c>
      <c r="AP204" s="684">
        <v>3246</v>
      </c>
      <c r="AQ204" s="121">
        <f t="shared" si="370"/>
        <v>45.991</v>
      </c>
      <c r="AR204" s="121">
        <f t="shared" si="371"/>
        <v>40.92</v>
      </c>
      <c r="AS204" s="121">
        <f t="shared" si="372"/>
        <v>43.307000000000002</v>
      </c>
      <c r="AT204" s="121">
        <f t="shared" si="394"/>
        <v>45.506999999999998</v>
      </c>
      <c r="AU204" s="121">
        <f t="shared" si="395"/>
        <v>48.642000000000003</v>
      </c>
      <c r="AV204" s="121">
        <f t="shared" si="396"/>
        <v>56.033999999999999</v>
      </c>
      <c r="AW204" s="121">
        <f t="shared" si="373"/>
        <v>52.646000000000001</v>
      </c>
      <c r="AX204" s="121">
        <f t="shared" si="374"/>
        <v>35.706000000000003</v>
      </c>
      <c r="AY204" s="121">
        <f t="shared" si="397"/>
        <v>52.544404453520031</v>
      </c>
      <c r="AZ204" s="121">
        <f t="shared" si="398"/>
        <v>46.19</v>
      </c>
      <c r="BA204" s="121">
        <f t="shared" si="399"/>
        <v>45.175249124956252</v>
      </c>
      <c r="BB204" s="121">
        <f t="shared" si="375"/>
        <v>40.098317020057301</v>
      </c>
      <c r="BC204" s="121">
        <f t="shared" si="376"/>
        <v>53.130787223042837</v>
      </c>
      <c r="BD204" s="121">
        <f t="shared" si="377"/>
        <v>57.405085538039742</v>
      </c>
      <c r="BE204" s="121">
        <f t="shared" si="378"/>
        <v>53.465691791044776</v>
      </c>
      <c r="BF204" s="121">
        <f t="shared" si="379"/>
        <v>42.347779902557853</v>
      </c>
      <c r="BG204" s="121">
        <f t="shared" si="380"/>
        <v>10.740601714344029</v>
      </c>
      <c r="BH204" s="121">
        <f t="shared" si="381"/>
        <v>9.4398502999999998</v>
      </c>
      <c r="BI204" s="121">
        <f t="shared" si="382"/>
        <v>9.219364841421072</v>
      </c>
      <c r="BJ204" s="121">
        <f t="shared" si="383"/>
        <v>8.1904822345169048</v>
      </c>
      <c r="BK204" s="121">
        <f t="shared" si="384"/>
        <v>10.860464216262185</v>
      </c>
      <c r="BL204" s="121">
        <f t="shared" si="385"/>
        <v>11.725562771999998</v>
      </c>
      <c r="BM204" s="121">
        <f t="shared" si="400"/>
        <v>10.930526029761193</v>
      </c>
      <c r="BN204" s="121">
        <f t="shared" si="386"/>
        <v>8.6821418356224118</v>
      </c>
      <c r="BO204" s="440">
        <f t="shared" si="387"/>
        <v>31717.71323376118</v>
      </c>
      <c r="BP204" s="440">
        <f t="shared" si="388"/>
        <v>27881.963636363635</v>
      </c>
      <c r="BQ204" s="440">
        <f t="shared" si="389"/>
        <v>27269.42310815541</v>
      </c>
      <c r="BR204" s="440">
        <f t="shared" si="390"/>
        <v>24204.802273925499</v>
      </c>
      <c r="BS204" s="440">
        <f t="shared" si="391"/>
        <v>32071.675196454948</v>
      </c>
      <c r="BT204" s="440">
        <f t="shared" si="392"/>
        <v>35956.458123372169</v>
      </c>
      <c r="BU204" s="440"/>
      <c r="BV204" s="453">
        <f t="shared" si="401"/>
        <v>32911.904244068457</v>
      </c>
      <c r="BW204" s="453">
        <f t="shared" si="402"/>
        <v>28931.736363636363</v>
      </c>
      <c r="BX204" s="453">
        <f t="shared" si="403"/>
        <v>28296.133315540781</v>
      </c>
      <c r="BY204" s="453">
        <f t="shared" si="404"/>
        <v>25116.127660744984</v>
      </c>
      <c r="BZ204" s="453">
        <f t="shared" si="405"/>
        <v>33279.193087887739</v>
      </c>
      <c r="CA204" s="453">
        <f t="shared" si="406"/>
        <v>35956.458123372169</v>
      </c>
      <c r="CB204" s="479">
        <f t="shared" si="369"/>
        <v>-3044.5538793037122</v>
      </c>
    </row>
    <row r="205" spans="1:80" ht="14.4">
      <c r="A205" s="13">
        <v>4504350</v>
      </c>
      <c r="B205" s="13" t="s">
        <v>624</v>
      </c>
      <c r="C205" s="13" t="s">
        <v>106</v>
      </c>
      <c r="D205" s="13">
        <v>595971</v>
      </c>
      <c r="E205" s="13">
        <v>30107654</v>
      </c>
      <c r="F205" s="13" t="s">
        <v>267</v>
      </c>
      <c r="G205" s="13" t="s">
        <v>631</v>
      </c>
      <c r="H205" s="14">
        <v>14</v>
      </c>
      <c r="I205" s="18">
        <v>6430</v>
      </c>
      <c r="J205" s="119" t="s">
        <v>678</v>
      </c>
      <c r="K205" s="70">
        <v>5713</v>
      </c>
      <c r="L205" s="70">
        <v>7357</v>
      </c>
      <c r="M205" s="70">
        <v>6372</v>
      </c>
      <c r="N205" s="70">
        <v>6820</v>
      </c>
      <c r="O205" s="76">
        <f t="shared" si="407"/>
        <v>4764</v>
      </c>
      <c r="P205" s="12">
        <f t="shared" si="408"/>
        <v>4557</v>
      </c>
      <c r="Q205" s="13">
        <v>813</v>
      </c>
      <c r="R205" s="13">
        <v>761</v>
      </c>
      <c r="S205" s="13">
        <v>640</v>
      </c>
      <c r="T205" s="13">
        <v>271</v>
      </c>
      <c r="U205" s="13">
        <v>207</v>
      </c>
      <c r="V205" s="13">
        <v>115</v>
      </c>
      <c r="W205" s="13">
        <v>99</v>
      </c>
      <c r="X205" s="13">
        <v>133</v>
      </c>
      <c r="Y205" s="13">
        <v>187</v>
      </c>
      <c r="Z205" s="13">
        <v>347</v>
      </c>
      <c r="AA205" s="13">
        <v>504</v>
      </c>
      <c r="AB205" s="13">
        <v>687</v>
      </c>
      <c r="AC205" s="13">
        <v>731</v>
      </c>
      <c r="AD205" s="13">
        <v>769</v>
      </c>
      <c r="AE205" s="13">
        <v>512</v>
      </c>
      <c r="AF205" s="13">
        <v>333</v>
      </c>
      <c r="AG205" s="13">
        <v>197</v>
      </c>
      <c r="AH205" s="13">
        <v>146</v>
      </c>
      <c r="AI205" s="13">
        <v>101</v>
      </c>
      <c r="AJ205" s="13">
        <v>90</v>
      </c>
      <c r="AK205" s="13">
        <v>171</v>
      </c>
      <c r="AL205" s="13">
        <v>327</v>
      </c>
      <c r="AM205" s="13">
        <v>452</v>
      </c>
      <c r="AN205" s="18">
        <v>728</v>
      </c>
      <c r="AO205" s="12">
        <v>3759</v>
      </c>
      <c r="AP205" s="684">
        <v>4005</v>
      </c>
      <c r="AQ205" s="121">
        <f t="shared" si="370"/>
        <v>62.843000000000004</v>
      </c>
      <c r="AR205" s="121">
        <f t="shared" si="371"/>
        <v>80.927000000000007</v>
      </c>
      <c r="AS205" s="121">
        <f t="shared" si="372"/>
        <v>70.091999999999999</v>
      </c>
      <c r="AT205" s="121">
        <f t="shared" si="394"/>
        <v>75.02</v>
      </c>
      <c r="AU205" s="121">
        <f t="shared" si="395"/>
        <v>52.404000000000003</v>
      </c>
      <c r="AV205" s="121">
        <f t="shared" si="396"/>
        <v>50.127000000000002</v>
      </c>
      <c r="AW205" s="121">
        <f t="shared" si="373"/>
        <v>41.348999999999997</v>
      </c>
      <c r="AX205" s="121">
        <f t="shared" si="374"/>
        <v>44.055</v>
      </c>
      <c r="AY205" s="121">
        <f t="shared" si="397"/>
        <v>71.79769974718009</v>
      </c>
      <c r="AZ205" s="121">
        <f t="shared" si="398"/>
        <v>91.34941666666667</v>
      </c>
      <c r="BA205" s="121">
        <f t="shared" si="399"/>
        <v>73.115744837241863</v>
      </c>
      <c r="BB205" s="121">
        <f t="shared" si="375"/>
        <v>66.103582808022907</v>
      </c>
      <c r="BC205" s="121">
        <f t="shared" si="376"/>
        <v>57.239952584933526</v>
      </c>
      <c r="BD205" s="121">
        <f t="shared" si="377"/>
        <v>51.353548252227554</v>
      </c>
      <c r="BE205" s="121">
        <f t="shared" si="378"/>
        <v>41.992798880597007</v>
      </c>
      <c r="BF205" s="121">
        <f t="shared" si="379"/>
        <v>52.24980237515225</v>
      </c>
      <c r="BG205" s="121">
        <f t="shared" si="380"/>
        <v>14.676167805321082</v>
      </c>
      <c r="BH205" s="121">
        <f t="shared" si="381"/>
        <v>18.669080284166668</v>
      </c>
      <c r="BI205" s="121">
        <f t="shared" si="382"/>
        <v>14.92146120638432</v>
      </c>
      <c r="BJ205" s="121">
        <f t="shared" si="383"/>
        <v>13.502317824366759</v>
      </c>
      <c r="BK205" s="121">
        <f t="shared" si="384"/>
        <v>11.700418707886261</v>
      </c>
      <c r="BL205" s="121">
        <f t="shared" si="385"/>
        <v>10.489475766</v>
      </c>
      <c r="BM205" s="121">
        <f t="shared" si="400"/>
        <v>8.5850078031492529</v>
      </c>
      <c r="BN205" s="121">
        <f t="shared" si="386"/>
        <v>10.712254482953714</v>
      </c>
      <c r="BO205" s="440">
        <f t="shared" si="387"/>
        <v>43339.702392843254</v>
      </c>
      <c r="BP205" s="440">
        <f t="shared" si="388"/>
        <v>55141.829696969697</v>
      </c>
      <c r="BQ205" s="440">
        <f t="shared" si="389"/>
        <v>44135.322338116908</v>
      </c>
      <c r="BR205" s="440">
        <f t="shared" si="390"/>
        <v>39902.526349570187</v>
      </c>
      <c r="BS205" s="440">
        <f t="shared" si="391"/>
        <v>34552.116833087144</v>
      </c>
      <c r="BT205" s="440">
        <f t="shared" si="392"/>
        <v>32165.995223440714</v>
      </c>
      <c r="BU205" s="440"/>
      <c r="BV205" s="453">
        <f t="shared" si="401"/>
        <v>44971.468296188257</v>
      </c>
      <c r="BW205" s="453">
        <f t="shared" si="402"/>
        <v>57217.952803030304</v>
      </c>
      <c r="BX205" s="453">
        <f t="shared" si="403"/>
        <v>45797.043811690586</v>
      </c>
      <c r="BY205" s="453">
        <f t="shared" si="404"/>
        <v>41404.880504297987</v>
      </c>
      <c r="BZ205" s="453">
        <f t="shared" si="405"/>
        <v>35853.024846381093</v>
      </c>
      <c r="CA205" s="453">
        <f t="shared" si="406"/>
        <v>32165.995223440714</v>
      </c>
      <c r="CB205" s="479">
        <f t="shared" si="369"/>
        <v>12805.473072747543</v>
      </c>
    </row>
    <row r="206" spans="1:80" ht="14.4">
      <c r="A206" s="13">
        <v>4506446</v>
      </c>
      <c r="B206" s="13" t="s">
        <v>624</v>
      </c>
      <c r="C206" s="13" t="s">
        <v>106</v>
      </c>
      <c r="D206" s="13">
        <v>357466</v>
      </c>
      <c r="E206" s="13">
        <v>30040845</v>
      </c>
      <c r="F206" s="13" t="s">
        <v>114</v>
      </c>
      <c r="G206" s="13" t="s">
        <v>533</v>
      </c>
      <c r="H206" s="14" t="s">
        <v>642</v>
      </c>
      <c r="I206" s="18">
        <v>6440</v>
      </c>
      <c r="J206" s="119" t="s">
        <v>678</v>
      </c>
      <c r="K206" s="137">
        <v>5314</v>
      </c>
      <c r="L206" s="137">
        <v>5937</v>
      </c>
      <c r="M206" s="137">
        <v>6977</v>
      </c>
      <c r="N206" s="137">
        <v>8291</v>
      </c>
      <c r="O206" s="76">
        <f t="shared" si="407"/>
        <v>6302</v>
      </c>
      <c r="P206" s="12">
        <f t="shared" si="408"/>
        <v>6747</v>
      </c>
      <c r="Q206" s="12">
        <v>1075</v>
      </c>
      <c r="R206" s="12">
        <v>1018</v>
      </c>
      <c r="S206" s="13">
        <v>814</v>
      </c>
      <c r="T206" s="13">
        <v>374</v>
      </c>
      <c r="U206" s="13">
        <v>275</v>
      </c>
      <c r="V206" s="13">
        <v>152</v>
      </c>
      <c r="W206" s="13">
        <v>131</v>
      </c>
      <c r="X206" s="13">
        <v>177</v>
      </c>
      <c r="Y206" s="13">
        <v>247</v>
      </c>
      <c r="Z206" s="13">
        <v>460</v>
      </c>
      <c r="AA206" s="13">
        <v>668</v>
      </c>
      <c r="AB206" s="13">
        <v>911</v>
      </c>
      <c r="AC206" s="13">
        <v>968</v>
      </c>
      <c r="AD206" s="12">
        <v>1019</v>
      </c>
      <c r="AE206" s="13">
        <v>678</v>
      </c>
      <c r="AF206" s="13">
        <v>534</v>
      </c>
      <c r="AG206" s="13">
        <v>317</v>
      </c>
      <c r="AH206" s="13">
        <v>234</v>
      </c>
      <c r="AI206" s="13">
        <v>162</v>
      </c>
      <c r="AJ206" s="13">
        <v>145</v>
      </c>
      <c r="AK206" s="13">
        <v>274</v>
      </c>
      <c r="AL206" s="13">
        <v>524</v>
      </c>
      <c r="AM206" s="13">
        <v>725</v>
      </c>
      <c r="AN206" s="55">
        <v>1167</v>
      </c>
      <c r="AO206" s="12">
        <v>6555</v>
      </c>
      <c r="AP206" s="685">
        <v>6133</v>
      </c>
      <c r="AQ206" s="121">
        <f t="shared" si="370"/>
        <v>58.454000000000001</v>
      </c>
      <c r="AR206" s="121">
        <f t="shared" si="371"/>
        <v>65.307000000000002</v>
      </c>
      <c r="AS206" s="121">
        <f t="shared" si="372"/>
        <v>76.747</v>
      </c>
      <c r="AT206" s="121">
        <f t="shared" si="394"/>
        <v>91.200999999999993</v>
      </c>
      <c r="AU206" s="121">
        <f t="shared" si="395"/>
        <v>69.322000000000003</v>
      </c>
      <c r="AV206" s="121">
        <f t="shared" si="396"/>
        <v>74.216999999999999</v>
      </c>
      <c r="AW206" s="121">
        <f t="shared" si="373"/>
        <v>72.105000000000004</v>
      </c>
      <c r="AX206" s="121">
        <f t="shared" si="374"/>
        <v>67.462999999999994</v>
      </c>
      <c r="AY206" s="121">
        <f t="shared" si="397"/>
        <v>66.783297121742507</v>
      </c>
      <c r="AZ206" s="121">
        <f t="shared" si="398"/>
        <v>73.717749999999995</v>
      </c>
      <c r="BA206" s="121">
        <f t="shared" si="399"/>
        <v>80.057839254462721</v>
      </c>
      <c r="BB206" s="121">
        <f t="shared" si="375"/>
        <v>80.361408366762163</v>
      </c>
      <c r="BC206" s="121">
        <f t="shared" si="376"/>
        <v>75.71918161004433</v>
      </c>
      <c r="BD206" s="121">
        <f t="shared" si="377"/>
        <v>76.033001987662772</v>
      </c>
      <c r="BE206" s="121">
        <f t="shared" si="378"/>
        <v>73.227666044776129</v>
      </c>
      <c r="BF206" s="121">
        <f t="shared" si="379"/>
        <v>80.011994498578957</v>
      </c>
      <c r="BG206" s="121">
        <f t="shared" si="380"/>
        <v>13.651173764655384</v>
      </c>
      <c r="BH206" s="121">
        <f t="shared" si="381"/>
        <v>15.0656965675</v>
      </c>
      <c r="BI206" s="121">
        <f t="shared" si="382"/>
        <v>16.338203835050752</v>
      </c>
      <c r="BJ206" s="121">
        <f t="shared" si="383"/>
        <v>16.41462127299484</v>
      </c>
      <c r="BK206" s="121">
        <f t="shared" si="384"/>
        <v>15.47775791290916</v>
      </c>
      <c r="BL206" s="121">
        <f t="shared" si="385"/>
        <v>15.530500985999998</v>
      </c>
      <c r="BM206" s="121">
        <f t="shared" si="400"/>
        <v>14.970664046194031</v>
      </c>
      <c r="BN206" s="121">
        <f t="shared" si="386"/>
        <v>16.404059112098658</v>
      </c>
      <c r="BO206" s="440">
        <f t="shared" si="387"/>
        <v>40312.826626215479</v>
      </c>
      <c r="BP206" s="440">
        <f t="shared" si="388"/>
        <v>44498.714545454539</v>
      </c>
      <c r="BQ206" s="440">
        <f t="shared" si="389"/>
        <v>48325.822968148408</v>
      </c>
      <c r="BR206" s="440">
        <f t="shared" si="390"/>
        <v>48509.068323209161</v>
      </c>
      <c r="BS206" s="440">
        <f t="shared" si="391"/>
        <v>45706.851444608576</v>
      </c>
      <c r="BT206" s="440">
        <f t="shared" si="392"/>
        <v>47624.307608636045</v>
      </c>
      <c r="BU206" s="440"/>
      <c r="BV206" s="453">
        <f t="shared" si="401"/>
        <v>41830.628833527808</v>
      </c>
      <c r="BW206" s="453">
        <f t="shared" si="402"/>
        <v>46174.117954545451</v>
      </c>
      <c r="BX206" s="453">
        <f t="shared" si="403"/>
        <v>50145.319314840744</v>
      </c>
      <c r="BY206" s="453">
        <f t="shared" si="404"/>
        <v>50335.463967908297</v>
      </c>
      <c r="BZ206" s="453">
        <f t="shared" si="405"/>
        <v>47427.741935745951</v>
      </c>
      <c r="CA206" s="453">
        <f t="shared" si="406"/>
        <v>47624.307608636045</v>
      </c>
      <c r="CB206" s="479">
        <f t="shared" si="369"/>
        <v>-5793.6787751082375</v>
      </c>
    </row>
    <row r="207" spans="1:80" ht="14.4">
      <c r="A207" s="13">
        <v>4508509</v>
      </c>
      <c r="B207" s="13" t="s">
        <v>624</v>
      </c>
      <c r="C207" s="13" t="s">
        <v>1120</v>
      </c>
      <c r="D207" s="13">
        <v>357406</v>
      </c>
      <c r="E207" s="13">
        <v>30040785</v>
      </c>
      <c r="F207" s="13" t="s">
        <v>643</v>
      </c>
      <c r="G207" s="13" t="s">
        <v>485</v>
      </c>
      <c r="H207" s="14">
        <v>1</v>
      </c>
      <c r="I207" s="18">
        <v>6400</v>
      </c>
      <c r="J207" s="119" t="s">
        <v>678</v>
      </c>
      <c r="K207" s="137">
        <v>2432</v>
      </c>
      <c r="L207" s="137">
        <v>2432</v>
      </c>
      <c r="M207" s="137">
        <v>1657</v>
      </c>
      <c r="N207" s="137">
        <v>1965</v>
      </c>
      <c r="O207" s="76">
        <v>2073</v>
      </c>
      <c r="P207" s="12">
        <f t="shared" si="408"/>
        <v>671</v>
      </c>
      <c r="Q207" s="12">
        <v>608</v>
      </c>
      <c r="R207" s="12">
        <v>576</v>
      </c>
      <c r="S207" s="13">
        <v>460</v>
      </c>
      <c r="T207" s="13">
        <v>47</v>
      </c>
      <c r="U207" s="13">
        <v>35</v>
      </c>
      <c r="V207" s="13">
        <v>19</v>
      </c>
      <c r="W207" s="13">
        <v>17</v>
      </c>
      <c r="X207" s="13">
        <v>22</v>
      </c>
      <c r="Y207" s="13">
        <v>31</v>
      </c>
      <c r="Z207" s="13">
        <v>58</v>
      </c>
      <c r="AA207" s="13">
        <v>85</v>
      </c>
      <c r="AB207" s="13">
        <v>115</v>
      </c>
      <c r="AC207" s="13">
        <v>123</v>
      </c>
      <c r="AD207" s="12">
        <v>129</v>
      </c>
      <c r="AE207" s="13">
        <v>86</v>
      </c>
      <c r="AF207" s="13">
        <v>44</v>
      </c>
      <c r="AG207" s="13">
        <v>26</v>
      </c>
      <c r="AH207" s="13">
        <v>19</v>
      </c>
      <c r="AI207" s="13">
        <v>13</v>
      </c>
      <c r="AJ207" s="13">
        <v>12</v>
      </c>
      <c r="AK207" s="13">
        <v>22</v>
      </c>
      <c r="AL207" s="13">
        <v>43</v>
      </c>
      <c r="AM207" s="13">
        <v>59</v>
      </c>
      <c r="AN207" s="55">
        <v>95</v>
      </c>
      <c r="AO207" s="13">
        <v>767</v>
      </c>
      <c r="AP207" s="684">
        <v>548</v>
      </c>
      <c r="AQ207" s="121">
        <f t="shared" si="370"/>
        <v>26.751999999999999</v>
      </c>
      <c r="AR207" s="121">
        <f t="shared" si="371"/>
        <v>26.751999999999999</v>
      </c>
      <c r="AS207" s="121">
        <f t="shared" si="372"/>
        <v>18.227</v>
      </c>
      <c r="AT207" s="121">
        <f t="shared" si="394"/>
        <v>21.614999999999998</v>
      </c>
      <c r="AU207" s="121">
        <f t="shared" si="395"/>
        <v>22.803000000000001</v>
      </c>
      <c r="AV207" s="121">
        <f t="shared" si="396"/>
        <v>7.3810000000000002</v>
      </c>
      <c r="AW207" s="121">
        <f t="shared" si="373"/>
        <v>8.4369999999999994</v>
      </c>
      <c r="AX207" s="121">
        <f t="shared" si="374"/>
        <v>6.0279999999999996</v>
      </c>
      <c r="AY207" s="121">
        <f t="shared" si="397"/>
        <v>30.56397790742901</v>
      </c>
      <c r="AZ207" s="121">
        <f t="shared" si="398"/>
        <v>30.197333333333326</v>
      </c>
      <c r="BA207" s="121">
        <f t="shared" si="399"/>
        <v>19.013306527826391</v>
      </c>
      <c r="BB207" s="121">
        <f t="shared" si="375"/>
        <v>19.04597363896848</v>
      </c>
      <c r="BC207" s="121">
        <f t="shared" si="376"/>
        <v>24.907309342688333</v>
      </c>
      <c r="BD207" s="121">
        <f t="shared" si="377"/>
        <v>7.5616043180260455</v>
      </c>
      <c r="BE207" s="121">
        <f t="shared" si="378"/>
        <v>8.5683630597014915</v>
      </c>
      <c r="BF207" s="121">
        <f t="shared" si="379"/>
        <v>7.1492863174989836</v>
      </c>
      <c r="BG207" s="121">
        <f t="shared" si="380"/>
        <v>6.2475827240575637</v>
      </c>
      <c r="BH207" s="121">
        <f t="shared" si="381"/>
        <v>6.1714290133333316</v>
      </c>
      <c r="BI207" s="121">
        <f t="shared" si="382"/>
        <v>3.8802355961988102</v>
      </c>
      <c r="BJ207" s="121">
        <f t="shared" si="383"/>
        <v>3.8903305754957014</v>
      </c>
      <c r="BK207" s="121">
        <f t="shared" si="384"/>
        <v>5.0913031027389213</v>
      </c>
      <c r="BL207" s="121">
        <f t="shared" si="385"/>
        <v>1.5445332980000002</v>
      </c>
      <c r="BM207" s="121">
        <f t="shared" si="400"/>
        <v>1.751716143925373</v>
      </c>
      <c r="BN207" s="121">
        <f t="shared" si="386"/>
        <v>1.4657466808136417</v>
      </c>
      <c r="BO207" s="440">
        <f t="shared" si="387"/>
        <v>18449.528482302601</v>
      </c>
      <c r="BP207" s="440">
        <f t="shared" si="388"/>
        <v>18228.208484848481</v>
      </c>
      <c r="BQ207" s="440">
        <f t="shared" si="389"/>
        <v>11477.123213160658</v>
      </c>
      <c r="BR207" s="440">
        <f t="shared" si="390"/>
        <v>11496.842269340974</v>
      </c>
      <c r="BS207" s="440">
        <f t="shared" si="391"/>
        <v>15034.957639586411</v>
      </c>
      <c r="BT207" s="440">
        <f t="shared" si="392"/>
        <v>4736.3139773817684</v>
      </c>
      <c r="BU207" s="440"/>
      <c r="BV207" s="453">
        <f t="shared" si="401"/>
        <v>19144.16434383508</v>
      </c>
      <c r="BW207" s="453">
        <f t="shared" si="402"/>
        <v>18914.511515151509</v>
      </c>
      <c r="BX207" s="453">
        <f t="shared" si="403"/>
        <v>11909.243816065804</v>
      </c>
      <c r="BY207" s="453">
        <f t="shared" si="404"/>
        <v>11929.705306590256</v>
      </c>
      <c r="BZ207" s="453">
        <f t="shared" si="405"/>
        <v>15601.032851920238</v>
      </c>
      <c r="CA207" s="453">
        <f t="shared" si="406"/>
        <v>4736.3139773817684</v>
      </c>
      <c r="CB207" s="479">
        <f t="shared" si="369"/>
        <v>14407.850366453313</v>
      </c>
    </row>
    <row r="208" spans="1:80" ht="14.4">
      <c r="A208" s="13">
        <v>4510055</v>
      </c>
      <c r="B208" s="13" t="s">
        <v>624</v>
      </c>
      <c r="C208" s="13" t="s">
        <v>1120</v>
      </c>
      <c r="D208" s="13">
        <v>357455</v>
      </c>
      <c r="E208" s="13">
        <v>30040834</v>
      </c>
      <c r="F208" s="13" t="s">
        <v>644</v>
      </c>
      <c r="G208" s="13" t="s">
        <v>645</v>
      </c>
      <c r="H208" s="14">
        <v>46</v>
      </c>
      <c r="I208" s="18">
        <v>6440</v>
      </c>
      <c r="J208" s="119" t="s">
        <v>678</v>
      </c>
      <c r="K208" s="121">
        <v>4842</v>
      </c>
      <c r="L208" s="121">
        <v>7688</v>
      </c>
      <c r="M208" s="121">
        <v>9277</v>
      </c>
      <c r="N208" s="121">
        <v>10826</v>
      </c>
      <c r="O208" s="76">
        <f t="shared" si="407"/>
        <v>9135</v>
      </c>
      <c r="P208" s="12">
        <f t="shared" si="408"/>
        <v>8459</v>
      </c>
      <c r="Q208" s="12">
        <v>1507</v>
      </c>
      <c r="R208" s="12">
        <v>1411</v>
      </c>
      <c r="S208" s="12">
        <v>1186</v>
      </c>
      <c r="T208" s="13">
        <v>587</v>
      </c>
      <c r="U208" s="13">
        <v>404</v>
      </c>
      <c r="V208" s="13">
        <v>224</v>
      </c>
      <c r="W208" s="13">
        <v>192</v>
      </c>
      <c r="X208" s="13">
        <v>260</v>
      </c>
      <c r="Y208" s="13">
        <v>364</v>
      </c>
      <c r="Z208" s="13">
        <v>677</v>
      </c>
      <c r="AA208" s="13">
        <v>983</v>
      </c>
      <c r="AB208" s="12">
        <v>1340</v>
      </c>
      <c r="AC208" s="12">
        <v>1424</v>
      </c>
      <c r="AD208" s="12">
        <v>1499</v>
      </c>
      <c r="AE208" s="13">
        <v>998</v>
      </c>
      <c r="AF208" s="13">
        <v>594</v>
      </c>
      <c r="AG208" s="13">
        <v>352</v>
      </c>
      <c r="AH208" s="13">
        <v>260</v>
      </c>
      <c r="AI208" s="13">
        <v>180</v>
      </c>
      <c r="AJ208" s="13">
        <v>161</v>
      </c>
      <c r="AK208" s="13">
        <v>305</v>
      </c>
      <c r="AL208" s="13">
        <v>583</v>
      </c>
      <c r="AM208" s="13">
        <v>806</v>
      </c>
      <c r="AN208" s="55">
        <v>1297</v>
      </c>
      <c r="AO208" s="12">
        <v>8249</v>
      </c>
      <c r="AP208" s="684">
        <v>6801</v>
      </c>
      <c r="AQ208" s="121">
        <f t="shared" si="370"/>
        <v>53.262</v>
      </c>
      <c r="AR208" s="121">
        <f t="shared" si="371"/>
        <v>84.567999999999998</v>
      </c>
      <c r="AS208" s="121">
        <f t="shared" si="372"/>
        <v>102.047</v>
      </c>
      <c r="AT208" s="121">
        <f t="shared" si="394"/>
        <v>119.086</v>
      </c>
      <c r="AU208" s="121">
        <f t="shared" si="395"/>
        <v>100.485</v>
      </c>
      <c r="AV208" s="121">
        <f t="shared" si="396"/>
        <v>93.049000000000007</v>
      </c>
      <c r="AW208" s="121">
        <f t="shared" si="373"/>
        <v>90.739000000000004</v>
      </c>
      <c r="AX208" s="121">
        <f t="shared" si="374"/>
        <v>74.811000000000007</v>
      </c>
      <c r="AY208" s="121">
        <f t="shared" si="397"/>
        <v>60.851472462077012</v>
      </c>
      <c r="AZ208" s="121">
        <f t="shared" si="398"/>
        <v>95.459333333333333</v>
      </c>
      <c r="BA208" s="121">
        <f t="shared" si="399"/>
        <v>106.44927257612881</v>
      </c>
      <c r="BB208" s="121">
        <f t="shared" si="375"/>
        <v>104.93216825214898</v>
      </c>
      <c r="BC208" s="121">
        <f t="shared" si="376"/>
        <v>109.75796953471196</v>
      </c>
      <c r="BD208" s="121">
        <f t="shared" si="377"/>
        <v>95.325798697738179</v>
      </c>
      <c r="BE208" s="121">
        <f t="shared" si="378"/>
        <v>92.151795149253743</v>
      </c>
      <c r="BF208" s="121">
        <f t="shared" si="379"/>
        <v>88.72681796589525</v>
      </c>
      <c r="BG208" s="121">
        <f t="shared" si="380"/>
        <v>12.43864948597316</v>
      </c>
      <c r="BH208" s="121">
        <f t="shared" si="381"/>
        <v>19.509023953333333</v>
      </c>
      <c r="BI208" s="121">
        <f t="shared" si="382"/>
        <v>21.724167547336368</v>
      </c>
      <c r="BJ208" s="121">
        <f t="shared" si="383"/>
        <v>21.43344468718395</v>
      </c>
      <c r="BK208" s="121">
        <f t="shared" si="384"/>
        <v>22.43562655259047</v>
      </c>
      <c r="BL208" s="121">
        <f t="shared" si="385"/>
        <v>19.471247641999998</v>
      </c>
      <c r="BM208" s="121">
        <f t="shared" si="400"/>
        <v>18.839513000313435</v>
      </c>
      <c r="BN208" s="121">
        <f t="shared" si="386"/>
        <v>18.190772219367844</v>
      </c>
      <c r="BO208" s="440">
        <f t="shared" si="387"/>
        <v>36732.161558926484</v>
      </c>
      <c r="BP208" s="440">
        <f t="shared" si="388"/>
        <v>57622.724848484846</v>
      </c>
      <c r="BQ208" s="440">
        <f t="shared" si="389"/>
        <v>64256.651809590476</v>
      </c>
      <c r="BR208" s="440">
        <f t="shared" si="390"/>
        <v>63340.872472206291</v>
      </c>
      <c r="BS208" s="440">
        <f t="shared" si="391"/>
        <v>66253.901610044311</v>
      </c>
      <c r="BT208" s="440">
        <f t="shared" si="392"/>
        <v>59708.613911583278</v>
      </c>
      <c r="BU208" s="440"/>
      <c r="BV208" s="453">
        <f t="shared" si="401"/>
        <v>38115.149569428235</v>
      </c>
      <c r="BW208" s="453">
        <f t="shared" si="402"/>
        <v>59792.25515151515</v>
      </c>
      <c r="BX208" s="453">
        <f t="shared" si="403"/>
        <v>66675.95345904796</v>
      </c>
      <c r="BY208" s="453">
        <f t="shared" si="404"/>
        <v>65725.694477936951</v>
      </c>
      <c r="BZ208" s="453">
        <f t="shared" si="405"/>
        <v>68748.400917651408</v>
      </c>
      <c r="CA208" s="453">
        <f t="shared" si="406"/>
        <v>59708.613911583278</v>
      </c>
      <c r="CB208" s="479">
        <f t="shared" si="369"/>
        <v>-21593.464342155043</v>
      </c>
    </row>
    <row r="209" spans="1:80" ht="14.4">
      <c r="A209" s="13">
        <v>4513210</v>
      </c>
      <c r="B209" s="13" t="s">
        <v>624</v>
      </c>
      <c r="C209" s="13" t="s">
        <v>1120</v>
      </c>
      <c r="D209" s="13">
        <v>358961</v>
      </c>
      <c r="E209" s="13">
        <v>30042152</v>
      </c>
      <c r="F209" s="13" t="s">
        <v>332</v>
      </c>
      <c r="G209" s="13" t="s">
        <v>546</v>
      </c>
      <c r="H209" s="14">
        <v>21</v>
      </c>
      <c r="I209" s="18">
        <v>6400</v>
      </c>
      <c r="J209" s="119" t="s">
        <v>678</v>
      </c>
      <c r="K209" s="69">
        <v>4542</v>
      </c>
      <c r="L209" s="69">
        <v>4838</v>
      </c>
      <c r="M209" s="69">
        <v>5053</v>
      </c>
      <c r="N209" s="69">
        <v>6619</v>
      </c>
      <c r="O209" s="76">
        <f t="shared" si="407"/>
        <v>3968</v>
      </c>
      <c r="P209" s="12">
        <f t="shared" si="408"/>
        <v>4475</v>
      </c>
      <c r="Q209" s="13">
        <v>928</v>
      </c>
      <c r="R209" s="13">
        <v>869</v>
      </c>
      <c r="S209" s="13">
        <v>730</v>
      </c>
      <c r="T209" s="13">
        <v>310</v>
      </c>
      <c r="U209" s="13">
        <v>103</v>
      </c>
      <c r="V209" s="13">
        <v>57</v>
      </c>
      <c r="W209" s="13">
        <v>49</v>
      </c>
      <c r="X209" s="13">
        <v>66</v>
      </c>
      <c r="Y209" s="13">
        <v>93</v>
      </c>
      <c r="Z209" s="13">
        <v>172</v>
      </c>
      <c r="AA209" s="13">
        <v>250</v>
      </c>
      <c r="AB209" s="13">
        <v>341</v>
      </c>
      <c r="AC209" s="13">
        <v>363</v>
      </c>
      <c r="AD209" s="13">
        <v>382</v>
      </c>
      <c r="AE209" s="13">
        <v>254</v>
      </c>
      <c r="AF209" s="13">
        <v>455</v>
      </c>
      <c r="AG209" s="13">
        <v>270</v>
      </c>
      <c r="AH209" s="13">
        <v>199</v>
      </c>
      <c r="AI209" s="13">
        <v>138</v>
      </c>
      <c r="AJ209" s="13">
        <v>123</v>
      </c>
      <c r="AK209" s="13">
        <v>233</v>
      </c>
      <c r="AL209" s="13">
        <v>447</v>
      </c>
      <c r="AM209" s="13">
        <v>617</v>
      </c>
      <c r="AN209" s="18">
        <v>994</v>
      </c>
      <c r="AO209" s="12">
        <v>6245</v>
      </c>
      <c r="AP209" s="684">
        <v>5541</v>
      </c>
      <c r="AQ209" s="121">
        <f t="shared" si="370"/>
        <v>49.962000000000003</v>
      </c>
      <c r="AR209" s="121">
        <f t="shared" si="371"/>
        <v>53.218000000000004</v>
      </c>
      <c r="AS209" s="121">
        <f t="shared" si="372"/>
        <v>55.582999999999998</v>
      </c>
      <c r="AT209" s="121">
        <f t="shared" si="394"/>
        <v>72.808999999999997</v>
      </c>
      <c r="AU209" s="121">
        <f t="shared" si="395"/>
        <v>43.648000000000003</v>
      </c>
      <c r="AV209" s="121">
        <f t="shared" si="396"/>
        <v>49.225000000000001</v>
      </c>
      <c r="AW209" s="121">
        <f t="shared" si="373"/>
        <v>68.694999999999993</v>
      </c>
      <c r="AX209" s="121">
        <f t="shared" si="374"/>
        <v>60.951000000000001</v>
      </c>
      <c r="AY209" s="121">
        <f t="shared" si="397"/>
        <v>57.081244924154028</v>
      </c>
      <c r="AZ209" s="121">
        <f t="shared" si="398"/>
        <v>60.071833333333338</v>
      </c>
      <c r="BA209" s="121">
        <f t="shared" si="399"/>
        <v>57.980831554077696</v>
      </c>
      <c r="BB209" s="121">
        <f t="shared" si="375"/>
        <v>64.155368710601707</v>
      </c>
      <c r="BC209" s="121">
        <f t="shared" si="376"/>
        <v>47.675930280649922</v>
      </c>
      <c r="BD209" s="121">
        <f t="shared" si="377"/>
        <v>50.429477381768336</v>
      </c>
      <c r="BE209" s="121">
        <f t="shared" si="378"/>
        <v>69.764572761194017</v>
      </c>
      <c r="BF209" s="121">
        <f t="shared" si="379"/>
        <v>72.288677892813638</v>
      </c>
      <c r="BG209" s="121">
        <f t="shared" si="380"/>
        <v>11.667977274946324</v>
      </c>
      <c r="BH209" s="121">
        <f t="shared" si="381"/>
        <v>12.276880578333333</v>
      </c>
      <c r="BI209" s="121">
        <f t="shared" si="382"/>
        <v>11.832728103556176</v>
      </c>
      <c r="BJ209" s="121">
        <f t="shared" si="383"/>
        <v>13.104375612827504</v>
      </c>
      <c r="BK209" s="121">
        <f t="shared" si="384"/>
        <v>9.7454369086676511</v>
      </c>
      <c r="BL209" s="121">
        <f t="shared" si="385"/>
        <v>10.300725049999999</v>
      </c>
      <c r="BM209" s="121">
        <f t="shared" si="400"/>
        <v>14.262669255298505</v>
      </c>
      <c r="BN209" s="121">
        <f t="shared" si="386"/>
        <v>14.820624741584652</v>
      </c>
      <c r="BO209" s="440">
        <f t="shared" si="387"/>
        <v>34456.315117852973</v>
      </c>
      <c r="BP209" s="440">
        <f t="shared" si="388"/>
        <v>36261.54303030303</v>
      </c>
      <c r="BQ209" s="440">
        <f t="shared" si="389"/>
        <v>34999.338319915987</v>
      </c>
      <c r="BR209" s="440">
        <f t="shared" si="390"/>
        <v>38726.513476217755</v>
      </c>
      <c r="BS209" s="440">
        <f t="shared" si="391"/>
        <v>28778.925187592315</v>
      </c>
      <c r="BT209" s="440">
        <f t="shared" si="392"/>
        <v>31587.190832762168</v>
      </c>
      <c r="BU209" s="440"/>
      <c r="BV209" s="453">
        <f t="shared" si="401"/>
        <v>35753.61613885648</v>
      </c>
      <c r="BW209" s="453">
        <f t="shared" si="402"/>
        <v>37626.811969696973</v>
      </c>
      <c r="BX209" s="453">
        <f t="shared" si="403"/>
        <v>36317.084491599577</v>
      </c>
      <c r="BY209" s="453">
        <f t="shared" si="404"/>
        <v>40184.590037822345</v>
      </c>
      <c r="BZ209" s="453">
        <f t="shared" si="405"/>
        <v>29862.46905760709</v>
      </c>
      <c r="CA209" s="453">
        <f t="shared" si="406"/>
        <v>31587.190832762168</v>
      </c>
      <c r="CB209" s="479">
        <f t="shared" si="369"/>
        <v>4166.425306094312</v>
      </c>
    </row>
    <row r="210" spans="1:80" ht="14.4">
      <c r="A210" s="13">
        <v>4515643</v>
      </c>
      <c r="B210" s="13" t="s">
        <v>624</v>
      </c>
      <c r="C210" s="13" t="s">
        <v>1122</v>
      </c>
      <c r="D210" s="13">
        <v>307952</v>
      </c>
      <c r="E210" s="13">
        <v>30005671</v>
      </c>
      <c r="F210" s="13" t="s">
        <v>646</v>
      </c>
      <c r="G210" s="13" t="s">
        <v>471</v>
      </c>
      <c r="H210" s="14">
        <v>2</v>
      </c>
      <c r="I210" s="18">
        <v>6470</v>
      </c>
      <c r="J210" s="119" t="s">
        <v>678</v>
      </c>
      <c r="K210" s="121">
        <v>25154</v>
      </c>
      <c r="L210" s="121">
        <v>25154</v>
      </c>
      <c r="M210" s="121">
        <v>34275</v>
      </c>
      <c r="N210" s="121">
        <v>40013</v>
      </c>
      <c r="O210" s="76">
        <f t="shared" si="407"/>
        <v>32312</v>
      </c>
      <c r="P210" s="12">
        <f t="shared" si="408"/>
        <v>33068</v>
      </c>
      <c r="Q210" s="12">
        <v>5621</v>
      </c>
      <c r="R210" s="12">
        <v>5322</v>
      </c>
      <c r="S210" s="12">
        <v>4254</v>
      </c>
      <c r="T210" s="12">
        <v>1884</v>
      </c>
      <c r="U210" s="12">
        <v>1385</v>
      </c>
      <c r="V210" s="13">
        <v>768</v>
      </c>
      <c r="W210" s="13">
        <v>659</v>
      </c>
      <c r="X210" s="13">
        <v>891</v>
      </c>
      <c r="Y210" s="12">
        <v>1247</v>
      </c>
      <c r="Z210" s="12">
        <v>2320</v>
      </c>
      <c r="AA210" s="12">
        <v>3368</v>
      </c>
      <c r="AB210" s="12">
        <v>4593</v>
      </c>
      <c r="AC210" s="12">
        <v>4883</v>
      </c>
      <c r="AD210" s="12">
        <v>5140</v>
      </c>
      <c r="AE210" s="12">
        <v>3422</v>
      </c>
      <c r="AF210" s="12">
        <v>2568</v>
      </c>
      <c r="AG210" s="12">
        <v>1522</v>
      </c>
      <c r="AH210" s="12">
        <v>1123</v>
      </c>
      <c r="AI210" s="13">
        <v>778</v>
      </c>
      <c r="AJ210" s="13">
        <v>696</v>
      </c>
      <c r="AK210" s="12">
        <v>1318</v>
      </c>
      <c r="AL210" s="12">
        <v>2520</v>
      </c>
      <c r="AM210" s="12">
        <v>3485</v>
      </c>
      <c r="AN210" s="55">
        <v>5613</v>
      </c>
      <c r="AO210" s="12">
        <v>34681</v>
      </c>
      <c r="AP210" s="684">
        <v>27855</v>
      </c>
      <c r="AQ210" s="121">
        <f t="shared" si="370"/>
        <v>276.69400000000002</v>
      </c>
      <c r="AR210" s="121">
        <f t="shared" si="371"/>
        <v>276.69400000000002</v>
      </c>
      <c r="AS210" s="121">
        <f t="shared" si="372"/>
        <v>377.02499999999998</v>
      </c>
      <c r="AT210" s="121">
        <f t="shared" si="394"/>
        <v>440.14299999999997</v>
      </c>
      <c r="AU210" s="121">
        <f t="shared" si="395"/>
        <v>355.43200000000002</v>
      </c>
      <c r="AV210" s="121">
        <f t="shared" si="396"/>
        <v>363.74799999999999</v>
      </c>
      <c r="AW210" s="121">
        <f t="shared" si="373"/>
        <v>381.49099999999999</v>
      </c>
      <c r="AX210" s="121">
        <f t="shared" si="374"/>
        <v>306.40499999999997</v>
      </c>
      <c r="AY210" s="121">
        <f t="shared" si="397"/>
        <v>316.12101162971607</v>
      </c>
      <c r="AZ210" s="121">
        <f t="shared" si="398"/>
        <v>312.32883333333331</v>
      </c>
      <c r="BA210" s="121">
        <f t="shared" si="399"/>
        <v>393.28972917395868</v>
      </c>
      <c r="BB210" s="121">
        <f t="shared" si="375"/>
        <v>387.83030189111741</v>
      </c>
      <c r="BC210" s="121">
        <f t="shared" si="376"/>
        <v>388.23202097488922</v>
      </c>
      <c r="BD210" s="121">
        <f t="shared" si="377"/>
        <v>372.6484822481151</v>
      </c>
      <c r="BE210" s="121">
        <f t="shared" si="378"/>
        <v>387.4307682835821</v>
      </c>
      <c r="BF210" s="121">
        <f t="shared" si="379"/>
        <v>363.40031090133976</v>
      </c>
      <c r="BG210" s="121">
        <f t="shared" si="380"/>
        <v>64.618295987230255</v>
      </c>
      <c r="BH210" s="121">
        <f t="shared" si="381"/>
        <v>63.83064366833333</v>
      </c>
      <c r="BI210" s="121">
        <f t="shared" si="382"/>
        <v>80.2625679298215</v>
      </c>
      <c r="BJ210" s="121">
        <f t="shared" si="383"/>
        <v>79.218217464279647</v>
      </c>
      <c r="BK210" s="121">
        <f t="shared" si="384"/>
        <v>79.358507407477106</v>
      </c>
      <c r="BL210" s="121">
        <f t="shared" si="385"/>
        <v>76.117178983999978</v>
      </c>
      <c r="BM210" s="121">
        <f t="shared" si="400"/>
        <v>79.206346267895526</v>
      </c>
      <c r="BN210" s="121">
        <f t="shared" si="386"/>
        <v>74.504331740992683</v>
      </c>
      <c r="BO210" s="440">
        <f t="shared" si="387"/>
        <v>190822.13792921041</v>
      </c>
      <c r="BP210" s="440">
        <f t="shared" si="388"/>
        <v>188533.0412121212</v>
      </c>
      <c r="BQ210" s="440">
        <f t="shared" si="389"/>
        <v>237403.98197409869</v>
      </c>
      <c r="BR210" s="440">
        <f t="shared" si="390"/>
        <v>234108.47314154723</v>
      </c>
      <c r="BS210" s="440">
        <f t="shared" si="391"/>
        <v>234350.96538847859</v>
      </c>
      <c r="BT210" s="440">
        <f t="shared" si="392"/>
        <v>233413.45842631938</v>
      </c>
      <c r="BU210" s="440"/>
      <c r="BV210" s="453">
        <f t="shared" si="401"/>
        <v>198006.70637534035</v>
      </c>
      <c r="BW210" s="453">
        <f t="shared" si="402"/>
        <v>195631.42378787877</v>
      </c>
      <c r="BX210" s="453">
        <f t="shared" si="403"/>
        <v>246342.38490987048</v>
      </c>
      <c r="BY210" s="453">
        <f t="shared" si="404"/>
        <v>242922.79818452717</v>
      </c>
      <c r="BZ210" s="453">
        <f t="shared" si="405"/>
        <v>243174.42041063515</v>
      </c>
      <c r="CA210" s="453">
        <f t="shared" si="406"/>
        <v>233413.45842631938</v>
      </c>
      <c r="CB210" s="479">
        <f t="shared" si="369"/>
        <v>-35406.752050979034</v>
      </c>
    </row>
    <row r="211" spans="1:80" ht="14.25" customHeight="1">
      <c r="A211" s="13">
        <v>4515813</v>
      </c>
      <c r="B211" s="13" t="s">
        <v>624</v>
      </c>
      <c r="C211" s="13" t="s">
        <v>1121</v>
      </c>
      <c r="D211" s="13">
        <v>358130</v>
      </c>
      <c r="E211" s="13">
        <v>30041423</v>
      </c>
      <c r="F211" s="13" t="s">
        <v>161</v>
      </c>
      <c r="G211" s="13" t="s">
        <v>23</v>
      </c>
      <c r="H211" s="14">
        <v>10</v>
      </c>
      <c r="I211" s="18">
        <v>6430</v>
      </c>
      <c r="J211" s="119" t="s">
        <v>678</v>
      </c>
      <c r="K211" s="69">
        <v>6992</v>
      </c>
      <c r="L211" s="69">
        <v>5793</v>
      </c>
      <c r="M211" s="69">
        <v>6236</v>
      </c>
      <c r="N211" s="69">
        <v>6959</v>
      </c>
      <c r="O211" s="76">
        <f t="shared" si="407"/>
        <v>5541</v>
      </c>
      <c r="P211" s="12">
        <f t="shared" si="408"/>
        <v>5488</v>
      </c>
      <c r="Q211" s="13">
        <v>904</v>
      </c>
      <c r="R211" s="13">
        <v>856</v>
      </c>
      <c r="S211" s="13">
        <v>751</v>
      </c>
      <c r="T211" s="13">
        <v>333</v>
      </c>
      <c r="U211" s="13">
        <v>245</v>
      </c>
      <c r="V211" s="13">
        <v>136</v>
      </c>
      <c r="W211" s="13">
        <v>117</v>
      </c>
      <c r="X211" s="13">
        <v>158</v>
      </c>
      <c r="Y211" s="13">
        <v>221</v>
      </c>
      <c r="Z211" s="13">
        <v>411</v>
      </c>
      <c r="AA211" s="13">
        <v>596</v>
      </c>
      <c r="AB211" s="13">
        <v>813</v>
      </c>
      <c r="AC211" s="13">
        <v>864</v>
      </c>
      <c r="AD211" s="13">
        <v>910</v>
      </c>
      <c r="AE211" s="13">
        <v>606</v>
      </c>
      <c r="AF211" s="13">
        <v>407</v>
      </c>
      <c r="AG211" s="13">
        <v>241</v>
      </c>
      <c r="AH211" s="13">
        <v>178</v>
      </c>
      <c r="AI211" s="13">
        <v>123</v>
      </c>
      <c r="AJ211" s="13">
        <v>110</v>
      </c>
      <c r="AK211" s="13">
        <v>209</v>
      </c>
      <c r="AL211" s="13">
        <v>399</v>
      </c>
      <c r="AM211" s="13">
        <v>552</v>
      </c>
      <c r="AN211" s="18">
        <v>889</v>
      </c>
      <c r="AO211" s="12">
        <v>5581</v>
      </c>
      <c r="AP211" s="684">
        <v>5284</v>
      </c>
      <c r="AQ211" s="121">
        <f t="shared" si="370"/>
        <v>76.912000000000006</v>
      </c>
      <c r="AR211" s="121">
        <f t="shared" si="371"/>
        <v>63.722999999999999</v>
      </c>
      <c r="AS211" s="121">
        <f t="shared" si="372"/>
        <v>68.596000000000004</v>
      </c>
      <c r="AT211" s="121">
        <f t="shared" si="394"/>
        <v>76.549000000000007</v>
      </c>
      <c r="AU211" s="121">
        <f t="shared" si="395"/>
        <v>60.951000000000001</v>
      </c>
      <c r="AV211" s="121">
        <f t="shared" si="396"/>
        <v>60.368000000000002</v>
      </c>
      <c r="AW211" s="121">
        <f t="shared" si="373"/>
        <v>61.390999999999998</v>
      </c>
      <c r="AX211" s="121">
        <f t="shared" si="374"/>
        <v>58.124000000000002</v>
      </c>
      <c r="AY211" s="121">
        <f t="shared" si="397"/>
        <v>87.871436483858432</v>
      </c>
      <c r="AZ211" s="121">
        <f t="shared" si="398"/>
        <v>71.929749999999999</v>
      </c>
      <c r="BA211" s="121">
        <f t="shared" si="399"/>
        <v>71.555207910395524</v>
      </c>
      <c r="BB211" s="121">
        <f t="shared" si="375"/>
        <v>67.450855243553008</v>
      </c>
      <c r="BC211" s="121">
        <f t="shared" si="376"/>
        <v>66.575687924667648</v>
      </c>
      <c r="BD211" s="121">
        <f t="shared" si="377"/>
        <v>61.845133379026727</v>
      </c>
      <c r="BE211" s="121">
        <f t="shared" si="378"/>
        <v>62.34685037313433</v>
      </c>
      <c r="BF211" s="121">
        <f t="shared" si="379"/>
        <v>68.935819163621602</v>
      </c>
      <c r="BG211" s="121">
        <f t="shared" si="380"/>
        <v>17.961800331665501</v>
      </c>
      <c r="BH211" s="121">
        <f t="shared" si="381"/>
        <v>14.700283007499999</v>
      </c>
      <c r="BI211" s="121">
        <f t="shared" si="382"/>
        <v>14.602986830353519</v>
      </c>
      <c r="BJ211" s="121">
        <f t="shared" si="383"/>
        <v>13.777511692048137</v>
      </c>
      <c r="BK211" s="121">
        <f t="shared" si="384"/>
        <v>13.608736368681313</v>
      </c>
      <c r="BL211" s="121">
        <f t="shared" si="385"/>
        <v>12.632486943999998</v>
      </c>
      <c r="BM211" s="121">
        <f t="shared" si="400"/>
        <v>12.746190090283582</v>
      </c>
      <c r="BN211" s="121">
        <f t="shared" si="386"/>
        <v>14.133221644925701</v>
      </c>
      <c r="BO211" s="440">
        <f t="shared" si="387"/>
        <v>53042.394386619999</v>
      </c>
      <c r="BP211" s="440">
        <f t="shared" si="388"/>
        <v>43419.412727272727</v>
      </c>
      <c r="BQ211" s="440">
        <f t="shared" si="389"/>
        <v>43193.325502275118</v>
      </c>
      <c r="BR211" s="440">
        <f t="shared" si="390"/>
        <v>40715.788983381084</v>
      </c>
      <c r="BS211" s="440">
        <f t="shared" si="391"/>
        <v>40187.506165435741</v>
      </c>
      <c r="BT211" s="440">
        <f t="shared" si="392"/>
        <v>38737.542634681289</v>
      </c>
      <c r="BU211" s="440"/>
      <c r="BV211" s="453">
        <f t="shared" si="401"/>
        <v>55039.472488525877</v>
      </c>
      <c r="BW211" s="453">
        <f t="shared" si="402"/>
        <v>45054.179772727271</v>
      </c>
      <c r="BX211" s="453">
        <f t="shared" si="403"/>
        <v>44819.580227511382</v>
      </c>
      <c r="BY211" s="453">
        <f t="shared" si="404"/>
        <v>42248.762966189111</v>
      </c>
      <c r="BZ211" s="453">
        <f t="shared" si="405"/>
        <v>41700.589981905461</v>
      </c>
      <c r="CA211" s="453">
        <f t="shared" si="406"/>
        <v>38737.542634681289</v>
      </c>
      <c r="CB211" s="479">
        <f t="shared" si="369"/>
        <v>16301.929853844587</v>
      </c>
    </row>
    <row r="212" spans="1:80" ht="14.4">
      <c r="A212" s="13">
        <v>4516894</v>
      </c>
      <c r="B212" s="13" t="s">
        <v>624</v>
      </c>
      <c r="C212" s="13" t="s">
        <v>106</v>
      </c>
      <c r="D212" s="13">
        <v>354188</v>
      </c>
      <c r="E212" s="13">
        <v>30058161</v>
      </c>
      <c r="F212" s="13" t="s">
        <v>275</v>
      </c>
      <c r="G212" s="13" t="s">
        <v>102</v>
      </c>
      <c r="H212" s="14" t="s">
        <v>647</v>
      </c>
      <c r="I212" s="18">
        <v>6400</v>
      </c>
      <c r="J212" s="119" t="s">
        <v>678</v>
      </c>
      <c r="K212" s="69">
        <v>5423</v>
      </c>
      <c r="L212" s="69">
        <v>4947</v>
      </c>
      <c r="M212" s="69">
        <v>4796</v>
      </c>
      <c r="N212" s="69">
        <v>5447</v>
      </c>
      <c r="O212" s="76">
        <f t="shared" si="407"/>
        <v>3573</v>
      </c>
      <c r="P212" s="12">
        <f t="shared" si="408"/>
        <v>2854</v>
      </c>
      <c r="Q212" s="13">
        <v>773</v>
      </c>
      <c r="R212" s="13">
        <v>732</v>
      </c>
      <c r="S212" s="13">
        <v>585</v>
      </c>
      <c r="T212" s="13">
        <v>163</v>
      </c>
      <c r="U212" s="13">
        <v>120</v>
      </c>
      <c r="V212" s="13">
        <v>67</v>
      </c>
      <c r="W212" s="13">
        <v>57</v>
      </c>
      <c r="X212" s="13">
        <v>77</v>
      </c>
      <c r="Y212" s="13">
        <v>108</v>
      </c>
      <c r="Z212" s="13">
        <v>201</v>
      </c>
      <c r="AA212" s="13">
        <v>292</v>
      </c>
      <c r="AB212" s="13">
        <v>398</v>
      </c>
      <c r="AC212" s="13">
        <v>423</v>
      </c>
      <c r="AD212" s="13">
        <v>446</v>
      </c>
      <c r="AE212" s="13">
        <v>297</v>
      </c>
      <c r="AF212" s="13">
        <v>221</v>
      </c>
      <c r="AG212" s="13">
        <v>131</v>
      </c>
      <c r="AH212" s="13">
        <v>97</v>
      </c>
      <c r="AI212" s="13">
        <v>67</v>
      </c>
      <c r="AJ212" s="13">
        <v>60</v>
      </c>
      <c r="AK212" s="13">
        <v>113</v>
      </c>
      <c r="AL212" s="13">
        <v>217</v>
      </c>
      <c r="AM212" s="13">
        <v>300</v>
      </c>
      <c r="AN212" s="18">
        <v>482</v>
      </c>
      <c r="AO212" s="12">
        <v>2922</v>
      </c>
      <c r="AP212" s="684">
        <v>1892</v>
      </c>
      <c r="AQ212" s="121">
        <f t="shared" si="370"/>
        <v>59.652999999999999</v>
      </c>
      <c r="AR212" s="121">
        <f t="shared" si="371"/>
        <v>54.417000000000002</v>
      </c>
      <c r="AS212" s="121">
        <f t="shared" si="372"/>
        <v>52.756</v>
      </c>
      <c r="AT212" s="121">
        <f t="shared" si="394"/>
        <v>59.917000000000002</v>
      </c>
      <c r="AU212" s="121">
        <f t="shared" si="395"/>
        <v>39.302999999999997</v>
      </c>
      <c r="AV212" s="121">
        <f t="shared" si="396"/>
        <v>31.393999999999998</v>
      </c>
      <c r="AW212" s="121">
        <f t="shared" si="373"/>
        <v>32.142000000000003</v>
      </c>
      <c r="AX212" s="121">
        <f t="shared" si="374"/>
        <v>20.812000000000001</v>
      </c>
      <c r="AY212" s="121">
        <f t="shared" si="397"/>
        <v>68.153146460521199</v>
      </c>
      <c r="AZ212" s="121">
        <f t="shared" si="398"/>
        <v>61.425249999999991</v>
      </c>
      <c r="BA212" s="121">
        <f t="shared" si="399"/>
        <v>55.031875743787182</v>
      </c>
      <c r="BB212" s="121">
        <f t="shared" si="375"/>
        <v>52.795632779369626</v>
      </c>
      <c r="BC212" s="121">
        <f t="shared" si="376"/>
        <v>42.929964438700139</v>
      </c>
      <c r="BD212" s="121">
        <f t="shared" si="377"/>
        <v>32.162173954763531</v>
      </c>
      <c r="BE212" s="121">
        <f t="shared" si="378"/>
        <v>32.642447014925374</v>
      </c>
      <c r="BF212" s="121">
        <f t="shared" si="379"/>
        <v>24.683302395452699</v>
      </c>
      <c r="BG212" s="121">
        <f t="shared" si="380"/>
        <v>13.931184667995138</v>
      </c>
      <c r="BH212" s="121">
        <f t="shared" si="381"/>
        <v>12.553478342499998</v>
      </c>
      <c r="BI212" s="121">
        <f t="shared" si="382"/>
        <v>11.230905201792089</v>
      </c>
      <c r="BJ212" s="121">
        <f t="shared" si="383"/>
        <v>10.784035951514038</v>
      </c>
      <c r="BK212" s="121">
        <f t="shared" si="384"/>
        <v>8.7753140309146946</v>
      </c>
      <c r="BL212" s="121">
        <f t="shared" si="385"/>
        <v>6.5694456519999989</v>
      </c>
      <c r="BM212" s="121">
        <f t="shared" si="400"/>
        <v>6.673421867731343</v>
      </c>
      <c r="BN212" s="121">
        <f t="shared" si="386"/>
        <v>5.0605706571157123</v>
      </c>
      <c r="BO212" s="440">
        <f t="shared" si="387"/>
        <v>41139.71749980552</v>
      </c>
      <c r="BP212" s="440">
        <f t="shared" si="388"/>
        <v>37078.514545454542</v>
      </c>
      <c r="BQ212" s="440">
        <f t="shared" si="389"/>
        <v>33219.241358067899</v>
      </c>
      <c r="BR212" s="440">
        <f t="shared" si="390"/>
        <v>31869.363786819482</v>
      </c>
      <c r="BS212" s="440">
        <f t="shared" si="391"/>
        <v>25914.087624815358</v>
      </c>
      <c r="BT212" s="440">
        <f t="shared" si="392"/>
        <v>20145.216231665523</v>
      </c>
      <c r="BU212" s="440"/>
      <c r="BV212" s="453">
        <f t="shared" si="401"/>
        <v>42688.65264663555</v>
      </c>
      <c r="BW212" s="453">
        <f t="shared" si="402"/>
        <v>38474.542954545446</v>
      </c>
      <c r="BX212" s="453">
        <f t="shared" si="403"/>
        <v>34469.965806790337</v>
      </c>
      <c r="BY212" s="453">
        <f t="shared" si="404"/>
        <v>33069.264531805158</v>
      </c>
      <c r="BZ212" s="453">
        <f t="shared" si="405"/>
        <v>26889.768634785814</v>
      </c>
      <c r="CA212" s="453">
        <f t="shared" si="406"/>
        <v>20145.216231665523</v>
      </c>
      <c r="CB212" s="479">
        <f t="shared" si="369"/>
        <v>22543.436414970027</v>
      </c>
    </row>
    <row r="213" spans="1:80" ht="14.4">
      <c r="A213" s="13">
        <v>4518028</v>
      </c>
      <c r="B213" s="13" t="s">
        <v>624</v>
      </c>
      <c r="C213" s="13" t="s">
        <v>1121</v>
      </c>
      <c r="D213" s="13">
        <v>301301</v>
      </c>
      <c r="E213" s="13">
        <v>30001302</v>
      </c>
      <c r="F213" s="13" t="s">
        <v>648</v>
      </c>
      <c r="G213" s="13" t="s">
        <v>481</v>
      </c>
      <c r="H213" s="14">
        <v>16</v>
      </c>
      <c r="I213" s="18">
        <v>6470</v>
      </c>
      <c r="J213" s="119" t="s">
        <v>678</v>
      </c>
      <c r="K213" s="69">
        <v>12238</v>
      </c>
      <c r="L213" s="69">
        <v>12238</v>
      </c>
      <c r="M213" s="69">
        <v>7285</v>
      </c>
      <c r="N213" s="69">
        <v>10268</v>
      </c>
      <c r="O213" s="76">
        <f t="shared" si="407"/>
        <v>8386</v>
      </c>
      <c r="P213" s="12">
        <f t="shared" si="408"/>
        <v>9156</v>
      </c>
      <c r="Q213" s="12">
        <v>1476</v>
      </c>
      <c r="R213" s="12">
        <v>1397</v>
      </c>
      <c r="S213" s="12">
        <v>1117</v>
      </c>
      <c r="T213" s="13">
        <v>484</v>
      </c>
      <c r="U213" s="13">
        <v>356</v>
      </c>
      <c r="V213" s="13">
        <v>197</v>
      </c>
      <c r="W213" s="13">
        <v>169</v>
      </c>
      <c r="X213" s="13">
        <v>229</v>
      </c>
      <c r="Y213" s="13">
        <v>320</v>
      </c>
      <c r="Z213" s="13">
        <v>596</v>
      </c>
      <c r="AA213" s="13">
        <v>865</v>
      </c>
      <c r="AB213" s="12">
        <v>1180</v>
      </c>
      <c r="AC213" s="12">
        <v>1255</v>
      </c>
      <c r="AD213" s="12">
        <v>1321</v>
      </c>
      <c r="AE213" s="13">
        <v>879</v>
      </c>
      <c r="AF213" s="13">
        <v>746</v>
      </c>
      <c r="AG213" s="13">
        <v>442</v>
      </c>
      <c r="AH213" s="13">
        <v>326</v>
      </c>
      <c r="AI213" s="13">
        <v>226</v>
      </c>
      <c r="AJ213" s="13">
        <v>202</v>
      </c>
      <c r="AK213" s="13">
        <v>383</v>
      </c>
      <c r="AL213" s="13">
        <v>732</v>
      </c>
      <c r="AM213" s="12">
        <v>1013</v>
      </c>
      <c r="AN213" s="55">
        <v>1631</v>
      </c>
      <c r="AO213" s="12">
        <v>9527</v>
      </c>
      <c r="AP213" s="684">
        <v>7654</v>
      </c>
      <c r="AQ213" s="121">
        <f t="shared" si="370"/>
        <v>134.61799999999999</v>
      </c>
      <c r="AR213" s="121">
        <f t="shared" si="371"/>
        <v>134.61799999999999</v>
      </c>
      <c r="AS213" s="121">
        <f t="shared" si="372"/>
        <v>80.135000000000005</v>
      </c>
      <c r="AT213" s="121">
        <f t="shared" si="394"/>
        <v>112.94799999999999</v>
      </c>
      <c r="AU213" s="121">
        <f t="shared" si="395"/>
        <v>92.245999999999995</v>
      </c>
      <c r="AV213" s="121">
        <f t="shared" si="396"/>
        <v>100.71599999999999</v>
      </c>
      <c r="AW213" s="121">
        <f t="shared" si="373"/>
        <v>104.797</v>
      </c>
      <c r="AX213" s="121">
        <f t="shared" si="374"/>
        <v>84.194000000000003</v>
      </c>
      <c r="AY213" s="121">
        <f t="shared" si="397"/>
        <v>153.80014869700506</v>
      </c>
      <c r="AZ213" s="121">
        <f t="shared" si="398"/>
        <v>151.95516666666666</v>
      </c>
      <c r="BA213" s="121">
        <f t="shared" si="399"/>
        <v>83.591996412320626</v>
      </c>
      <c r="BB213" s="121">
        <f t="shared" si="375"/>
        <v>99.523693295128922</v>
      </c>
      <c r="BC213" s="121">
        <f t="shared" si="376"/>
        <v>100.7586570901034</v>
      </c>
      <c r="BD213" s="121">
        <f t="shared" si="377"/>
        <v>103.18040109664153</v>
      </c>
      <c r="BE213" s="121">
        <f t="shared" si="378"/>
        <v>106.42867649253732</v>
      </c>
      <c r="BF213" s="121">
        <f t="shared" si="379"/>
        <v>99.855177872513181</v>
      </c>
      <c r="BG213" s="121">
        <f t="shared" si="380"/>
        <v>31.438288395154803</v>
      </c>
      <c r="BH213" s="121">
        <f t="shared" si="381"/>
        <v>31.055077411666666</v>
      </c>
      <c r="BI213" s="121">
        <f t="shared" si="382"/>
        <v>17.059454627826394</v>
      </c>
      <c r="BJ213" s="121">
        <f t="shared" si="383"/>
        <v>20.328709592463035</v>
      </c>
      <c r="BK213" s="121">
        <f t="shared" si="384"/>
        <v>20.596077095788033</v>
      </c>
      <c r="BL213" s="121">
        <f t="shared" si="385"/>
        <v>21.075628727999998</v>
      </c>
      <c r="BM213" s="121">
        <f t="shared" si="400"/>
        <v>21.758278622134331</v>
      </c>
      <c r="BN213" s="121">
        <f t="shared" si="386"/>
        <v>20.472308567422655</v>
      </c>
      <c r="BO213" s="440">
        <f t="shared" si="387"/>
        <v>92839.362486192142</v>
      </c>
      <c r="BP213" s="440">
        <f t="shared" si="388"/>
        <v>91725.664242424231</v>
      </c>
      <c r="BQ213" s="440">
        <f t="shared" si="389"/>
        <v>50459.168743437178</v>
      </c>
      <c r="BR213" s="440">
        <f t="shared" si="390"/>
        <v>60076.120316332366</v>
      </c>
      <c r="BS213" s="440">
        <f t="shared" si="391"/>
        <v>60821.589370753325</v>
      </c>
      <c r="BT213" s="440">
        <f t="shared" si="392"/>
        <v>64628.451232350926</v>
      </c>
      <c r="BU213" s="440"/>
      <c r="BV213" s="453">
        <f t="shared" si="401"/>
        <v>96334.820411124078</v>
      </c>
      <c r="BW213" s="453">
        <f t="shared" si="402"/>
        <v>95179.19075757575</v>
      </c>
      <c r="BX213" s="453">
        <f t="shared" si="403"/>
        <v>52358.98684371719</v>
      </c>
      <c r="BY213" s="453">
        <f t="shared" si="404"/>
        <v>62338.022436676205</v>
      </c>
      <c r="BZ213" s="453">
        <f t="shared" si="405"/>
        <v>63111.55885007386</v>
      </c>
      <c r="CA213" s="453">
        <f t="shared" si="406"/>
        <v>64628.451232350926</v>
      </c>
      <c r="CB213" s="479">
        <f t="shared" si="369"/>
        <v>31706.369178773151</v>
      </c>
    </row>
    <row r="214" spans="1:80" ht="14.4">
      <c r="A214" s="13">
        <v>4518029</v>
      </c>
      <c r="B214" s="13" t="s">
        <v>624</v>
      </c>
      <c r="C214" s="13" t="s">
        <v>1121</v>
      </c>
      <c r="D214" s="13">
        <v>358146</v>
      </c>
      <c r="E214" s="13">
        <v>30060199</v>
      </c>
      <c r="F214" s="13" t="s">
        <v>163</v>
      </c>
      <c r="G214" s="13" t="s">
        <v>649</v>
      </c>
      <c r="H214" s="14">
        <v>9</v>
      </c>
      <c r="I214" s="18">
        <v>6320</v>
      </c>
      <c r="J214" s="119" t="s">
        <v>678</v>
      </c>
      <c r="K214" s="69">
        <v>23730</v>
      </c>
      <c r="L214" s="69">
        <v>24904</v>
      </c>
      <c r="M214" s="69">
        <f>2643+23206</f>
        <v>25849</v>
      </c>
      <c r="N214" s="69">
        <f>2738+25966</f>
        <v>28704</v>
      </c>
      <c r="O214" s="76">
        <f t="shared" si="407"/>
        <v>20952</v>
      </c>
      <c r="P214" s="12">
        <f t="shared" si="408"/>
        <v>19230</v>
      </c>
      <c r="Q214" s="12">
        <v>3747</v>
      </c>
      <c r="R214" s="12">
        <v>3548</v>
      </c>
      <c r="S214" s="12">
        <v>2836</v>
      </c>
      <c r="T214" s="12">
        <v>1191</v>
      </c>
      <c r="U214" s="13">
        <v>876</v>
      </c>
      <c r="V214" s="13">
        <v>486</v>
      </c>
      <c r="W214" s="13">
        <v>417</v>
      </c>
      <c r="X214" s="13">
        <v>563</v>
      </c>
      <c r="Y214" s="13">
        <v>788</v>
      </c>
      <c r="Z214" s="12">
        <v>1467</v>
      </c>
      <c r="AA214" s="12">
        <v>2129</v>
      </c>
      <c r="AB214" s="12">
        <v>2904</v>
      </c>
      <c r="AC214" s="12">
        <v>3087</v>
      </c>
      <c r="AD214" s="12">
        <v>3249</v>
      </c>
      <c r="AE214" s="12">
        <v>2163</v>
      </c>
      <c r="AF214" s="12">
        <v>1404</v>
      </c>
      <c r="AG214" s="13">
        <v>832</v>
      </c>
      <c r="AH214" s="13">
        <v>614</v>
      </c>
      <c r="AI214" s="13">
        <v>426</v>
      </c>
      <c r="AJ214" s="13">
        <v>381</v>
      </c>
      <c r="AK214" s="13">
        <v>721</v>
      </c>
      <c r="AL214" s="12">
        <v>1378</v>
      </c>
      <c r="AM214" s="12">
        <v>1906</v>
      </c>
      <c r="AN214" s="55">
        <v>3069</v>
      </c>
      <c r="AO214" s="12">
        <v>19700</v>
      </c>
      <c r="AP214" s="684">
        <v>17598</v>
      </c>
      <c r="AQ214" s="121">
        <f t="shared" si="370"/>
        <v>261.02999999999997</v>
      </c>
      <c r="AR214" s="121">
        <f t="shared" si="371"/>
        <v>273.94400000000002</v>
      </c>
      <c r="AS214" s="121">
        <f t="shared" si="372"/>
        <v>284.339</v>
      </c>
      <c r="AT214" s="121">
        <f t="shared" si="394"/>
        <v>315.74400000000003</v>
      </c>
      <c r="AU214" s="121">
        <f t="shared" si="395"/>
        <v>230.47200000000001</v>
      </c>
      <c r="AV214" s="121">
        <f t="shared" si="396"/>
        <v>211.53</v>
      </c>
      <c r="AW214" s="121">
        <f t="shared" si="373"/>
        <v>216.7</v>
      </c>
      <c r="AX214" s="121">
        <f t="shared" si="374"/>
        <v>193.578</v>
      </c>
      <c r="AY214" s="121">
        <f t="shared" si="397"/>
        <v>298.22499824970822</v>
      </c>
      <c r="AZ214" s="121">
        <f t="shared" si="398"/>
        <v>309.22466666666662</v>
      </c>
      <c r="BA214" s="121">
        <f t="shared" si="399"/>
        <v>296.6052869268463</v>
      </c>
      <c r="BB214" s="121">
        <f t="shared" si="375"/>
        <v>278.21660424068767</v>
      </c>
      <c r="BC214" s="121">
        <f t="shared" si="376"/>
        <v>251.74044638109305</v>
      </c>
      <c r="BD214" s="121">
        <f t="shared" si="377"/>
        <v>216.70588827964357</v>
      </c>
      <c r="BE214" s="121">
        <f t="shared" si="378"/>
        <v>220.07399253731342</v>
      </c>
      <c r="BF214" s="121">
        <f t="shared" si="379"/>
        <v>229.58602302070645</v>
      </c>
      <c r="BG214" s="121">
        <f t="shared" si="380"/>
        <v>60.960171892222853</v>
      </c>
      <c r="BH214" s="121">
        <f t="shared" si="381"/>
        <v>63.19624512666666</v>
      </c>
      <c r="BI214" s="121">
        <f t="shared" si="382"/>
        <v>60.5312069560308</v>
      </c>
      <c r="BJ214" s="121">
        <f t="shared" si="383"/>
        <v>56.828523582202862</v>
      </c>
      <c r="BK214" s="121">
        <f t="shared" si="384"/>
        <v>51.458264644759225</v>
      </c>
      <c r="BL214" s="121">
        <f t="shared" si="385"/>
        <v>44.264344739999991</v>
      </c>
      <c r="BM214" s="121">
        <f t="shared" si="400"/>
        <v>44.991927034328356</v>
      </c>
      <c r="BN214" s="121">
        <f t="shared" si="386"/>
        <v>47.069726439705235</v>
      </c>
      <c r="BO214" s="440">
        <f t="shared" si="387"/>
        <v>180019.45348891479</v>
      </c>
      <c r="BP214" s="440">
        <f t="shared" si="388"/>
        <v>186659.2533333333</v>
      </c>
      <c r="BQ214" s="440">
        <f t="shared" si="389"/>
        <v>179041.73683584176</v>
      </c>
      <c r="BR214" s="440">
        <f t="shared" si="390"/>
        <v>167941.65928710601</v>
      </c>
      <c r="BS214" s="440">
        <f t="shared" si="391"/>
        <v>151959.687633678</v>
      </c>
      <c r="BT214" s="440">
        <f t="shared" si="392"/>
        <v>135736.68820424948</v>
      </c>
      <c r="BU214" s="440"/>
      <c r="BV214" s="453">
        <f t="shared" si="401"/>
        <v>186797.29435822633</v>
      </c>
      <c r="BW214" s="453">
        <f t="shared" si="402"/>
        <v>193687.08666666664</v>
      </c>
      <c r="BX214" s="453">
        <f t="shared" si="403"/>
        <v>185782.76608417919</v>
      </c>
      <c r="BY214" s="453">
        <f t="shared" si="404"/>
        <v>174264.76392893982</v>
      </c>
      <c r="BZ214" s="453">
        <f t="shared" si="405"/>
        <v>157681.06141506648</v>
      </c>
      <c r="CA214" s="453">
        <f t="shared" si="406"/>
        <v>135736.68820424948</v>
      </c>
      <c r="CB214" s="479">
        <f t="shared" si="369"/>
        <v>51060.606153976842</v>
      </c>
    </row>
    <row r="215" spans="1:80" ht="14.4">
      <c r="A215" s="13">
        <v>4522805</v>
      </c>
      <c r="B215" s="13" t="s">
        <v>624</v>
      </c>
      <c r="C215" s="13" t="s">
        <v>1122</v>
      </c>
      <c r="D215" s="13">
        <v>359849</v>
      </c>
      <c r="E215" s="13">
        <v>30042931</v>
      </c>
      <c r="F215" s="13" t="s">
        <v>111</v>
      </c>
      <c r="G215" s="13" t="s">
        <v>435</v>
      </c>
      <c r="H215" s="14">
        <v>13</v>
      </c>
      <c r="I215" s="18">
        <v>6400</v>
      </c>
      <c r="J215" s="119" t="s">
        <v>678</v>
      </c>
      <c r="K215" s="121">
        <v>17070</v>
      </c>
      <c r="L215" s="121">
        <v>17070</v>
      </c>
      <c r="M215" s="121">
        <v>16718</v>
      </c>
      <c r="N215" s="121">
        <v>20068</v>
      </c>
      <c r="O215" s="76">
        <f t="shared" si="407"/>
        <v>12223</v>
      </c>
      <c r="P215" s="12">
        <f t="shared" si="408"/>
        <v>13302</v>
      </c>
      <c r="Q215" s="12">
        <v>2039</v>
      </c>
      <c r="R215" s="12">
        <v>1931</v>
      </c>
      <c r="S215" s="12">
        <v>1544</v>
      </c>
      <c r="T215" s="13">
        <v>739</v>
      </c>
      <c r="U215" s="13">
        <v>543</v>
      </c>
      <c r="V215" s="13">
        <v>301</v>
      </c>
      <c r="W215" s="13">
        <v>258</v>
      </c>
      <c r="X215" s="13">
        <v>349</v>
      </c>
      <c r="Y215" s="13">
        <v>489</v>
      </c>
      <c r="Z215" s="13">
        <v>910</v>
      </c>
      <c r="AA215" s="12">
        <v>1320</v>
      </c>
      <c r="AB215" s="12">
        <v>1800</v>
      </c>
      <c r="AC215" s="12">
        <v>1914</v>
      </c>
      <c r="AD215" s="12">
        <v>2015</v>
      </c>
      <c r="AE215" s="12">
        <v>1341</v>
      </c>
      <c r="AF215" s="12">
        <v>1051</v>
      </c>
      <c r="AG215" s="13">
        <v>623</v>
      </c>
      <c r="AH215" s="13">
        <v>460</v>
      </c>
      <c r="AI215" s="13">
        <v>319</v>
      </c>
      <c r="AJ215" s="13">
        <v>285</v>
      </c>
      <c r="AK215" s="13">
        <v>539</v>
      </c>
      <c r="AL215" s="12">
        <v>1032</v>
      </c>
      <c r="AM215" s="12">
        <v>1426</v>
      </c>
      <c r="AN215" s="55">
        <v>2297</v>
      </c>
      <c r="AO215" s="12">
        <v>11393</v>
      </c>
      <c r="AP215" s="684">
        <v>10212</v>
      </c>
      <c r="AQ215" s="121">
        <f t="shared" si="370"/>
        <v>187.77</v>
      </c>
      <c r="AR215" s="121">
        <f t="shared" si="371"/>
        <v>187.77</v>
      </c>
      <c r="AS215" s="121">
        <f t="shared" si="372"/>
        <v>183.898</v>
      </c>
      <c r="AT215" s="121">
        <f t="shared" si="394"/>
        <v>220.74799999999999</v>
      </c>
      <c r="AU215" s="121">
        <f t="shared" si="395"/>
        <v>134.453</v>
      </c>
      <c r="AV215" s="121">
        <f t="shared" si="396"/>
        <v>146.322</v>
      </c>
      <c r="AW215" s="121">
        <f t="shared" si="373"/>
        <v>125.32299999999999</v>
      </c>
      <c r="AX215" s="121">
        <f t="shared" si="374"/>
        <v>112.33199999999999</v>
      </c>
      <c r="AY215" s="121">
        <f t="shared" si="397"/>
        <v>214.52594690781797</v>
      </c>
      <c r="AZ215" s="121">
        <f t="shared" si="398"/>
        <v>211.95250000000001</v>
      </c>
      <c r="BA215" s="121">
        <f t="shared" si="399"/>
        <v>191.831296639832</v>
      </c>
      <c r="BB215" s="121">
        <f t="shared" si="375"/>
        <v>194.5112463037249</v>
      </c>
      <c r="BC215" s="121">
        <f t="shared" si="376"/>
        <v>146.86060882570163</v>
      </c>
      <c r="BD215" s="121">
        <f t="shared" si="377"/>
        <v>149.90232583961617</v>
      </c>
      <c r="BE215" s="121">
        <f t="shared" si="378"/>
        <v>127.27426380597015</v>
      </c>
      <c r="BF215" s="121">
        <f t="shared" si="379"/>
        <v>133.22721144945186</v>
      </c>
      <c r="BG215" s="121">
        <f t="shared" si="380"/>
        <v>43.851248807427076</v>
      </c>
      <c r="BH215" s="121">
        <f t="shared" si="381"/>
        <v>43.316732425000005</v>
      </c>
      <c r="BI215" s="121">
        <f t="shared" si="382"/>
        <v>39.148931018256917</v>
      </c>
      <c r="BJ215" s="121">
        <f t="shared" si="383"/>
        <v>39.730867169998845</v>
      </c>
      <c r="BK215" s="121">
        <f t="shared" si="384"/>
        <v>30.01977705006167</v>
      </c>
      <c r="BL215" s="121">
        <f t="shared" si="385"/>
        <v>30.619049075999996</v>
      </c>
      <c r="BM215" s="121">
        <f t="shared" si="400"/>
        <v>26.019950492492537</v>
      </c>
      <c r="BN215" s="121">
        <f t="shared" si="386"/>
        <v>27.314242891366622</v>
      </c>
      <c r="BO215" s="440">
        <f t="shared" si="387"/>
        <v>129495.66249708284</v>
      </c>
      <c r="BP215" s="440">
        <f t="shared" si="388"/>
        <v>127942.23636363637</v>
      </c>
      <c r="BQ215" s="440">
        <f t="shared" si="389"/>
        <v>115796.34633531678</v>
      </c>
      <c r="BR215" s="440">
        <f t="shared" si="390"/>
        <v>117414.06140515757</v>
      </c>
      <c r="BS215" s="440">
        <f t="shared" si="391"/>
        <v>88650.403872968978</v>
      </c>
      <c r="BT215" s="440">
        <f t="shared" si="392"/>
        <v>93893.36591226868</v>
      </c>
      <c r="BU215" s="440"/>
      <c r="BV215" s="453">
        <f t="shared" si="401"/>
        <v>134371.25219953325</v>
      </c>
      <c r="BW215" s="453">
        <f t="shared" si="402"/>
        <v>132759.33863636365</v>
      </c>
      <c r="BX215" s="453">
        <f t="shared" si="403"/>
        <v>120156.14853167659</v>
      </c>
      <c r="BY215" s="453">
        <f t="shared" si="404"/>
        <v>121834.77154842406</v>
      </c>
      <c r="BZ215" s="453">
        <f t="shared" si="405"/>
        <v>91988.144982644022</v>
      </c>
      <c r="CA215" s="453">
        <f t="shared" si="406"/>
        <v>93893.36591226868</v>
      </c>
      <c r="CB215" s="479">
        <f t="shared" si="369"/>
        <v>40477.88628726457</v>
      </c>
    </row>
    <row r="216" spans="1:80" ht="14.4">
      <c r="A216" s="13">
        <v>4526747</v>
      </c>
      <c r="B216" s="13" t="s">
        <v>624</v>
      </c>
      <c r="C216" s="13" t="s">
        <v>1121</v>
      </c>
      <c r="D216" s="13">
        <v>301366</v>
      </c>
      <c r="E216" s="13">
        <v>30001367</v>
      </c>
      <c r="F216" s="13" t="s">
        <v>652</v>
      </c>
      <c r="G216" s="13" t="s">
        <v>653</v>
      </c>
      <c r="H216" s="14" t="s">
        <v>654</v>
      </c>
      <c r="I216" s="18">
        <v>6470</v>
      </c>
      <c r="J216" s="119" t="s">
        <v>678</v>
      </c>
      <c r="K216" s="121">
        <v>5323</v>
      </c>
      <c r="L216" s="121">
        <v>6595</v>
      </c>
      <c r="M216" s="121">
        <v>7064</v>
      </c>
      <c r="N216" s="121">
        <v>8640</v>
      </c>
      <c r="O216" s="76">
        <f t="shared" si="407"/>
        <v>6865</v>
      </c>
      <c r="P216" s="12">
        <f t="shared" si="408"/>
        <v>8034</v>
      </c>
      <c r="Q216" s="13">
        <v>990</v>
      </c>
      <c r="R216" s="13">
        <v>938</v>
      </c>
      <c r="S216" s="13">
        <v>749</v>
      </c>
      <c r="T216" s="13">
        <v>461</v>
      </c>
      <c r="U216" s="13">
        <v>339</v>
      </c>
      <c r="V216" s="13">
        <v>188</v>
      </c>
      <c r="W216" s="13">
        <v>161</v>
      </c>
      <c r="X216" s="13">
        <v>218</v>
      </c>
      <c r="Y216" s="13">
        <v>305</v>
      </c>
      <c r="Z216" s="13">
        <v>568</v>
      </c>
      <c r="AA216" s="13">
        <v>824</v>
      </c>
      <c r="AB216" s="12">
        <v>1124</v>
      </c>
      <c r="AC216" s="12">
        <v>1194</v>
      </c>
      <c r="AD216" s="12">
        <v>1257</v>
      </c>
      <c r="AE216" s="13">
        <v>837</v>
      </c>
      <c r="AF216" s="13">
        <v>621</v>
      </c>
      <c r="AG216" s="13">
        <v>368</v>
      </c>
      <c r="AH216" s="13">
        <v>272</v>
      </c>
      <c r="AI216" s="13">
        <v>188</v>
      </c>
      <c r="AJ216" s="13">
        <v>168</v>
      </c>
      <c r="AK216" s="13">
        <v>319</v>
      </c>
      <c r="AL216" s="13">
        <v>610</v>
      </c>
      <c r="AM216" s="13">
        <v>843</v>
      </c>
      <c r="AN216" s="55">
        <v>1357</v>
      </c>
      <c r="AO216" s="12">
        <v>7423</v>
      </c>
      <c r="AP216" s="685">
        <v>6868</v>
      </c>
      <c r="AQ216" s="121">
        <f t="shared" si="370"/>
        <v>58.552999999999997</v>
      </c>
      <c r="AR216" s="121">
        <f t="shared" si="371"/>
        <v>72.545000000000002</v>
      </c>
      <c r="AS216" s="121">
        <f t="shared" si="372"/>
        <v>77.703999999999994</v>
      </c>
      <c r="AT216" s="121">
        <f t="shared" si="394"/>
        <v>95.04</v>
      </c>
      <c r="AU216" s="121">
        <f t="shared" si="395"/>
        <v>75.515000000000001</v>
      </c>
      <c r="AV216" s="121">
        <f t="shared" si="396"/>
        <v>88.373999999999995</v>
      </c>
      <c r="AW216" s="121">
        <f t="shared" si="373"/>
        <v>81.653000000000006</v>
      </c>
      <c r="AX216" s="121">
        <f t="shared" si="374"/>
        <v>75.548000000000002</v>
      </c>
      <c r="AY216" s="121">
        <f t="shared" si="397"/>
        <v>66.896403947880202</v>
      </c>
      <c r="AZ216" s="121">
        <f t="shared" si="398"/>
        <v>81.887916666666655</v>
      </c>
      <c r="BA216" s="121">
        <f t="shared" si="399"/>
        <v>81.056123906195296</v>
      </c>
      <c r="BB216" s="121">
        <f t="shared" si="375"/>
        <v>83.744128366762183</v>
      </c>
      <c r="BC216" s="121">
        <f t="shared" si="376"/>
        <v>82.483684822747421</v>
      </c>
      <c r="BD216" s="121">
        <f t="shared" si="377"/>
        <v>90.536406991089777</v>
      </c>
      <c r="BE216" s="121">
        <f t="shared" si="378"/>
        <v>82.924327238805972</v>
      </c>
      <c r="BF216" s="121">
        <f t="shared" si="379"/>
        <v>89.600909541209901</v>
      </c>
      <c r="BG216" s="121">
        <f t="shared" si="380"/>
        <v>13.674293930986192</v>
      </c>
      <c r="BH216" s="121">
        <f t="shared" si="381"/>
        <v>16.735433529166666</v>
      </c>
      <c r="BI216" s="121">
        <f t="shared" si="382"/>
        <v>16.541933766776335</v>
      </c>
      <c r="BJ216" s="121">
        <f t="shared" si="383"/>
        <v>17.105575660194841</v>
      </c>
      <c r="BK216" s="121">
        <f t="shared" si="384"/>
        <v>16.860490014617799</v>
      </c>
      <c r="BL216" s="121">
        <f t="shared" si="385"/>
        <v>18.492966491999997</v>
      </c>
      <c r="BM216" s="121">
        <f t="shared" si="400"/>
        <v>16.953049460701493</v>
      </c>
      <c r="BN216" s="121">
        <f t="shared" si="386"/>
        <v>18.369978474138854</v>
      </c>
      <c r="BO216" s="440">
        <f t="shared" si="387"/>
        <v>40381.102019447688</v>
      </c>
      <c r="BP216" s="440">
        <f t="shared" si="388"/>
        <v>49430.524242424231</v>
      </c>
      <c r="BQ216" s="440">
        <f t="shared" si="389"/>
        <v>48928.42388519425</v>
      </c>
      <c r="BR216" s="440">
        <f t="shared" si="390"/>
        <v>50551.001123209171</v>
      </c>
      <c r="BS216" s="440">
        <f t="shared" si="391"/>
        <v>49790.151565731168</v>
      </c>
      <c r="BT216" s="440">
        <f t="shared" si="392"/>
        <v>56708.713106237141</v>
      </c>
      <c r="BU216" s="440"/>
      <c r="BV216" s="453">
        <f t="shared" si="401"/>
        <v>41901.474836444962</v>
      </c>
      <c r="BW216" s="453">
        <f t="shared" si="402"/>
        <v>51291.613257575751</v>
      </c>
      <c r="BX216" s="453">
        <f t="shared" si="403"/>
        <v>50770.608519425965</v>
      </c>
      <c r="BY216" s="453">
        <f t="shared" si="404"/>
        <v>52454.276767908312</v>
      </c>
      <c r="BZ216" s="453">
        <f t="shared" si="405"/>
        <v>51664.780766248157</v>
      </c>
      <c r="CA216" s="453">
        <f t="shared" si="406"/>
        <v>56708.713106237141</v>
      </c>
      <c r="CB216" s="479">
        <f t="shared" si="369"/>
        <v>-14807.238269792178</v>
      </c>
    </row>
    <row r="217" spans="1:80" ht="14.4">
      <c r="A217" s="13">
        <v>4535643</v>
      </c>
      <c r="B217" s="13" t="s">
        <v>624</v>
      </c>
      <c r="C217" s="13" t="s">
        <v>1120</v>
      </c>
      <c r="D217" s="13">
        <v>343826</v>
      </c>
      <c r="E217" s="13">
        <v>30052467</v>
      </c>
      <c r="F217" s="13" t="s">
        <v>212</v>
      </c>
      <c r="G217" s="13" t="s">
        <v>655</v>
      </c>
      <c r="H217" s="14">
        <v>4</v>
      </c>
      <c r="I217" s="18">
        <v>6430</v>
      </c>
      <c r="J217" s="119" t="s">
        <v>678</v>
      </c>
      <c r="K217" s="69">
        <v>4354</v>
      </c>
      <c r="L217" s="69">
        <v>4354</v>
      </c>
      <c r="M217" s="69">
        <v>3715</v>
      </c>
      <c r="N217" s="69">
        <v>3676</v>
      </c>
      <c r="O217" s="76">
        <f t="shared" si="407"/>
        <v>3346</v>
      </c>
      <c r="P217" s="12">
        <f t="shared" si="408"/>
        <v>4477</v>
      </c>
      <c r="Q217" s="13">
        <v>463</v>
      </c>
      <c r="R217" s="13">
        <v>439</v>
      </c>
      <c r="S217" s="13">
        <v>351</v>
      </c>
      <c r="T217" s="13">
        <v>230</v>
      </c>
      <c r="U217" s="13">
        <v>169</v>
      </c>
      <c r="V217" s="13">
        <v>94</v>
      </c>
      <c r="W217" s="13">
        <v>81</v>
      </c>
      <c r="X217" s="13">
        <v>109</v>
      </c>
      <c r="Y217" s="13">
        <v>152</v>
      </c>
      <c r="Z217" s="13">
        <v>284</v>
      </c>
      <c r="AA217" s="13">
        <v>412</v>
      </c>
      <c r="AB217" s="13">
        <v>562</v>
      </c>
      <c r="AC217" s="13">
        <v>597</v>
      </c>
      <c r="AD217" s="13">
        <v>628</v>
      </c>
      <c r="AE217" s="13">
        <v>418</v>
      </c>
      <c r="AF217" s="13">
        <v>371</v>
      </c>
      <c r="AG217" s="13">
        <v>220</v>
      </c>
      <c r="AH217" s="13">
        <v>162</v>
      </c>
      <c r="AI217" s="13">
        <v>112</v>
      </c>
      <c r="AJ217" s="13">
        <v>101</v>
      </c>
      <c r="AK217" s="13">
        <v>190</v>
      </c>
      <c r="AL217" s="13">
        <v>364</v>
      </c>
      <c r="AM217" s="13">
        <v>503</v>
      </c>
      <c r="AN217" s="18">
        <v>811</v>
      </c>
      <c r="AO217" s="12">
        <v>5292</v>
      </c>
      <c r="AP217" s="684">
        <v>4999</v>
      </c>
      <c r="AQ217" s="121">
        <f t="shared" si="370"/>
        <v>47.893999999999998</v>
      </c>
      <c r="AR217" s="121">
        <f t="shared" si="371"/>
        <v>47.893999999999998</v>
      </c>
      <c r="AS217" s="121">
        <f t="shared" si="372"/>
        <v>40.865000000000002</v>
      </c>
      <c r="AT217" s="121">
        <f t="shared" si="394"/>
        <v>40.436</v>
      </c>
      <c r="AU217" s="121">
        <f t="shared" si="395"/>
        <v>36.805999999999997</v>
      </c>
      <c r="AV217" s="121">
        <f t="shared" si="396"/>
        <v>49.247</v>
      </c>
      <c r="AW217" s="121">
        <f t="shared" si="373"/>
        <v>58.212000000000003</v>
      </c>
      <c r="AX217" s="121">
        <f t="shared" si="374"/>
        <v>54.988999999999997</v>
      </c>
      <c r="AY217" s="121">
        <f t="shared" si="397"/>
        <v>54.718569000388953</v>
      </c>
      <c r="AZ217" s="121">
        <f t="shared" si="398"/>
        <v>54.062166666666663</v>
      </c>
      <c r="BA217" s="121">
        <f t="shared" si="399"/>
        <v>42.62790208260413</v>
      </c>
      <c r="BB217" s="121">
        <f t="shared" si="375"/>
        <v>35.630024985673344</v>
      </c>
      <c r="BC217" s="121">
        <f t="shared" si="376"/>
        <v>40.202535967503685</v>
      </c>
      <c r="BD217" s="121">
        <f t="shared" si="377"/>
        <v>50.452015695681972</v>
      </c>
      <c r="BE217" s="121">
        <f t="shared" si="378"/>
        <v>59.118353731343291</v>
      </c>
      <c r="BF217" s="121">
        <f t="shared" si="379"/>
        <v>65.21766843280551</v>
      </c>
      <c r="BG217" s="121">
        <f t="shared" si="380"/>
        <v>11.185022689369505</v>
      </c>
      <c r="BH217" s="121">
        <f t="shared" si="381"/>
        <v>11.048685001666668</v>
      </c>
      <c r="BI217" s="121">
        <f t="shared" si="382"/>
        <v>8.6995022570178513</v>
      </c>
      <c r="BJ217" s="121">
        <f t="shared" si="383"/>
        <v>7.2777889035736374</v>
      </c>
      <c r="BK217" s="121">
        <f t="shared" si="384"/>
        <v>8.2178003771174275</v>
      </c>
      <c r="BL217" s="121">
        <f t="shared" si="385"/>
        <v>10.305328725999999</v>
      </c>
      <c r="BM217" s="121">
        <f t="shared" si="400"/>
        <v>12.086156236835823</v>
      </c>
      <c r="BN217" s="121">
        <f t="shared" si="386"/>
        <v>13.370926382093787</v>
      </c>
      <c r="BO217" s="440">
        <f t="shared" si="387"/>
        <v>33030.118014780237</v>
      </c>
      <c r="BP217" s="440">
        <f t="shared" si="388"/>
        <v>32633.889696969694</v>
      </c>
      <c r="BQ217" s="440">
        <f t="shared" si="389"/>
        <v>25731.75180259013</v>
      </c>
      <c r="BR217" s="440">
        <f t="shared" si="390"/>
        <v>21507.578718624638</v>
      </c>
      <c r="BS217" s="440">
        <f t="shared" si="391"/>
        <v>24267.712620384042</v>
      </c>
      <c r="BT217" s="440">
        <f t="shared" si="392"/>
        <v>31601.308013022619</v>
      </c>
      <c r="BU217" s="440"/>
      <c r="BV217" s="453">
        <f t="shared" si="401"/>
        <v>34273.721855698175</v>
      </c>
      <c r="BW217" s="453">
        <f t="shared" si="402"/>
        <v>33862.575303030302</v>
      </c>
      <c r="BX217" s="453">
        <f t="shared" si="403"/>
        <v>26700.567759012953</v>
      </c>
      <c r="BY217" s="453">
        <f t="shared" si="404"/>
        <v>22317.352013753578</v>
      </c>
      <c r="BZ217" s="453">
        <f t="shared" si="405"/>
        <v>25181.406619645491</v>
      </c>
      <c r="CA217" s="453">
        <f t="shared" si="406"/>
        <v>31601.308013022619</v>
      </c>
      <c r="CB217" s="479">
        <f t="shared" si="369"/>
        <v>2672.4138426755562</v>
      </c>
    </row>
    <row r="218" spans="1:80" ht="14.4">
      <c r="A218" s="13">
        <v>4537413</v>
      </c>
      <c r="B218" s="13" t="s">
        <v>624</v>
      </c>
      <c r="C218" s="13" t="s">
        <v>1121</v>
      </c>
      <c r="D218" s="13">
        <v>324202</v>
      </c>
      <c r="E218" s="13">
        <v>30067488</v>
      </c>
      <c r="F218" s="13" t="s">
        <v>656</v>
      </c>
      <c r="G218" s="13" t="s">
        <v>657</v>
      </c>
      <c r="H218" s="14">
        <v>19</v>
      </c>
      <c r="I218" s="18">
        <v>6400</v>
      </c>
      <c r="J218" s="119" t="s">
        <v>678</v>
      </c>
      <c r="K218" s="69">
        <v>11063</v>
      </c>
      <c r="L218" s="69">
        <v>11063</v>
      </c>
      <c r="M218" s="69">
        <v>15052</v>
      </c>
      <c r="N218" s="69">
        <v>18981</v>
      </c>
      <c r="O218" s="76">
        <f t="shared" si="407"/>
        <v>13905</v>
      </c>
      <c r="P218" s="12">
        <f t="shared" si="408"/>
        <v>12847</v>
      </c>
      <c r="Q218" s="12">
        <v>2681</v>
      </c>
      <c r="R218" s="12">
        <v>2538</v>
      </c>
      <c r="S218" s="12">
        <v>2029</v>
      </c>
      <c r="T218" s="13">
        <v>733</v>
      </c>
      <c r="U218" s="13">
        <v>539</v>
      </c>
      <c r="V218" s="13">
        <v>299</v>
      </c>
      <c r="W218" s="13">
        <v>256</v>
      </c>
      <c r="X218" s="13">
        <v>347</v>
      </c>
      <c r="Y218" s="13">
        <v>485</v>
      </c>
      <c r="Z218" s="13">
        <v>902</v>
      </c>
      <c r="AA218" s="12">
        <v>1310</v>
      </c>
      <c r="AB218" s="12">
        <v>1786</v>
      </c>
      <c r="AC218" s="12">
        <v>1899</v>
      </c>
      <c r="AD218" s="12">
        <v>1999</v>
      </c>
      <c r="AE218" s="12">
        <v>1331</v>
      </c>
      <c r="AF218" s="13">
        <v>997</v>
      </c>
      <c r="AG218" s="13">
        <v>591</v>
      </c>
      <c r="AH218" s="13">
        <v>436</v>
      </c>
      <c r="AI218" s="13">
        <v>302</v>
      </c>
      <c r="AJ218" s="13">
        <v>270</v>
      </c>
      <c r="AK218" s="13">
        <v>512</v>
      </c>
      <c r="AL218" s="13">
        <v>978</v>
      </c>
      <c r="AM218" s="12">
        <v>1353</v>
      </c>
      <c r="AN218" s="55">
        <v>2179</v>
      </c>
      <c r="AO218" s="12">
        <v>14631</v>
      </c>
      <c r="AP218" s="685">
        <v>8686</v>
      </c>
      <c r="AQ218" s="121">
        <f t="shared" si="370"/>
        <v>121.693</v>
      </c>
      <c r="AR218" s="121">
        <f t="shared" si="371"/>
        <v>121.693</v>
      </c>
      <c r="AS218" s="121">
        <f t="shared" si="372"/>
        <v>165.572</v>
      </c>
      <c r="AT218" s="121">
        <f t="shared" si="394"/>
        <v>208.791</v>
      </c>
      <c r="AU218" s="121">
        <f t="shared" si="395"/>
        <v>152.95500000000001</v>
      </c>
      <c r="AV218" s="121">
        <f t="shared" si="396"/>
        <v>141.31700000000001</v>
      </c>
      <c r="AW218" s="121">
        <f t="shared" si="373"/>
        <v>160.941</v>
      </c>
      <c r="AX218" s="121">
        <f t="shared" si="374"/>
        <v>95.546000000000006</v>
      </c>
      <c r="AY218" s="121">
        <f t="shared" si="397"/>
        <v>139.03342417347335</v>
      </c>
      <c r="AZ218" s="121">
        <f t="shared" si="398"/>
        <v>137.36558333333332</v>
      </c>
      <c r="BA218" s="121">
        <f t="shared" si="399"/>
        <v>172.71471928596429</v>
      </c>
      <c r="BB218" s="121">
        <f t="shared" si="375"/>
        <v>183.97538200573064</v>
      </c>
      <c r="BC218" s="121">
        <f t="shared" si="376"/>
        <v>167.07001274002957</v>
      </c>
      <c r="BD218" s="121">
        <f t="shared" si="377"/>
        <v>144.77485942426318</v>
      </c>
      <c r="BE218" s="121">
        <f t="shared" si="378"/>
        <v>163.44683171641793</v>
      </c>
      <c r="BF218" s="121">
        <f t="shared" si="379"/>
        <v>113.31879736094194</v>
      </c>
      <c r="BG218" s="121">
        <f t="shared" si="380"/>
        <v>28.419822235299684</v>
      </c>
      <c r="BH218" s="121">
        <f t="shared" si="381"/>
        <v>28.073404265833332</v>
      </c>
      <c r="BI218" s="121">
        <f t="shared" si="382"/>
        <v>35.247619911879589</v>
      </c>
      <c r="BJ218" s="121">
        <f t="shared" si="383"/>
        <v>37.578811528490533</v>
      </c>
      <c r="BK218" s="121">
        <f t="shared" si="384"/>
        <v>34.150781304189444</v>
      </c>
      <c r="BL218" s="121">
        <f t="shared" si="385"/>
        <v>29.571712785999996</v>
      </c>
      <c r="BM218" s="121">
        <f t="shared" si="400"/>
        <v>33.41507027610448</v>
      </c>
      <c r="BN218" s="121">
        <f t="shared" si="386"/>
        <v>23.232619834940316</v>
      </c>
      <c r="BO218" s="440">
        <f t="shared" si="387"/>
        <v>83925.630591987545</v>
      </c>
      <c r="BP218" s="440">
        <f t="shared" si="388"/>
        <v>82918.861212121206</v>
      </c>
      <c r="BQ218" s="440">
        <f t="shared" si="389"/>
        <v>104256.8850962548</v>
      </c>
      <c r="BR218" s="440">
        <f t="shared" si="390"/>
        <v>111054.23059255013</v>
      </c>
      <c r="BS218" s="440">
        <f t="shared" si="391"/>
        <v>100849.53496307239</v>
      </c>
      <c r="BT218" s="440">
        <f t="shared" si="392"/>
        <v>90681.707403015753</v>
      </c>
      <c r="BU218" s="440"/>
      <c r="BV218" s="453">
        <f t="shared" si="401"/>
        <v>87085.481141384676</v>
      </c>
      <c r="BW218" s="453">
        <f t="shared" si="402"/>
        <v>86040.806287878775</v>
      </c>
      <c r="BX218" s="453">
        <f t="shared" si="403"/>
        <v>108182.21962548127</v>
      </c>
      <c r="BY218" s="453">
        <f t="shared" si="404"/>
        <v>115235.48927449856</v>
      </c>
      <c r="BZ218" s="453">
        <f t="shared" si="405"/>
        <v>104646.58070716397</v>
      </c>
      <c r="CA218" s="453">
        <f t="shared" si="406"/>
        <v>90681.707403015753</v>
      </c>
      <c r="CB218" s="479">
        <f t="shared" si="369"/>
        <v>-3596.2262616310763</v>
      </c>
    </row>
    <row r="219" spans="1:80" ht="14.4">
      <c r="A219" s="13">
        <v>4537664</v>
      </c>
      <c r="B219" s="13" t="s">
        <v>624</v>
      </c>
      <c r="C219" s="13" t="s">
        <v>1122</v>
      </c>
      <c r="D219" s="13">
        <v>358257</v>
      </c>
      <c r="E219" s="13">
        <v>30041535</v>
      </c>
      <c r="F219" s="13" t="s">
        <v>658</v>
      </c>
      <c r="G219" s="13" t="s">
        <v>622</v>
      </c>
      <c r="H219" s="14">
        <v>94</v>
      </c>
      <c r="I219" s="18">
        <v>6440</v>
      </c>
      <c r="J219" s="119" t="s">
        <v>678</v>
      </c>
      <c r="K219" s="69">
        <v>1931</v>
      </c>
      <c r="L219" s="69">
        <v>1931</v>
      </c>
      <c r="M219" s="69">
        <v>2358</v>
      </c>
      <c r="N219" s="69">
        <v>2481</v>
      </c>
      <c r="O219" s="76">
        <f t="shared" si="407"/>
        <v>2050</v>
      </c>
      <c r="P219" s="12">
        <f t="shared" si="408"/>
        <v>2248</v>
      </c>
      <c r="Q219" s="13">
        <v>341</v>
      </c>
      <c r="R219" s="13">
        <v>323</v>
      </c>
      <c r="S219" s="13">
        <v>258</v>
      </c>
      <c r="T219" s="13">
        <v>124</v>
      </c>
      <c r="U219" s="13">
        <v>91</v>
      </c>
      <c r="V219" s="13">
        <v>51</v>
      </c>
      <c r="W219" s="13">
        <v>43</v>
      </c>
      <c r="X219" s="13">
        <v>59</v>
      </c>
      <c r="Y219" s="13">
        <v>82</v>
      </c>
      <c r="Z219" s="13">
        <v>153</v>
      </c>
      <c r="AA219" s="13">
        <v>222</v>
      </c>
      <c r="AB219" s="13">
        <v>303</v>
      </c>
      <c r="AC219" s="13">
        <v>322</v>
      </c>
      <c r="AD219" s="13">
        <v>339</v>
      </c>
      <c r="AE219" s="13">
        <v>225</v>
      </c>
      <c r="AF219" s="13">
        <v>178</v>
      </c>
      <c r="AG219" s="13">
        <v>106</v>
      </c>
      <c r="AH219" s="13">
        <v>78</v>
      </c>
      <c r="AI219" s="13">
        <v>54</v>
      </c>
      <c r="AJ219" s="13">
        <v>48</v>
      </c>
      <c r="AK219" s="13">
        <v>91</v>
      </c>
      <c r="AL219" s="13">
        <v>175</v>
      </c>
      <c r="AM219" s="13">
        <v>242</v>
      </c>
      <c r="AN219" s="18">
        <v>390</v>
      </c>
      <c r="AO219" s="12">
        <v>2409</v>
      </c>
      <c r="AP219" s="684">
        <v>1603</v>
      </c>
      <c r="AQ219" s="121">
        <f t="shared" si="370"/>
        <v>21.241</v>
      </c>
      <c r="AR219" s="121">
        <f t="shared" si="371"/>
        <v>21.241</v>
      </c>
      <c r="AS219" s="121">
        <f t="shared" si="372"/>
        <v>25.937999999999999</v>
      </c>
      <c r="AT219" s="121">
        <f t="shared" si="394"/>
        <v>27.291</v>
      </c>
      <c r="AU219" s="121">
        <f t="shared" si="395"/>
        <v>22.55</v>
      </c>
      <c r="AV219" s="121">
        <f t="shared" si="396"/>
        <v>24.728000000000002</v>
      </c>
      <c r="AW219" s="121">
        <f t="shared" si="373"/>
        <v>26.498999999999999</v>
      </c>
      <c r="AX219" s="121">
        <f t="shared" si="374"/>
        <v>17.632999999999999</v>
      </c>
      <c r="AY219" s="121">
        <f t="shared" si="397"/>
        <v>24.267697919097628</v>
      </c>
      <c r="AZ219" s="121">
        <f t="shared" si="398"/>
        <v>23.97658333333333</v>
      </c>
      <c r="BA219" s="121">
        <f t="shared" si="399"/>
        <v>27.056956422821141</v>
      </c>
      <c r="BB219" s="121">
        <f t="shared" si="375"/>
        <v>24.047359083094555</v>
      </c>
      <c r="BC219" s="121">
        <f t="shared" si="376"/>
        <v>24.630961964549485</v>
      </c>
      <c r="BD219" s="121">
        <f t="shared" si="377"/>
        <v>25.333064838930774</v>
      </c>
      <c r="BE219" s="121">
        <f t="shared" si="378"/>
        <v>26.911586194029852</v>
      </c>
      <c r="BF219" s="121">
        <f t="shared" si="379"/>
        <v>20.912967092976047</v>
      </c>
      <c r="BG219" s="121">
        <f t="shared" si="380"/>
        <v>4.9605601316427466</v>
      </c>
      <c r="BH219" s="121">
        <f t="shared" si="381"/>
        <v>4.9000943358333329</v>
      </c>
      <c r="BI219" s="121">
        <f t="shared" si="382"/>
        <v>5.5217836667693394</v>
      </c>
      <c r="BJ219" s="121">
        <f t="shared" si="383"/>
        <v>4.9119135663128937</v>
      </c>
      <c r="BK219" s="121">
        <f t="shared" si="384"/>
        <v>5.0348149351735598</v>
      </c>
      <c r="BL219" s="121">
        <f t="shared" si="385"/>
        <v>5.1745318239999998</v>
      </c>
      <c r="BM219" s="121">
        <f t="shared" si="400"/>
        <v>5.5018046815074628</v>
      </c>
      <c r="BN219" s="121">
        <f t="shared" si="386"/>
        <v>4.287576513401949</v>
      </c>
      <c r="BO219" s="440">
        <f t="shared" si="387"/>
        <v>14648.86492570984</v>
      </c>
      <c r="BP219" s="440">
        <f t="shared" si="388"/>
        <v>14473.137575757573</v>
      </c>
      <c r="BQ219" s="440">
        <f t="shared" si="389"/>
        <v>16332.562786139306</v>
      </c>
      <c r="BR219" s="440">
        <f t="shared" si="390"/>
        <v>14515.860391977078</v>
      </c>
      <c r="BS219" s="440">
        <f t="shared" si="391"/>
        <v>14868.144313146235</v>
      </c>
      <c r="BT219" s="440">
        <f t="shared" si="392"/>
        <v>15867.710612748459</v>
      </c>
      <c r="BU219" s="440"/>
      <c r="BV219" s="453">
        <f t="shared" si="401"/>
        <v>15200.403514780242</v>
      </c>
      <c r="BW219" s="453">
        <f t="shared" si="402"/>
        <v>15018.059924242423</v>
      </c>
      <c r="BX219" s="453">
        <f t="shared" si="403"/>
        <v>16947.493613930696</v>
      </c>
      <c r="BY219" s="453">
        <f t="shared" si="404"/>
        <v>15062.391280229227</v>
      </c>
      <c r="BZ219" s="453">
        <f t="shared" si="405"/>
        <v>15427.938903249633</v>
      </c>
      <c r="CA219" s="453">
        <f t="shared" si="406"/>
        <v>15867.710612748459</v>
      </c>
      <c r="CB219" s="479">
        <f t="shared" si="369"/>
        <v>-667.30709796821611</v>
      </c>
    </row>
    <row r="220" spans="1:80" ht="14.4">
      <c r="A220" s="13">
        <v>4537856</v>
      </c>
      <c r="B220" s="13" t="s">
        <v>624</v>
      </c>
      <c r="C220" s="13" t="s">
        <v>1122</v>
      </c>
      <c r="D220" s="13">
        <v>305201</v>
      </c>
      <c r="E220" s="13">
        <v>30028695</v>
      </c>
      <c r="F220" s="13" t="s">
        <v>659</v>
      </c>
      <c r="G220" s="13" t="s">
        <v>489</v>
      </c>
      <c r="H220" s="14">
        <v>12</v>
      </c>
      <c r="I220" s="18">
        <v>6400</v>
      </c>
      <c r="J220" s="119" t="s">
        <v>678</v>
      </c>
      <c r="K220" s="78">
        <v>19265</v>
      </c>
      <c r="L220" s="78">
        <v>19265</v>
      </c>
      <c r="M220" s="78">
        <v>16210</v>
      </c>
      <c r="N220" s="78">
        <v>14676</v>
      </c>
      <c r="O220" s="76">
        <f t="shared" ref="O220:O241" si="409">SUM(Q220:AB220)</f>
        <v>12747</v>
      </c>
      <c r="P220" s="12">
        <f t="shared" ref="P220:P241" si="410">SUM(AC220:AN220)</f>
        <v>14723</v>
      </c>
      <c r="Q220" s="12">
        <v>1971</v>
      </c>
      <c r="R220" s="12">
        <v>1866</v>
      </c>
      <c r="S220" s="12">
        <v>1491</v>
      </c>
      <c r="T220" s="13">
        <v>817</v>
      </c>
      <c r="U220" s="13">
        <v>600</v>
      </c>
      <c r="V220" s="13">
        <v>333</v>
      </c>
      <c r="W220" s="13">
        <v>286</v>
      </c>
      <c r="X220" s="13">
        <v>386</v>
      </c>
      <c r="Y220" s="13">
        <v>540</v>
      </c>
      <c r="Z220" s="12">
        <v>1006</v>
      </c>
      <c r="AA220" s="12">
        <v>1460</v>
      </c>
      <c r="AB220" s="12">
        <v>1991</v>
      </c>
      <c r="AC220" s="12">
        <v>2117</v>
      </c>
      <c r="AD220" s="12">
        <v>2228</v>
      </c>
      <c r="AE220" s="12">
        <v>1483</v>
      </c>
      <c r="AF220" s="12">
        <v>1164</v>
      </c>
      <c r="AG220" s="13">
        <v>690</v>
      </c>
      <c r="AH220" s="13">
        <v>509</v>
      </c>
      <c r="AI220" s="13">
        <v>353</v>
      </c>
      <c r="AJ220" s="13">
        <v>316</v>
      </c>
      <c r="AK220" s="13">
        <v>597</v>
      </c>
      <c r="AL220" s="12">
        <v>1142</v>
      </c>
      <c r="AM220" s="12">
        <v>1580</v>
      </c>
      <c r="AN220" s="55">
        <v>2544</v>
      </c>
      <c r="AO220" s="12">
        <v>12928</v>
      </c>
      <c r="AP220" s="684">
        <v>10556</v>
      </c>
      <c r="AQ220" s="121">
        <f t="shared" si="370"/>
        <v>211.91499999999999</v>
      </c>
      <c r="AR220" s="121">
        <f t="shared" si="371"/>
        <v>211.91499999999999</v>
      </c>
      <c r="AS220" s="121">
        <f t="shared" si="372"/>
        <v>178.31</v>
      </c>
      <c r="AT220" s="121">
        <f t="shared" si="394"/>
        <v>161.43600000000001</v>
      </c>
      <c r="AU220" s="121">
        <f t="shared" si="395"/>
        <v>140.21700000000001</v>
      </c>
      <c r="AV220" s="121">
        <f t="shared" si="396"/>
        <v>161.953</v>
      </c>
      <c r="AW220" s="121">
        <f t="shared" si="373"/>
        <v>142.208</v>
      </c>
      <c r="AX220" s="121">
        <f t="shared" si="374"/>
        <v>116.116</v>
      </c>
      <c r="AY220" s="121">
        <f t="shared" si="397"/>
        <v>242.11144506028782</v>
      </c>
      <c r="AZ220" s="121">
        <f t="shared" si="398"/>
        <v>239.20708333333332</v>
      </c>
      <c r="BA220" s="121">
        <f t="shared" si="399"/>
        <v>186.00223223661183</v>
      </c>
      <c r="BB220" s="121">
        <f t="shared" si="375"/>
        <v>142.24870693409738</v>
      </c>
      <c r="BC220" s="121">
        <f t="shared" si="376"/>
        <v>153.15652300590841</v>
      </c>
      <c r="BD220" s="121">
        <f t="shared" si="377"/>
        <v>165.91579787525703</v>
      </c>
      <c r="BE220" s="121">
        <f t="shared" si="378"/>
        <v>144.42216119402985</v>
      </c>
      <c r="BF220" s="121">
        <f t="shared" si="379"/>
        <v>137.71508461226148</v>
      </c>
      <c r="BG220" s="121">
        <f t="shared" si="380"/>
        <v>49.490000484773432</v>
      </c>
      <c r="BH220" s="121">
        <f t="shared" si="381"/>
        <v>48.88675162083333</v>
      </c>
      <c r="BI220" s="121">
        <f t="shared" si="382"/>
        <v>37.959335554847748</v>
      </c>
      <c r="BJ220" s="121">
        <f t="shared" si="383"/>
        <v>29.055720878358731</v>
      </c>
      <c r="BK220" s="121">
        <f t="shared" si="384"/>
        <v>31.306724867637737</v>
      </c>
      <c r="BL220" s="121">
        <f t="shared" si="385"/>
        <v>33.889960873999996</v>
      </c>
      <c r="BM220" s="121">
        <f t="shared" si="400"/>
        <v>29.525666634507463</v>
      </c>
      <c r="BN220" s="121">
        <f t="shared" si="386"/>
        <v>28.23434664720585</v>
      </c>
      <c r="BO220" s="440">
        <f t="shared" si="387"/>
        <v>146147.27229093737</v>
      </c>
      <c r="BP220" s="440">
        <f t="shared" si="388"/>
        <v>144394.09393939393</v>
      </c>
      <c r="BQ220" s="440">
        <f t="shared" si="389"/>
        <v>112277.71109555478</v>
      </c>
      <c r="BR220" s="440">
        <f t="shared" si="390"/>
        <v>85866.492185673327</v>
      </c>
      <c r="BS220" s="440">
        <f t="shared" si="391"/>
        <v>92450.846614475624</v>
      </c>
      <c r="BT220" s="440">
        <f t="shared" si="392"/>
        <v>103923.62248732008</v>
      </c>
      <c r="BU220" s="440"/>
      <c r="BV220" s="453">
        <f t="shared" ref="BV220:BV246" si="411">$BV$157*AY220</f>
        <v>151649.80513321664</v>
      </c>
      <c r="BW220" s="453">
        <f t="shared" ref="BW220:BW246" si="412">$BW$157*AZ220</f>
        <v>149830.61856060606</v>
      </c>
      <c r="BX220" s="453">
        <f t="shared" ref="BX220:BX246" si="413">$BX$157*BA220</f>
        <v>116505.03455547777</v>
      </c>
      <c r="BY220" s="453">
        <f t="shared" ref="BY220:BY246" si="414">$BY$157*BB220</f>
        <v>89099.417343266454</v>
      </c>
      <c r="BZ220" s="453">
        <f t="shared" ref="BZ220:BZ246" si="415">$BZ$157*BC220</f>
        <v>95931.676682791731</v>
      </c>
      <c r="CA220" s="453">
        <f t="shared" ref="CA220:CA246" si="416">$CA$157*BD220</f>
        <v>103923.62248732008</v>
      </c>
      <c r="CB220" s="479">
        <f t="shared" ref="CB220:CB246" si="417">BV220-CA220</f>
        <v>47726.182645896552</v>
      </c>
    </row>
    <row r="221" spans="1:80" ht="14.4">
      <c r="A221" s="13">
        <v>4539842</v>
      </c>
      <c r="B221" s="13" t="s">
        <v>624</v>
      </c>
      <c r="C221" s="13" t="s">
        <v>1120</v>
      </c>
      <c r="D221" s="13">
        <v>343691</v>
      </c>
      <c r="E221" s="13">
        <v>30052400</v>
      </c>
      <c r="F221" s="13" t="s">
        <v>660</v>
      </c>
      <c r="G221" s="13" t="s">
        <v>68</v>
      </c>
      <c r="H221" s="14" t="s">
        <v>581</v>
      </c>
      <c r="I221" s="18">
        <v>6430</v>
      </c>
      <c r="J221" s="119" t="s">
        <v>678</v>
      </c>
      <c r="K221" s="69">
        <v>3115</v>
      </c>
      <c r="L221" s="69">
        <v>3595</v>
      </c>
      <c r="M221" s="69">
        <v>4135</v>
      </c>
      <c r="N221" s="69">
        <v>4741</v>
      </c>
      <c r="O221" s="76">
        <f t="shared" si="409"/>
        <v>3602</v>
      </c>
      <c r="P221" s="12">
        <f t="shared" si="410"/>
        <v>3943</v>
      </c>
      <c r="Q221" s="13">
        <v>608</v>
      </c>
      <c r="R221" s="13">
        <v>570</v>
      </c>
      <c r="S221" s="13">
        <v>478</v>
      </c>
      <c r="T221" s="13">
        <v>249</v>
      </c>
      <c r="U221" s="13">
        <v>154</v>
      </c>
      <c r="V221" s="13">
        <v>86</v>
      </c>
      <c r="W221" s="13">
        <v>73</v>
      </c>
      <c r="X221" s="13">
        <v>99</v>
      </c>
      <c r="Y221" s="13">
        <v>139</v>
      </c>
      <c r="Z221" s="13">
        <v>259</v>
      </c>
      <c r="AA221" s="13">
        <v>375</v>
      </c>
      <c r="AB221" s="13">
        <v>512</v>
      </c>
      <c r="AC221" s="13">
        <v>544</v>
      </c>
      <c r="AD221" s="13">
        <v>573</v>
      </c>
      <c r="AE221" s="13">
        <v>381</v>
      </c>
      <c r="AF221" s="13">
        <v>320</v>
      </c>
      <c r="AG221" s="13">
        <v>190</v>
      </c>
      <c r="AH221" s="13">
        <v>140</v>
      </c>
      <c r="AI221" s="13">
        <v>97</v>
      </c>
      <c r="AJ221" s="13">
        <v>87</v>
      </c>
      <c r="AK221" s="13">
        <v>164</v>
      </c>
      <c r="AL221" s="13">
        <v>314</v>
      </c>
      <c r="AM221" s="13">
        <v>434</v>
      </c>
      <c r="AN221" s="18">
        <v>699</v>
      </c>
      <c r="AO221" s="12">
        <v>3718</v>
      </c>
      <c r="AP221" s="684">
        <v>3063</v>
      </c>
      <c r="AQ221" s="121">
        <f t="shared" ref="AQ221:AQ246" si="418">K221*11/1000</f>
        <v>34.265000000000001</v>
      </c>
      <c r="AR221" s="121">
        <f t="shared" ref="AR221:AR246" si="419">L221*11/1000</f>
        <v>39.545000000000002</v>
      </c>
      <c r="AS221" s="121">
        <f t="shared" ref="AS221:AS246" si="420">M221*11/1000</f>
        <v>45.484999999999999</v>
      </c>
      <c r="AT221" s="121">
        <f t="shared" si="394"/>
        <v>52.151000000000003</v>
      </c>
      <c r="AU221" s="121">
        <f t="shared" si="395"/>
        <v>39.622</v>
      </c>
      <c r="AV221" s="121">
        <f t="shared" si="396"/>
        <v>43.372999999999998</v>
      </c>
      <c r="AW221" s="121">
        <f t="shared" si="373"/>
        <v>40.898000000000003</v>
      </c>
      <c r="AX221" s="121">
        <f t="shared" si="374"/>
        <v>33.692999999999998</v>
      </c>
      <c r="AY221" s="121">
        <f t="shared" si="397"/>
        <v>39.147529268767016</v>
      </c>
      <c r="AZ221" s="121">
        <f t="shared" si="398"/>
        <v>44.637916666666669</v>
      </c>
      <c r="BA221" s="121">
        <f t="shared" si="399"/>
        <v>47.447207297864892</v>
      </c>
      <c r="BB221" s="121">
        <f t="shared" ref="BB221:BB246" si="421">0.85*AT221/$BB$157+0.15*AT221</f>
        <v>45.952651919770773</v>
      </c>
      <c r="BC221" s="121">
        <f t="shared" ref="BC221:BC246" si="422">0.85*AU221/$BC$157+0.15*AU221</f>
        <v>43.278402437223043</v>
      </c>
      <c r="BD221" s="121">
        <f t="shared" ref="BD221:BD246" si="423">0.85*AV221/$BD$157+0.15*AV221</f>
        <v>44.434285880740227</v>
      </c>
      <c r="BE221" s="121">
        <f t="shared" si="378"/>
        <v>41.534776865671645</v>
      </c>
      <c r="BF221" s="121">
        <f t="shared" si="379"/>
        <v>39.960335749086475</v>
      </c>
      <c r="BG221" s="121">
        <f t="shared" ref="BG221:BG246" si="424">$BG$157*AY221/1000</f>
        <v>8.0021464578286654</v>
      </c>
      <c r="BH221" s="121">
        <f t="shared" ref="BH221:BH246" si="425">$BH$157*AZ221/1000</f>
        <v>9.1226510291666667</v>
      </c>
      <c r="BI221" s="121">
        <f t="shared" ref="BI221:BI246" si="426">$BI$157*BA221/1000</f>
        <v>9.6830260653482672</v>
      </c>
      <c r="BJ221" s="121">
        <f t="shared" ref="BJ221:BJ246" si="427">$BJ$157*BB221/1000</f>
        <v>9.3862886811323776</v>
      </c>
      <c r="BK221" s="121">
        <f t="shared" ref="BK221:BK246" si="428">$BK$157*BC221/1000</f>
        <v>8.8465382421927625</v>
      </c>
      <c r="BL221" s="121">
        <f t="shared" ref="BL221:BL246" si="429">$BL$157*BD221/1000</f>
        <v>9.0761472339999987</v>
      </c>
      <c r="BM221" s="121">
        <f t="shared" si="400"/>
        <v>8.4913697824179106</v>
      </c>
      <c r="BN221" s="121">
        <f t="shared" si="386"/>
        <v>8.192668035277709</v>
      </c>
      <c r="BO221" s="440">
        <f t="shared" ref="BO221:BO246" si="430">$BO$157*AY221</f>
        <v>23630.872213146635</v>
      </c>
      <c r="BP221" s="440">
        <f t="shared" ref="BP221:BP246" si="431">$BP$157*AZ221</f>
        <v>26945.069696969698</v>
      </c>
      <c r="BQ221" s="440">
        <f t="shared" ref="BQ221:BQ246" si="432">$BQ$157*BA221</f>
        <v>28640.859677983899</v>
      </c>
      <c r="BR221" s="440">
        <f t="shared" ref="BR221:BR246" si="433">$BR$157*BB221</f>
        <v>27738.691704297995</v>
      </c>
      <c r="BS221" s="440">
        <f t="shared" ref="BS221:BS246" si="434">$BS$157*BC221</f>
        <v>26124.417471196455</v>
      </c>
      <c r="BT221" s="440">
        <f t="shared" ref="BT221:BT246" si="435">$BT$157*BD221</f>
        <v>27832.020883481833</v>
      </c>
      <c r="BU221" s="440"/>
      <c r="BV221" s="453">
        <f t="shared" si="411"/>
        <v>24520.588787436795</v>
      </c>
      <c r="BW221" s="453">
        <f t="shared" si="412"/>
        <v>27959.567803030306</v>
      </c>
      <c r="BX221" s="453">
        <f t="shared" si="413"/>
        <v>29719.205298389919</v>
      </c>
      <c r="BY221" s="453">
        <f t="shared" si="414"/>
        <v>28783.070157020058</v>
      </c>
      <c r="BZ221" s="453">
        <f t="shared" si="415"/>
        <v>27108.01752658789</v>
      </c>
      <c r="CA221" s="453">
        <f t="shared" si="416"/>
        <v>27832.020883481833</v>
      </c>
      <c r="CB221" s="479">
        <f t="shared" si="417"/>
        <v>-3311.4320960450386</v>
      </c>
    </row>
    <row r="222" spans="1:80" ht="14.4">
      <c r="A222" s="13">
        <v>4540783</v>
      </c>
      <c r="B222" s="13" t="s">
        <v>624</v>
      </c>
      <c r="C222" s="13" t="s">
        <v>1120</v>
      </c>
      <c r="D222" s="13">
        <v>344265</v>
      </c>
      <c r="E222" s="13">
        <v>30052697</v>
      </c>
      <c r="F222" s="13" t="s">
        <v>661</v>
      </c>
      <c r="G222" s="13" t="s">
        <v>45</v>
      </c>
      <c r="H222" s="14" t="s">
        <v>662</v>
      </c>
      <c r="I222" s="18">
        <v>6440</v>
      </c>
      <c r="J222" s="119" t="s">
        <v>678</v>
      </c>
      <c r="K222" s="121">
        <v>2952</v>
      </c>
      <c r="L222" s="121">
        <v>3501</v>
      </c>
      <c r="M222" s="121">
        <v>3743</v>
      </c>
      <c r="N222" s="121">
        <v>4635</v>
      </c>
      <c r="O222" s="76">
        <f t="shared" si="409"/>
        <v>3301</v>
      </c>
      <c r="P222" s="12">
        <f t="shared" si="410"/>
        <v>3055</v>
      </c>
      <c r="Q222" s="13">
        <v>674</v>
      </c>
      <c r="R222" s="13">
        <v>638</v>
      </c>
      <c r="S222" s="13">
        <v>510</v>
      </c>
      <c r="T222" s="13">
        <v>163</v>
      </c>
      <c r="U222" s="13">
        <v>120</v>
      </c>
      <c r="V222" s="13">
        <v>66</v>
      </c>
      <c r="W222" s="13">
        <v>57</v>
      </c>
      <c r="X222" s="13">
        <v>77</v>
      </c>
      <c r="Y222" s="13">
        <v>108</v>
      </c>
      <c r="Z222" s="13">
        <v>200</v>
      </c>
      <c r="AA222" s="13">
        <v>291</v>
      </c>
      <c r="AB222" s="13">
        <v>397</v>
      </c>
      <c r="AC222" s="13">
        <v>422</v>
      </c>
      <c r="AD222" s="13">
        <v>444</v>
      </c>
      <c r="AE222" s="13">
        <v>296</v>
      </c>
      <c r="AF222" s="13">
        <v>248</v>
      </c>
      <c r="AG222" s="13">
        <v>147</v>
      </c>
      <c r="AH222" s="13">
        <v>108</v>
      </c>
      <c r="AI222" s="13">
        <v>75</v>
      </c>
      <c r="AJ222" s="13">
        <v>67</v>
      </c>
      <c r="AK222" s="13">
        <v>127</v>
      </c>
      <c r="AL222" s="13">
        <v>243</v>
      </c>
      <c r="AM222" s="13">
        <v>336</v>
      </c>
      <c r="AN222" s="18">
        <v>542</v>
      </c>
      <c r="AO222" s="12">
        <v>3059</v>
      </c>
      <c r="AP222" s="684">
        <v>2956</v>
      </c>
      <c r="AQ222" s="121">
        <f t="shared" si="418"/>
        <v>32.472000000000001</v>
      </c>
      <c r="AR222" s="121">
        <f t="shared" si="419"/>
        <v>38.511000000000003</v>
      </c>
      <c r="AS222" s="121">
        <f t="shared" si="420"/>
        <v>41.173000000000002</v>
      </c>
      <c r="AT222" s="121">
        <f t="shared" ref="AT222:AT246" si="436">N222*11/1000</f>
        <v>50.984999999999999</v>
      </c>
      <c r="AU222" s="121">
        <f t="shared" ref="AU222:AU246" si="437">O222*11/1000</f>
        <v>36.311</v>
      </c>
      <c r="AV222" s="121">
        <f t="shared" ref="AV222:AV246" si="438">P222*11/1000</f>
        <v>33.604999999999997</v>
      </c>
      <c r="AW222" s="121">
        <f t="shared" si="373"/>
        <v>33.649000000000001</v>
      </c>
      <c r="AX222" s="121">
        <f t="shared" si="374"/>
        <v>32.515999999999998</v>
      </c>
      <c r="AY222" s="121">
        <f t="shared" ref="AY222:AY246" si="439">0.85*AQ222/$AY$157+0.15*AQ222</f>
        <v>37.099038973162195</v>
      </c>
      <c r="AZ222" s="121">
        <f t="shared" ref="AZ222:AZ246" si="440">0.85*AR222/$AZ$157+0.15*AR222</f>
        <v>43.470749999999995</v>
      </c>
      <c r="BA222" s="121">
        <f t="shared" ref="BA222:BA246" si="441">0.85*AS222/$BA$157+0.15*AS222</f>
        <v>42.949189096954854</v>
      </c>
      <c r="BB222" s="121">
        <f t="shared" si="421"/>
        <v>44.925235530085956</v>
      </c>
      <c r="BC222" s="121">
        <f t="shared" si="422"/>
        <v>39.661856314623336</v>
      </c>
      <c r="BD222" s="121">
        <f t="shared" si="423"/>
        <v>34.427274503084298</v>
      </c>
      <c r="BE222" s="121">
        <f t="shared" si="378"/>
        <v>34.172910820895524</v>
      </c>
      <c r="BF222" s="121">
        <f t="shared" si="379"/>
        <v>38.564398457166057</v>
      </c>
      <c r="BG222" s="121">
        <f t="shared" si="424"/>
        <v>7.583414556504084</v>
      </c>
      <c r="BH222" s="121">
        <f t="shared" si="425"/>
        <v>8.8841171774999985</v>
      </c>
      <c r="BI222" s="121">
        <f t="shared" si="426"/>
        <v>8.765070510906547</v>
      </c>
      <c r="BJ222" s="121">
        <f t="shared" si="427"/>
        <v>9.1764286093753569</v>
      </c>
      <c r="BK222" s="121">
        <f t="shared" si="428"/>
        <v>8.1072800492721555</v>
      </c>
      <c r="BL222" s="121">
        <f t="shared" si="429"/>
        <v>7.0321150899999987</v>
      </c>
      <c r="BM222" s="121">
        <f t="shared" ref="BM222:BM242" si="442">$BM$157*BE222/1000</f>
        <v>6.9863098882238805</v>
      </c>
      <c r="BN222" s="121">
        <f t="shared" si="386"/>
        <v>7.9064729716881859</v>
      </c>
      <c r="BO222" s="440">
        <f t="shared" si="430"/>
        <v>22394.328980163362</v>
      </c>
      <c r="BP222" s="440">
        <f t="shared" si="431"/>
        <v>26240.525454545452</v>
      </c>
      <c r="BQ222" s="440">
        <f t="shared" si="432"/>
        <v>25925.692327616383</v>
      </c>
      <c r="BR222" s="440">
        <f t="shared" si="433"/>
        <v>27118.505810888251</v>
      </c>
      <c r="BS222" s="440">
        <f t="shared" si="434"/>
        <v>23941.338720827178</v>
      </c>
      <c r="BT222" s="440">
        <f t="shared" si="435"/>
        <v>21563.992847840982</v>
      </c>
      <c r="BU222" s="440"/>
      <c r="BV222" s="453">
        <f t="shared" si="411"/>
        <v>23237.488956826139</v>
      </c>
      <c r="BW222" s="453">
        <f t="shared" si="412"/>
        <v>27228.497045454544</v>
      </c>
      <c r="BX222" s="453">
        <f t="shared" si="413"/>
        <v>26901.810261638086</v>
      </c>
      <c r="BY222" s="453">
        <f t="shared" si="414"/>
        <v>28139.533891117477</v>
      </c>
      <c r="BZ222" s="453">
        <f t="shared" si="415"/>
        <v>24842.744546159527</v>
      </c>
      <c r="CA222" s="453">
        <f t="shared" si="416"/>
        <v>21563.992847840982</v>
      </c>
      <c r="CB222" s="479">
        <f t="shared" si="417"/>
        <v>1673.4961089851568</v>
      </c>
    </row>
    <row r="223" spans="1:80" ht="14.4">
      <c r="A223" s="13">
        <v>4543454</v>
      </c>
      <c r="B223" s="13" t="s">
        <v>624</v>
      </c>
      <c r="C223" s="13" t="s">
        <v>1121</v>
      </c>
      <c r="D223" s="13">
        <v>312039</v>
      </c>
      <c r="E223" s="13">
        <v>30006391</v>
      </c>
      <c r="F223" s="13" t="s">
        <v>663</v>
      </c>
      <c r="G223" s="13" t="s">
        <v>429</v>
      </c>
      <c r="H223" s="14">
        <v>24</v>
      </c>
      <c r="I223" s="18">
        <v>6400</v>
      </c>
      <c r="J223" s="119" t="s">
        <v>678</v>
      </c>
      <c r="K223" s="69">
        <v>39659</v>
      </c>
      <c r="L223" s="69">
        <v>39659</v>
      </c>
      <c r="M223" s="69">
        <v>50472</v>
      </c>
      <c r="N223" s="69">
        <v>60524</v>
      </c>
      <c r="O223" s="76">
        <f t="shared" si="409"/>
        <v>54437</v>
      </c>
      <c r="P223" s="12">
        <f t="shared" si="410"/>
        <v>52496</v>
      </c>
      <c r="Q223" s="12">
        <v>9914</v>
      </c>
      <c r="R223" s="12">
        <v>9387</v>
      </c>
      <c r="S223" s="12">
        <v>7504</v>
      </c>
      <c r="T223" s="12">
        <v>3042</v>
      </c>
      <c r="U223" s="12">
        <v>2236</v>
      </c>
      <c r="V223" s="12">
        <v>1240</v>
      </c>
      <c r="W223" s="12">
        <v>1064</v>
      </c>
      <c r="X223" s="12">
        <v>1439</v>
      </c>
      <c r="Y223" s="12">
        <v>2013</v>
      </c>
      <c r="Z223" s="12">
        <v>3746</v>
      </c>
      <c r="AA223" s="12">
        <v>5437</v>
      </c>
      <c r="AB223" s="12">
        <v>7415</v>
      </c>
      <c r="AC223" s="12">
        <v>7883</v>
      </c>
      <c r="AD223" s="12">
        <v>8298</v>
      </c>
      <c r="AE223" s="12">
        <v>5524</v>
      </c>
      <c r="AF223" s="12">
        <v>4029</v>
      </c>
      <c r="AG223" s="12">
        <v>2388</v>
      </c>
      <c r="AH223" s="12">
        <v>1763</v>
      </c>
      <c r="AI223" s="12">
        <v>1221</v>
      </c>
      <c r="AJ223" s="12">
        <v>1092</v>
      </c>
      <c r="AK223" s="12">
        <v>2068</v>
      </c>
      <c r="AL223" s="12">
        <v>3955</v>
      </c>
      <c r="AM223" s="12">
        <v>5468</v>
      </c>
      <c r="AN223" s="55">
        <v>8807</v>
      </c>
      <c r="AO223" s="12">
        <v>53831</v>
      </c>
      <c r="AP223" s="684">
        <v>46087</v>
      </c>
      <c r="AQ223" s="121">
        <f t="shared" si="418"/>
        <v>436.24900000000002</v>
      </c>
      <c r="AR223" s="121">
        <f t="shared" si="419"/>
        <v>436.24900000000002</v>
      </c>
      <c r="AS223" s="121">
        <f t="shared" si="420"/>
        <v>555.19200000000001</v>
      </c>
      <c r="AT223" s="121">
        <f t="shared" si="436"/>
        <v>665.76400000000001</v>
      </c>
      <c r="AU223" s="121">
        <f t="shared" si="437"/>
        <v>598.80700000000002</v>
      </c>
      <c r="AV223" s="121">
        <f t="shared" si="438"/>
        <v>577.45600000000002</v>
      </c>
      <c r="AW223" s="121">
        <f t="shared" ref="AW223:AW246" si="443">AO223*11/1000</f>
        <v>592.14099999999996</v>
      </c>
      <c r="AX223" s="121">
        <f t="shared" ref="AX223:AX247" si="444">AP223*$AX$157/1000</f>
        <v>506.95699999999999</v>
      </c>
      <c r="AY223" s="121">
        <f t="shared" si="439"/>
        <v>498.41151308829245</v>
      </c>
      <c r="AZ223" s="121">
        <f t="shared" si="440"/>
        <v>492.4325833333333</v>
      </c>
      <c r="BA223" s="121">
        <f t="shared" si="441"/>
        <v>579.14279243962199</v>
      </c>
      <c r="BB223" s="121">
        <f t="shared" si="421"/>
        <v>586.63537329512883</v>
      </c>
      <c r="BC223" s="121">
        <f t="shared" si="422"/>
        <v>654.0661836410635</v>
      </c>
      <c r="BD223" s="121">
        <f t="shared" si="423"/>
        <v>591.58566360520899</v>
      </c>
      <c r="BE223" s="121">
        <f t="shared" ref="BE223:BE246" si="445">0.85*AW223/$BE$157+0.15*AW223</f>
        <v>601.36056305970146</v>
      </c>
      <c r="BF223" s="121">
        <f t="shared" ref="BF223:BF248" si="446">0.85*AX223/$BF$157+0.15*AX223</f>
        <v>601.25758853024763</v>
      </c>
      <c r="BG223" s="121">
        <f t="shared" si="424"/>
        <v>101.88029739037786</v>
      </c>
      <c r="BH223" s="121">
        <f t="shared" si="425"/>
        <v>100.63844705583332</v>
      </c>
      <c r="BI223" s="121">
        <f t="shared" si="426"/>
        <v>118.19146108107806</v>
      </c>
      <c r="BJ223" s="121">
        <f t="shared" si="427"/>
        <v>119.82614134926301</v>
      </c>
      <c r="BK223" s="121">
        <f t="shared" si="428"/>
        <v>133.69766859806978</v>
      </c>
      <c r="BL223" s="121">
        <f t="shared" si="429"/>
        <v>120.83728764799999</v>
      </c>
      <c r="BM223" s="121">
        <f t="shared" si="442"/>
        <v>122.94215351192537</v>
      </c>
      <c r="BN223" s="121">
        <f t="shared" ref="BN223:BN248" si="447">$BN$157*BF223/1000</f>
        <v>123.26983080047138</v>
      </c>
      <c r="BO223" s="440">
        <f t="shared" si="430"/>
        <v>300859.31335511472</v>
      </c>
      <c r="BP223" s="440">
        <f t="shared" si="431"/>
        <v>297250.21393939393</v>
      </c>
      <c r="BQ223" s="440">
        <f t="shared" si="432"/>
        <v>349591.64925446274</v>
      </c>
      <c r="BR223" s="440">
        <f t="shared" si="433"/>
        <v>354114.44351633231</v>
      </c>
      <c r="BS223" s="440">
        <f t="shared" si="434"/>
        <v>394818.13267060561</v>
      </c>
      <c r="BT223" s="440">
        <f t="shared" si="435"/>
        <v>370547.74747635366</v>
      </c>
      <c r="BU223" s="440"/>
      <c r="BV223" s="453">
        <f t="shared" si="411"/>
        <v>312186.84774348501</v>
      </c>
      <c r="BW223" s="453">
        <f t="shared" si="412"/>
        <v>308441.86356060603</v>
      </c>
      <c r="BX223" s="453">
        <f t="shared" si="413"/>
        <v>362753.9854462723</v>
      </c>
      <c r="BY223" s="453">
        <f t="shared" si="414"/>
        <v>367447.06563667615</v>
      </c>
      <c r="BZ223" s="453">
        <f t="shared" si="415"/>
        <v>409683.2732079025</v>
      </c>
      <c r="CA223" s="453">
        <f t="shared" si="416"/>
        <v>370547.74747635366</v>
      </c>
      <c r="CB223" s="479">
        <f t="shared" si="417"/>
        <v>-58360.899732868653</v>
      </c>
    </row>
    <row r="224" spans="1:80" ht="14.4">
      <c r="A224" s="13">
        <v>4546526</v>
      </c>
      <c r="B224" s="13" t="s">
        <v>624</v>
      </c>
      <c r="C224" s="13" t="s">
        <v>1122</v>
      </c>
      <c r="D224" s="13">
        <v>358536</v>
      </c>
      <c r="E224" s="13">
        <v>30041781</v>
      </c>
      <c r="F224" s="13" t="s">
        <v>1287</v>
      </c>
      <c r="G224" s="13" t="s">
        <v>664</v>
      </c>
      <c r="H224" s="14">
        <v>2</v>
      </c>
      <c r="I224" s="18">
        <v>6400</v>
      </c>
      <c r="J224" s="119" t="s">
        <v>678</v>
      </c>
      <c r="K224" s="69">
        <v>2314</v>
      </c>
      <c r="L224" s="69">
        <v>2222</v>
      </c>
      <c r="M224" s="69">
        <v>1670</v>
      </c>
      <c r="N224" s="69">
        <v>1906</v>
      </c>
      <c r="O224" s="76">
        <f t="shared" si="409"/>
        <v>1394</v>
      </c>
      <c r="P224" s="12">
        <f t="shared" si="410"/>
        <v>1357</v>
      </c>
      <c r="Q224" s="13">
        <v>245</v>
      </c>
      <c r="R224" s="13">
        <v>232</v>
      </c>
      <c r="S224" s="13">
        <v>185</v>
      </c>
      <c r="T224" s="13">
        <v>81</v>
      </c>
      <c r="U224" s="13">
        <v>59</v>
      </c>
      <c r="V224" s="13">
        <v>33</v>
      </c>
      <c r="W224" s="13">
        <v>28</v>
      </c>
      <c r="X224" s="13">
        <v>38</v>
      </c>
      <c r="Y224" s="13">
        <v>53</v>
      </c>
      <c r="Z224" s="13">
        <v>99</v>
      </c>
      <c r="AA224" s="13">
        <v>144</v>
      </c>
      <c r="AB224" s="13">
        <v>197</v>
      </c>
      <c r="AC224" s="13">
        <v>209</v>
      </c>
      <c r="AD224" s="13">
        <v>220</v>
      </c>
      <c r="AE224" s="13">
        <v>147</v>
      </c>
      <c r="AF224" s="13">
        <v>102</v>
      </c>
      <c r="AG224" s="13">
        <v>61</v>
      </c>
      <c r="AH224" s="13">
        <v>45</v>
      </c>
      <c r="AI224" s="13">
        <v>31</v>
      </c>
      <c r="AJ224" s="13">
        <v>28</v>
      </c>
      <c r="AK224" s="13">
        <v>52</v>
      </c>
      <c r="AL224" s="13">
        <v>100</v>
      </c>
      <c r="AM224" s="13">
        <v>139</v>
      </c>
      <c r="AN224" s="18">
        <v>223</v>
      </c>
      <c r="AO224" s="12">
        <v>1344</v>
      </c>
      <c r="AP224" s="684">
        <v>1553</v>
      </c>
      <c r="AQ224" s="121">
        <f t="shared" si="418"/>
        <v>25.454000000000001</v>
      </c>
      <c r="AR224" s="121">
        <f t="shared" si="419"/>
        <v>24.442</v>
      </c>
      <c r="AS224" s="121">
        <f t="shared" si="420"/>
        <v>18.37</v>
      </c>
      <c r="AT224" s="121">
        <f t="shared" si="436"/>
        <v>20.966000000000001</v>
      </c>
      <c r="AU224" s="121">
        <f t="shared" si="437"/>
        <v>15.334</v>
      </c>
      <c r="AV224" s="121">
        <f t="shared" si="438"/>
        <v>14.927</v>
      </c>
      <c r="AW224" s="121">
        <f t="shared" si="443"/>
        <v>14.784000000000001</v>
      </c>
      <c r="AX224" s="121">
        <f t="shared" si="444"/>
        <v>17.082999999999998</v>
      </c>
      <c r="AY224" s="121">
        <f t="shared" si="439"/>
        <v>29.08102174251264</v>
      </c>
      <c r="AZ224" s="121">
        <f t="shared" si="440"/>
        <v>27.589833333333331</v>
      </c>
      <c r="BA224" s="121">
        <f t="shared" si="441"/>
        <v>19.162475498774938</v>
      </c>
      <c r="BB224" s="121">
        <f t="shared" si="421"/>
        <v>18.474109799426934</v>
      </c>
      <c r="BC224" s="121">
        <f t="shared" si="422"/>
        <v>16.749054135893648</v>
      </c>
      <c r="BD224" s="121">
        <f t="shared" si="423"/>
        <v>15.292245990404385</v>
      </c>
      <c r="BE224" s="121">
        <f t="shared" si="445"/>
        <v>15.014185074626866</v>
      </c>
      <c r="BF224" s="121">
        <f t="shared" si="446"/>
        <v>20.260659947218834</v>
      </c>
      <c r="BG224" s="121">
        <f t="shared" si="424"/>
        <v>5.9444516543870085</v>
      </c>
      <c r="BH224" s="121">
        <f t="shared" si="425"/>
        <v>5.6385342383333326</v>
      </c>
      <c r="BI224" s="121">
        <f t="shared" si="426"/>
        <v>3.9106779997899896</v>
      </c>
      <c r="BJ224" s="121">
        <f t="shared" si="427"/>
        <v>3.7735216676309458</v>
      </c>
      <c r="BK224" s="121">
        <f t="shared" si="428"/>
        <v>3.4236741559180204</v>
      </c>
      <c r="BL224" s="121">
        <f t="shared" si="429"/>
        <v>3.1235941659999997</v>
      </c>
      <c r="BM224" s="121">
        <f t="shared" si="442"/>
        <v>3.0694999966567167</v>
      </c>
      <c r="BN224" s="121">
        <f t="shared" si="447"/>
        <v>4.1538405023788059</v>
      </c>
      <c r="BO224" s="440">
        <f t="shared" si="430"/>
        <v>17554.362215480356</v>
      </c>
      <c r="BP224" s="440">
        <f t="shared" si="431"/>
        <v>16654.226666666666</v>
      </c>
      <c r="BQ224" s="440">
        <f t="shared" si="432"/>
        <v>11567.167028351418</v>
      </c>
      <c r="BR224" s="440">
        <f t="shared" si="433"/>
        <v>11151.644460744985</v>
      </c>
      <c r="BS224" s="440">
        <f t="shared" si="434"/>
        <v>10110.338132939438</v>
      </c>
      <c r="BT224" s="440">
        <f t="shared" si="435"/>
        <v>9578.5068067169286</v>
      </c>
      <c r="BU224" s="440"/>
      <c r="BV224" s="453">
        <f t="shared" si="411"/>
        <v>18215.294527810191</v>
      </c>
      <c r="BW224" s="453">
        <f t="shared" si="412"/>
        <v>17281.268333333333</v>
      </c>
      <c r="BX224" s="453">
        <f t="shared" si="413"/>
        <v>12002.677835141758</v>
      </c>
      <c r="BY224" s="453">
        <f t="shared" si="414"/>
        <v>11571.510592550143</v>
      </c>
      <c r="BZ224" s="453">
        <f t="shared" si="415"/>
        <v>10490.998454209748</v>
      </c>
      <c r="CA224" s="453">
        <f t="shared" si="416"/>
        <v>9578.5068067169286</v>
      </c>
      <c r="CB224" s="479">
        <f t="shared" si="417"/>
        <v>8636.787721093262</v>
      </c>
    </row>
    <row r="225" spans="1:80" ht="14.4">
      <c r="A225" s="13">
        <v>4546571</v>
      </c>
      <c r="B225" s="13" t="s">
        <v>624</v>
      </c>
      <c r="C225" s="13" t="s">
        <v>1122</v>
      </c>
      <c r="D225" s="13">
        <v>358549</v>
      </c>
      <c r="E225" s="13">
        <v>30041792</v>
      </c>
      <c r="F225" s="13" t="s">
        <v>1288</v>
      </c>
      <c r="G225" s="13" t="s">
        <v>489</v>
      </c>
      <c r="H225" s="14">
        <v>12</v>
      </c>
      <c r="I225" s="18">
        <v>6400</v>
      </c>
      <c r="J225" s="119" t="s">
        <v>678</v>
      </c>
      <c r="K225" s="69">
        <v>2104</v>
      </c>
      <c r="L225" s="69">
        <v>2104</v>
      </c>
      <c r="M225" s="69">
        <v>1949</v>
      </c>
      <c r="N225" s="69">
        <v>2003</v>
      </c>
      <c r="O225" s="76">
        <f t="shared" si="409"/>
        <v>1709</v>
      </c>
      <c r="P225" s="12">
        <f t="shared" si="410"/>
        <v>1947</v>
      </c>
      <c r="Q225" s="13">
        <v>277</v>
      </c>
      <c r="R225" s="13">
        <v>262</v>
      </c>
      <c r="S225" s="13">
        <v>209</v>
      </c>
      <c r="T225" s="13">
        <v>106</v>
      </c>
      <c r="U225" s="13">
        <v>78</v>
      </c>
      <c r="V225" s="13">
        <v>43</v>
      </c>
      <c r="W225" s="13">
        <v>37</v>
      </c>
      <c r="X225" s="13">
        <v>50</v>
      </c>
      <c r="Y225" s="13">
        <v>70</v>
      </c>
      <c r="Z225" s="13">
        <v>130</v>
      </c>
      <c r="AA225" s="13">
        <v>189</v>
      </c>
      <c r="AB225" s="13">
        <v>258</v>
      </c>
      <c r="AC225" s="13">
        <v>274</v>
      </c>
      <c r="AD225" s="13">
        <v>289</v>
      </c>
      <c r="AE225" s="13">
        <v>192</v>
      </c>
      <c r="AF225" s="13">
        <v>156</v>
      </c>
      <c r="AG225" s="13">
        <v>93</v>
      </c>
      <c r="AH225" s="13">
        <v>68</v>
      </c>
      <c r="AI225" s="13">
        <v>47</v>
      </c>
      <c r="AJ225" s="13">
        <v>42</v>
      </c>
      <c r="AK225" s="13">
        <v>80</v>
      </c>
      <c r="AL225" s="13">
        <v>153</v>
      </c>
      <c r="AM225" s="13">
        <v>212</v>
      </c>
      <c r="AN225" s="18">
        <v>341</v>
      </c>
      <c r="AO225" s="12">
        <v>1686</v>
      </c>
      <c r="AP225" s="684">
        <v>3200</v>
      </c>
      <c r="AQ225" s="121">
        <f t="shared" si="418"/>
        <v>23.143999999999998</v>
      </c>
      <c r="AR225" s="121">
        <f t="shared" si="419"/>
        <v>23.143999999999998</v>
      </c>
      <c r="AS225" s="121">
        <f t="shared" si="420"/>
        <v>21.439</v>
      </c>
      <c r="AT225" s="121">
        <f t="shared" si="436"/>
        <v>22.033000000000001</v>
      </c>
      <c r="AU225" s="121">
        <f t="shared" si="437"/>
        <v>18.798999999999999</v>
      </c>
      <c r="AV225" s="121">
        <f t="shared" si="438"/>
        <v>21.417000000000002</v>
      </c>
      <c r="AW225" s="121">
        <f t="shared" si="443"/>
        <v>18.545999999999999</v>
      </c>
      <c r="AX225" s="121">
        <f t="shared" si="444"/>
        <v>35.200000000000003</v>
      </c>
      <c r="AY225" s="121">
        <f t="shared" si="439"/>
        <v>26.441862465966548</v>
      </c>
      <c r="AZ225" s="121">
        <f t="shared" si="440"/>
        <v>26.124666666666663</v>
      </c>
      <c r="BA225" s="121">
        <f t="shared" si="441"/>
        <v>22.363871106055303</v>
      </c>
      <c r="BB225" s="121">
        <f t="shared" si="421"/>
        <v>19.414292722063038</v>
      </c>
      <c r="BC225" s="121">
        <f t="shared" si="422"/>
        <v>20.533811706056127</v>
      </c>
      <c r="BD225" s="121">
        <f t="shared" si="423"/>
        <v>21.941048594928034</v>
      </c>
      <c r="BE225" s="121">
        <f t="shared" si="445"/>
        <v>18.834758955223879</v>
      </c>
      <c r="BF225" s="121">
        <f t="shared" si="446"/>
        <v>41.74765732846123</v>
      </c>
      <c r="BG225" s="121">
        <f t="shared" si="424"/>
        <v>5.4049811066682221</v>
      </c>
      <c r="BH225" s="121">
        <f t="shared" si="425"/>
        <v>5.3390981266666655</v>
      </c>
      <c r="BI225" s="121">
        <f t="shared" si="426"/>
        <v>4.5640188153237666</v>
      </c>
      <c r="BJ225" s="121">
        <f t="shared" si="427"/>
        <v>3.9655634314085959</v>
      </c>
      <c r="BK225" s="121">
        <f t="shared" si="428"/>
        <v>4.1973164508349328</v>
      </c>
      <c r="BL225" s="121">
        <f t="shared" si="429"/>
        <v>4.4816785860000001</v>
      </c>
      <c r="BM225" s="121">
        <f t="shared" si="442"/>
        <v>3.8505781208059697</v>
      </c>
      <c r="BN225" s="121">
        <f t="shared" si="447"/>
        <v>8.559104705481122</v>
      </c>
      <c r="BO225" s="440">
        <f t="shared" si="430"/>
        <v>15961.269706728897</v>
      </c>
      <c r="BP225" s="440">
        <f t="shared" si="431"/>
        <v>15769.798787878784</v>
      </c>
      <c r="BQ225" s="440">
        <f t="shared" si="432"/>
        <v>13499.645831291564</v>
      </c>
      <c r="BR225" s="440">
        <f t="shared" si="433"/>
        <v>11719.173061318052</v>
      </c>
      <c r="BS225" s="440">
        <f t="shared" si="434"/>
        <v>12394.955429837517</v>
      </c>
      <c r="BT225" s="440">
        <f t="shared" si="435"/>
        <v>13743.074983550378</v>
      </c>
      <c r="BU225" s="440"/>
      <c r="BV225" s="453">
        <f t="shared" si="411"/>
        <v>16562.221126409957</v>
      </c>
      <c r="BW225" s="453">
        <f t="shared" si="412"/>
        <v>16363.54121212121</v>
      </c>
      <c r="BX225" s="453">
        <f t="shared" si="413"/>
        <v>14007.915629156458</v>
      </c>
      <c r="BY225" s="453">
        <f t="shared" si="414"/>
        <v>12160.406986819486</v>
      </c>
      <c r="BZ225" s="453">
        <f t="shared" si="415"/>
        <v>12861.63296861152</v>
      </c>
      <c r="CA225" s="453">
        <f t="shared" si="416"/>
        <v>13743.074983550378</v>
      </c>
      <c r="CB225" s="479">
        <f t="shared" si="417"/>
        <v>2819.1461428595794</v>
      </c>
    </row>
    <row r="226" spans="1:80" ht="14.4">
      <c r="A226" s="13">
        <v>4552173</v>
      </c>
      <c r="B226" s="13" t="s">
        <v>624</v>
      </c>
      <c r="C226" s="13" t="s">
        <v>1120</v>
      </c>
      <c r="D226" s="13">
        <v>330558</v>
      </c>
      <c r="E226" s="13">
        <v>30024721</v>
      </c>
      <c r="F226" s="13" t="s">
        <v>173</v>
      </c>
      <c r="G226" s="13" t="s">
        <v>364</v>
      </c>
      <c r="H226" s="14">
        <v>15</v>
      </c>
      <c r="I226" s="18">
        <v>6310</v>
      </c>
      <c r="J226" s="119" t="s">
        <v>678</v>
      </c>
      <c r="K226" s="121">
        <v>6273</v>
      </c>
      <c r="L226" s="121">
        <v>7348</v>
      </c>
      <c r="M226" s="121">
        <v>7509</v>
      </c>
      <c r="N226" s="121">
        <v>9023</v>
      </c>
      <c r="O226" s="76">
        <f t="shared" si="409"/>
        <v>7131</v>
      </c>
      <c r="P226" s="12">
        <f t="shared" si="410"/>
        <v>6554</v>
      </c>
      <c r="Q226" s="12">
        <v>1302</v>
      </c>
      <c r="R226" s="12">
        <v>1219</v>
      </c>
      <c r="S226" s="12">
        <v>1024</v>
      </c>
      <c r="T226" s="13">
        <v>429</v>
      </c>
      <c r="U226" s="13">
        <v>287</v>
      </c>
      <c r="V226" s="13">
        <v>159</v>
      </c>
      <c r="W226" s="13">
        <v>137</v>
      </c>
      <c r="X226" s="13">
        <v>185</v>
      </c>
      <c r="Y226" s="13">
        <v>258</v>
      </c>
      <c r="Z226" s="13">
        <v>481</v>
      </c>
      <c r="AA226" s="13">
        <v>698</v>
      </c>
      <c r="AB226" s="13">
        <v>952</v>
      </c>
      <c r="AC226" s="12">
        <v>1012</v>
      </c>
      <c r="AD226" s="12">
        <v>1065</v>
      </c>
      <c r="AE226" s="13">
        <v>709</v>
      </c>
      <c r="AF226" s="13">
        <v>493</v>
      </c>
      <c r="AG226" s="13">
        <v>292</v>
      </c>
      <c r="AH226" s="13">
        <v>216</v>
      </c>
      <c r="AI226" s="13">
        <v>149</v>
      </c>
      <c r="AJ226" s="13">
        <v>134</v>
      </c>
      <c r="AK226" s="13">
        <v>253</v>
      </c>
      <c r="AL226" s="13">
        <v>484</v>
      </c>
      <c r="AM226" s="13">
        <v>669</v>
      </c>
      <c r="AN226" s="55">
        <v>1078</v>
      </c>
      <c r="AO226" s="12">
        <v>6559</v>
      </c>
      <c r="AP226" s="769">
        <v>3644</v>
      </c>
      <c r="AQ226" s="121">
        <f t="shared" si="418"/>
        <v>69.003</v>
      </c>
      <c r="AR226" s="121">
        <f t="shared" si="419"/>
        <v>80.828000000000003</v>
      </c>
      <c r="AS226" s="121">
        <f t="shared" si="420"/>
        <v>82.599000000000004</v>
      </c>
      <c r="AT226" s="121">
        <f t="shared" si="436"/>
        <v>99.253</v>
      </c>
      <c r="AU226" s="121">
        <f t="shared" si="437"/>
        <v>78.441000000000003</v>
      </c>
      <c r="AV226" s="121">
        <f t="shared" si="438"/>
        <v>72.093999999999994</v>
      </c>
      <c r="AW226" s="121">
        <f t="shared" si="443"/>
        <v>72.149000000000001</v>
      </c>
      <c r="AX226" s="121">
        <f t="shared" si="444"/>
        <v>40.084000000000003</v>
      </c>
      <c r="AY226" s="121">
        <f t="shared" si="439"/>
        <v>78.835457817969655</v>
      </c>
      <c r="AZ226" s="121">
        <f t="shared" si="440"/>
        <v>91.237666666666669</v>
      </c>
      <c r="BA226" s="121">
        <f t="shared" si="441"/>
        <v>86.162292527126368</v>
      </c>
      <c r="BB226" s="121">
        <f t="shared" si="421"/>
        <v>87.456397020057295</v>
      </c>
      <c r="BC226" s="121">
        <f t="shared" si="422"/>
        <v>85.679702326440179</v>
      </c>
      <c r="BD226" s="121">
        <f t="shared" si="423"/>
        <v>73.858054694996554</v>
      </c>
      <c r="BE226" s="121">
        <f t="shared" si="445"/>
        <v>73.272351119402998</v>
      </c>
      <c r="BF226" s="121">
        <f t="shared" si="446"/>
        <v>47.540144782785227</v>
      </c>
      <c r="BG226" s="121">
        <f t="shared" si="424"/>
        <v>16.114755932571178</v>
      </c>
      <c r="BH226" s="121">
        <f t="shared" si="425"/>
        <v>18.646241936666669</v>
      </c>
      <c r="BI226" s="121">
        <f t="shared" si="426"/>
        <v>17.584000658935953</v>
      </c>
      <c r="BJ226" s="121">
        <f t="shared" si="427"/>
        <v>17.863843655316902</v>
      </c>
      <c r="BK226" s="121">
        <f t="shared" si="428"/>
        <v>17.513787952547638</v>
      </c>
      <c r="BL226" s="121">
        <f t="shared" si="429"/>
        <v>15.086246251999995</v>
      </c>
      <c r="BM226" s="121">
        <f t="shared" si="442"/>
        <v>14.97979946285075</v>
      </c>
      <c r="BN226" s="121">
        <f t="shared" si="447"/>
        <v>9.7466804833666281</v>
      </c>
      <c r="BO226" s="440">
        <f t="shared" si="430"/>
        <v>47587.949082847139</v>
      </c>
      <c r="BP226" s="440">
        <f t="shared" si="431"/>
        <v>55074.373333333337</v>
      </c>
      <c r="BQ226" s="440">
        <f t="shared" si="432"/>
        <v>52010.692943647191</v>
      </c>
      <c r="BR226" s="440">
        <f t="shared" si="433"/>
        <v>52791.861473925492</v>
      </c>
      <c r="BS226" s="440">
        <f t="shared" si="434"/>
        <v>51719.383949778436</v>
      </c>
      <c r="BT226" s="440">
        <f t="shared" si="435"/>
        <v>46261.999713502388</v>
      </c>
      <c r="BU226" s="440"/>
      <c r="BV226" s="453">
        <f t="shared" si="411"/>
        <v>49379.66403325554</v>
      </c>
      <c r="BW226" s="453">
        <f t="shared" si="412"/>
        <v>57147.956666666672</v>
      </c>
      <c r="BX226" s="453">
        <f t="shared" si="413"/>
        <v>53968.926864718247</v>
      </c>
      <c r="BY226" s="453">
        <f t="shared" si="414"/>
        <v>54779.506860744979</v>
      </c>
      <c r="BZ226" s="453">
        <f t="shared" si="415"/>
        <v>53666.649911742985</v>
      </c>
      <c r="CA226" s="453">
        <f t="shared" si="416"/>
        <v>46261.999713502388</v>
      </c>
      <c r="CB226" s="479">
        <f t="shared" si="417"/>
        <v>3117.6643197531521</v>
      </c>
    </row>
    <row r="227" spans="1:80" ht="14.4">
      <c r="A227" s="13">
        <v>4554837</v>
      </c>
      <c r="B227" s="13" t="s">
        <v>624</v>
      </c>
      <c r="C227" s="13" t="s">
        <v>106</v>
      </c>
      <c r="D227" s="13">
        <v>318250</v>
      </c>
      <c r="E227" s="13">
        <v>30013825</v>
      </c>
      <c r="F227" s="13" t="s">
        <v>277</v>
      </c>
      <c r="G227" s="13" t="s">
        <v>358</v>
      </c>
      <c r="H227" s="14">
        <v>2</v>
      </c>
      <c r="I227" s="18">
        <v>6430</v>
      </c>
      <c r="J227" s="119" t="s">
        <v>678</v>
      </c>
      <c r="K227" s="70">
        <v>3152</v>
      </c>
      <c r="L227" s="70">
        <v>4086</v>
      </c>
      <c r="M227" s="70">
        <v>4006</v>
      </c>
      <c r="N227" s="70">
        <v>4528</v>
      </c>
      <c r="O227" s="76">
        <f t="shared" si="409"/>
        <v>3663</v>
      </c>
      <c r="P227" s="12">
        <f t="shared" si="410"/>
        <v>3937</v>
      </c>
      <c r="Q227" s="13">
        <v>656</v>
      </c>
      <c r="R227" s="13">
        <v>621</v>
      </c>
      <c r="S227" s="13">
        <v>496</v>
      </c>
      <c r="T227" s="13">
        <v>208</v>
      </c>
      <c r="U227" s="13">
        <v>153</v>
      </c>
      <c r="V227" s="13">
        <v>85</v>
      </c>
      <c r="W227" s="13">
        <v>73</v>
      </c>
      <c r="X227" s="13">
        <v>98</v>
      </c>
      <c r="Y227" s="13">
        <v>138</v>
      </c>
      <c r="Z227" s="13">
        <v>256</v>
      </c>
      <c r="AA227" s="13">
        <v>372</v>
      </c>
      <c r="AB227" s="13">
        <v>507</v>
      </c>
      <c r="AC227" s="13">
        <v>539</v>
      </c>
      <c r="AD227" s="13">
        <v>567</v>
      </c>
      <c r="AE227" s="13">
        <v>378</v>
      </c>
      <c r="AF227" s="13">
        <v>321</v>
      </c>
      <c r="AG227" s="13">
        <v>190</v>
      </c>
      <c r="AH227" s="13">
        <v>140</v>
      </c>
      <c r="AI227" s="13">
        <v>97</v>
      </c>
      <c r="AJ227" s="13">
        <v>87</v>
      </c>
      <c r="AK227" s="13">
        <v>165</v>
      </c>
      <c r="AL227" s="13">
        <v>315</v>
      </c>
      <c r="AM227" s="13">
        <v>436</v>
      </c>
      <c r="AN227" s="18">
        <v>702</v>
      </c>
      <c r="AO227" s="12">
        <v>4129</v>
      </c>
      <c r="AP227" s="684">
        <v>2754</v>
      </c>
      <c r="AQ227" s="121">
        <f t="shared" si="418"/>
        <v>34.671999999999997</v>
      </c>
      <c r="AR227" s="121">
        <f t="shared" si="419"/>
        <v>44.945999999999998</v>
      </c>
      <c r="AS227" s="121">
        <f t="shared" si="420"/>
        <v>44.066000000000003</v>
      </c>
      <c r="AT227" s="121">
        <f t="shared" si="436"/>
        <v>49.808</v>
      </c>
      <c r="AU227" s="121">
        <f t="shared" si="437"/>
        <v>40.292999999999999</v>
      </c>
      <c r="AV227" s="121">
        <f t="shared" si="438"/>
        <v>43.307000000000002</v>
      </c>
      <c r="AW227" s="121">
        <f t="shared" si="443"/>
        <v>45.418999999999997</v>
      </c>
      <c r="AX227" s="121">
        <f t="shared" si="444"/>
        <v>30.294</v>
      </c>
      <c r="AY227" s="121">
        <f t="shared" si="439"/>
        <v>39.612523998444182</v>
      </c>
      <c r="AZ227" s="121">
        <f t="shared" si="440"/>
        <v>50.734499999999997</v>
      </c>
      <c r="BA227" s="121">
        <f t="shared" si="441"/>
        <v>45.966992124606236</v>
      </c>
      <c r="BB227" s="121">
        <f t="shared" si="421"/>
        <v>43.88812653295129</v>
      </c>
      <c r="BC227" s="121">
        <f t="shared" si="422"/>
        <v>44.011323744460853</v>
      </c>
      <c r="BD227" s="121">
        <f t="shared" si="423"/>
        <v>44.366670938999306</v>
      </c>
      <c r="BE227" s="121">
        <f t="shared" si="445"/>
        <v>46.126168283582089</v>
      </c>
      <c r="BF227" s="121">
        <f t="shared" si="446"/>
        <v>35.929077588306939</v>
      </c>
      <c r="BG227" s="121">
        <f t="shared" si="424"/>
        <v>8.0971960305219746</v>
      </c>
      <c r="BH227" s="121">
        <f t="shared" si="425"/>
        <v>10.368609764999999</v>
      </c>
      <c r="BI227" s="121">
        <f t="shared" si="426"/>
        <v>9.3809437527896407</v>
      </c>
      <c r="BJ227" s="121">
        <f t="shared" si="427"/>
        <v>8.9645887256206294</v>
      </c>
      <c r="BK227" s="121">
        <f t="shared" si="428"/>
        <v>8.9963546866052422</v>
      </c>
      <c r="BL227" s="121">
        <f t="shared" si="429"/>
        <v>9.0623362059999977</v>
      </c>
      <c r="BM227" s="121">
        <f t="shared" si="442"/>
        <v>9.4300338438955222</v>
      </c>
      <c r="BN227" s="121">
        <f t="shared" si="447"/>
        <v>7.3661794871546888</v>
      </c>
      <c r="BO227" s="440">
        <f t="shared" si="430"/>
        <v>23911.559940879033</v>
      </c>
      <c r="BP227" s="440">
        <f t="shared" si="431"/>
        <v>30625.189090909087</v>
      </c>
      <c r="BQ227" s="440">
        <f t="shared" si="432"/>
        <v>27747.347973398671</v>
      </c>
      <c r="BR227" s="440">
        <f t="shared" si="433"/>
        <v>26492.469107163324</v>
      </c>
      <c r="BS227" s="440">
        <f t="shared" si="434"/>
        <v>26566.835423929097</v>
      </c>
      <c r="BT227" s="440">
        <f t="shared" si="435"/>
        <v>27789.669342700476</v>
      </c>
      <c r="BU227" s="440"/>
      <c r="BV227" s="453">
        <f t="shared" si="411"/>
        <v>24811.84457720731</v>
      </c>
      <c r="BW227" s="453">
        <f t="shared" si="412"/>
        <v>31778.245909090907</v>
      </c>
      <c r="BX227" s="453">
        <f t="shared" si="413"/>
        <v>28792.052339866997</v>
      </c>
      <c r="BY227" s="453">
        <f t="shared" si="414"/>
        <v>27489.926528366763</v>
      </c>
      <c r="BZ227" s="453">
        <f t="shared" si="415"/>
        <v>27567.092781757754</v>
      </c>
      <c r="CA227" s="453">
        <f t="shared" si="416"/>
        <v>27789.669342700476</v>
      </c>
      <c r="CB227" s="479">
        <f t="shared" si="417"/>
        <v>-2977.8247654931656</v>
      </c>
    </row>
    <row r="228" spans="1:80" ht="14.4">
      <c r="A228" s="13">
        <v>4555698</v>
      </c>
      <c r="B228" s="13" t="s">
        <v>624</v>
      </c>
      <c r="C228" s="13" t="s">
        <v>1120</v>
      </c>
      <c r="D228" s="13">
        <v>318982</v>
      </c>
      <c r="E228" s="13">
        <v>30014706</v>
      </c>
      <c r="F228" s="13" t="s">
        <v>2025</v>
      </c>
      <c r="G228" s="13" t="s">
        <v>546</v>
      </c>
      <c r="H228" s="14">
        <v>21</v>
      </c>
      <c r="I228" s="18">
        <v>6400</v>
      </c>
      <c r="J228" s="119" t="s">
        <v>678</v>
      </c>
      <c r="K228" s="69">
        <v>1836</v>
      </c>
      <c r="L228" s="69">
        <v>1836</v>
      </c>
      <c r="M228" s="69">
        <v>1826</v>
      </c>
      <c r="N228" s="69">
        <v>2191</v>
      </c>
      <c r="O228" s="76">
        <f t="shared" si="409"/>
        <v>2123</v>
      </c>
      <c r="P228" s="12">
        <f t="shared" si="410"/>
        <v>2218</v>
      </c>
      <c r="Q228" s="13">
        <v>327</v>
      </c>
      <c r="R228" s="13">
        <v>310</v>
      </c>
      <c r="S228" s="13">
        <v>248</v>
      </c>
      <c r="T228" s="13">
        <v>136</v>
      </c>
      <c r="U228" s="13">
        <v>100</v>
      </c>
      <c r="V228" s="13">
        <v>56</v>
      </c>
      <c r="W228" s="13">
        <v>48</v>
      </c>
      <c r="X228" s="13">
        <v>64</v>
      </c>
      <c r="Y228" s="13">
        <v>90</v>
      </c>
      <c r="Z228" s="13">
        <v>168</v>
      </c>
      <c r="AA228" s="13">
        <v>244</v>
      </c>
      <c r="AB228" s="13">
        <v>332</v>
      </c>
      <c r="AC228" s="13">
        <v>353</v>
      </c>
      <c r="AD228" s="13">
        <v>372</v>
      </c>
      <c r="AE228" s="13">
        <v>248</v>
      </c>
      <c r="AF228" s="13">
        <v>163</v>
      </c>
      <c r="AG228" s="13">
        <v>97</v>
      </c>
      <c r="AH228" s="13">
        <v>71</v>
      </c>
      <c r="AI228" s="13">
        <v>49</v>
      </c>
      <c r="AJ228" s="13">
        <v>44</v>
      </c>
      <c r="AK228" s="13">
        <v>84</v>
      </c>
      <c r="AL228" s="13">
        <v>160</v>
      </c>
      <c r="AM228" s="13">
        <v>221</v>
      </c>
      <c r="AN228" s="18">
        <v>356</v>
      </c>
      <c r="AO228" s="12">
        <v>2276</v>
      </c>
      <c r="AP228" s="684">
        <v>2061</v>
      </c>
      <c r="AQ228" s="121">
        <f t="shared" si="418"/>
        <v>20.196000000000002</v>
      </c>
      <c r="AR228" s="121">
        <f t="shared" si="419"/>
        <v>20.196000000000002</v>
      </c>
      <c r="AS228" s="121">
        <f t="shared" si="420"/>
        <v>20.085999999999999</v>
      </c>
      <c r="AT228" s="121">
        <f t="shared" si="436"/>
        <v>24.100999999999999</v>
      </c>
      <c r="AU228" s="121">
        <f t="shared" si="437"/>
        <v>23.353000000000002</v>
      </c>
      <c r="AV228" s="121">
        <f t="shared" si="438"/>
        <v>24.398</v>
      </c>
      <c r="AW228" s="121">
        <f t="shared" si="443"/>
        <v>25.036000000000001</v>
      </c>
      <c r="AX228" s="121">
        <f t="shared" si="444"/>
        <v>22.670999999999999</v>
      </c>
      <c r="AY228" s="121">
        <f t="shared" si="439"/>
        <v>23.073792532088682</v>
      </c>
      <c r="AZ228" s="121">
        <f t="shared" si="440"/>
        <v>22.797000000000001</v>
      </c>
      <c r="BA228" s="121">
        <f t="shared" si="441"/>
        <v>20.952503150157504</v>
      </c>
      <c r="BB228" s="121">
        <f t="shared" si="421"/>
        <v>21.236502922636102</v>
      </c>
      <c r="BC228" s="121">
        <f t="shared" si="422"/>
        <v>25.508064512555393</v>
      </c>
      <c r="BD228" s="121">
        <f t="shared" si="423"/>
        <v>24.994990130226181</v>
      </c>
      <c r="BE228" s="121">
        <f t="shared" si="445"/>
        <v>25.425807462686571</v>
      </c>
      <c r="BF228" s="121">
        <f t="shared" si="446"/>
        <v>26.888100548112057</v>
      </c>
      <c r="BG228" s="121">
        <f t="shared" si="424"/>
        <v>4.716513931484247</v>
      </c>
      <c r="BH228" s="121">
        <f t="shared" si="425"/>
        <v>4.6590228900000001</v>
      </c>
      <c r="BI228" s="121">
        <f t="shared" si="426"/>
        <v>4.2759868428841434</v>
      </c>
      <c r="BJ228" s="121">
        <f t="shared" si="427"/>
        <v>4.3377680869776505</v>
      </c>
      <c r="BK228" s="121">
        <f t="shared" si="428"/>
        <v>5.2141034670114479</v>
      </c>
      <c r="BL228" s="121">
        <f t="shared" si="429"/>
        <v>5.1054766839999992</v>
      </c>
      <c r="BM228" s="121">
        <f t="shared" si="442"/>
        <v>5.1980520776716421</v>
      </c>
      <c r="BN228" s="121">
        <f t="shared" si="447"/>
        <v>5.5125983743739342</v>
      </c>
      <c r="BO228" s="440">
        <f t="shared" si="430"/>
        <v>13928.180219369895</v>
      </c>
      <c r="BP228" s="440">
        <f t="shared" si="431"/>
        <v>13761.098181818183</v>
      </c>
      <c r="BQ228" s="440">
        <f t="shared" si="432"/>
        <v>12647.69281064053</v>
      </c>
      <c r="BR228" s="440">
        <f t="shared" si="433"/>
        <v>12819.125400573064</v>
      </c>
      <c r="BS228" s="440">
        <f t="shared" si="434"/>
        <v>15397.595305760709</v>
      </c>
      <c r="BT228" s="440">
        <f t="shared" si="435"/>
        <v>15655.952908841673</v>
      </c>
      <c r="BU228" s="440"/>
      <c r="BV228" s="453">
        <f t="shared" si="411"/>
        <v>14452.584595099184</v>
      </c>
      <c r="BW228" s="453">
        <f t="shared" si="412"/>
        <v>14279.211818181819</v>
      </c>
      <c r="BX228" s="453">
        <f t="shared" si="413"/>
        <v>13123.8860640532</v>
      </c>
      <c r="BY228" s="453">
        <f t="shared" si="414"/>
        <v>13301.773194269341</v>
      </c>
      <c r="BZ228" s="453">
        <f t="shared" si="415"/>
        <v>15977.324044682424</v>
      </c>
      <c r="CA228" s="453">
        <f t="shared" si="416"/>
        <v>15655.952908841673</v>
      </c>
      <c r="CB228" s="479">
        <f t="shared" si="417"/>
        <v>-1203.3683137424887</v>
      </c>
    </row>
    <row r="229" spans="1:80" ht="14.4">
      <c r="A229" s="13">
        <v>4556599</v>
      </c>
      <c r="B229" s="13" t="s">
        <v>624</v>
      </c>
      <c r="C229" s="13" t="s">
        <v>1120</v>
      </c>
      <c r="D229" s="13">
        <v>307862</v>
      </c>
      <c r="E229" s="13">
        <v>30031265</v>
      </c>
      <c r="F229" s="13" t="s">
        <v>665</v>
      </c>
      <c r="G229" s="13" t="s">
        <v>436</v>
      </c>
      <c r="H229" s="14">
        <v>14</v>
      </c>
      <c r="I229" s="18">
        <v>6470</v>
      </c>
      <c r="J229" s="119" t="s">
        <v>678</v>
      </c>
      <c r="K229" s="69">
        <v>1031</v>
      </c>
      <c r="L229" s="69">
        <v>1031</v>
      </c>
      <c r="M229" s="69">
        <v>1925</v>
      </c>
      <c r="N229" s="69">
        <v>2806</v>
      </c>
      <c r="O229" s="76">
        <f t="shared" si="409"/>
        <v>2962</v>
      </c>
      <c r="P229" s="12">
        <f t="shared" si="410"/>
        <v>3008</v>
      </c>
      <c r="Q229" s="13">
        <v>455</v>
      </c>
      <c r="R229" s="13">
        <v>431</v>
      </c>
      <c r="S229" s="13">
        <v>344</v>
      </c>
      <c r="T229" s="13">
        <v>191</v>
      </c>
      <c r="U229" s="13">
        <v>140</v>
      </c>
      <c r="V229" s="13">
        <v>78</v>
      </c>
      <c r="W229" s="13">
        <v>67</v>
      </c>
      <c r="X229" s="13">
        <v>90</v>
      </c>
      <c r="Y229" s="13">
        <v>126</v>
      </c>
      <c r="Z229" s="13">
        <v>235</v>
      </c>
      <c r="AA229" s="13">
        <v>341</v>
      </c>
      <c r="AB229" s="13">
        <v>464</v>
      </c>
      <c r="AC229" s="13">
        <v>494</v>
      </c>
      <c r="AD229" s="13">
        <v>520</v>
      </c>
      <c r="AE229" s="13">
        <v>346</v>
      </c>
      <c r="AF229" s="13">
        <v>216</v>
      </c>
      <c r="AG229" s="13">
        <v>128</v>
      </c>
      <c r="AH229" s="13">
        <v>94</v>
      </c>
      <c r="AI229" s="13">
        <v>65</v>
      </c>
      <c r="AJ229" s="13">
        <v>58</v>
      </c>
      <c r="AK229" s="13">
        <v>111</v>
      </c>
      <c r="AL229" s="13">
        <v>212</v>
      </c>
      <c r="AM229" s="13">
        <v>293</v>
      </c>
      <c r="AN229" s="18">
        <v>471</v>
      </c>
      <c r="AO229" s="12">
        <v>3146</v>
      </c>
      <c r="AP229" s="684">
        <v>2574</v>
      </c>
      <c r="AQ229" s="121">
        <f t="shared" si="418"/>
        <v>11.340999999999999</v>
      </c>
      <c r="AR229" s="121">
        <f t="shared" si="419"/>
        <v>11.340999999999999</v>
      </c>
      <c r="AS229" s="121">
        <f t="shared" si="420"/>
        <v>21.175000000000001</v>
      </c>
      <c r="AT229" s="121">
        <f t="shared" si="436"/>
        <v>30.866</v>
      </c>
      <c r="AU229" s="121">
        <f t="shared" si="437"/>
        <v>32.582000000000001</v>
      </c>
      <c r="AV229" s="121">
        <f t="shared" si="438"/>
        <v>33.088000000000001</v>
      </c>
      <c r="AW229" s="121">
        <f t="shared" si="443"/>
        <v>34.606000000000002</v>
      </c>
      <c r="AX229" s="121">
        <f t="shared" si="444"/>
        <v>28.314</v>
      </c>
      <c r="AY229" s="121">
        <f t="shared" si="439"/>
        <v>12.957015305328666</v>
      </c>
      <c r="AZ229" s="121">
        <f t="shared" si="440"/>
        <v>12.801583333333332</v>
      </c>
      <c r="BA229" s="121">
        <f t="shared" si="441"/>
        <v>22.088482236611831</v>
      </c>
      <c r="BB229" s="121">
        <f t="shared" si="421"/>
        <v>27.197456504297993</v>
      </c>
      <c r="BC229" s="121">
        <f t="shared" si="422"/>
        <v>35.58873626292467</v>
      </c>
      <c r="BD229" s="121">
        <f t="shared" si="423"/>
        <v>33.897624126113776</v>
      </c>
      <c r="BE229" s="121">
        <f t="shared" si="445"/>
        <v>35.144811194029849</v>
      </c>
      <c r="BF229" s="121">
        <f t="shared" si="446"/>
        <v>33.580771863580999</v>
      </c>
      <c r="BG229" s="121">
        <f t="shared" si="424"/>
        <v>2.6485434985622325</v>
      </c>
      <c r="BH229" s="121">
        <f t="shared" si="425"/>
        <v>2.6162595858333328</v>
      </c>
      <c r="BI229" s="121">
        <f t="shared" si="426"/>
        <v>4.5078174548477428</v>
      </c>
      <c r="BJ229" s="121">
        <f t="shared" si="427"/>
        <v>5.5553524655679078</v>
      </c>
      <c r="BK229" s="121">
        <f t="shared" si="428"/>
        <v>7.2746935795044321</v>
      </c>
      <c r="BL229" s="121">
        <f t="shared" si="429"/>
        <v>6.9239287039999997</v>
      </c>
      <c r="BM229" s="121">
        <f t="shared" si="442"/>
        <v>7.1850052005074625</v>
      </c>
      <c r="BN229" s="121">
        <f t="shared" si="447"/>
        <v>6.8847298474713767</v>
      </c>
      <c r="BO229" s="440">
        <f t="shared" si="430"/>
        <v>7821.3256024893035</v>
      </c>
      <c r="BP229" s="440">
        <f t="shared" si="431"/>
        <v>7727.5012121212112</v>
      </c>
      <c r="BQ229" s="440">
        <f t="shared" si="432"/>
        <v>13333.411095554779</v>
      </c>
      <c r="BR229" s="440">
        <f t="shared" si="433"/>
        <v>16417.373744412605</v>
      </c>
      <c r="BS229" s="440">
        <f t="shared" si="434"/>
        <v>21482.655344165436</v>
      </c>
      <c r="BT229" s="440">
        <f t="shared" si="435"/>
        <v>21232.239111720355</v>
      </c>
      <c r="BU229" s="440"/>
      <c r="BV229" s="453">
        <f t="shared" si="411"/>
        <v>8115.8032230649551</v>
      </c>
      <c r="BW229" s="453">
        <f t="shared" si="412"/>
        <v>8018.4462878787872</v>
      </c>
      <c r="BX229" s="453">
        <f t="shared" si="413"/>
        <v>13835.422055477775</v>
      </c>
      <c r="BY229" s="453">
        <f t="shared" si="414"/>
        <v>17035.497755873927</v>
      </c>
      <c r="BZ229" s="453">
        <f t="shared" si="415"/>
        <v>22291.490259231909</v>
      </c>
      <c r="CA229" s="453">
        <f t="shared" si="416"/>
        <v>21232.239111720355</v>
      </c>
      <c r="CB229" s="479">
        <f t="shared" si="417"/>
        <v>-13116.4358886554</v>
      </c>
    </row>
    <row r="230" spans="1:80" ht="14.4">
      <c r="A230" s="13">
        <v>4556697</v>
      </c>
      <c r="B230" s="13" t="s">
        <v>624</v>
      </c>
      <c r="C230" s="13" t="s">
        <v>1120</v>
      </c>
      <c r="D230" s="13">
        <v>307864</v>
      </c>
      <c r="E230" s="13">
        <v>30031267</v>
      </c>
      <c r="F230" s="13" t="s">
        <v>666</v>
      </c>
      <c r="G230" s="13" t="s">
        <v>367</v>
      </c>
      <c r="H230" s="14">
        <v>12</v>
      </c>
      <c r="I230" s="18">
        <v>6470</v>
      </c>
      <c r="J230" s="119" t="s">
        <v>678</v>
      </c>
      <c r="K230" s="69">
        <v>2196</v>
      </c>
      <c r="L230" s="69">
        <v>2577</v>
      </c>
      <c r="M230" s="69">
        <v>2586</v>
      </c>
      <c r="N230" s="69">
        <v>3127</v>
      </c>
      <c r="O230" s="76">
        <f t="shared" si="409"/>
        <v>3247</v>
      </c>
      <c r="P230" s="12">
        <f t="shared" si="410"/>
        <v>3367</v>
      </c>
      <c r="Q230" s="13">
        <v>456</v>
      </c>
      <c r="R230" s="13">
        <v>432</v>
      </c>
      <c r="S230" s="13">
        <v>345</v>
      </c>
      <c r="T230" s="13">
        <v>222</v>
      </c>
      <c r="U230" s="13">
        <v>163</v>
      </c>
      <c r="V230" s="13">
        <v>90</v>
      </c>
      <c r="W230" s="13">
        <v>78</v>
      </c>
      <c r="X230" s="13">
        <v>105</v>
      </c>
      <c r="Y230" s="13">
        <v>147</v>
      </c>
      <c r="Z230" s="13">
        <v>273</v>
      </c>
      <c r="AA230" s="13">
        <v>396</v>
      </c>
      <c r="AB230" s="13">
        <v>540</v>
      </c>
      <c r="AC230" s="13">
        <v>574</v>
      </c>
      <c r="AD230" s="13">
        <v>605</v>
      </c>
      <c r="AE230" s="13">
        <v>402</v>
      </c>
      <c r="AF230" s="13">
        <v>234</v>
      </c>
      <c r="AG230" s="13">
        <v>139</v>
      </c>
      <c r="AH230" s="13">
        <v>102</v>
      </c>
      <c r="AI230" s="13">
        <v>71</v>
      </c>
      <c r="AJ230" s="13">
        <v>63</v>
      </c>
      <c r="AK230" s="13">
        <v>120</v>
      </c>
      <c r="AL230" s="13">
        <v>229</v>
      </c>
      <c r="AM230" s="13">
        <v>317</v>
      </c>
      <c r="AN230" s="18">
        <v>511</v>
      </c>
      <c r="AO230" s="12">
        <v>2772</v>
      </c>
      <c r="AP230" s="684">
        <v>2101</v>
      </c>
      <c r="AQ230" s="121">
        <f t="shared" si="418"/>
        <v>24.155999999999999</v>
      </c>
      <c r="AR230" s="121">
        <f t="shared" si="419"/>
        <v>28.347000000000001</v>
      </c>
      <c r="AS230" s="121">
        <f t="shared" si="420"/>
        <v>28.446000000000002</v>
      </c>
      <c r="AT230" s="121">
        <f t="shared" si="436"/>
        <v>34.396999999999998</v>
      </c>
      <c r="AU230" s="121">
        <f t="shared" si="437"/>
        <v>35.716999999999999</v>
      </c>
      <c r="AV230" s="121">
        <f t="shared" si="438"/>
        <v>37.036999999999999</v>
      </c>
      <c r="AW230" s="121">
        <f t="shared" si="443"/>
        <v>30.492000000000001</v>
      </c>
      <c r="AX230" s="121">
        <f t="shared" si="444"/>
        <v>23.111000000000001</v>
      </c>
      <c r="AY230" s="121">
        <f t="shared" si="439"/>
        <v>27.598065577596266</v>
      </c>
      <c r="AZ230" s="121">
        <f t="shared" si="440"/>
        <v>31.99775</v>
      </c>
      <c r="BA230" s="121">
        <f t="shared" si="441"/>
        <v>29.673150682534128</v>
      </c>
      <c r="BB230" s="121">
        <f t="shared" si="421"/>
        <v>30.308783495702002</v>
      </c>
      <c r="BC230" s="121">
        <f t="shared" si="422"/>
        <v>39.01304073116691</v>
      </c>
      <c r="BD230" s="121">
        <f t="shared" si="423"/>
        <v>37.943251473612058</v>
      </c>
      <c r="BE230" s="121">
        <f t="shared" si="445"/>
        <v>30.966756716417912</v>
      </c>
      <c r="BF230" s="121">
        <f t="shared" si="446"/>
        <v>27.409946264717824</v>
      </c>
      <c r="BG230" s="121">
        <f t="shared" si="424"/>
        <v>5.6413205847164525</v>
      </c>
      <c r="BH230" s="121">
        <f t="shared" si="425"/>
        <v>6.5393801675000001</v>
      </c>
      <c r="BI230" s="121">
        <f t="shared" si="426"/>
        <v>6.0556965912915661</v>
      </c>
      <c r="BJ230" s="121">
        <f t="shared" si="427"/>
        <v>6.1908721168320904</v>
      </c>
      <c r="BK230" s="121">
        <f t="shared" si="428"/>
        <v>7.9746556558578279</v>
      </c>
      <c r="BL230" s="121">
        <f t="shared" si="429"/>
        <v>7.7502885459999993</v>
      </c>
      <c r="BM230" s="121">
        <f t="shared" si="442"/>
        <v>6.3308437431044773</v>
      </c>
      <c r="BN230" s="121">
        <f t="shared" si="447"/>
        <v>5.6195871831924489</v>
      </c>
      <c r="BO230" s="440">
        <f t="shared" si="430"/>
        <v>16659.195948658111</v>
      </c>
      <c r="BP230" s="440">
        <f t="shared" si="431"/>
        <v>19315.005454545455</v>
      </c>
      <c r="BQ230" s="440">
        <f t="shared" si="432"/>
        <v>17911.792775638783</v>
      </c>
      <c r="BR230" s="440">
        <f t="shared" si="433"/>
        <v>18295.48385558739</v>
      </c>
      <c r="BS230" s="440">
        <f t="shared" si="434"/>
        <v>23549.690041358936</v>
      </c>
      <c r="BT230" s="440">
        <f t="shared" si="435"/>
        <v>23766.272968471552</v>
      </c>
      <c r="BU230" s="440"/>
      <c r="BV230" s="453">
        <f t="shared" si="411"/>
        <v>17286.424711785297</v>
      </c>
      <c r="BW230" s="453">
        <f t="shared" si="412"/>
        <v>20042.227045454547</v>
      </c>
      <c r="BX230" s="453">
        <f t="shared" si="413"/>
        <v>18586.182563878196</v>
      </c>
      <c r="BY230" s="453">
        <f t="shared" si="414"/>
        <v>18984.319844126072</v>
      </c>
      <c r="BZ230" s="453">
        <f t="shared" si="415"/>
        <v>24436.350057976364</v>
      </c>
      <c r="CA230" s="453">
        <f t="shared" si="416"/>
        <v>23766.272968471552</v>
      </c>
      <c r="CB230" s="479">
        <f t="shared" si="417"/>
        <v>-6479.8482566862549</v>
      </c>
    </row>
    <row r="231" spans="1:80" ht="14.4">
      <c r="A231" s="13">
        <v>4556987</v>
      </c>
      <c r="B231" s="13" t="s">
        <v>624</v>
      </c>
      <c r="C231" s="13" t="s">
        <v>106</v>
      </c>
      <c r="D231" s="13">
        <v>307866</v>
      </c>
      <c r="E231" s="13">
        <v>30031268</v>
      </c>
      <c r="F231" s="13" t="s">
        <v>667</v>
      </c>
      <c r="G231" s="13" t="s">
        <v>539</v>
      </c>
      <c r="H231" s="14">
        <v>2</v>
      </c>
      <c r="I231" s="18">
        <v>6470</v>
      </c>
      <c r="J231" s="119" t="s">
        <v>678</v>
      </c>
      <c r="K231" s="69">
        <v>2731</v>
      </c>
      <c r="L231" s="69">
        <v>2731</v>
      </c>
      <c r="M231" s="69">
        <v>3369</v>
      </c>
      <c r="N231" s="69">
        <v>5333</v>
      </c>
      <c r="O231" s="76">
        <f t="shared" si="409"/>
        <v>2822</v>
      </c>
      <c r="P231" s="12">
        <f t="shared" si="410"/>
        <v>2812</v>
      </c>
      <c r="Q231" s="13">
        <v>465</v>
      </c>
      <c r="R231" s="13">
        <v>440</v>
      </c>
      <c r="S231" s="13">
        <v>352</v>
      </c>
      <c r="T231" s="13">
        <v>172</v>
      </c>
      <c r="U231" s="13">
        <v>127</v>
      </c>
      <c r="V231" s="13">
        <v>70</v>
      </c>
      <c r="W231" s="13">
        <v>60</v>
      </c>
      <c r="X231" s="13">
        <v>82</v>
      </c>
      <c r="Y231" s="13">
        <v>114</v>
      </c>
      <c r="Z231" s="13">
        <v>212</v>
      </c>
      <c r="AA231" s="13">
        <v>308</v>
      </c>
      <c r="AB231" s="13">
        <v>420</v>
      </c>
      <c r="AC231" s="13">
        <v>447</v>
      </c>
      <c r="AD231" s="13">
        <v>470</v>
      </c>
      <c r="AE231" s="13">
        <v>313</v>
      </c>
      <c r="AF231" s="13">
        <v>207</v>
      </c>
      <c r="AG231" s="13">
        <v>123</v>
      </c>
      <c r="AH231" s="13">
        <v>91</v>
      </c>
      <c r="AI231" s="13">
        <v>63</v>
      </c>
      <c r="AJ231" s="13">
        <v>56</v>
      </c>
      <c r="AK231" s="13">
        <v>106</v>
      </c>
      <c r="AL231" s="13">
        <v>203</v>
      </c>
      <c r="AM231" s="13">
        <v>281</v>
      </c>
      <c r="AN231" s="18">
        <v>452</v>
      </c>
      <c r="AO231" s="12">
        <v>2832</v>
      </c>
      <c r="AP231" s="684">
        <v>2086</v>
      </c>
      <c r="AQ231" s="121">
        <f t="shared" si="418"/>
        <v>30.041</v>
      </c>
      <c r="AR231" s="121">
        <f t="shared" si="419"/>
        <v>30.041</v>
      </c>
      <c r="AS231" s="121">
        <f t="shared" si="420"/>
        <v>37.058999999999997</v>
      </c>
      <c r="AT231" s="121">
        <f t="shared" si="436"/>
        <v>58.662999999999997</v>
      </c>
      <c r="AU231" s="121">
        <f t="shared" si="437"/>
        <v>31.042000000000002</v>
      </c>
      <c r="AV231" s="121">
        <f t="shared" si="438"/>
        <v>30.931999999999999</v>
      </c>
      <c r="AW231" s="121">
        <f t="shared" si="443"/>
        <v>31.152000000000001</v>
      </c>
      <c r="AX231" s="121">
        <f t="shared" si="444"/>
        <v>22.946000000000002</v>
      </c>
      <c r="AY231" s="121">
        <f t="shared" si="439"/>
        <v>34.321638020225592</v>
      </c>
      <c r="AZ231" s="121">
        <f t="shared" si="440"/>
        <v>33.90991666666666</v>
      </c>
      <c r="BA231" s="121">
        <f t="shared" si="441"/>
        <v>38.657712548127407</v>
      </c>
      <c r="BB231" s="121">
        <f t="shared" si="421"/>
        <v>51.690675530085954</v>
      </c>
      <c r="BC231" s="121">
        <f t="shared" si="422"/>
        <v>33.906621787296899</v>
      </c>
      <c r="BD231" s="121">
        <f t="shared" si="423"/>
        <v>31.688869362577101</v>
      </c>
      <c r="BE231" s="121">
        <f t="shared" si="445"/>
        <v>31.637032835820893</v>
      </c>
      <c r="BF231" s="121">
        <f t="shared" si="446"/>
        <v>27.214254120990663</v>
      </c>
      <c r="BG231" s="121">
        <f t="shared" si="424"/>
        <v>7.0156860277143132</v>
      </c>
      <c r="BH231" s="121">
        <f t="shared" si="425"/>
        <v>6.9301696691666654</v>
      </c>
      <c r="BI231" s="121">
        <f t="shared" si="426"/>
        <v>7.8892659768218421</v>
      </c>
      <c r="BJ231" s="121">
        <f t="shared" si="427"/>
        <v>10.558337383775356</v>
      </c>
      <c r="BK231" s="121">
        <f t="shared" si="428"/>
        <v>6.9308525595413597</v>
      </c>
      <c r="BL231" s="121">
        <f t="shared" si="429"/>
        <v>6.4727684559999981</v>
      </c>
      <c r="BM231" s="121">
        <f t="shared" si="442"/>
        <v>6.4678749929552231</v>
      </c>
      <c r="BN231" s="121">
        <f t="shared" si="447"/>
        <v>5.5794663798855062</v>
      </c>
      <c r="BO231" s="440">
        <f t="shared" si="430"/>
        <v>20717.78876857254</v>
      </c>
      <c r="BP231" s="440">
        <f t="shared" si="431"/>
        <v>20469.258787878785</v>
      </c>
      <c r="BQ231" s="440">
        <f t="shared" si="432"/>
        <v>23335.201029051452</v>
      </c>
      <c r="BR231" s="440">
        <f t="shared" si="433"/>
        <v>31202.371410888249</v>
      </c>
      <c r="BS231" s="440">
        <f t="shared" si="434"/>
        <v>20467.2698788774</v>
      </c>
      <c r="BT231" s="440">
        <f t="shared" si="435"/>
        <v>19848.755446196021</v>
      </c>
      <c r="BU231" s="440"/>
      <c r="BV231" s="453">
        <f t="shared" si="411"/>
        <v>21497.825996304939</v>
      </c>
      <c r="BW231" s="453">
        <f t="shared" si="412"/>
        <v>21239.938712121209</v>
      </c>
      <c r="BX231" s="453">
        <f t="shared" si="413"/>
        <v>24213.78540514526</v>
      </c>
      <c r="BY231" s="453">
        <f t="shared" si="414"/>
        <v>32377.159491117476</v>
      </c>
      <c r="BZ231" s="453">
        <f t="shared" si="415"/>
        <v>21237.874919497786</v>
      </c>
      <c r="CA231" s="453">
        <f t="shared" si="416"/>
        <v>19848.755446196021</v>
      </c>
      <c r="CB231" s="479">
        <f t="shared" si="417"/>
        <v>1649.0705501089178</v>
      </c>
    </row>
    <row r="232" spans="1:80" ht="14.4">
      <c r="A232" s="13">
        <v>4557158</v>
      </c>
      <c r="B232" s="13" t="s">
        <v>624</v>
      </c>
      <c r="C232" s="13" t="s">
        <v>106</v>
      </c>
      <c r="D232" s="13">
        <v>307868</v>
      </c>
      <c r="E232" s="13">
        <v>30031270</v>
      </c>
      <c r="F232" s="13" t="s">
        <v>1285</v>
      </c>
      <c r="G232" s="13" t="s">
        <v>1286</v>
      </c>
      <c r="H232" s="14">
        <v>1</v>
      </c>
      <c r="I232" s="18">
        <v>6470</v>
      </c>
      <c r="J232" s="119" t="s">
        <v>678</v>
      </c>
      <c r="K232" s="69">
        <v>5454</v>
      </c>
      <c r="L232" s="69">
        <v>5454</v>
      </c>
      <c r="M232" s="69">
        <v>5502</v>
      </c>
      <c r="N232" s="69">
        <v>6082</v>
      </c>
      <c r="O232" s="76">
        <v>4938</v>
      </c>
      <c r="P232" s="12">
        <f t="shared" si="410"/>
        <v>5517</v>
      </c>
      <c r="Q232" s="13">
        <v>916</v>
      </c>
      <c r="R232" s="13">
        <v>867</v>
      </c>
      <c r="S232" s="13">
        <v>693</v>
      </c>
      <c r="T232" s="13">
        <v>304</v>
      </c>
      <c r="U232" s="13">
        <v>224</v>
      </c>
      <c r="V232" s="13">
        <v>124</v>
      </c>
      <c r="W232" s="13">
        <v>107</v>
      </c>
      <c r="X232" s="13">
        <v>144</v>
      </c>
      <c r="Y232" s="13">
        <v>201</v>
      </c>
      <c r="Z232" s="13">
        <v>375</v>
      </c>
      <c r="AA232" s="13">
        <v>544</v>
      </c>
      <c r="AB232" s="13">
        <v>742</v>
      </c>
      <c r="AC232" s="13">
        <v>789</v>
      </c>
      <c r="AD232" s="13">
        <v>831</v>
      </c>
      <c r="AE232" s="13">
        <v>553</v>
      </c>
      <c r="AF232" s="13">
        <v>438</v>
      </c>
      <c r="AG232" s="13">
        <v>259</v>
      </c>
      <c r="AH232" s="13">
        <v>191</v>
      </c>
      <c r="AI232" s="13">
        <v>133</v>
      </c>
      <c r="AJ232" s="13">
        <v>119</v>
      </c>
      <c r="AK232" s="13">
        <v>225</v>
      </c>
      <c r="AL232" s="13">
        <v>429</v>
      </c>
      <c r="AM232" s="13">
        <v>594</v>
      </c>
      <c r="AN232" s="18">
        <v>956</v>
      </c>
      <c r="AO232" s="12">
        <v>5926</v>
      </c>
      <c r="AP232" s="684">
        <v>3918</v>
      </c>
      <c r="AQ232" s="121">
        <f t="shared" si="418"/>
        <v>59.994</v>
      </c>
      <c r="AR232" s="121">
        <f t="shared" si="419"/>
        <v>59.994</v>
      </c>
      <c r="AS232" s="121">
        <f t="shared" si="420"/>
        <v>60.521999999999998</v>
      </c>
      <c r="AT232" s="121">
        <f t="shared" si="436"/>
        <v>66.902000000000001</v>
      </c>
      <c r="AU232" s="121">
        <f t="shared" si="437"/>
        <v>54.317999999999998</v>
      </c>
      <c r="AV232" s="121">
        <f t="shared" si="438"/>
        <v>60.686999999999998</v>
      </c>
      <c r="AW232" s="121">
        <f t="shared" si="443"/>
        <v>65.186000000000007</v>
      </c>
      <c r="AX232" s="121">
        <f t="shared" si="444"/>
        <v>43.097999999999999</v>
      </c>
      <c r="AY232" s="121">
        <f t="shared" si="439"/>
        <v>68.542736639439909</v>
      </c>
      <c r="AZ232" s="121">
        <f t="shared" si="440"/>
        <v>67.720500000000001</v>
      </c>
      <c r="BA232" s="121">
        <f t="shared" si="441"/>
        <v>63.132898319915995</v>
      </c>
      <c r="BB232" s="121">
        <f t="shared" si="421"/>
        <v>58.950438510028647</v>
      </c>
      <c r="BC232" s="121">
        <f t="shared" si="422"/>
        <v>59.330580576070901</v>
      </c>
      <c r="BD232" s="121">
        <f t="shared" si="423"/>
        <v>62.171938930774488</v>
      </c>
      <c r="BE232" s="121">
        <f t="shared" si="445"/>
        <v>66.2009380597015</v>
      </c>
      <c r="BF232" s="121">
        <f t="shared" si="446"/>
        <v>51.114787941534708</v>
      </c>
      <c r="BG232" s="121">
        <f t="shared" si="424"/>
        <v>14.010820796467911</v>
      </c>
      <c r="BH232" s="121">
        <f t="shared" si="425"/>
        <v>13.840038585</v>
      </c>
      <c r="BI232" s="121">
        <f t="shared" si="426"/>
        <v>12.884161889128459</v>
      </c>
      <c r="BJ232" s="121">
        <f t="shared" si="427"/>
        <v>12.041216570058451</v>
      </c>
      <c r="BK232" s="121">
        <f t="shared" si="428"/>
        <v>12.127763975554654</v>
      </c>
      <c r="BL232" s="121">
        <f t="shared" si="429"/>
        <v>12.699240245999995</v>
      </c>
      <c r="BM232" s="121">
        <f t="shared" si="442"/>
        <v>13.534119776925374</v>
      </c>
      <c r="BN232" s="121">
        <f t="shared" si="447"/>
        <v>10.479553823773445</v>
      </c>
      <c r="BO232" s="440">
        <f t="shared" si="430"/>
        <v>41374.888298716454</v>
      </c>
      <c r="BP232" s="440">
        <f t="shared" si="431"/>
        <v>40878.556363636366</v>
      </c>
      <c r="BQ232" s="440">
        <f t="shared" si="432"/>
        <v>38109.31316765838</v>
      </c>
      <c r="BR232" s="440">
        <f t="shared" si="433"/>
        <v>35584.628336962749</v>
      </c>
      <c r="BS232" s="440">
        <f t="shared" si="434"/>
        <v>35814.095911373704</v>
      </c>
      <c r="BT232" s="440">
        <f t="shared" si="435"/>
        <v>38942.24174845784</v>
      </c>
      <c r="BU232" s="440"/>
      <c r="BV232" s="453">
        <f t="shared" si="411"/>
        <v>42932.677767794637</v>
      </c>
      <c r="BW232" s="453">
        <f t="shared" si="412"/>
        <v>42417.658636363638</v>
      </c>
      <c r="BX232" s="453">
        <f t="shared" si="413"/>
        <v>39544.151765838295</v>
      </c>
      <c r="BY232" s="453">
        <f t="shared" si="414"/>
        <v>36924.411030372488</v>
      </c>
      <c r="BZ232" s="453">
        <f t="shared" si="415"/>
        <v>37162.518197193502</v>
      </c>
      <c r="CA232" s="453">
        <f t="shared" si="416"/>
        <v>38942.24174845784</v>
      </c>
      <c r="CB232" s="479">
        <f t="shared" si="417"/>
        <v>3990.4360193367975</v>
      </c>
    </row>
    <row r="233" spans="1:80" ht="14.4">
      <c r="A233" s="13">
        <v>4559481</v>
      </c>
      <c r="B233" s="13" t="s">
        <v>624</v>
      </c>
      <c r="C233" s="13" t="s">
        <v>106</v>
      </c>
      <c r="D233" s="13">
        <v>304668</v>
      </c>
      <c r="E233" s="13">
        <v>30003180</v>
      </c>
      <c r="F233" s="13" t="s">
        <v>113</v>
      </c>
      <c r="G233" s="13" t="s">
        <v>528</v>
      </c>
      <c r="H233" s="14">
        <v>66</v>
      </c>
      <c r="I233" s="18">
        <v>6440</v>
      </c>
      <c r="J233" s="119" t="s">
        <v>678</v>
      </c>
      <c r="K233" s="70">
        <v>3866</v>
      </c>
      <c r="L233" s="70">
        <v>4148</v>
      </c>
      <c r="M233" s="70">
        <v>4467</v>
      </c>
      <c r="N233" s="70">
        <v>3240</v>
      </c>
      <c r="O233" s="76">
        <v>2189</v>
      </c>
      <c r="P233" s="12">
        <v>3066</v>
      </c>
      <c r="Q233" s="13">
        <v>488</v>
      </c>
      <c r="R233" s="13">
        <v>462</v>
      </c>
      <c r="S233" s="13">
        <v>369</v>
      </c>
      <c r="T233" s="13">
        <v>135</v>
      </c>
      <c r="U233" s="13">
        <v>99</v>
      </c>
      <c r="V233" s="13">
        <v>55</v>
      </c>
      <c r="W233" s="13">
        <v>47</v>
      </c>
      <c r="X233" s="13">
        <v>64</v>
      </c>
      <c r="Y233" s="13">
        <v>89</v>
      </c>
      <c r="Z233" s="13">
        <v>166</v>
      </c>
      <c r="AA233" s="13">
        <v>241</v>
      </c>
      <c r="AB233" s="13">
        <v>329</v>
      </c>
      <c r="AC233" s="13">
        <v>350</v>
      </c>
      <c r="AD233" s="13">
        <v>368</v>
      </c>
      <c r="AE233" s="13">
        <v>245</v>
      </c>
      <c r="AF233" s="13">
        <v>220</v>
      </c>
      <c r="AG233" s="13">
        <v>131</v>
      </c>
      <c r="AH233" s="13">
        <v>96</v>
      </c>
      <c r="AI233" s="13">
        <v>67</v>
      </c>
      <c r="AJ233" s="13">
        <v>60</v>
      </c>
      <c r="AK233" s="13">
        <v>113</v>
      </c>
      <c r="AL233" s="13">
        <v>216</v>
      </c>
      <c r="AM233" s="13">
        <v>299</v>
      </c>
      <c r="AN233" s="18">
        <v>482</v>
      </c>
      <c r="AO233" s="12">
        <v>3066</v>
      </c>
      <c r="AP233" s="684">
        <v>2330</v>
      </c>
      <c r="AQ233" s="121">
        <f t="shared" si="418"/>
        <v>42.526000000000003</v>
      </c>
      <c r="AR233" s="121">
        <f t="shared" si="419"/>
        <v>45.628</v>
      </c>
      <c r="AS233" s="121">
        <f t="shared" si="420"/>
        <v>49.137</v>
      </c>
      <c r="AT233" s="121">
        <f t="shared" si="436"/>
        <v>35.64</v>
      </c>
      <c r="AU233" s="121">
        <f t="shared" si="437"/>
        <v>24.079000000000001</v>
      </c>
      <c r="AV233" s="121">
        <f t="shared" si="438"/>
        <v>33.725999999999999</v>
      </c>
      <c r="AW233" s="121">
        <f t="shared" si="443"/>
        <v>33.725999999999999</v>
      </c>
      <c r="AX233" s="121">
        <f t="shared" si="444"/>
        <v>25.63</v>
      </c>
      <c r="AY233" s="121">
        <f t="shared" si="439"/>
        <v>48.585665538700901</v>
      </c>
      <c r="AZ233" s="121">
        <f t="shared" si="440"/>
        <v>51.504333333333335</v>
      </c>
      <c r="BA233" s="121">
        <f t="shared" si="441"/>
        <v>51.256753325166258</v>
      </c>
      <c r="BB233" s="121">
        <f t="shared" si="421"/>
        <v>31.404048137535813</v>
      </c>
      <c r="BC233" s="121">
        <f t="shared" si="422"/>
        <v>26.301061336779913</v>
      </c>
      <c r="BD233" s="121">
        <f t="shared" si="423"/>
        <v>34.551235229609318</v>
      </c>
      <c r="BE233" s="121">
        <f t="shared" si="445"/>
        <v>34.251109701492538</v>
      </c>
      <c r="BF233" s="121">
        <f t="shared" si="446"/>
        <v>30.397512992285829</v>
      </c>
      <c r="BG233" s="121">
        <f t="shared" si="424"/>
        <v>9.9313958927658508</v>
      </c>
      <c r="BH233" s="121">
        <f t="shared" si="425"/>
        <v>10.525940603333334</v>
      </c>
      <c r="BI233" s="121">
        <f t="shared" si="426"/>
        <v>10.460478218599929</v>
      </c>
      <c r="BJ233" s="121">
        <f t="shared" si="427"/>
        <v>6.4145908725730649</v>
      </c>
      <c r="BK233" s="121">
        <f t="shared" si="428"/>
        <v>5.3761999478511813</v>
      </c>
      <c r="BL233" s="121">
        <f t="shared" si="429"/>
        <v>7.0574353079999987</v>
      </c>
      <c r="BM233" s="121">
        <f t="shared" si="442"/>
        <v>7.0022968673731345</v>
      </c>
      <c r="BN233" s="121">
        <f t="shared" si="447"/>
        <v>6.2320981136784415</v>
      </c>
      <c r="BO233" s="440">
        <f t="shared" si="430"/>
        <v>29328.074470633997</v>
      </c>
      <c r="BP233" s="440">
        <f t="shared" si="431"/>
        <v>31089.888484848485</v>
      </c>
      <c r="BQ233" s="440">
        <f t="shared" si="432"/>
        <v>30940.440189009449</v>
      </c>
      <c r="BR233" s="440">
        <f t="shared" si="433"/>
        <v>18956.625421203436</v>
      </c>
      <c r="BS233" s="440">
        <f t="shared" si="434"/>
        <v>15876.277025110783</v>
      </c>
      <c r="BT233" s="440">
        <f t="shared" si="435"/>
        <v>21641.637339273475</v>
      </c>
      <c r="BU233" s="440"/>
      <c r="BV233" s="453">
        <f t="shared" si="411"/>
        <v>30432.294141968112</v>
      </c>
      <c r="BW233" s="453">
        <f t="shared" si="412"/>
        <v>32260.441515151517</v>
      </c>
      <c r="BX233" s="453">
        <f t="shared" si="413"/>
        <v>32105.366400945048</v>
      </c>
      <c r="BY233" s="453">
        <f t="shared" si="414"/>
        <v>19670.353787965614</v>
      </c>
      <c r="BZ233" s="453">
        <f t="shared" si="415"/>
        <v>16474.02841912851</v>
      </c>
      <c r="CA233" s="453">
        <f t="shared" si="416"/>
        <v>21641.637339273475</v>
      </c>
      <c r="CB233" s="479">
        <f t="shared" si="417"/>
        <v>8790.656802694637</v>
      </c>
    </row>
    <row r="234" spans="1:80" ht="14.4">
      <c r="A234" s="13">
        <v>4561289</v>
      </c>
      <c r="B234" s="13" t="s">
        <v>624</v>
      </c>
      <c r="C234" s="13" t="s">
        <v>106</v>
      </c>
      <c r="D234" s="13">
        <v>321584</v>
      </c>
      <c r="E234" s="13">
        <v>30016945</v>
      </c>
      <c r="F234" s="13" t="s">
        <v>116</v>
      </c>
      <c r="G234" s="13" t="s">
        <v>455</v>
      </c>
      <c r="H234" s="14">
        <v>31</v>
      </c>
      <c r="I234" s="18">
        <v>6470</v>
      </c>
      <c r="J234" s="119" t="s">
        <v>678</v>
      </c>
      <c r="K234" s="69">
        <v>3616</v>
      </c>
      <c r="L234" s="69">
        <v>3616</v>
      </c>
      <c r="M234" s="69">
        <v>2732</v>
      </c>
      <c r="N234" s="69">
        <v>3134</v>
      </c>
      <c r="O234" s="76">
        <f t="shared" si="409"/>
        <v>2537</v>
      </c>
      <c r="P234" s="12">
        <f t="shared" si="410"/>
        <v>2618</v>
      </c>
      <c r="Q234" s="13">
        <v>409</v>
      </c>
      <c r="R234" s="13">
        <v>387</v>
      </c>
      <c r="S234" s="13">
        <v>309</v>
      </c>
      <c r="T234" s="13">
        <v>158</v>
      </c>
      <c r="U234" s="13">
        <v>116</v>
      </c>
      <c r="V234" s="13">
        <v>64</v>
      </c>
      <c r="W234" s="13">
        <v>55</v>
      </c>
      <c r="X234" s="13">
        <v>75</v>
      </c>
      <c r="Y234" s="13">
        <v>104</v>
      </c>
      <c r="Z234" s="13">
        <v>194</v>
      </c>
      <c r="AA234" s="13">
        <v>282</v>
      </c>
      <c r="AB234" s="13">
        <v>384</v>
      </c>
      <c r="AC234" s="13">
        <v>408</v>
      </c>
      <c r="AD234" s="13">
        <v>430</v>
      </c>
      <c r="AE234" s="13">
        <v>286</v>
      </c>
      <c r="AF234" s="13">
        <v>196</v>
      </c>
      <c r="AG234" s="13">
        <v>116</v>
      </c>
      <c r="AH234" s="13">
        <v>86</v>
      </c>
      <c r="AI234" s="13">
        <v>59</v>
      </c>
      <c r="AJ234" s="13">
        <v>53</v>
      </c>
      <c r="AK234" s="13">
        <v>100</v>
      </c>
      <c r="AL234" s="13">
        <v>192</v>
      </c>
      <c r="AM234" s="13">
        <v>265</v>
      </c>
      <c r="AN234" s="18">
        <v>427</v>
      </c>
      <c r="AO234" s="12">
        <v>2307</v>
      </c>
      <c r="AP234" s="684">
        <v>2517</v>
      </c>
      <c r="AQ234" s="121">
        <f t="shared" si="418"/>
        <v>39.776000000000003</v>
      </c>
      <c r="AR234" s="121">
        <f t="shared" si="419"/>
        <v>39.776000000000003</v>
      </c>
      <c r="AS234" s="121">
        <f t="shared" si="420"/>
        <v>30.052</v>
      </c>
      <c r="AT234" s="121">
        <f t="shared" si="436"/>
        <v>34.473999999999997</v>
      </c>
      <c r="AU234" s="121">
        <f t="shared" si="437"/>
        <v>27.907</v>
      </c>
      <c r="AV234" s="121">
        <f t="shared" si="438"/>
        <v>28.797999999999998</v>
      </c>
      <c r="AW234" s="121">
        <f t="shared" si="443"/>
        <v>25.376999999999999</v>
      </c>
      <c r="AX234" s="121">
        <f t="shared" si="444"/>
        <v>27.687000000000001</v>
      </c>
      <c r="AY234" s="121">
        <f t="shared" si="439"/>
        <v>45.443809257098408</v>
      </c>
      <c r="AZ234" s="121">
        <f t="shared" si="440"/>
        <v>44.898666666666671</v>
      </c>
      <c r="BA234" s="121">
        <f t="shared" si="441"/>
        <v>31.348432971648581</v>
      </c>
      <c r="BB234" s="121">
        <f t="shared" si="421"/>
        <v>30.376631747850997</v>
      </c>
      <c r="BC234" s="121">
        <f t="shared" si="422"/>
        <v>30.482317319054651</v>
      </c>
      <c r="BD234" s="121">
        <f t="shared" si="423"/>
        <v>29.502652912954076</v>
      </c>
      <c r="BE234" s="121">
        <f t="shared" si="445"/>
        <v>25.772116791044773</v>
      </c>
      <c r="BF234" s="121">
        <f t="shared" si="446"/>
        <v>32.837141717417779</v>
      </c>
      <c r="BG234" s="121">
        <f t="shared" si="424"/>
        <v>9.2891690502434852</v>
      </c>
      <c r="BH234" s="121">
        <f t="shared" si="425"/>
        <v>9.1759405066666684</v>
      </c>
      <c r="BI234" s="121">
        <f t="shared" si="426"/>
        <v>6.3975882008540426</v>
      </c>
      <c r="BJ234" s="121">
        <f t="shared" si="427"/>
        <v>6.2047308008160442</v>
      </c>
      <c r="BK234" s="121">
        <f t="shared" si="428"/>
        <v>6.2308904831879612</v>
      </c>
      <c r="BL234" s="121">
        <f t="shared" si="429"/>
        <v>6.0262118839999994</v>
      </c>
      <c r="BM234" s="121">
        <f t="shared" si="442"/>
        <v>5.2688515567611933</v>
      </c>
      <c r="BN234" s="121">
        <f t="shared" si="447"/>
        <v>6.732270794904994</v>
      </c>
      <c r="BO234" s="440">
        <f t="shared" si="430"/>
        <v>27431.535769739403</v>
      </c>
      <c r="BP234" s="440">
        <f t="shared" si="431"/>
        <v>27102.46787878788</v>
      </c>
      <c r="BQ234" s="440">
        <f t="shared" si="432"/>
        <v>18923.054084704236</v>
      </c>
      <c r="BR234" s="440">
        <f t="shared" si="433"/>
        <v>18336.439527793693</v>
      </c>
      <c r="BS234" s="440">
        <f t="shared" si="434"/>
        <v>18400.2351816839</v>
      </c>
      <c r="BT234" s="440">
        <f t="shared" si="435"/>
        <v>18479.388960932145</v>
      </c>
      <c r="BU234" s="440"/>
      <c r="BV234" s="453">
        <f t="shared" si="411"/>
        <v>28464.34961649164</v>
      </c>
      <c r="BW234" s="453">
        <f t="shared" si="412"/>
        <v>28122.892121212124</v>
      </c>
      <c r="BX234" s="453">
        <f t="shared" si="413"/>
        <v>19635.518470423522</v>
      </c>
      <c r="BY234" s="453">
        <f t="shared" si="414"/>
        <v>19026.817522063033</v>
      </c>
      <c r="BZ234" s="453">
        <f t="shared" si="415"/>
        <v>19093.015120753324</v>
      </c>
      <c r="CA234" s="453">
        <f t="shared" si="416"/>
        <v>18479.388960932145</v>
      </c>
      <c r="CB234" s="479">
        <f t="shared" si="417"/>
        <v>9984.9606555594946</v>
      </c>
    </row>
    <row r="235" spans="1:80" ht="14.4">
      <c r="A235" s="13">
        <v>4567038</v>
      </c>
      <c r="B235" s="13" t="s">
        <v>624</v>
      </c>
      <c r="C235" s="13" t="s">
        <v>1121</v>
      </c>
      <c r="D235" s="13">
        <v>309679</v>
      </c>
      <c r="E235" s="13">
        <v>30003669</v>
      </c>
      <c r="F235" s="13" t="s">
        <v>669</v>
      </c>
      <c r="G235" s="13" t="s">
        <v>670</v>
      </c>
      <c r="H235" s="14">
        <v>2</v>
      </c>
      <c r="I235" s="18">
        <v>6300</v>
      </c>
      <c r="J235" s="119" t="s">
        <v>678</v>
      </c>
      <c r="K235" s="69">
        <v>5926</v>
      </c>
      <c r="L235" s="69">
        <v>7214</v>
      </c>
      <c r="M235" s="69">
        <v>6587</v>
      </c>
      <c r="N235" s="69">
        <v>7256</v>
      </c>
      <c r="O235" s="76">
        <f t="shared" si="409"/>
        <v>6655</v>
      </c>
      <c r="P235" s="12">
        <f t="shared" si="410"/>
        <v>6839</v>
      </c>
      <c r="Q235" s="12">
        <v>1050</v>
      </c>
      <c r="R235" s="13">
        <v>994</v>
      </c>
      <c r="S235" s="13">
        <v>795</v>
      </c>
      <c r="T235" s="13">
        <v>420</v>
      </c>
      <c r="U235" s="13">
        <v>309</v>
      </c>
      <c r="V235" s="13">
        <v>171</v>
      </c>
      <c r="W235" s="13">
        <v>147</v>
      </c>
      <c r="X235" s="13">
        <v>199</v>
      </c>
      <c r="Y235" s="13">
        <v>278</v>
      </c>
      <c r="Z235" s="13">
        <v>517</v>
      </c>
      <c r="AA235" s="13">
        <v>751</v>
      </c>
      <c r="AB235" s="12">
        <v>1024</v>
      </c>
      <c r="AC235" s="12">
        <v>1089</v>
      </c>
      <c r="AD235" s="12">
        <v>1146</v>
      </c>
      <c r="AE235" s="13">
        <v>763</v>
      </c>
      <c r="AF235" s="13">
        <v>503</v>
      </c>
      <c r="AG235" s="13">
        <v>298</v>
      </c>
      <c r="AH235" s="13">
        <v>220</v>
      </c>
      <c r="AI235" s="13">
        <v>152</v>
      </c>
      <c r="AJ235" s="13">
        <v>136</v>
      </c>
      <c r="AK235" s="13">
        <v>258</v>
      </c>
      <c r="AL235" s="13">
        <v>493</v>
      </c>
      <c r="AM235" s="13">
        <v>682</v>
      </c>
      <c r="AN235" s="55">
        <v>1099</v>
      </c>
      <c r="AO235" s="12">
        <v>6936</v>
      </c>
      <c r="AP235" s="684">
        <v>6885</v>
      </c>
      <c r="AQ235" s="121">
        <f t="shared" si="418"/>
        <v>65.186000000000007</v>
      </c>
      <c r="AR235" s="121">
        <f t="shared" si="419"/>
        <v>79.353999999999999</v>
      </c>
      <c r="AS235" s="121">
        <f t="shared" si="420"/>
        <v>72.456999999999994</v>
      </c>
      <c r="AT235" s="121">
        <f t="shared" si="436"/>
        <v>79.816000000000003</v>
      </c>
      <c r="AU235" s="121">
        <f t="shared" si="437"/>
        <v>73.204999999999998</v>
      </c>
      <c r="AV235" s="121">
        <f t="shared" si="438"/>
        <v>75.228999999999999</v>
      </c>
      <c r="AW235" s="121">
        <f t="shared" si="443"/>
        <v>76.296000000000006</v>
      </c>
      <c r="AX235" s="121">
        <f t="shared" si="444"/>
        <v>75.734999999999999</v>
      </c>
      <c r="AY235" s="121">
        <f t="shared" si="439"/>
        <v>74.474561299105417</v>
      </c>
      <c r="AZ235" s="121">
        <f t="shared" si="440"/>
        <v>89.573833333333326</v>
      </c>
      <c r="BA235" s="121">
        <f t="shared" si="441"/>
        <v>75.582770126006295</v>
      </c>
      <c r="BB235" s="121">
        <f t="shared" si="421"/>
        <v>70.329559656160455</v>
      </c>
      <c r="BC235" s="121">
        <f t="shared" si="422"/>
        <v>79.960513109305765</v>
      </c>
      <c r="BD235" s="121">
        <f t="shared" si="423"/>
        <v>77.069764427690188</v>
      </c>
      <c r="BE235" s="121">
        <f t="shared" si="445"/>
        <v>77.48391940298508</v>
      </c>
      <c r="BF235" s="121">
        <f t="shared" si="446"/>
        <v>89.822693970767332</v>
      </c>
      <c r="BG235" s="121">
        <f t="shared" si="424"/>
        <v>15.223345075150139</v>
      </c>
      <c r="BH235" s="121">
        <f t="shared" si="425"/>
        <v>18.306204318333332</v>
      </c>
      <c r="BI235" s="121">
        <f t="shared" si="426"/>
        <v>15.424931727315366</v>
      </c>
      <c r="BJ235" s="121">
        <f t="shared" si="427"/>
        <v>14.365515855367333</v>
      </c>
      <c r="BK235" s="121">
        <f t="shared" si="428"/>
        <v>16.34472848467319</v>
      </c>
      <c r="BL235" s="121">
        <f t="shared" si="429"/>
        <v>15.742270081999997</v>
      </c>
      <c r="BM235" s="121">
        <f t="shared" si="442"/>
        <v>15.840812482746269</v>
      </c>
      <c r="BN235" s="121">
        <f t="shared" si="447"/>
        <v>18.415448717886719</v>
      </c>
      <c r="BO235" s="440">
        <f t="shared" si="430"/>
        <v>44955.55336600545</v>
      </c>
      <c r="BP235" s="440">
        <f t="shared" si="431"/>
        <v>54070.023030303026</v>
      </c>
      <c r="BQ235" s="440">
        <f t="shared" si="432"/>
        <v>45624.508512425615</v>
      </c>
      <c r="BR235" s="440">
        <f t="shared" si="433"/>
        <v>42453.4796469914</v>
      </c>
      <c r="BS235" s="440">
        <f t="shared" si="434"/>
        <v>48267.073367799116</v>
      </c>
      <c r="BT235" s="440">
        <f t="shared" si="435"/>
        <v>48273.697900616855</v>
      </c>
      <c r="BU235" s="440"/>
      <c r="BV235" s="453">
        <f t="shared" si="411"/>
        <v>46648.15703189421</v>
      </c>
      <c r="BW235" s="453">
        <f t="shared" si="412"/>
        <v>56105.791969696969</v>
      </c>
      <c r="BX235" s="453">
        <f t="shared" si="413"/>
        <v>47342.298742562125</v>
      </c>
      <c r="BY235" s="453">
        <f t="shared" si="414"/>
        <v>44051.878730085962</v>
      </c>
      <c r="BZ235" s="453">
        <f t="shared" si="415"/>
        <v>50084.357756646976</v>
      </c>
      <c r="CA235" s="453">
        <f t="shared" si="416"/>
        <v>48273.697900616855</v>
      </c>
      <c r="CB235" s="479">
        <f t="shared" si="417"/>
        <v>-1625.5408687226445</v>
      </c>
    </row>
    <row r="236" spans="1:80" ht="14.4">
      <c r="A236" s="13">
        <v>4569060</v>
      </c>
      <c r="B236" s="13" t="s">
        <v>624</v>
      </c>
      <c r="C236" s="13" t="s">
        <v>1121</v>
      </c>
      <c r="D236" s="13">
        <v>310713</v>
      </c>
      <c r="E236" s="13">
        <v>30004886</v>
      </c>
      <c r="F236" s="13" t="s">
        <v>671</v>
      </c>
      <c r="G236" s="13" t="s">
        <v>672</v>
      </c>
      <c r="H236" s="14">
        <v>4</v>
      </c>
      <c r="I236" s="18">
        <v>6300</v>
      </c>
      <c r="J236" s="119" t="s">
        <v>678</v>
      </c>
      <c r="K236" s="69">
        <v>6506</v>
      </c>
      <c r="L236" s="69">
        <v>6506</v>
      </c>
      <c r="M236" s="69">
        <v>6204</v>
      </c>
      <c r="N236" s="69">
        <v>6641</v>
      </c>
      <c r="O236" s="76">
        <f t="shared" si="409"/>
        <v>5491</v>
      </c>
      <c r="P236" s="12">
        <f t="shared" si="410"/>
        <v>5456</v>
      </c>
      <c r="Q236" s="13">
        <v>954</v>
      </c>
      <c r="R236" s="13">
        <v>903</v>
      </c>
      <c r="S236" s="13">
        <v>722</v>
      </c>
      <c r="T236" s="13">
        <v>320</v>
      </c>
      <c r="U236" s="13">
        <v>236</v>
      </c>
      <c r="V236" s="13">
        <v>131</v>
      </c>
      <c r="W236" s="13">
        <v>112</v>
      </c>
      <c r="X236" s="13">
        <v>152</v>
      </c>
      <c r="Y236" s="13">
        <v>212</v>
      </c>
      <c r="Z236" s="13">
        <v>395</v>
      </c>
      <c r="AA236" s="13">
        <v>573</v>
      </c>
      <c r="AB236" s="13">
        <v>781</v>
      </c>
      <c r="AC236" s="13">
        <v>831</v>
      </c>
      <c r="AD236" s="13">
        <v>874</v>
      </c>
      <c r="AE236" s="13">
        <v>582</v>
      </c>
      <c r="AF236" s="13">
        <v>415</v>
      </c>
      <c r="AG236" s="13">
        <v>246</v>
      </c>
      <c r="AH236" s="13">
        <v>181</v>
      </c>
      <c r="AI236" s="13">
        <v>126</v>
      </c>
      <c r="AJ236" s="13">
        <v>112</v>
      </c>
      <c r="AK236" s="13">
        <v>213</v>
      </c>
      <c r="AL236" s="13">
        <v>407</v>
      </c>
      <c r="AM236" s="13">
        <v>563</v>
      </c>
      <c r="AN236" s="18">
        <v>906</v>
      </c>
      <c r="AO236" s="12">
        <v>4413</v>
      </c>
      <c r="AP236" s="684">
        <v>4527</v>
      </c>
      <c r="AQ236" s="121">
        <f t="shared" si="418"/>
        <v>71.566000000000003</v>
      </c>
      <c r="AR236" s="121">
        <f t="shared" si="419"/>
        <v>71.566000000000003</v>
      </c>
      <c r="AS236" s="121">
        <f t="shared" si="420"/>
        <v>68.244</v>
      </c>
      <c r="AT236" s="121">
        <f t="shared" si="436"/>
        <v>73.051000000000002</v>
      </c>
      <c r="AU236" s="121">
        <f t="shared" si="437"/>
        <v>60.401000000000003</v>
      </c>
      <c r="AV236" s="121">
        <f t="shared" si="438"/>
        <v>60.015999999999998</v>
      </c>
      <c r="AW236" s="121">
        <f t="shared" si="443"/>
        <v>48.542999999999999</v>
      </c>
      <c r="AX236" s="121">
        <f t="shared" si="444"/>
        <v>49.796999999999997</v>
      </c>
      <c r="AY236" s="121">
        <f t="shared" si="439"/>
        <v>81.76366787242317</v>
      </c>
      <c r="AZ236" s="121">
        <f t="shared" si="440"/>
        <v>80.782833333333329</v>
      </c>
      <c r="BA236" s="121">
        <f t="shared" si="441"/>
        <v>71.188022751137552</v>
      </c>
      <c r="BB236" s="121">
        <f t="shared" si="421"/>
        <v>64.368606074498558</v>
      </c>
      <c r="BC236" s="121">
        <f t="shared" si="422"/>
        <v>65.974932754800591</v>
      </c>
      <c r="BD236" s="121">
        <f t="shared" si="423"/>
        <v>61.484520356408495</v>
      </c>
      <c r="BE236" s="121">
        <f t="shared" si="445"/>
        <v>49.298808582089556</v>
      </c>
      <c r="BF236" s="121">
        <f t="shared" si="446"/>
        <v>59.059888976857486</v>
      </c>
      <c r="BG236" s="121">
        <f t="shared" si="424"/>
        <v>16.713311349802019</v>
      </c>
      <c r="BH236" s="121">
        <f t="shared" si="425"/>
        <v>16.509587648333333</v>
      </c>
      <c r="BI236" s="121">
        <f t="shared" si="426"/>
        <v>14.528051683052151</v>
      </c>
      <c r="BJ236" s="121">
        <f t="shared" si="427"/>
        <v>13.147931476777076</v>
      </c>
      <c r="BK236" s="121">
        <f t="shared" si="428"/>
        <v>13.485936004408789</v>
      </c>
      <c r="BL236" s="121">
        <f t="shared" si="429"/>
        <v>12.558828128</v>
      </c>
      <c r="BM236" s="121">
        <f t="shared" si="442"/>
        <v>10.078648426522388</v>
      </c>
      <c r="BN236" s="121">
        <f t="shared" si="447"/>
        <v>12.108458438035322</v>
      </c>
      <c r="BO236" s="440">
        <f t="shared" si="430"/>
        <v>49355.523152080896</v>
      </c>
      <c r="BP236" s="440">
        <f t="shared" si="431"/>
        <v>48763.455757575757</v>
      </c>
      <c r="BQ236" s="440">
        <f t="shared" si="432"/>
        <v>42971.679187959395</v>
      </c>
      <c r="BR236" s="440">
        <f t="shared" si="433"/>
        <v>38855.231303151857</v>
      </c>
      <c r="BS236" s="440">
        <f t="shared" si="434"/>
        <v>39824.868499261444</v>
      </c>
      <c r="BT236" s="440">
        <f t="shared" si="435"/>
        <v>38511.667750514047</v>
      </c>
      <c r="BU236" s="440"/>
      <c r="BV236" s="453">
        <f t="shared" si="411"/>
        <v>51213.788330999603</v>
      </c>
      <c r="BW236" s="453">
        <f t="shared" si="412"/>
        <v>50599.429242424238</v>
      </c>
      <c r="BX236" s="453">
        <f t="shared" si="413"/>
        <v>44589.588795939795</v>
      </c>
      <c r="BY236" s="453">
        <f t="shared" si="414"/>
        <v>40318.154168481371</v>
      </c>
      <c r="BZ236" s="453">
        <f t="shared" si="415"/>
        <v>41324.298789143279</v>
      </c>
      <c r="CA236" s="453">
        <f t="shared" si="416"/>
        <v>38511.667750514047</v>
      </c>
      <c r="CB236" s="479">
        <f t="shared" si="417"/>
        <v>12702.120580485556</v>
      </c>
    </row>
    <row r="237" spans="1:80" ht="14.4">
      <c r="A237" s="13">
        <v>4569259</v>
      </c>
      <c r="B237" s="13" t="s">
        <v>624</v>
      </c>
      <c r="C237" s="13" t="s">
        <v>1120</v>
      </c>
      <c r="D237" s="13">
        <v>314981</v>
      </c>
      <c r="E237" s="13">
        <v>30011531</v>
      </c>
      <c r="F237" s="13" t="s">
        <v>673</v>
      </c>
      <c r="G237" s="13" t="s">
        <v>102</v>
      </c>
      <c r="H237" s="14">
        <v>12</v>
      </c>
      <c r="I237" s="18">
        <v>6400</v>
      </c>
      <c r="J237" s="119" t="s">
        <v>678</v>
      </c>
      <c r="K237" s="69">
        <v>2457</v>
      </c>
      <c r="L237" s="69">
        <v>2647</v>
      </c>
      <c r="M237" s="69">
        <v>2736</v>
      </c>
      <c r="N237" s="69">
        <v>2643</v>
      </c>
      <c r="O237" s="76">
        <f t="shared" si="409"/>
        <v>2085</v>
      </c>
      <c r="P237" s="12">
        <f t="shared" si="410"/>
        <v>2742</v>
      </c>
      <c r="Q237" s="13">
        <v>304</v>
      </c>
      <c r="R237" s="13">
        <v>288</v>
      </c>
      <c r="S237" s="13">
        <v>230</v>
      </c>
      <c r="T237" s="13">
        <v>139</v>
      </c>
      <c r="U237" s="13">
        <v>102</v>
      </c>
      <c r="V237" s="13">
        <v>57</v>
      </c>
      <c r="W237" s="13">
        <v>49</v>
      </c>
      <c r="X237" s="13">
        <v>66</v>
      </c>
      <c r="Y237" s="13">
        <v>92</v>
      </c>
      <c r="Z237" s="13">
        <v>171</v>
      </c>
      <c r="AA237" s="13">
        <v>248</v>
      </c>
      <c r="AB237" s="13">
        <v>339</v>
      </c>
      <c r="AC237" s="13">
        <v>360</v>
      </c>
      <c r="AD237" s="13">
        <v>379</v>
      </c>
      <c r="AE237" s="13">
        <v>252</v>
      </c>
      <c r="AF237" s="13">
        <v>229</v>
      </c>
      <c r="AG237" s="13">
        <v>136</v>
      </c>
      <c r="AH237" s="13">
        <v>100</v>
      </c>
      <c r="AI237" s="13">
        <v>69</v>
      </c>
      <c r="AJ237" s="13">
        <v>62</v>
      </c>
      <c r="AK237" s="13">
        <v>118</v>
      </c>
      <c r="AL237" s="13">
        <v>225</v>
      </c>
      <c r="AM237" s="13">
        <v>311</v>
      </c>
      <c r="AN237" s="18">
        <v>501</v>
      </c>
      <c r="AO237" s="12">
        <v>2861</v>
      </c>
      <c r="AP237" s="684">
        <v>2321</v>
      </c>
      <c r="AQ237" s="121">
        <f t="shared" si="418"/>
        <v>27.027000000000001</v>
      </c>
      <c r="AR237" s="121">
        <f t="shared" si="419"/>
        <v>29.117000000000001</v>
      </c>
      <c r="AS237" s="121">
        <f t="shared" si="420"/>
        <v>30.096</v>
      </c>
      <c r="AT237" s="121">
        <f t="shared" si="436"/>
        <v>29.073</v>
      </c>
      <c r="AU237" s="121">
        <f t="shared" si="437"/>
        <v>22.934999999999999</v>
      </c>
      <c r="AV237" s="121">
        <f t="shared" si="438"/>
        <v>30.161999999999999</v>
      </c>
      <c r="AW237" s="121">
        <f t="shared" si="443"/>
        <v>31.471</v>
      </c>
      <c r="AX237" s="121">
        <f t="shared" si="444"/>
        <v>25.530999999999999</v>
      </c>
      <c r="AY237" s="121">
        <f t="shared" si="439"/>
        <v>30.878163535589266</v>
      </c>
      <c r="AZ237" s="121">
        <f t="shared" si="440"/>
        <v>32.866916666666661</v>
      </c>
      <c r="BA237" s="121">
        <f t="shared" si="441"/>
        <v>31.394331116555826</v>
      </c>
      <c r="BB237" s="121">
        <f t="shared" si="421"/>
        <v>25.617561489971344</v>
      </c>
      <c r="BC237" s="121">
        <f t="shared" si="422"/>
        <v>25.051490583456424</v>
      </c>
      <c r="BD237" s="121">
        <f t="shared" si="423"/>
        <v>30.900028375599724</v>
      </c>
      <c r="BE237" s="121">
        <f t="shared" si="445"/>
        <v>31.960999626865672</v>
      </c>
      <c r="BF237" s="121">
        <f t="shared" si="446"/>
        <v>30.280097706049531</v>
      </c>
      <c r="BG237" s="121">
        <f t="shared" si="424"/>
        <v>6.3118054083098016</v>
      </c>
      <c r="BH237" s="121">
        <f t="shared" si="425"/>
        <v>6.7170117591666658</v>
      </c>
      <c r="BI237" s="121">
        <f t="shared" si="426"/>
        <v>6.4069550942667126</v>
      </c>
      <c r="BJ237" s="121">
        <f t="shared" si="427"/>
        <v>5.2326431099415469</v>
      </c>
      <c r="BK237" s="121">
        <f t="shared" si="428"/>
        <v>5.1207751901643279</v>
      </c>
      <c r="BL237" s="121">
        <f t="shared" si="429"/>
        <v>6.3116397959999997</v>
      </c>
      <c r="BM237" s="121">
        <f t="shared" si="442"/>
        <v>6.5341067637164176</v>
      </c>
      <c r="BN237" s="121">
        <f t="shared" si="447"/>
        <v>6.2080256316942748</v>
      </c>
      <c r="BO237" s="440">
        <f t="shared" si="430"/>
        <v>18639.182352392065</v>
      </c>
      <c r="BP237" s="440">
        <f t="shared" si="431"/>
        <v>19839.666060606058</v>
      </c>
      <c r="BQ237" s="440">
        <f t="shared" si="432"/>
        <v>18950.759873993698</v>
      </c>
      <c r="BR237" s="440">
        <f t="shared" si="433"/>
        <v>15463.691663037247</v>
      </c>
      <c r="BS237" s="440">
        <f t="shared" si="434"/>
        <v>15121.990679468241</v>
      </c>
      <c r="BT237" s="440">
        <f t="shared" si="435"/>
        <v>19354.65413708019</v>
      </c>
      <c r="BU237" s="440"/>
      <c r="BV237" s="453">
        <f t="shared" si="411"/>
        <v>19340.958796382733</v>
      </c>
      <c r="BW237" s="453">
        <f t="shared" si="412"/>
        <v>20586.641439393938</v>
      </c>
      <c r="BX237" s="453">
        <f t="shared" si="413"/>
        <v>19664.267399369968</v>
      </c>
      <c r="BY237" s="453">
        <f t="shared" si="414"/>
        <v>16045.908969627506</v>
      </c>
      <c r="BZ237" s="453">
        <f t="shared" si="415"/>
        <v>15691.342738183161</v>
      </c>
      <c r="CA237" s="453">
        <f t="shared" si="416"/>
        <v>19354.65413708019</v>
      </c>
      <c r="CB237" s="479">
        <f t="shared" si="417"/>
        <v>-13.695340697457141</v>
      </c>
    </row>
    <row r="238" spans="1:80" ht="26.4">
      <c r="A238" s="13">
        <v>4584889</v>
      </c>
      <c r="B238" s="13" t="s">
        <v>624</v>
      </c>
      <c r="C238" s="13" t="s">
        <v>1120</v>
      </c>
      <c r="D238" s="13">
        <v>486913</v>
      </c>
      <c r="E238" s="13">
        <v>30180164</v>
      </c>
      <c r="F238" s="13" t="s">
        <v>2033</v>
      </c>
      <c r="G238" s="13" t="s">
        <v>552</v>
      </c>
      <c r="H238" s="14">
        <v>1</v>
      </c>
      <c r="I238" s="18">
        <v>6470</v>
      </c>
      <c r="J238" s="119" t="s">
        <v>678</v>
      </c>
      <c r="K238" s="121">
        <v>7918</v>
      </c>
      <c r="L238" s="121">
        <v>8036</v>
      </c>
      <c r="M238" s="69">
        <v>8749</v>
      </c>
      <c r="N238" s="69">
        <v>12002</v>
      </c>
      <c r="O238" s="76">
        <f t="shared" si="409"/>
        <v>10121</v>
      </c>
      <c r="P238" s="12">
        <f t="shared" si="410"/>
        <v>10593</v>
      </c>
      <c r="Q238" s="12">
        <v>1703</v>
      </c>
      <c r="R238" s="12">
        <v>1612</v>
      </c>
      <c r="S238" s="12">
        <v>1289</v>
      </c>
      <c r="T238" s="13">
        <v>607</v>
      </c>
      <c r="U238" s="13">
        <v>446</v>
      </c>
      <c r="V238" s="13">
        <v>248</v>
      </c>
      <c r="W238" s="13">
        <v>212</v>
      </c>
      <c r="X238" s="13">
        <v>287</v>
      </c>
      <c r="Y238" s="13">
        <v>402</v>
      </c>
      <c r="Z238" s="13">
        <v>748</v>
      </c>
      <c r="AA238" s="12">
        <v>1086</v>
      </c>
      <c r="AB238" s="12">
        <v>1481</v>
      </c>
      <c r="AC238" s="12">
        <v>1481</v>
      </c>
      <c r="AD238" s="12">
        <v>1559</v>
      </c>
      <c r="AE238" s="12">
        <v>1038</v>
      </c>
      <c r="AF238" s="13">
        <v>879</v>
      </c>
      <c r="AG238" s="13">
        <v>521</v>
      </c>
      <c r="AH238" s="13">
        <v>385</v>
      </c>
      <c r="AI238" s="13">
        <v>267</v>
      </c>
      <c r="AJ238" s="13">
        <v>238</v>
      </c>
      <c r="AK238" s="13">
        <v>451</v>
      </c>
      <c r="AL238" s="13">
        <v>863</v>
      </c>
      <c r="AM238" s="12">
        <v>1193</v>
      </c>
      <c r="AN238" s="55">
        <v>1718</v>
      </c>
      <c r="AO238" s="12">
        <v>10801</v>
      </c>
      <c r="AP238" s="684"/>
      <c r="AQ238" s="121">
        <f t="shared" si="418"/>
        <v>87.097999999999999</v>
      </c>
      <c r="AR238" s="121">
        <f t="shared" si="419"/>
        <v>88.396000000000001</v>
      </c>
      <c r="AS238" s="121">
        <f t="shared" si="420"/>
        <v>96.239000000000004</v>
      </c>
      <c r="AT238" s="121">
        <f t="shared" si="436"/>
        <v>132.02199999999999</v>
      </c>
      <c r="AU238" s="121">
        <f t="shared" si="437"/>
        <v>111.331</v>
      </c>
      <c r="AV238" s="121">
        <f t="shared" si="438"/>
        <v>116.523</v>
      </c>
      <c r="AW238" s="121">
        <f t="shared" si="443"/>
        <v>118.81100000000001</v>
      </c>
      <c r="AX238" s="121">
        <f t="shared" si="444"/>
        <v>0</v>
      </c>
      <c r="AY238" s="121">
        <f t="shared" si="439"/>
        <v>99.508872150914044</v>
      </c>
      <c r="AZ238" s="121">
        <f t="shared" si="440"/>
        <v>99.780333333333331</v>
      </c>
      <c r="BA238" s="121">
        <f t="shared" si="441"/>
        <v>100.39071744837243</v>
      </c>
      <c r="BB238" s="121">
        <f t="shared" si="421"/>
        <v>116.33067461318049</v>
      </c>
      <c r="BC238" s="121">
        <f t="shared" si="422"/>
        <v>121.60486148449039</v>
      </c>
      <c r="BD238" s="121">
        <f t="shared" si="423"/>
        <v>119.37417964359149</v>
      </c>
      <c r="BE238" s="121">
        <f t="shared" si="445"/>
        <v>120.66087276119404</v>
      </c>
      <c r="BF238" s="952">
        <f t="shared" si="446"/>
        <v>0</v>
      </c>
      <c r="BG238" s="121">
        <f t="shared" si="424"/>
        <v>20.340608556368341</v>
      </c>
      <c r="BH238" s="121">
        <f t="shared" si="425"/>
        <v>20.392106723333335</v>
      </c>
      <c r="BI238" s="121">
        <f t="shared" si="426"/>
        <v>20.487737616863846</v>
      </c>
      <c r="BJ238" s="121">
        <f t="shared" si="427"/>
        <v>23.761703596488246</v>
      </c>
      <c r="BK238" s="121">
        <f t="shared" si="428"/>
        <v>24.857249736044679</v>
      </c>
      <c r="BL238" s="121">
        <f t="shared" si="429"/>
        <v>24.383369933999994</v>
      </c>
      <c r="BM238" s="121">
        <f t="shared" si="442"/>
        <v>24.667908827298511</v>
      </c>
      <c r="BN238" s="121">
        <f t="shared" si="447"/>
        <v>0</v>
      </c>
      <c r="BO238" s="440">
        <f t="shared" si="430"/>
        <v>60067.173734733566</v>
      </c>
      <c r="BP238" s="440">
        <f t="shared" si="431"/>
        <v>60231.037575757575</v>
      </c>
      <c r="BQ238" s="440">
        <f t="shared" si="432"/>
        <v>60599.487623381174</v>
      </c>
      <c r="BR238" s="440">
        <f t="shared" si="433"/>
        <v>70221.425402865309</v>
      </c>
      <c r="BS238" s="440">
        <f t="shared" si="434"/>
        <v>73405.116387001472</v>
      </c>
      <c r="BT238" s="440">
        <f t="shared" si="435"/>
        <v>74771.64524948594</v>
      </c>
      <c r="BU238" s="440"/>
      <c r="BV238" s="453">
        <f t="shared" si="411"/>
        <v>62328.739010890706</v>
      </c>
      <c r="BW238" s="453">
        <f t="shared" si="412"/>
        <v>62498.772424242423</v>
      </c>
      <c r="BX238" s="453">
        <f t="shared" si="413"/>
        <v>62881.094838116915</v>
      </c>
      <c r="BY238" s="453">
        <f t="shared" si="414"/>
        <v>72865.30437134669</v>
      </c>
      <c r="BZ238" s="453">
        <f t="shared" si="415"/>
        <v>76168.863238921709</v>
      </c>
      <c r="CA238" s="453">
        <f t="shared" si="416"/>
        <v>74771.64524948594</v>
      </c>
      <c r="CB238" s="479">
        <f t="shared" si="417"/>
        <v>-12442.906238595235</v>
      </c>
    </row>
    <row r="239" spans="1:80" ht="14.4">
      <c r="A239" s="13">
        <v>4518029</v>
      </c>
      <c r="B239" s="13" t="s">
        <v>624</v>
      </c>
      <c r="C239" s="13" t="s">
        <v>1121</v>
      </c>
      <c r="D239" s="13">
        <v>387539</v>
      </c>
      <c r="E239" s="13">
        <v>30119219</v>
      </c>
      <c r="F239" s="13" t="s">
        <v>2065</v>
      </c>
      <c r="G239" s="13" t="s">
        <v>649</v>
      </c>
      <c r="H239" s="705">
        <v>9</v>
      </c>
      <c r="I239" s="18">
        <v>6320</v>
      </c>
      <c r="J239" s="119" t="s">
        <v>678</v>
      </c>
      <c r="K239" s="69">
        <v>20112</v>
      </c>
      <c r="L239" s="69">
        <v>16748</v>
      </c>
      <c r="M239" s="69">
        <f>15319+633</f>
        <v>15952</v>
      </c>
      <c r="N239" s="69">
        <f>17100+2068</f>
        <v>19168</v>
      </c>
      <c r="O239" s="76">
        <v>20952</v>
      </c>
      <c r="P239" s="12">
        <v>19230</v>
      </c>
      <c r="Q239" s="13">
        <v>380</v>
      </c>
      <c r="R239" s="13">
        <v>360</v>
      </c>
      <c r="S239" s="13">
        <v>316</v>
      </c>
      <c r="T239" s="13">
        <v>144</v>
      </c>
      <c r="U239" s="13">
        <v>106</v>
      </c>
      <c r="V239" s="13">
        <v>59</v>
      </c>
      <c r="W239" s="13">
        <v>50</v>
      </c>
      <c r="X239" s="13">
        <v>68</v>
      </c>
      <c r="Y239" s="13">
        <v>95</v>
      </c>
      <c r="Z239" s="13">
        <v>177</v>
      </c>
      <c r="AA239" s="13">
        <v>257</v>
      </c>
      <c r="AB239" s="13">
        <v>351</v>
      </c>
      <c r="AC239" s="13">
        <v>373</v>
      </c>
      <c r="AD239" s="13">
        <v>393</v>
      </c>
      <c r="AE239" s="13">
        <v>261</v>
      </c>
      <c r="AF239" s="13">
        <v>159</v>
      </c>
      <c r="AG239" s="13">
        <v>94</v>
      </c>
      <c r="AH239" s="13">
        <v>70</v>
      </c>
      <c r="AI239" s="13">
        <v>48</v>
      </c>
      <c r="AJ239" s="13">
        <v>43</v>
      </c>
      <c r="AK239" s="13">
        <v>82</v>
      </c>
      <c r="AL239" s="13">
        <v>156</v>
      </c>
      <c r="AM239" s="13">
        <v>216</v>
      </c>
      <c r="AN239" s="18">
        <v>347</v>
      </c>
      <c r="AO239" s="12">
        <v>19700</v>
      </c>
      <c r="AP239" s="684">
        <v>17598</v>
      </c>
      <c r="AQ239" s="121">
        <f t="shared" si="418"/>
        <v>221.232</v>
      </c>
      <c r="AR239" s="121">
        <f t="shared" si="419"/>
        <v>184.22800000000001</v>
      </c>
      <c r="AS239" s="121">
        <f t="shared" si="420"/>
        <v>175.47200000000001</v>
      </c>
      <c r="AT239" s="121">
        <f t="shared" si="436"/>
        <v>210.84800000000001</v>
      </c>
      <c r="AU239" s="121">
        <f t="shared" si="437"/>
        <v>230.47200000000001</v>
      </c>
      <c r="AV239" s="121">
        <f t="shared" si="438"/>
        <v>211.53</v>
      </c>
      <c r="AW239" s="121">
        <f t="shared" si="443"/>
        <v>216.7</v>
      </c>
      <c r="AX239" s="121">
        <f t="shared" si="444"/>
        <v>193.578</v>
      </c>
      <c r="AY239" s="121">
        <f t="shared" si="439"/>
        <v>252.75605414235704</v>
      </c>
      <c r="AZ239" s="121">
        <f t="shared" si="440"/>
        <v>207.95433333333332</v>
      </c>
      <c r="BA239" s="121">
        <f t="shared" si="441"/>
        <v>183.04180189009452</v>
      </c>
      <c r="BB239" s="121">
        <f t="shared" si="421"/>
        <v>185.78789959885387</v>
      </c>
      <c r="BC239" s="121">
        <f t="shared" si="422"/>
        <v>251.74044638109305</v>
      </c>
      <c r="BD239" s="121">
        <f t="shared" si="423"/>
        <v>216.70588827964357</v>
      </c>
      <c r="BE239" s="121">
        <f t="shared" si="445"/>
        <v>220.07399253731342</v>
      </c>
      <c r="BF239" s="121">
        <f t="shared" si="446"/>
        <v>229.58602302070645</v>
      </c>
      <c r="BG239" s="121">
        <f t="shared" si="424"/>
        <v>51.665865027239207</v>
      </c>
      <c r="BH239" s="121">
        <f t="shared" si="425"/>
        <v>42.499627103333331</v>
      </c>
      <c r="BI239" s="121">
        <f t="shared" si="426"/>
        <v>37.355170929730491</v>
      </c>
      <c r="BJ239" s="121">
        <f t="shared" si="427"/>
        <v>37.94903637206189</v>
      </c>
      <c r="BK239" s="121">
        <f t="shared" si="428"/>
        <v>51.458264644759225</v>
      </c>
      <c r="BL239" s="121">
        <f t="shared" si="429"/>
        <v>44.264344739999991</v>
      </c>
      <c r="BM239" s="121">
        <f t="shared" si="442"/>
        <v>44.991927034328356</v>
      </c>
      <c r="BN239" s="121">
        <f t="shared" si="447"/>
        <v>47.069726439705235</v>
      </c>
      <c r="BO239" s="440">
        <f t="shared" si="430"/>
        <v>152572.74540956825</v>
      </c>
      <c r="BP239" s="440">
        <f t="shared" si="431"/>
        <v>125528.79757575756</v>
      </c>
      <c r="BQ239" s="440">
        <f t="shared" si="432"/>
        <v>110490.68768638432</v>
      </c>
      <c r="BR239" s="440">
        <f t="shared" si="433"/>
        <v>112148.33212148998</v>
      </c>
      <c r="BS239" s="440">
        <f t="shared" si="434"/>
        <v>151959.687633678</v>
      </c>
      <c r="BT239" s="440">
        <f t="shared" si="435"/>
        <v>135736.68820424948</v>
      </c>
      <c r="BU239" s="440"/>
      <c r="BV239" s="453">
        <f t="shared" si="411"/>
        <v>158317.20118553092</v>
      </c>
      <c r="BW239" s="453">
        <f t="shared" si="412"/>
        <v>130255.03242424242</v>
      </c>
      <c r="BX239" s="453">
        <f t="shared" si="413"/>
        <v>114650.72863843193</v>
      </c>
      <c r="BY239" s="453">
        <f t="shared" si="414"/>
        <v>116370.78438510028</v>
      </c>
      <c r="BZ239" s="453">
        <f t="shared" si="415"/>
        <v>157681.06141506648</v>
      </c>
      <c r="CA239" s="453">
        <f t="shared" si="416"/>
        <v>135736.68820424948</v>
      </c>
      <c r="CB239" s="479">
        <f t="shared" si="417"/>
        <v>22580.512981281441</v>
      </c>
    </row>
    <row r="240" spans="1:80" ht="14.4">
      <c r="A240" s="13">
        <v>4676520</v>
      </c>
      <c r="B240" s="13" t="s">
        <v>624</v>
      </c>
      <c r="C240" s="13" t="s">
        <v>1121</v>
      </c>
      <c r="D240" s="13">
        <v>387539</v>
      </c>
      <c r="E240" s="13">
        <v>30218038</v>
      </c>
      <c r="F240" s="124" t="s">
        <v>674</v>
      </c>
      <c r="G240" s="706" t="s">
        <v>649</v>
      </c>
      <c r="H240" s="68">
        <v>11</v>
      </c>
      <c r="I240" s="765">
        <v>6320</v>
      </c>
      <c r="J240" s="119" t="s">
        <v>678</v>
      </c>
      <c r="K240" s="121">
        <v>2157</v>
      </c>
      <c r="L240" s="121">
        <v>2875</v>
      </c>
      <c r="M240" s="121">
        <v>2643</v>
      </c>
      <c r="N240" s="121">
        <v>2738</v>
      </c>
      <c r="O240" s="709">
        <f>SUM(Q240:AB240)</f>
        <v>3133</v>
      </c>
      <c r="P240" s="710">
        <f>SUM(AC240:AN240)</f>
        <v>2927</v>
      </c>
      <c r="Q240" s="124">
        <v>565</v>
      </c>
      <c r="R240" s="124">
        <v>535</v>
      </c>
      <c r="S240" s="124">
        <v>469</v>
      </c>
      <c r="T240" s="124">
        <v>172</v>
      </c>
      <c r="U240" s="124">
        <v>127</v>
      </c>
      <c r="V240" s="124">
        <v>70</v>
      </c>
      <c r="W240" s="124">
        <v>60</v>
      </c>
      <c r="X240" s="124">
        <v>81</v>
      </c>
      <c r="Y240" s="124">
        <v>114</v>
      </c>
      <c r="Z240" s="124">
        <v>212</v>
      </c>
      <c r="AA240" s="124">
        <v>308</v>
      </c>
      <c r="AB240" s="124">
        <v>420</v>
      </c>
      <c r="AC240" s="124">
        <v>446</v>
      </c>
      <c r="AD240" s="124">
        <v>470</v>
      </c>
      <c r="AE240" s="124">
        <v>313</v>
      </c>
      <c r="AF240" s="124">
        <v>222</v>
      </c>
      <c r="AG240" s="124">
        <v>132</v>
      </c>
      <c r="AH240" s="124">
        <v>97</v>
      </c>
      <c r="AI240" s="124">
        <v>67</v>
      </c>
      <c r="AJ240" s="124">
        <v>60</v>
      </c>
      <c r="AK240" s="124">
        <v>114</v>
      </c>
      <c r="AL240" s="124">
        <v>218</v>
      </c>
      <c r="AM240" s="124">
        <v>302</v>
      </c>
      <c r="AN240" s="706">
        <v>486</v>
      </c>
      <c r="AO240" s="710">
        <v>3108</v>
      </c>
      <c r="AP240" s="711">
        <v>2209</v>
      </c>
      <c r="AQ240" s="121">
        <f t="shared" si="418"/>
        <v>23.727</v>
      </c>
      <c r="AR240" s="121">
        <f t="shared" si="419"/>
        <v>31.625</v>
      </c>
      <c r="AS240" s="121">
        <f t="shared" si="420"/>
        <v>29.073</v>
      </c>
      <c r="AT240" s="121">
        <f t="shared" si="436"/>
        <v>30.117999999999999</v>
      </c>
      <c r="AU240" s="121">
        <f t="shared" si="437"/>
        <v>34.463000000000001</v>
      </c>
      <c r="AV240" s="121">
        <f t="shared" si="438"/>
        <v>32.197000000000003</v>
      </c>
      <c r="AW240" s="121">
        <f t="shared" si="443"/>
        <v>34.188000000000002</v>
      </c>
      <c r="AX240" s="121">
        <f t="shared" si="444"/>
        <v>24.298999999999999</v>
      </c>
      <c r="AY240" s="121">
        <f t="shared" si="439"/>
        <v>27.107935997666278</v>
      </c>
      <c r="AZ240" s="121">
        <f t="shared" si="440"/>
        <v>35.697916666666664</v>
      </c>
      <c r="BA240" s="121">
        <f t="shared" si="441"/>
        <v>30.327199247462374</v>
      </c>
      <c r="BB240" s="121">
        <f t="shared" si="421"/>
        <v>26.538359197707734</v>
      </c>
      <c r="BC240" s="121">
        <f t="shared" si="422"/>
        <v>37.643318943870014</v>
      </c>
      <c r="BD240" s="121">
        <f t="shared" si="423"/>
        <v>32.984822412611379</v>
      </c>
      <c r="BE240" s="121">
        <f t="shared" si="445"/>
        <v>34.720302985074632</v>
      </c>
      <c r="BF240" s="121">
        <f t="shared" si="446"/>
        <v>28.818929699553387</v>
      </c>
      <c r="BG240" s="121">
        <f t="shared" si="424"/>
        <v>5.5411331972829636</v>
      </c>
      <c r="BH240" s="121">
        <f t="shared" si="425"/>
        <v>7.2955832291666667</v>
      </c>
      <c r="BI240" s="121">
        <f t="shared" si="426"/>
        <v>6.1891748224221219</v>
      </c>
      <c r="BJ240" s="121">
        <f t="shared" si="427"/>
        <v>5.4207252497237812</v>
      </c>
      <c r="BK240" s="121">
        <f t="shared" si="428"/>
        <v>7.6946708253164697</v>
      </c>
      <c r="BL240" s="121">
        <f t="shared" si="429"/>
        <v>6.7374798259999995</v>
      </c>
      <c r="BM240" s="121">
        <f t="shared" si="442"/>
        <v>7.0982187422686573</v>
      </c>
      <c r="BN240" s="121">
        <f t="shared" si="447"/>
        <v>5.9084569670024356</v>
      </c>
      <c r="BO240" s="440">
        <f t="shared" si="430"/>
        <v>16363.335911318552</v>
      </c>
      <c r="BP240" s="440">
        <f t="shared" si="431"/>
        <v>21548.560606060604</v>
      </c>
      <c r="BQ240" s="440">
        <f t="shared" si="432"/>
        <v>18306.60027301365</v>
      </c>
      <c r="BR240" s="440">
        <f t="shared" si="433"/>
        <v>16019.518642979941</v>
      </c>
      <c r="BS240" s="440">
        <f t="shared" si="434"/>
        <v>22722.876162481534</v>
      </c>
      <c r="BT240" s="440">
        <f t="shared" si="435"/>
        <v>20660.493311172038</v>
      </c>
      <c r="BU240" s="440"/>
      <c r="BV240" s="453">
        <f t="shared" si="411"/>
        <v>16979.42536581097</v>
      </c>
      <c r="BW240" s="453">
        <f t="shared" si="412"/>
        <v>22359.876893939392</v>
      </c>
      <c r="BX240" s="453">
        <f t="shared" si="413"/>
        <v>18995.854801365069</v>
      </c>
      <c r="BY240" s="453">
        <f t="shared" si="414"/>
        <v>16622.663170200572</v>
      </c>
      <c r="BZ240" s="453">
        <f t="shared" si="415"/>
        <v>23578.406138478582</v>
      </c>
      <c r="CA240" s="453">
        <f t="shared" si="416"/>
        <v>20660.493311172038</v>
      </c>
      <c r="CB240" s="479">
        <f t="shared" si="417"/>
        <v>-3681.0679453610683</v>
      </c>
    </row>
    <row r="241" spans="1:80" ht="14.4">
      <c r="A241" s="13">
        <v>4603799</v>
      </c>
      <c r="B241" s="13" t="s">
        <v>624</v>
      </c>
      <c r="C241" s="13" t="s">
        <v>1120</v>
      </c>
      <c r="D241" s="13">
        <v>608292</v>
      </c>
      <c r="E241" s="18">
        <v>30122648</v>
      </c>
      <c r="F241" s="67" t="s">
        <v>675</v>
      </c>
      <c r="G241" s="761" t="s">
        <v>676</v>
      </c>
      <c r="H241" s="68">
        <v>22</v>
      </c>
      <c r="I241" s="766">
        <v>6440</v>
      </c>
      <c r="J241" s="748" t="s">
        <v>678</v>
      </c>
      <c r="K241" s="758">
        <v>871</v>
      </c>
      <c r="L241" s="758">
        <v>951</v>
      </c>
      <c r="M241" s="758">
        <v>633</v>
      </c>
      <c r="N241" s="758">
        <v>2068</v>
      </c>
      <c r="O241" s="131">
        <f t="shared" si="409"/>
        <v>895</v>
      </c>
      <c r="P241" s="131">
        <f t="shared" si="410"/>
        <v>582</v>
      </c>
      <c r="Q241" s="67">
        <v>158</v>
      </c>
      <c r="R241" s="67">
        <v>148</v>
      </c>
      <c r="S241" s="67">
        <v>125</v>
      </c>
      <c r="T241" s="67">
        <v>62</v>
      </c>
      <c r="U241" s="67">
        <v>37</v>
      </c>
      <c r="V241" s="67">
        <v>20</v>
      </c>
      <c r="W241" s="67">
        <v>17</v>
      </c>
      <c r="X241" s="67">
        <v>24</v>
      </c>
      <c r="Y241" s="67">
        <v>33</v>
      </c>
      <c r="Z241" s="67">
        <v>61</v>
      </c>
      <c r="AA241" s="67">
        <v>89</v>
      </c>
      <c r="AB241" s="67">
        <v>121</v>
      </c>
      <c r="AC241" s="67">
        <v>129</v>
      </c>
      <c r="AD241" s="67">
        <v>136</v>
      </c>
      <c r="AE241" s="67">
        <v>90</v>
      </c>
      <c r="AF241" s="67">
        <v>30</v>
      </c>
      <c r="AG241" s="67">
        <v>18</v>
      </c>
      <c r="AH241" s="67">
        <v>13</v>
      </c>
      <c r="AI241" s="67">
        <v>9</v>
      </c>
      <c r="AJ241" s="67">
        <v>8</v>
      </c>
      <c r="AK241" s="67">
        <v>15</v>
      </c>
      <c r="AL241" s="67">
        <v>29</v>
      </c>
      <c r="AM241" s="67">
        <v>40</v>
      </c>
      <c r="AN241" s="67">
        <v>65</v>
      </c>
      <c r="AO241" s="67">
        <v>991</v>
      </c>
      <c r="AP241" s="759">
        <v>609</v>
      </c>
      <c r="AQ241" s="712">
        <f t="shared" si="418"/>
        <v>9.5809999999999995</v>
      </c>
      <c r="AR241" s="712">
        <f t="shared" si="419"/>
        <v>10.461</v>
      </c>
      <c r="AS241" s="121">
        <f t="shared" si="420"/>
        <v>6.9630000000000001</v>
      </c>
      <c r="AT241" s="121">
        <f t="shared" si="436"/>
        <v>22.748000000000001</v>
      </c>
      <c r="AU241" s="121">
        <f t="shared" si="437"/>
        <v>9.8450000000000006</v>
      </c>
      <c r="AV241" s="121">
        <f t="shared" si="438"/>
        <v>6.4020000000000001</v>
      </c>
      <c r="AW241" s="121">
        <f t="shared" si="443"/>
        <v>10.901</v>
      </c>
      <c r="AX241" s="121">
        <f t="shared" si="444"/>
        <v>6.6989999999999998</v>
      </c>
      <c r="AY241" s="121">
        <f t="shared" si="439"/>
        <v>10.94622728510307</v>
      </c>
      <c r="AZ241" s="121">
        <f t="shared" si="440"/>
        <v>11.808249999999999</v>
      </c>
      <c r="BA241" s="121">
        <f t="shared" si="441"/>
        <v>7.2633814315715792</v>
      </c>
      <c r="BB241" s="121">
        <f t="shared" si="421"/>
        <v>20.044312206303722</v>
      </c>
      <c r="BC241" s="121">
        <f t="shared" si="422"/>
        <v>10.753517540620383</v>
      </c>
      <c r="BD241" s="121">
        <f t="shared" si="423"/>
        <v>6.5586493488690882</v>
      </c>
      <c r="BE241" s="121">
        <f t="shared" si="445"/>
        <v>11.07072723880597</v>
      </c>
      <c r="BF241" s="121">
        <f t="shared" si="446"/>
        <v>7.9451010353227769</v>
      </c>
      <c r="BG241" s="121">
        <f t="shared" si="424"/>
        <v>2.2375183193479189</v>
      </c>
      <c r="BH241" s="121">
        <f t="shared" si="425"/>
        <v>2.4132520524999999</v>
      </c>
      <c r="BI241" s="121">
        <f t="shared" si="426"/>
        <v>1.4823108825551281</v>
      </c>
      <c r="BJ241" s="121">
        <f t="shared" si="427"/>
        <v>4.0942512112595981</v>
      </c>
      <c r="BK241" s="121">
        <f t="shared" si="428"/>
        <v>2.1981265204782128</v>
      </c>
      <c r="BL241" s="121">
        <f t="shared" si="429"/>
        <v>1.339669716</v>
      </c>
      <c r="BM241" s="121">
        <f t="shared" si="442"/>
        <v>2.2632994767014925</v>
      </c>
      <c r="BN241" s="121">
        <f t="shared" si="447"/>
        <v>1.6289046142618759</v>
      </c>
      <c r="BO241" s="440">
        <f t="shared" si="430"/>
        <v>6607.5408339167625</v>
      </c>
      <c r="BP241" s="440">
        <f t="shared" si="431"/>
        <v>7127.8890909090906</v>
      </c>
      <c r="BQ241" s="440">
        <f t="shared" si="432"/>
        <v>4384.4411550577533</v>
      </c>
      <c r="BR241" s="440">
        <f t="shared" si="433"/>
        <v>12099.475731805156</v>
      </c>
      <c r="BS241" s="440">
        <f t="shared" si="434"/>
        <v>6491.2142245199402</v>
      </c>
      <c r="BT241" s="440">
        <f t="shared" si="435"/>
        <v>4108.0994557916383</v>
      </c>
      <c r="BU241" s="440"/>
      <c r="BV241" s="453">
        <f t="shared" si="411"/>
        <v>6856.3187267600142</v>
      </c>
      <c r="BW241" s="453">
        <f t="shared" si="412"/>
        <v>7396.2584090909086</v>
      </c>
      <c r="BX241" s="453">
        <f t="shared" si="413"/>
        <v>4549.5180057752896</v>
      </c>
      <c r="BY241" s="453">
        <f t="shared" si="414"/>
        <v>12555.028281948422</v>
      </c>
      <c r="BZ241" s="453">
        <f t="shared" si="415"/>
        <v>6735.6123504431307</v>
      </c>
      <c r="CA241" s="453">
        <f t="shared" si="416"/>
        <v>4108.0994557916383</v>
      </c>
      <c r="CB241" s="479">
        <f t="shared" si="417"/>
        <v>2748.2192709683759</v>
      </c>
    </row>
    <row r="242" spans="1:80" ht="14.4">
      <c r="A242" s="56"/>
      <c r="B242" s="13"/>
      <c r="C242" s="58" t="s">
        <v>1120</v>
      </c>
      <c r="D242" s="58">
        <v>587759</v>
      </c>
      <c r="E242" s="60">
        <v>30102018</v>
      </c>
      <c r="F242" s="67" t="s">
        <v>2107</v>
      </c>
      <c r="G242" s="761" t="s">
        <v>360</v>
      </c>
      <c r="H242" s="68">
        <v>2</v>
      </c>
      <c r="I242" s="56">
        <v>6300</v>
      </c>
      <c r="J242" s="748"/>
      <c r="K242" s="758"/>
      <c r="L242" s="758"/>
      <c r="M242" s="758"/>
      <c r="N242" s="758"/>
      <c r="O242" s="131"/>
      <c r="P242" s="131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  <c r="AK242" s="67"/>
      <c r="AL242" s="67"/>
      <c r="AM242" s="67"/>
      <c r="AN242" s="67"/>
      <c r="AO242" s="67">
        <v>5154</v>
      </c>
      <c r="AP242" s="759">
        <v>4942</v>
      </c>
      <c r="AQ242" s="712"/>
      <c r="AR242" s="712"/>
      <c r="AS242" s="121"/>
      <c r="AT242" s="121"/>
      <c r="AU242" s="121"/>
      <c r="AV242" s="121"/>
      <c r="AW242" s="121">
        <f t="shared" si="443"/>
        <v>56.694000000000003</v>
      </c>
      <c r="AX242" s="121">
        <f t="shared" si="444"/>
        <v>54.362000000000002</v>
      </c>
      <c r="AY242" s="121"/>
      <c r="AZ242" s="121"/>
      <c r="BA242" s="121"/>
      <c r="BB242" s="121"/>
      <c r="BC242" s="121"/>
      <c r="BD242" s="121"/>
      <c r="BE242" s="121">
        <f t="shared" si="445"/>
        <v>57.576718656716423</v>
      </c>
      <c r="BF242" s="121">
        <f t="shared" si="446"/>
        <v>64.474038286642298</v>
      </c>
      <c r="BG242" s="121"/>
      <c r="BH242" s="121"/>
      <c r="BI242" s="121"/>
      <c r="BJ242" s="121"/>
      <c r="BK242" s="121"/>
      <c r="BL242" s="121"/>
      <c r="BM242" s="121">
        <f t="shared" si="442"/>
        <v>11.770984362179107</v>
      </c>
      <c r="BN242" s="121">
        <f t="shared" si="447"/>
        <v>13.218467329527405</v>
      </c>
      <c r="BO242" s="440"/>
      <c r="BP242" s="440"/>
      <c r="BQ242" s="440"/>
      <c r="BR242" s="440"/>
      <c r="BS242" s="440"/>
      <c r="BT242" s="440"/>
      <c r="BU242" s="440"/>
      <c r="BV242" s="453"/>
      <c r="BW242" s="453"/>
      <c r="BX242" s="453"/>
      <c r="BY242" s="453"/>
      <c r="BZ242" s="453"/>
      <c r="CA242" s="453"/>
      <c r="CB242" s="479"/>
    </row>
    <row r="243" spans="1:80" ht="14.4">
      <c r="A243" s="56"/>
      <c r="B243" s="13"/>
      <c r="C243" s="58" t="s">
        <v>1120</v>
      </c>
      <c r="D243" s="685">
        <v>309144</v>
      </c>
      <c r="E243" s="685">
        <v>30032501</v>
      </c>
      <c r="F243" s="122" t="s">
        <v>2104</v>
      </c>
      <c r="G243" s="762" t="s">
        <v>2105</v>
      </c>
      <c r="H243" s="720">
        <v>1</v>
      </c>
      <c r="I243" s="767">
        <v>6400</v>
      </c>
      <c r="J243" s="720" t="s">
        <v>678</v>
      </c>
      <c r="K243" s="720">
        <v>1507</v>
      </c>
      <c r="L243" s="720">
        <v>1583</v>
      </c>
      <c r="M243" s="720">
        <v>1586</v>
      </c>
      <c r="N243" s="720">
        <v>2125</v>
      </c>
      <c r="O243" s="721">
        <v>6804</v>
      </c>
      <c r="P243" s="721">
        <v>5155</v>
      </c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>
        <v>3616</v>
      </c>
      <c r="AP243" s="759">
        <v>2624</v>
      </c>
      <c r="AQ243" s="121">
        <f t="shared" si="418"/>
        <v>16.577000000000002</v>
      </c>
      <c r="AR243" s="121">
        <f t="shared" si="419"/>
        <v>17.413</v>
      </c>
      <c r="AS243" s="121">
        <f t="shared" si="420"/>
        <v>17.446000000000002</v>
      </c>
      <c r="AT243" s="121">
        <f t="shared" si="436"/>
        <v>23.375</v>
      </c>
      <c r="AU243" s="121"/>
      <c r="AV243" s="121"/>
      <c r="AW243" s="121"/>
      <c r="AX243" s="121">
        <f t="shared" si="444"/>
        <v>28.864000000000001</v>
      </c>
      <c r="AY243" s="121">
        <f t="shared" si="439"/>
        <v>18.939109665499807</v>
      </c>
      <c r="AZ243" s="121">
        <f t="shared" si="440"/>
        <v>19.655583333333333</v>
      </c>
      <c r="BA243" s="121">
        <f t="shared" si="441"/>
        <v>18.198614455722787</v>
      </c>
      <c r="BB243" s="121">
        <f t="shared" si="421"/>
        <v>20.596790830945558</v>
      </c>
      <c r="BC243" s="121"/>
      <c r="BD243" s="121"/>
      <c r="BE243" s="121"/>
      <c r="BF243" s="121">
        <f t="shared" si="446"/>
        <v>34.233079009338205</v>
      </c>
      <c r="BG243" s="121">
        <f t="shared" si="424"/>
        <v>3.8713434067248156</v>
      </c>
      <c r="BH243" s="121">
        <f t="shared" si="425"/>
        <v>4.0170115658333332</v>
      </c>
      <c r="BI243" s="121">
        <f t="shared" si="426"/>
        <v>3.7139732381239066</v>
      </c>
      <c r="BJ243" s="121">
        <f t="shared" si="427"/>
        <v>4.2071004951289392</v>
      </c>
      <c r="BK243" s="121"/>
      <c r="BL243" s="121"/>
      <c r="BM243" s="121"/>
      <c r="BN243" s="121">
        <f t="shared" si="447"/>
        <v>7.018465858494519</v>
      </c>
      <c r="BO243" s="440">
        <f t="shared" si="430"/>
        <v>11432.33528899261</v>
      </c>
      <c r="BP243" s="440">
        <f t="shared" si="431"/>
        <v>11864.824848484848</v>
      </c>
      <c r="BQ243" s="440">
        <f t="shared" si="432"/>
        <v>10985.345453272665</v>
      </c>
      <c r="BR243" s="440">
        <f t="shared" si="433"/>
        <v>12432.971919770773</v>
      </c>
      <c r="BS243" s="440"/>
      <c r="BT243" s="440"/>
      <c r="BU243" s="440"/>
      <c r="BV243" s="453">
        <f t="shared" si="411"/>
        <v>11862.769599572151</v>
      </c>
      <c r="BW243" s="453">
        <f t="shared" si="412"/>
        <v>12311.542651515152</v>
      </c>
      <c r="BX243" s="453">
        <f t="shared" si="413"/>
        <v>11398.950327266364</v>
      </c>
      <c r="BY243" s="453">
        <f t="shared" si="414"/>
        <v>12901.080802292263</v>
      </c>
      <c r="BZ243" s="453"/>
      <c r="CA243" s="453"/>
      <c r="CB243" s="479"/>
    </row>
    <row r="244" spans="1:80" s="948" customFormat="1" ht="14.4">
      <c r="A244" s="293">
        <v>4496081</v>
      </c>
      <c r="B244" s="293" t="s">
        <v>624</v>
      </c>
      <c r="C244" s="293" t="s">
        <v>106</v>
      </c>
      <c r="D244" s="293" t="s">
        <v>1136</v>
      </c>
      <c r="E244" s="293">
        <v>30036584</v>
      </c>
      <c r="F244" s="293" t="s">
        <v>2186</v>
      </c>
      <c r="G244" s="293" t="s">
        <v>488</v>
      </c>
      <c r="H244" s="294">
        <v>8</v>
      </c>
      <c r="I244" s="295">
        <v>6400</v>
      </c>
      <c r="J244" s="296" t="s">
        <v>678</v>
      </c>
      <c r="K244" s="297">
        <v>3567</v>
      </c>
      <c r="L244" s="297">
        <v>3567</v>
      </c>
      <c r="M244" s="297">
        <v>4209</v>
      </c>
      <c r="N244" s="297">
        <v>5349</v>
      </c>
      <c r="O244" s="298">
        <f>SUM(Q244:AB244)</f>
        <v>4608</v>
      </c>
      <c r="P244" s="299">
        <f>SUM(AC244:AN244)</f>
        <v>4816</v>
      </c>
      <c r="Q244" s="293">
        <v>807</v>
      </c>
      <c r="R244" s="293">
        <v>764</v>
      </c>
      <c r="S244" s="293">
        <v>611</v>
      </c>
      <c r="T244" s="293">
        <v>267</v>
      </c>
      <c r="U244" s="293">
        <v>196</v>
      </c>
      <c r="V244" s="293">
        <v>109</v>
      </c>
      <c r="W244" s="293">
        <v>93</v>
      </c>
      <c r="X244" s="293">
        <v>126</v>
      </c>
      <c r="Y244" s="293">
        <v>177</v>
      </c>
      <c r="Z244" s="293">
        <v>329</v>
      </c>
      <c r="AA244" s="293">
        <v>478</v>
      </c>
      <c r="AB244" s="293">
        <v>651</v>
      </c>
      <c r="AC244" s="293">
        <v>692</v>
      </c>
      <c r="AD244" s="293">
        <v>729</v>
      </c>
      <c r="AE244" s="293">
        <v>485</v>
      </c>
      <c r="AF244" s="293">
        <v>381</v>
      </c>
      <c r="AG244" s="293">
        <v>226</v>
      </c>
      <c r="AH244" s="293">
        <v>167</v>
      </c>
      <c r="AI244" s="293">
        <v>115</v>
      </c>
      <c r="AJ244" s="293">
        <v>103</v>
      </c>
      <c r="AK244" s="293">
        <v>195</v>
      </c>
      <c r="AL244" s="293">
        <v>374</v>
      </c>
      <c r="AM244" s="293">
        <v>517</v>
      </c>
      <c r="AN244" s="295">
        <v>832</v>
      </c>
      <c r="AO244" s="627">
        <v>5212</v>
      </c>
      <c r="AP244" s="686">
        <v>4464</v>
      </c>
      <c r="AQ244" s="300">
        <f t="shared" ref="AQ244:AV244" si="448">K244*11/1000</f>
        <v>39.237000000000002</v>
      </c>
      <c r="AR244" s="300">
        <f t="shared" si="448"/>
        <v>39.237000000000002</v>
      </c>
      <c r="AS244" s="300">
        <f t="shared" si="448"/>
        <v>46.298999999999999</v>
      </c>
      <c r="AT244" s="300">
        <f t="shared" si="448"/>
        <v>58.838999999999999</v>
      </c>
      <c r="AU244" s="300">
        <f t="shared" si="448"/>
        <v>50.688000000000002</v>
      </c>
      <c r="AV244" s="300">
        <f t="shared" si="448"/>
        <v>52.975999999999999</v>
      </c>
      <c r="AW244" s="300"/>
      <c r="AX244" s="300"/>
      <c r="AY244" s="300">
        <f>0.85*AQ244/$AY$157+0.15*AQ244</f>
        <v>44.828005425904315</v>
      </c>
      <c r="AZ244" s="300">
        <f>0.85*AR244/$AZ$157+0.15*AR244</f>
        <v>44.29025</v>
      </c>
      <c r="BA244" s="300">
        <f>0.85*AS244/$BA$157+0.15*AS244</f>
        <v>48.296322978648931</v>
      </c>
      <c r="BB244" s="300">
        <f>0.85*AT244/$BB$157+0.15*AT244</f>
        <v>51.845757249283665</v>
      </c>
      <c r="BC244" s="300">
        <f>0.85*AU244/$BC$157+0.15*AU244</f>
        <v>55.365596454948303</v>
      </c>
      <c r="BD244" s="300">
        <f>0.85*AV244/$BD$157+0.15*AV244</f>
        <v>54.272259904043857</v>
      </c>
      <c r="BE244" s="300">
        <f>0.85*AW244/$BE$157+0.15*AW244</f>
        <v>0</v>
      </c>
      <c r="BF244" s="300">
        <f>0.85*AX244/$BF$157+0.15*AX244</f>
        <v>0</v>
      </c>
      <c r="BG244" s="300">
        <f>$BG$157*AY244/1000</f>
        <v>9.1632925891091013</v>
      </c>
      <c r="BH244" s="300">
        <f>$BH$157*AZ244/1000</f>
        <v>9.0515983925000008</v>
      </c>
      <c r="BI244" s="300">
        <f>$BI$157*BA244/1000</f>
        <v>9.8563135934826747</v>
      </c>
      <c r="BJ244" s="300">
        <f>$BJ$157*BB244/1000</f>
        <v>10.590014375738681</v>
      </c>
      <c r="BK244" s="300">
        <f>$BK$157*BC244/1000</f>
        <v>11.317281571355982</v>
      </c>
      <c r="BL244" s="300">
        <f>$BL$157*BD244/1000</f>
        <v>11.085651807999996</v>
      </c>
      <c r="BM244" s="300">
        <f>$BM$157*BE244/1000</f>
        <v>0</v>
      </c>
      <c r="BN244" s="300">
        <f>$BN$157*BF244/1000</f>
        <v>0</v>
      </c>
      <c r="BO244" s="969"/>
      <c r="BP244" s="969"/>
      <c r="BQ244" s="969"/>
      <c r="BR244" s="969"/>
      <c r="BS244" s="969"/>
      <c r="BT244" s="969"/>
      <c r="BU244" s="969"/>
      <c r="BV244" s="453"/>
      <c r="BW244" s="453"/>
      <c r="BX244" s="453"/>
      <c r="BY244" s="453"/>
      <c r="BZ244" s="453"/>
      <c r="CA244" s="453"/>
      <c r="CB244" s="975"/>
    </row>
    <row r="245" spans="1:80" ht="26.4">
      <c r="A245" s="122"/>
      <c r="B245" s="123"/>
      <c r="C245" s="13" t="s">
        <v>1121</v>
      </c>
      <c r="D245" s="13" t="s">
        <v>1149</v>
      </c>
      <c r="E245" s="123"/>
      <c r="F245" s="749" t="s">
        <v>1115</v>
      </c>
      <c r="G245" s="763" t="s">
        <v>1114</v>
      </c>
      <c r="H245" s="720">
        <v>44</v>
      </c>
      <c r="I245" s="114"/>
      <c r="J245" s="750" t="s">
        <v>678</v>
      </c>
      <c r="K245" s="751">
        <v>196774</v>
      </c>
      <c r="L245" s="751">
        <v>203561</v>
      </c>
      <c r="M245" s="751">
        <v>205634</v>
      </c>
      <c r="N245" s="751">
        <v>211687</v>
      </c>
      <c r="O245" s="752">
        <v>188209</v>
      </c>
      <c r="P245" s="753">
        <v>99987</v>
      </c>
      <c r="Q245" s="754"/>
      <c r="R245" s="754"/>
      <c r="S245" s="754"/>
      <c r="T245" s="754"/>
      <c r="U245" s="754"/>
      <c r="V245" s="754"/>
      <c r="W245" s="754"/>
      <c r="X245" s="754"/>
      <c r="Y245" s="754"/>
      <c r="Z245" s="754"/>
      <c r="AA245" s="754"/>
      <c r="AB245" s="754"/>
      <c r="AC245" s="754"/>
      <c r="AD245" s="754"/>
      <c r="AE245" s="754"/>
      <c r="AF245" s="754"/>
      <c r="AG245" s="754"/>
      <c r="AH245" s="754"/>
      <c r="AI245" s="754"/>
      <c r="AJ245" s="754"/>
      <c r="AK245" s="754"/>
      <c r="AL245" s="754"/>
      <c r="AM245" s="754"/>
      <c r="AN245" s="755"/>
      <c r="AO245" s="133">
        <v>0</v>
      </c>
      <c r="AP245" s="756">
        <v>0</v>
      </c>
      <c r="AQ245" s="757">
        <f t="shared" si="418"/>
        <v>2164.5140000000001</v>
      </c>
      <c r="AR245" s="757">
        <f t="shared" si="419"/>
        <v>2239.1709999999998</v>
      </c>
      <c r="AS245" s="121">
        <f t="shared" si="420"/>
        <v>2261.9740000000002</v>
      </c>
      <c r="AT245" s="121">
        <f t="shared" si="436"/>
        <v>2328.5569999999998</v>
      </c>
      <c r="AU245" s="121">
        <f t="shared" si="437"/>
        <v>2070.299</v>
      </c>
      <c r="AV245" s="121">
        <f t="shared" si="438"/>
        <v>1099.857</v>
      </c>
      <c r="AW245" s="121">
        <f t="shared" si="443"/>
        <v>0</v>
      </c>
      <c r="AX245" s="121">
        <f t="shared" si="444"/>
        <v>0</v>
      </c>
      <c r="AY245" s="121">
        <f t="shared" si="439"/>
        <v>2472.9425118241929</v>
      </c>
      <c r="AZ245" s="121">
        <f t="shared" si="440"/>
        <v>2527.5490833333329</v>
      </c>
      <c r="BA245" s="121">
        <f t="shared" si="441"/>
        <v>2359.5547824641235</v>
      </c>
      <c r="BB245" s="121">
        <f t="shared" si="421"/>
        <v>2051.7989932378218</v>
      </c>
      <c r="BC245" s="121">
        <f t="shared" si="422"/>
        <v>2261.3505953101921</v>
      </c>
      <c r="BD245" s="121">
        <f t="shared" si="423"/>
        <v>1126.7691966415352</v>
      </c>
      <c r="BE245" s="121">
        <f t="shared" si="445"/>
        <v>0</v>
      </c>
      <c r="BF245" s="121">
        <f t="shared" si="446"/>
        <v>0</v>
      </c>
      <c r="BG245" s="121">
        <f t="shared" si="424"/>
        <v>505.49417884198328</v>
      </c>
      <c r="BH245" s="121">
        <f t="shared" si="425"/>
        <v>516.55520616083322</v>
      </c>
      <c r="BI245" s="121">
        <f t="shared" si="426"/>
        <v>481.53794000527836</v>
      </c>
      <c r="BJ245" s="121">
        <f t="shared" si="427"/>
        <v>419.10046235875745</v>
      </c>
      <c r="BK245" s="121">
        <f t="shared" si="428"/>
        <v>462.24267518735638</v>
      </c>
      <c r="BL245" s="121">
        <f t="shared" si="429"/>
        <v>230.15387610599998</v>
      </c>
      <c r="BM245" s="121">
        <f>$BM$157*BE245/1000</f>
        <v>0</v>
      </c>
      <c r="BN245" s="121">
        <f t="shared" si="447"/>
        <v>0</v>
      </c>
      <c r="BO245" s="440">
        <f t="shared" si="430"/>
        <v>1492758.0253193311</v>
      </c>
      <c r="BP245" s="440">
        <f t="shared" si="431"/>
        <v>1525720.5375757574</v>
      </c>
      <c r="BQ245" s="440">
        <f t="shared" si="432"/>
        <v>1424313.0686874345</v>
      </c>
      <c r="BR245" s="440">
        <f t="shared" si="433"/>
        <v>1238540.4831908306</v>
      </c>
      <c r="BS245" s="440">
        <f t="shared" si="434"/>
        <v>1365033.4502599705</v>
      </c>
      <c r="BT245" s="440">
        <f t="shared" si="435"/>
        <v>705767.2513509253</v>
      </c>
      <c r="BU245" s="440"/>
      <c r="BV245" s="453">
        <f t="shared" si="411"/>
        <v>1548961.2642244264</v>
      </c>
      <c r="BW245" s="453">
        <f t="shared" si="412"/>
        <v>1583164.8349242422</v>
      </c>
      <c r="BX245" s="453">
        <f t="shared" si="413"/>
        <v>1477939.3137434374</v>
      </c>
      <c r="BY245" s="453">
        <f t="shared" si="414"/>
        <v>1285172.2784916903</v>
      </c>
      <c r="BZ245" s="453">
        <f t="shared" si="415"/>
        <v>1416427.7819715659</v>
      </c>
      <c r="CA245" s="453">
        <f t="shared" si="416"/>
        <v>705767.2513509253</v>
      </c>
      <c r="CB245" s="479">
        <f t="shared" si="417"/>
        <v>843194.01287350105</v>
      </c>
    </row>
    <row r="246" spans="1:80" ht="14.4">
      <c r="A246" s="122"/>
      <c r="B246" s="114"/>
      <c r="C246" s="75"/>
      <c r="D246" s="689">
        <v>756042</v>
      </c>
      <c r="E246" s="114"/>
      <c r="F246" s="13" t="s">
        <v>144</v>
      </c>
      <c r="G246" s="18" t="s">
        <v>1137</v>
      </c>
      <c r="H246" s="68">
        <v>20</v>
      </c>
      <c r="I246" s="765">
        <v>6400</v>
      </c>
      <c r="J246" s="119" t="s">
        <v>678</v>
      </c>
      <c r="K246" s="121">
        <v>54725</v>
      </c>
      <c r="L246" s="121">
        <v>52550</v>
      </c>
      <c r="M246" s="121">
        <v>48464</v>
      </c>
      <c r="N246" s="121">
        <v>49861</v>
      </c>
      <c r="O246" s="76">
        <v>43750</v>
      </c>
      <c r="P246" s="12">
        <v>43858</v>
      </c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  <c r="AK246" s="86"/>
      <c r="AL246" s="86"/>
      <c r="AM246" s="86"/>
      <c r="AN246" s="86"/>
      <c r="AO246" s="12">
        <v>43674</v>
      </c>
      <c r="AP246" s="684">
        <v>41351</v>
      </c>
      <c r="AQ246" s="121">
        <f t="shared" si="418"/>
        <v>601.97500000000002</v>
      </c>
      <c r="AR246" s="121">
        <f t="shared" si="419"/>
        <v>578.04999999999995</v>
      </c>
      <c r="AS246" s="121">
        <f t="shared" si="420"/>
        <v>533.10400000000004</v>
      </c>
      <c r="AT246" s="121">
        <f t="shared" si="436"/>
        <v>548.471</v>
      </c>
      <c r="AU246" s="121">
        <f t="shared" si="437"/>
        <v>481.25</v>
      </c>
      <c r="AV246" s="121">
        <f t="shared" si="438"/>
        <v>482.43799999999999</v>
      </c>
      <c r="AW246" s="121">
        <f t="shared" si="443"/>
        <v>480.41399999999999</v>
      </c>
      <c r="AX246" s="121">
        <f t="shared" si="444"/>
        <v>454.86099999999999</v>
      </c>
      <c r="AY246" s="121">
        <f t="shared" si="439"/>
        <v>687.75234004278491</v>
      </c>
      <c r="AZ246" s="121">
        <f t="shared" si="440"/>
        <v>652.49583333333328</v>
      </c>
      <c r="BA246" s="121">
        <f t="shared" si="441"/>
        <v>556.10192369618494</v>
      </c>
      <c r="BB246" s="121">
        <f t="shared" si="421"/>
        <v>483.28310005730657</v>
      </c>
      <c r="BC246" s="121">
        <f t="shared" si="422"/>
        <v>525.66077363367799</v>
      </c>
      <c r="BD246" s="121">
        <f t="shared" si="423"/>
        <v>494.24268581220008</v>
      </c>
      <c r="BE246" s="121">
        <f t="shared" si="445"/>
        <v>487.89398731343283</v>
      </c>
      <c r="BF246" s="121">
        <f t="shared" si="446"/>
        <v>539.47105568412496</v>
      </c>
      <c r="BG246" s="121">
        <f t="shared" si="424"/>
        <v>140.58345582814567</v>
      </c>
      <c r="BH246" s="121">
        <f t="shared" si="425"/>
        <v>133.35057345833332</v>
      </c>
      <c r="BI246" s="121">
        <f t="shared" si="426"/>
        <v>113.48928058791742</v>
      </c>
      <c r="BJ246" s="121">
        <f t="shared" si="427"/>
        <v>98.715406017705433</v>
      </c>
      <c r="BK246" s="121">
        <f t="shared" si="428"/>
        <v>107.45031873846011</v>
      </c>
      <c r="BL246" s="121">
        <f t="shared" si="429"/>
        <v>100.95401100399998</v>
      </c>
      <c r="BM246" s="121">
        <f>$BM$157*BE246/1000</f>
        <v>99.745046766358215</v>
      </c>
      <c r="BN246" s="121">
        <f t="shared" si="447"/>
        <v>110.60235583635931</v>
      </c>
      <c r="BO246" s="440">
        <f t="shared" si="430"/>
        <v>415152.32162582653</v>
      </c>
      <c r="BP246" s="440">
        <f t="shared" si="431"/>
        <v>393870.2121212121</v>
      </c>
      <c r="BQ246" s="440">
        <f t="shared" si="432"/>
        <v>335683.34303115163</v>
      </c>
      <c r="BR246" s="440">
        <f t="shared" si="433"/>
        <v>291727.25312550139</v>
      </c>
      <c r="BS246" s="440">
        <f t="shared" si="434"/>
        <v>317307.95790251106</v>
      </c>
      <c r="BT246" s="440">
        <f t="shared" si="435"/>
        <v>309575.64593145985</v>
      </c>
      <c r="BU246" s="440"/>
      <c r="BV246" s="453">
        <f t="shared" si="411"/>
        <v>430783.05662679893</v>
      </c>
      <c r="BW246" s="453">
        <f t="shared" si="412"/>
        <v>408699.66287878784</v>
      </c>
      <c r="BX246" s="453">
        <f t="shared" si="413"/>
        <v>348322.02311515587</v>
      </c>
      <c r="BY246" s="453">
        <f t="shared" si="414"/>
        <v>302710.95994498569</v>
      </c>
      <c r="BZ246" s="453">
        <f t="shared" si="415"/>
        <v>329254.79366691288</v>
      </c>
      <c r="CA246" s="453">
        <f t="shared" si="416"/>
        <v>309575.64593145985</v>
      </c>
      <c r="CB246" s="479">
        <f t="shared" si="417"/>
        <v>121207.41069533909</v>
      </c>
    </row>
    <row r="247" spans="1:80" ht="26.4">
      <c r="A247" s="113"/>
      <c r="B247" s="124"/>
      <c r="C247" s="124"/>
      <c r="D247" s="124" t="s">
        <v>1149</v>
      </c>
      <c r="E247" s="124"/>
      <c r="F247" s="124" t="s">
        <v>2109</v>
      </c>
      <c r="G247" s="706" t="s">
        <v>590</v>
      </c>
      <c r="H247" s="68" t="s">
        <v>589</v>
      </c>
      <c r="I247" s="766">
        <v>6400</v>
      </c>
      <c r="J247" s="707" t="s">
        <v>678</v>
      </c>
      <c r="K247" s="708">
        <v>4334</v>
      </c>
      <c r="L247" s="708">
        <v>5996</v>
      </c>
      <c r="M247" s="708">
        <v>6507</v>
      </c>
      <c r="N247" s="708">
        <v>6906</v>
      </c>
      <c r="O247" s="709">
        <v>7131</v>
      </c>
      <c r="P247" s="710">
        <v>6554</v>
      </c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706"/>
      <c r="AO247" s="710">
        <v>6559</v>
      </c>
      <c r="AP247" s="711">
        <v>3644</v>
      </c>
      <c r="AQ247" s="712">
        <f t="shared" ref="AQ247:AV247" si="449">K247*11/1000</f>
        <v>47.673999999999999</v>
      </c>
      <c r="AR247" s="712">
        <f t="shared" si="449"/>
        <v>65.956000000000003</v>
      </c>
      <c r="AS247" s="712">
        <f t="shared" si="449"/>
        <v>71.576999999999998</v>
      </c>
      <c r="AT247" s="712">
        <f t="shared" si="449"/>
        <v>75.965999999999994</v>
      </c>
      <c r="AU247" s="712">
        <f t="shared" si="449"/>
        <v>78.441000000000003</v>
      </c>
      <c r="AV247" s="712">
        <f t="shared" si="449"/>
        <v>72.093999999999994</v>
      </c>
      <c r="AW247" s="712">
        <f>AO247*11/1000</f>
        <v>72.149000000000001</v>
      </c>
      <c r="AX247" s="121">
        <f t="shared" si="444"/>
        <v>40.084000000000003</v>
      </c>
      <c r="AY247" s="712">
        <f>0.85*AQ247/$AY$157+0.15*AQ247</f>
        <v>54.467220497860751</v>
      </c>
      <c r="AZ247" s="712">
        <f>0.85*AR247/$AZ$157+0.15*AR247</f>
        <v>74.450333333333333</v>
      </c>
      <c r="BA247" s="712">
        <f>0.85*AS247/$BA$157+0.15*AS247</f>
        <v>74.664807227861388</v>
      </c>
      <c r="BB247" s="712">
        <f>0.85*AT247/$BB$157+0.15*AT247</f>
        <v>66.937147048710585</v>
      </c>
      <c r="BC247" s="712">
        <f>0.85*AU247/$BC$157+0.15*AU247</f>
        <v>85.679702326440179</v>
      </c>
      <c r="BD247" s="712">
        <f>0.85*AV247/$BD$157+0.15*AV247</f>
        <v>73.858054694996554</v>
      </c>
      <c r="BE247" s="712">
        <f>0.85*AW247/$BE$157+0.15*AW247</f>
        <v>73.272351119402998</v>
      </c>
      <c r="BF247" s="121">
        <f t="shared" si="446"/>
        <v>47.540144782785227</v>
      </c>
      <c r="BG247" s="712">
        <f>$BG$157*AY247/1000</f>
        <v>11.133644541967717</v>
      </c>
      <c r="BH247" s="712">
        <f>$BH$157*AZ247/1000</f>
        <v>15.215414623333334</v>
      </c>
      <c r="BI247" s="712">
        <f>$BI$157*BA247/1000</f>
        <v>15.237593859061953</v>
      </c>
      <c r="BJ247" s="712">
        <f>$BJ$157*BB247/1000</f>
        <v>13.672581656169623</v>
      </c>
      <c r="BK247" s="712">
        <f>$BK$157*BC247/1000</f>
        <v>17.513787952547638</v>
      </c>
      <c r="BL247" s="712">
        <f>$BL$157*BD247/1000</f>
        <v>15.086246251999995</v>
      </c>
      <c r="BM247" s="712">
        <f>$BM$157*BE247/1000</f>
        <v>14.97979946285075</v>
      </c>
      <c r="BN247" s="121">
        <f t="shared" si="447"/>
        <v>9.7466804833666281</v>
      </c>
      <c r="BO247" s="440">
        <f>$BO$157*AY247</f>
        <v>32878.394918708669</v>
      </c>
      <c r="BP247" s="440">
        <f>$BP$157*AZ247</f>
        <v>44940.928484848482</v>
      </c>
      <c r="BQ247" s="440">
        <f>$BQ$157*BA247</f>
        <v>45070.392726636332</v>
      </c>
      <c r="BR247" s="440">
        <f>$BR$157*BB247</f>
        <v>40405.696036676207</v>
      </c>
      <c r="BS247" s="440">
        <f>$BS$157*BC247</f>
        <v>51719.383949778436</v>
      </c>
      <c r="BT247" s="440">
        <f>$BT$157*BD247</f>
        <v>46261.999713502388</v>
      </c>
      <c r="BU247" s="440"/>
      <c r="BV247" s="453">
        <f>$BV$157*AY247</f>
        <v>34116.28629366005</v>
      </c>
      <c r="BW247" s="453">
        <f>$BW$157*AZ247</f>
        <v>46632.981515151514</v>
      </c>
      <c r="BX247" s="453">
        <f>$BX$157*BA247</f>
        <v>46767.32016363318</v>
      </c>
      <c r="BY247" s="453">
        <f>$BY$157*BB247</f>
        <v>41926.994833237812</v>
      </c>
      <c r="BZ247" s="453">
        <f>$BZ$157*BC247</f>
        <v>53666.649911742985</v>
      </c>
      <c r="CA247" s="453">
        <f>$CA$157*BD247</f>
        <v>46261.999713502388</v>
      </c>
      <c r="CB247" s="479">
        <f>BV247-CA247</f>
        <v>-12145.713419842337</v>
      </c>
    </row>
    <row r="248" spans="1:80">
      <c r="A248" s="124" t="s">
        <v>2043</v>
      </c>
      <c r="B248" s="122"/>
      <c r="C248" s="122" t="s">
        <v>106</v>
      </c>
      <c r="D248" s="122" t="s">
        <v>2044</v>
      </c>
      <c r="E248" s="122"/>
      <c r="F248" s="722" t="s">
        <v>2042</v>
      </c>
      <c r="G248" s="764" t="s">
        <v>36</v>
      </c>
      <c r="H248" s="122"/>
      <c r="I248" s="768">
        <v>6430</v>
      </c>
      <c r="J248" s="720"/>
      <c r="K248" s="720"/>
      <c r="L248" s="720"/>
      <c r="M248" s="720"/>
      <c r="N248" s="720"/>
      <c r="O248" s="721"/>
      <c r="P248" s="721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>
        <v>41</v>
      </c>
      <c r="AR248" s="122">
        <v>40</v>
      </c>
      <c r="AS248" s="122">
        <v>40</v>
      </c>
      <c r="AT248" s="122">
        <v>40</v>
      </c>
      <c r="AU248" s="122">
        <v>40</v>
      </c>
      <c r="AV248" s="122">
        <v>40</v>
      </c>
      <c r="AW248" s="122">
        <v>40</v>
      </c>
      <c r="AX248" s="121">
        <f>AP248*$AX$157/1000</f>
        <v>0</v>
      </c>
      <c r="AY248" s="122">
        <v>20</v>
      </c>
      <c r="AZ248" s="122"/>
      <c r="BA248" s="122"/>
      <c r="BB248" s="122"/>
      <c r="BC248" s="122"/>
      <c r="BD248" s="122"/>
      <c r="BE248" s="122"/>
      <c r="BF248" s="121">
        <f t="shared" si="446"/>
        <v>0</v>
      </c>
      <c r="BG248" s="122"/>
      <c r="BH248" s="122"/>
      <c r="BI248" s="122"/>
      <c r="BJ248" s="122"/>
      <c r="BK248" s="122"/>
      <c r="BL248" s="122"/>
      <c r="BM248" s="122"/>
      <c r="BN248" s="121">
        <f t="shared" si="447"/>
        <v>0</v>
      </c>
    </row>
    <row r="249" spans="1:80" s="301" customFormat="1" ht="15" thickBot="1">
      <c r="A249" s="713"/>
      <c r="B249" s="713"/>
      <c r="C249" s="713"/>
      <c r="D249" s="713"/>
      <c r="E249" s="713"/>
      <c r="F249" s="714"/>
      <c r="G249" s="715"/>
      <c r="H249" s="716"/>
      <c r="I249" s="717"/>
      <c r="J249" s="718"/>
      <c r="K249" s="719">
        <f t="shared" ref="K249:AN249" si="450">SUM(K158:K247)</f>
        <v>1378584</v>
      </c>
      <c r="L249" s="719">
        <f t="shared" si="450"/>
        <v>1446059</v>
      </c>
      <c r="M249" s="719">
        <f t="shared" si="450"/>
        <v>1425881</v>
      </c>
      <c r="N249" s="719">
        <f t="shared" si="450"/>
        <v>1614281</v>
      </c>
      <c r="O249" s="719">
        <f t="shared" si="450"/>
        <v>1337427</v>
      </c>
      <c r="P249" s="719">
        <f t="shared" si="450"/>
        <v>1252769</v>
      </c>
      <c r="Q249" s="719">
        <f t="shared" si="450"/>
        <v>183329</v>
      </c>
      <c r="R249" s="719">
        <f t="shared" si="450"/>
        <v>172900</v>
      </c>
      <c r="S249" s="719">
        <f t="shared" si="450"/>
        <v>140569</v>
      </c>
      <c r="T249" s="719">
        <f t="shared" si="450"/>
        <v>58297</v>
      </c>
      <c r="U249" s="719">
        <f t="shared" si="450"/>
        <v>39310</v>
      </c>
      <c r="V249" s="719">
        <f t="shared" si="450"/>
        <v>20636</v>
      </c>
      <c r="W249" s="719">
        <f t="shared" si="450"/>
        <v>16764</v>
      </c>
      <c r="X249" s="719">
        <f t="shared" si="450"/>
        <v>22834</v>
      </c>
      <c r="Y249" s="719">
        <f t="shared" si="450"/>
        <v>32176</v>
      </c>
      <c r="Z249" s="719">
        <f t="shared" si="450"/>
        <v>67398</v>
      </c>
      <c r="AA249" s="719">
        <f t="shared" si="450"/>
        <v>107631</v>
      </c>
      <c r="AB249" s="719">
        <f t="shared" si="450"/>
        <v>136853</v>
      </c>
      <c r="AC249" s="719">
        <f t="shared" si="450"/>
        <v>161383</v>
      </c>
      <c r="AD249" s="719">
        <f t="shared" si="450"/>
        <v>158766</v>
      </c>
      <c r="AE249" s="719">
        <f t="shared" si="450"/>
        <v>102668</v>
      </c>
      <c r="AF249" s="719">
        <f t="shared" si="450"/>
        <v>80471</v>
      </c>
      <c r="AG249" s="719">
        <f t="shared" si="450"/>
        <v>42793</v>
      </c>
      <c r="AH249" s="719">
        <f t="shared" si="450"/>
        <v>30080</v>
      </c>
      <c r="AI249" s="719">
        <f t="shared" si="450"/>
        <v>20013</v>
      </c>
      <c r="AJ249" s="719">
        <f t="shared" si="450"/>
        <v>17286</v>
      </c>
      <c r="AK249" s="719">
        <f t="shared" si="450"/>
        <v>36794</v>
      </c>
      <c r="AL249" s="719">
        <f t="shared" si="450"/>
        <v>79540</v>
      </c>
      <c r="AM249" s="719">
        <f t="shared" si="450"/>
        <v>109536</v>
      </c>
      <c r="AN249" s="719">
        <f t="shared" si="450"/>
        <v>170453</v>
      </c>
      <c r="AO249" s="719"/>
      <c r="AP249" s="818"/>
      <c r="AQ249" s="719">
        <f t="shared" ref="AQ249:BT249" si="451">SUM(AQ158:AQ247)</f>
        <v>15164.424000000003</v>
      </c>
      <c r="AR249" s="719">
        <f t="shared" si="451"/>
        <v>15906.649000000001</v>
      </c>
      <c r="AS249" s="719">
        <f t="shared" si="451"/>
        <v>15684.691000000003</v>
      </c>
      <c r="AT249" s="719">
        <f t="shared" si="451"/>
        <v>17757.091000000004</v>
      </c>
      <c r="AU249" s="719">
        <f t="shared" si="451"/>
        <v>14636.852999999994</v>
      </c>
      <c r="AV249" s="719">
        <f t="shared" si="451"/>
        <v>13723.753999999997</v>
      </c>
      <c r="AW249" s="719">
        <f t="shared" si="451"/>
        <v>12914.869000000001</v>
      </c>
      <c r="AX249" s="719">
        <f t="shared" si="451"/>
        <v>10373.506000000005</v>
      </c>
      <c r="AY249" s="719">
        <f t="shared" si="451"/>
        <v>17325.251200466741</v>
      </c>
      <c r="AZ249" s="719">
        <f t="shared" si="451"/>
        <v>17955.232583333331</v>
      </c>
      <c r="BA249" s="719">
        <f t="shared" si="451"/>
        <v>16361.323189621982</v>
      </c>
      <c r="BB249" s="719">
        <f t="shared" si="451"/>
        <v>15646.59204676218</v>
      </c>
      <c r="BC249" s="719">
        <f t="shared" si="451"/>
        <v>15987.572927880352</v>
      </c>
      <c r="BD249" s="719">
        <f t="shared" si="451"/>
        <v>14059.557987525699</v>
      </c>
      <c r="BE249" s="719">
        <f t="shared" si="451"/>
        <v>13115.95193320896</v>
      </c>
      <c r="BF249" s="719">
        <f t="shared" si="451"/>
        <v>12303.112891555016</v>
      </c>
      <c r="BG249" s="719">
        <f t="shared" si="451"/>
        <v>3541.4545978874075</v>
      </c>
      <c r="BH249" s="719">
        <f t="shared" si="451"/>
        <v>3669.5108830558333</v>
      </c>
      <c r="BI249" s="719">
        <f t="shared" si="451"/>
        <v>3339.0188365380545</v>
      </c>
      <c r="BJ249" s="719">
        <f t="shared" si="451"/>
        <v>3195.9728914716416</v>
      </c>
      <c r="BK249" s="719">
        <f t="shared" si="451"/>
        <v>3268.0197821880233</v>
      </c>
      <c r="BL249" s="719">
        <f t="shared" si="451"/>
        <v>2871.8053145319991</v>
      </c>
      <c r="BM249" s="719">
        <f t="shared" si="451"/>
        <v>2681.4252132252391</v>
      </c>
      <c r="BN249" s="719">
        <f t="shared" si="451"/>
        <v>2522.3842050266107</v>
      </c>
      <c r="BO249" s="577">
        <f t="shared" si="451"/>
        <v>10431091.819551924</v>
      </c>
      <c r="BP249" s="577">
        <f t="shared" si="451"/>
        <v>10811696.099393938</v>
      </c>
      <c r="BQ249" s="577">
        <f t="shared" si="451"/>
        <v>9847136.217682885</v>
      </c>
      <c r="BR249" s="577">
        <f t="shared" si="451"/>
        <v>9413555.9420332387</v>
      </c>
      <c r="BS249" s="577">
        <f t="shared" si="451"/>
        <v>9617259.6982422452</v>
      </c>
      <c r="BT249" s="577">
        <f t="shared" si="451"/>
        <v>8772401.69666484</v>
      </c>
      <c r="BU249" s="577"/>
      <c r="BV249" s="577">
        <f t="shared" ref="BV249:CB249" si="452">SUM(BV158:BV247)</f>
        <v>10823828.710348306</v>
      </c>
      <c r="BW249" s="577">
        <f t="shared" si="452"/>
        <v>11218762.970606059</v>
      </c>
      <c r="BX249" s="577">
        <f t="shared" si="452"/>
        <v>10217886.828288417</v>
      </c>
      <c r="BY249" s="577">
        <f t="shared" si="452"/>
        <v>9767981.9940676242</v>
      </c>
      <c r="BZ249" s="577">
        <f t="shared" si="452"/>
        <v>9979355.319411004</v>
      </c>
      <c r="CA249" s="577">
        <f t="shared" si="452"/>
        <v>8772401.69666484</v>
      </c>
      <c r="CB249" s="541">
        <f t="shared" si="452"/>
        <v>2039564.244083897</v>
      </c>
    </row>
    <row r="250" spans="1:80" s="527" customFormat="1" ht="15" thickTop="1">
      <c r="H250" s="578"/>
      <c r="J250" s="578"/>
      <c r="K250" s="578"/>
      <c r="L250" s="578"/>
      <c r="M250" s="578"/>
      <c r="N250" s="578"/>
      <c r="O250" s="579"/>
      <c r="P250" s="579"/>
      <c r="AP250" s="819"/>
      <c r="AV250" s="533" t="s">
        <v>1731</v>
      </c>
      <c r="AW250" s="533"/>
      <c r="AX250" s="533"/>
      <c r="AY250" s="533">
        <f>AY249-AY249</f>
        <v>0</v>
      </c>
      <c r="AZ250" s="533">
        <f>AY249-AZ249</f>
        <v>-629.98138286659014</v>
      </c>
      <c r="BA250" s="533">
        <f>AY249-BA249</f>
        <v>963.92801084475832</v>
      </c>
      <c r="BB250" s="533">
        <f>AY249-BB249</f>
        <v>1678.6591537045606</v>
      </c>
      <c r="BC250" s="533">
        <f>AY249-BC249</f>
        <v>1337.6782725863886</v>
      </c>
      <c r="BD250" s="533">
        <f>AY249-BD249</f>
        <v>3265.6932129410416</v>
      </c>
      <c r="BE250" s="533">
        <f>$AY$249-BE249</f>
        <v>4209.2992672577802</v>
      </c>
      <c r="BF250" s="533">
        <f>$AY$249-BF249</f>
        <v>5022.1383089117244</v>
      </c>
      <c r="BM250" s="533" t="s">
        <v>1731</v>
      </c>
      <c r="BN250" s="533"/>
      <c r="BO250" s="527">
        <f t="shared" ref="BO250:BT250" si="453">AY250*BO157</f>
        <v>0</v>
      </c>
      <c r="BP250" s="534">
        <f t="shared" si="453"/>
        <v>-380279.67111219623</v>
      </c>
      <c r="BQ250" s="534">
        <f t="shared" si="453"/>
        <v>581861.99927356315</v>
      </c>
      <c r="BR250" s="534">
        <f t="shared" si="453"/>
        <v>1013299.7073271165</v>
      </c>
      <c r="BS250" s="534">
        <f t="shared" si="453"/>
        <v>807471.24817942001</v>
      </c>
      <c r="BT250" s="534">
        <f t="shared" si="453"/>
        <v>2045511.4761057978</v>
      </c>
      <c r="BU250" s="534"/>
    </row>
    <row r="251" spans="1:80" s="292" customFormat="1" ht="14.4">
      <c r="A251" s="293"/>
      <c r="B251" s="293"/>
      <c r="C251" s="293"/>
      <c r="D251" s="293"/>
      <c r="E251" s="293"/>
      <c r="F251" s="293"/>
      <c r="G251" s="293"/>
      <c r="H251" s="294"/>
      <c r="I251" s="295"/>
      <c r="J251" s="296"/>
      <c r="K251" s="297" t="s">
        <v>1119</v>
      </c>
      <c r="L251" s="297" t="s">
        <v>1118</v>
      </c>
      <c r="M251" s="297" t="s">
        <v>1117</v>
      </c>
      <c r="N251" s="297" t="s">
        <v>1116</v>
      </c>
      <c r="O251" s="842" t="s">
        <v>606</v>
      </c>
      <c r="P251" s="828" t="s">
        <v>607</v>
      </c>
      <c r="Q251" s="294"/>
      <c r="R251" s="294"/>
      <c r="S251" s="294"/>
      <c r="T251" s="294"/>
      <c r="U251" s="294"/>
      <c r="V251" s="294"/>
      <c r="W251" s="294"/>
      <c r="X251" s="294"/>
      <c r="Y251" s="294"/>
      <c r="Z251" s="294"/>
      <c r="AA251" s="294"/>
      <c r="AB251" s="294"/>
      <c r="AC251" s="294"/>
      <c r="AD251" s="294"/>
      <c r="AE251" s="294"/>
      <c r="AF251" s="294"/>
      <c r="AG251" s="294"/>
      <c r="AH251" s="294"/>
      <c r="AI251" s="294"/>
      <c r="AJ251" s="294"/>
      <c r="AK251" s="294"/>
      <c r="AL251" s="294"/>
      <c r="AM251" s="294"/>
      <c r="AN251" s="829"/>
      <c r="AO251" s="830" t="s">
        <v>1833</v>
      </c>
      <c r="AP251" s="831" t="s">
        <v>2032</v>
      </c>
      <c r="AQ251" s="300" t="s">
        <v>1119</v>
      </c>
      <c r="AR251" s="300" t="s">
        <v>1118</v>
      </c>
      <c r="AS251" s="300" t="s">
        <v>1117</v>
      </c>
      <c r="AT251" s="300" t="s">
        <v>1116</v>
      </c>
      <c r="AU251" s="300" t="s">
        <v>606</v>
      </c>
      <c r="AV251" s="300" t="s">
        <v>607</v>
      </c>
      <c r="AW251" s="300" t="s">
        <v>1975</v>
      </c>
      <c r="AX251" s="300" t="s">
        <v>2141</v>
      </c>
      <c r="AY251" s="300" t="s">
        <v>1119</v>
      </c>
      <c r="AZ251" s="300" t="s">
        <v>1118</v>
      </c>
      <c r="BA251" s="300" t="s">
        <v>1117</v>
      </c>
      <c r="BB251" s="300" t="s">
        <v>1116</v>
      </c>
      <c r="BC251" s="300" t="s">
        <v>606</v>
      </c>
      <c r="BD251" s="300" t="s">
        <v>607</v>
      </c>
      <c r="BE251" s="300" t="s">
        <v>1975</v>
      </c>
      <c r="BF251" s="300" t="s">
        <v>2141</v>
      </c>
      <c r="BG251" s="645">
        <v>2007</v>
      </c>
      <c r="BH251" s="645">
        <v>2008</v>
      </c>
      <c r="BI251" s="645">
        <v>2009</v>
      </c>
      <c r="BJ251" s="645">
        <v>2010</v>
      </c>
      <c r="BK251" s="645">
        <v>2011</v>
      </c>
      <c r="BL251" s="645">
        <v>2012</v>
      </c>
      <c r="BM251" s="646">
        <v>2013</v>
      </c>
      <c r="BN251" s="646">
        <v>2014</v>
      </c>
    </row>
    <row r="252" spans="1:80" s="292" customFormat="1" ht="14.4">
      <c r="A252" s="293"/>
      <c r="B252" s="293"/>
      <c r="C252" s="293"/>
      <c r="D252" s="293" t="s">
        <v>1136</v>
      </c>
      <c r="E252" s="293"/>
      <c r="F252" s="485" t="s">
        <v>1152</v>
      </c>
      <c r="G252" s="293"/>
      <c r="H252" s="294"/>
      <c r="I252" s="295"/>
      <c r="J252" s="296"/>
      <c r="K252" s="297"/>
      <c r="L252" s="297"/>
      <c r="M252" s="297"/>
      <c r="N252" s="297"/>
      <c r="O252" s="298"/>
      <c r="P252" s="299"/>
      <c r="Q252" s="293"/>
      <c r="R252" s="293"/>
      <c r="S252" s="293"/>
      <c r="T252" s="293"/>
      <c r="U252" s="293"/>
      <c r="V252" s="293"/>
      <c r="W252" s="293"/>
      <c r="X252" s="293"/>
      <c r="Y252" s="293"/>
      <c r="Z252" s="293"/>
      <c r="AA252" s="293"/>
      <c r="AB252" s="293"/>
      <c r="AC252" s="293"/>
      <c r="AD252" s="293"/>
      <c r="AE252" s="293"/>
      <c r="AF252" s="293"/>
      <c r="AG252" s="293"/>
      <c r="AH252" s="293"/>
      <c r="AI252" s="293"/>
      <c r="AJ252" s="293"/>
      <c r="AK252" s="293"/>
      <c r="AL252" s="293"/>
      <c r="AM252" s="293"/>
      <c r="AN252" s="295"/>
      <c r="AO252" s="626"/>
      <c r="AP252" s="687"/>
      <c r="AQ252" s="300">
        <f t="shared" ref="AQ252:AQ261" si="454">K252*11/1000</f>
        <v>0</v>
      </c>
      <c r="AR252" s="300">
        <f t="shared" ref="AR252:AR261" si="455">L252*11/1000</f>
        <v>0</v>
      </c>
      <c r="AS252" s="300">
        <f t="shared" ref="AS252:AS261" si="456">M252*11/1000</f>
        <v>0</v>
      </c>
      <c r="AT252" s="300">
        <f t="shared" ref="AT252:AV255" si="457">N252*11/1000</f>
        <v>0</v>
      </c>
      <c r="AU252" s="300">
        <f t="shared" si="457"/>
        <v>0</v>
      </c>
      <c r="AV252" s="300">
        <f t="shared" si="457"/>
        <v>0</v>
      </c>
      <c r="AW252" s="300"/>
      <c r="AX252" s="300"/>
      <c r="AY252" s="300">
        <f>0.85*AQ252/$AY$157+0.15*AQ252</f>
        <v>0</v>
      </c>
      <c r="AZ252" s="300">
        <f>0.85*AR252/$AZ$157+0.15*AR252</f>
        <v>0</v>
      </c>
      <c r="BA252" s="300">
        <f>0.85*AS252/$BA$157+0.15*AS252</f>
        <v>0</v>
      </c>
      <c r="BB252" s="300">
        <f t="shared" ref="BB252:BB261" si="458">0.85*AT252/$BB$157+0.15*AT252</f>
        <v>0</v>
      </c>
      <c r="BC252" s="300">
        <f t="shared" ref="BC252:BC261" si="459">0.85*AU252/$BC$157+0.15*AU252</f>
        <v>0</v>
      </c>
      <c r="BD252" s="300">
        <f t="shared" ref="BD252:BD261" si="460">0.85*AV252/$BD$157+0.15*AV252</f>
        <v>0</v>
      </c>
      <c r="BE252" s="300">
        <f t="shared" ref="BE252:BE261" si="461">0.85*AW252/$BE$157+0.15*AW252</f>
        <v>0</v>
      </c>
      <c r="BF252" s="300">
        <f>0.85*AX252/$BF$157+0.15*AX252</f>
        <v>0</v>
      </c>
      <c r="BG252" s="300">
        <f t="shared" ref="BG252:BG261" si="462">$BG$157*AY252/1000</f>
        <v>0</v>
      </c>
      <c r="BH252" s="300">
        <f t="shared" ref="BH252:BH261" si="463">$BH$157*AZ252/1000</f>
        <v>0</v>
      </c>
      <c r="BI252" s="300">
        <f t="shared" ref="BI252:BI261" si="464">$BI$157*BA252/1000</f>
        <v>0</v>
      </c>
      <c r="BJ252" s="300">
        <f t="shared" ref="BJ252:BJ261" si="465">$BJ$157*BB252/1000</f>
        <v>0</v>
      </c>
      <c r="BK252" s="300">
        <f t="shared" ref="BK252:BK261" si="466">$BK$157*BC252/1000</f>
        <v>0</v>
      </c>
      <c r="BL252" s="300">
        <f t="shared" ref="BL252:BL261" si="467">$BL$157*BD252/1000</f>
        <v>0</v>
      </c>
      <c r="BM252" s="300">
        <f>$BM$157*BE252/1000</f>
        <v>0</v>
      </c>
      <c r="BN252" s="300">
        <f>$BN$157*BF252/1000</f>
        <v>0</v>
      </c>
    </row>
    <row r="253" spans="1:80" s="292" customFormat="1" ht="14.4">
      <c r="A253" s="293">
        <v>4519193</v>
      </c>
      <c r="B253" s="293" t="s">
        <v>624</v>
      </c>
      <c r="C253" s="293" t="s">
        <v>1120</v>
      </c>
      <c r="D253" s="293" t="s">
        <v>1136</v>
      </c>
      <c r="E253" s="293">
        <v>30046814</v>
      </c>
      <c r="F253" s="293" t="s">
        <v>636</v>
      </c>
      <c r="G253" s="293" t="s">
        <v>650</v>
      </c>
      <c r="H253" s="294" t="s">
        <v>651</v>
      </c>
      <c r="I253" s="295">
        <v>6400</v>
      </c>
      <c r="J253" s="296" t="s">
        <v>678</v>
      </c>
      <c r="K253" s="297">
        <v>6453</v>
      </c>
      <c r="L253" s="297">
        <v>7299</v>
      </c>
      <c r="M253" s="297">
        <v>7440</v>
      </c>
      <c r="N253" s="297">
        <v>7070</v>
      </c>
      <c r="O253" s="298">
        <f>SUM(Q253:AB253)</f>
        <v>6082</v>
      </c>
      <c r="P253" s="299">
        <f>SUM(AC253:AN253)</f>
        <v>5868</v>
      </c>
      <c r="Q253" s="293">
        <v>809</v>
      </c>
      <c r="R253" s="293">
        <v>766</v>
      </c>
      <c r="S253" s="293">
        <v>612</v>
      </c>
      <c r="T253" s="293">
        <v>429</v>
      </c>
      <c r="U253" s="293">
        <v>315</v>
      </c>
      <c r="V253" s="293">
        <v>175</v>
      </c>
      <c r="W253" s="293">
        <v>150</v>
      </c>
      <c r="X253" s="293">
        <v>203</v>
      </c>
      <c r="Y253" s="293">
        <v>284</v>
      </c>
      <c r="Z253" s="293">
        <v>528</v>
      </c>
      <c r="AA253" s="293">
        <v>766</v>
      </c>
      <c r="AB253" s="293">
        <v>1045</v>
      </c>
      <c r="AC253" s="293">
        <v>1111</v>
      </c>
      <c r="AD253" s="293">
        <v>1169</v>
      </c>
      <c r="AE253" s="293">
        <v>778</v>
      </c>
      <c r="AF253" s="293">
        <v>368</v>
      </c>
      <c r="AG253" s="293">
        <v>218</v>
      </c>
      <c r="AH253" s="293">
        <v>161</v>
      </c>
      <c r="AI253" s="293">
        <v>111</v>
      </c>
      <c r="AJ253" s="293">
        <v>100</v>
      </c>
      <c r="AK253" s="293">
        <v>189</v>
      </c>
      <c r="AL253" s="293">
        <v>361</v>
      </c>
      <c r="AM253" s="293">
        <v>499</v>
      </c>
      <c r="AN253" s="295">
        <v>803</v>
      </c>
      <c r="AO253" s="627">
        <v>4591</v>
      </c>
      <c r="AP253" s="686"/>
      <c r="AQ253" s="300">
        <f t="shared" ref="AQ253:AS255" si="468">K253*11/1000</f>
        <v>70.983000000000004</v>
      </c>
      <c r="AR253" s="300">
        <f t="shared" si="468"/>
        <v>80.289000000000001</v>
      </c>
      <c r="AS253" s="300">
        <f t="shared" si="468"/>
        <v>81.84</v>
      </c>
      <c r="AT253" s="300">
        <f t="shared" si="457"/>
        <v>77.77</v>
      </c>
      <c r="AU253" s="300">
        <f t="shared" si="457"/>
        <v>66.902000000000001</v>
      </c>
      <c r="AV253" s="300">
        <f t="shared" si="457"/>
        <v>64.548000000000002</v>
      </c>
      <c r="AW253" s="300"/>
      <c r="AX253" s="300"/>
      <c r="AY253" s="300">
        <f>0.85*AQ253/$AY$157+0.15*AQ253</f>
        <v>81.097594340723461</v>
      </c>
      <c r="AZ253" s="300">
        <f>0.85*AR253/$AZ$157+0.15*AR253</f>
        <v>90.629249999999999</v>
      </c>
      <c r="BA253" s="300">
        <f>0.85*AS253/$BA$157+0.15*AS253</f>
        <v>85.370549527476385</v>
      </c>
      <c r="BB253" s="300">
        <f>0.85*AT253/$BB$157+0.15*AT253</f>
        <v>68.526734670487102</v>
      </c>
      <c r="BC253" s="300">
        <f>0.85*AU253/$BC$157+0.15*AU253</f>
        <v>73.075858862629246</v>
      </c>
      <c r="BD253" s="300">
        <f>0.85*AV253/$BD$157+0.15*AV253</f>
        <v>66.127413022618228</v>
      </c>
      <c r="BE253" s="300">
        <f t="shared" si="461"/>
        <v>0</v>
      </c>
      <c r="BF253" s="300">
        <f t="shared" ref="BF253:BF261" si="469">0.85*AX253/$BF$157+0.15*AX253</f>
        <v>0</v>
      </c>
      <c r="BG253" s="300">
        <f>$BG$157*AY253/1000</f>
        <v>16.577159259187283</v>
      </c>
      <c r="BH253" s="300">
        <f>$BH$157*AZ253/1000</f>
        <v>18.5218998225</v>
      </c>
      <c r="BI253" s="300">
        <f>$BI$157*BA253/1000</f>
        <v>17.422421747567384</v>
      </c>
      <c r="BJ253" s="300">
        <f>$BJ$157*BB253/1000</f>
        <v>13.997270823793695</v>
      </c>
      <c r="BK253" s="300">
        <f>$BK$157*BC253/1000</f>
        <v>14.937436310110044</v>
      </c>
      <c r="BL253" s="300">
        <f>$BL$157*BD253/1000</f>
        <v>13.507185383999998</v>
      </c>
      <c r="BM253" s="300">
        <f t="shared" ref="BM253:BM261" si="470">$BM$157*BE253/1000</f>
        <v>0</v>
      </c>
      <c r="BN253" s="300">
        <f t="shared" ref="BN253:BN261" si="471">$BN$157*BF253/1000</f>
        <v>0</v>
      </c>
    </row>
    <row r="254" spans="1:80" s="292" customFormat="1"/>
    <row r="255" spans="1:80" s="292" customFormat="1" ht="14.4">
      <c r="A255" s="293">
        <v>4499453</v>
      </c>
      <c r="B255" s="293" t="s">
        <v>624</v>
      </c>
      <c r="C255" s="293" t="s">
        <v>1122</v>
      </c>
      <c r="D255" s="293" t="s">
        <v>1136</v>
      </c>
      <c r="E255" s="293">
        <v>30005607</v>
      </c>
      <c r="F255" s="293" t="s">
        <v>638</v>
      </c>
      <c r="G255" s="293" t="s">
        <v>390</v>
      </c>
      <c r="H255" s="294">
        <v>10</v>
      </c>
      <c r="I255" s="295">
        <v>6300</v>
      </c>
      <c r="J255" s="296" t="s">
        <v>678</v>
      </c>
      <c r="K255" s="297">
        <v>17346</v>
      </c>
      <c r="L255" s="297">
        <v>17346</v>
      </c>
      <c r="M255" s="297">
        <v>17374</v>
      </c>
      <c r="N255" s="297">
        <v>16782</v>
      </c>
      <c r="O255" s="298">
        <f>SUM(Q255:AB255)</f>
        <v>20038</v>
      </c>
      <c r="P255" s="299">
        <f>SUM(AC255:AN255)</f>
        <v>19945</v>
      </c>
      <c r="Q255" s="293">
        <v>3441</v>
      </c>
      <c r="R255" s="293">
        <v>3258</v>
      </c>
      <c r="S255" s="293">
        <v>2604</v>
      </c>
      <c r="T255" s="293">
        <v>1182</v>
      </c>
      <c r="U255" s="293">
        <v>869</v>
      </c>
      <c r="V255" s="293">
        <v>482</v>
      </c>
      <c r="W255" s="293">
        <v>413</v>
      </c>
      <c r="X255" s="293">
        <v>559</v>
      </c>
      <c r="Y255" s="293">
        <v>782</v>
      </c>
      <c r="Z255" s="293">
        <v>1455</v>
      </c>
      <c r="AA255" s="293">
        <v>2112</v>
      </c>
      <c r="AB255" s="293">
        <v>2881</v>
      </c>
      <c r="AC255" s="293">
        <v>3062</v>
      </c>
      <c r="AD255" s="293">
        <v>3224</v>
      </c>
      <c r="AE255" s="293">
        <v>2146</v>
      </c>
      <c r="AF255" s="293">
        <v>1507</v>
      </c>
      <c r="AG255" s="293">
        <v>893</v>
      </c>
      <c r="AH255" s="293">
        <v>659</v>
      </c>
      <c r="AI255" s="293">
        <v>457</v>
      </c>
      <c r="AJ255" s="293">
        <v>408</v>
      </c>
      <c r="AK255" s="293">
        <v>773</v>
      </c>
      <c r="AL255" s="293">
        <v>1479</v>
      </c>
      <c r="AM255" s="293">
        <v>2044</v>
      </c>
      <c r="AN255" s="295">
        <v>3293</v>
      </c>
      <c r="AO255" s="627">
        <v>13062</v>
      </c>
      <c r="AP255" s="686"/>
      <c r="AQ255" s="300">
        <f t="shared" si="468"/>
        <v>190.80600000000001</v>
      </c>
      <c r="AR255" s="300">
        <f t="shared" si="468"/>
        <v>190.80600000000001</v>
      </c>
      <c r="AS255" s="300">
        <f t="shared" si="468"/>
        <v>191.114</v>
      </c>
      <c r="AT255" s="300">
        <f t="shared" si="457"/>
        <v>184.602</v>
      </c>
      <c r="AU255" s="300">
        <f t="shared" si="457"/>
        <v>220.41800000000001</v>
      </c>
      <c r="AV255" s="300">
        <f t="shared" si="457"/>
        <v>219.39500000000001</v>
      </c>
      <c r="AW255" s="300"/>
      <c r="AX255" s="300"/>
      <c r="AY255" s="300">
        <f>0.85*AQ255/$AY$157+0.15*AQ255</f>
        <v>217.99455624270712</v>
      </c>
      <c r="AZ255" s="300">
        <f>0.85*AR255/$AZ$157+0.15*AR255</f>
        <v>215.37950000000001</v>
      </c>
      <c r="BA255" s="300">
        <f>0.85*AS255/$BA$157+0.15*AS255</f>
        <v>199.35859240462025</v>
      </c>
      <c r="BB255" s="300">
        <f>0.85*AT255/$BB$157+0.15*AT255</f>
        <v>162.6613382234957</v>
      </c>
      <c r="BC255" s="300">
        <f>0.85*AU255/$BC$157+0.15*AU255</f>
        <v>240.75864187592319</v>
      </c>
      <c r="BD255" s="300">
        <f>0.85*AV255/$BD$157+0.15*AV255</f>
        <v>224.76333550376967</v>
      </c>
      <c r="BE255" s="300">
        <f>0.85*AW255/$BE$157+0.15*AW255</f>
        <v>0</v>
      </c>
      <c r="BF255" s="300">
        <f t="shared" si="469"/>
        <v>0</v>
      </c>
      <c r="BG255" s="300">
        <f>$BG$157*AY255/1000</f>
        <v>44.560267241571758</v>
      </c>
      <c r="BH255" s="300">
        <f>$BH$157*AZ255/1000</f>
        <v>44.017108415000003</v>
      </c>
      <c r="BI255" s="300">
        <f>$BI$157*BA255/1000</f>
        <v>40.685101537934905</v>
      </c>
      <c r="BJ255" s="300">
        <f>$BJ$157*BB255/1000</f>
        <v>33.225204945531232</v>
      </c>
      <c r="BK255" s="300">
        <f>$BK$157*BC255/1000</f>
        <v>49.213473985857462</v>
      </c>
      <c r="BL255" s="300">
        <f>$BL$157*BD255/1000</f>
        <v>45.910158909999993</v>
      </c>
      <c r="BM255" s="300">
        <f t="shared" si="470"/>
        <v>0</v>
      </c>
      <c r="BN255" s="300">
        <f t="shared" si="471"/>
        <v>0</v>
      </c>
    </row>
    <row r="256" spans="1:80" s="292" customFormat="1" ht="14.4">
      <c r="A256" s="293"/>
      <c r="B256" s="293"/>
      <c r="C256" s="293"/>
      <c r="D256" s="293" t="s">
        <v>1136</v>
      </c>
      <c r="E256" s="293"/>
      <c r="F256" s="293" t="s">
        <v>1150</v>
      </c>
      <c r="G256" s="293" t="s">
        <v>1151</v>
      </c>
      <c r="H256" s="294">
        <v>11</v>
      </c>
      <c r="I256" s="295">
        <v>6400</v>
      </c>
      <c r="J256" s="296" t="s">
        <v>678</v>
      </c>
      <c r="K256" s="297">
        <v>4664</v>
      </c>
      <c r="L256" s="297">
        <v>3698</v>
      </c>
      <c r="M256" s="297">
        <v>4052</v>
      </c>
      <c r="N256" s="297">
        <v>3372</v>
      </c>
      <c r="O256" s="298"/>
      <c r="P256" s="299"/>
      <c r="Q256" s="293" t="s">
        <v>678</v>
      </c>
      <c r="R256" s="293"/>
      <c r="S256" s="293"/>
      <c r="T256" s="293"/>
      <c r="U256" s="293"/>
      <c r="V256" s="293"/>
      <c r="W256" s="293"/>
      <c r="X256" s="293"/>
      <c r="Y256" s="293"/>
      <c r="Z256" s="293"/>
      <c r="AA256" s="293"/>
      <c r="AB256" s="293"/>
      <c r="AC256" s="293"/>
      <c r="AD256" s="293"/>
      <c r="AE256" s="293"/>
      <c r="AF256" s="293"/>
      <c r="AG256" s="293"/>
      <c r="AH256" s="293"/>
      <c r="AI256" s="293"/>
      <c r="AJ256" s="293"/>
      <c r="AK256" s="293"/>
      <c r="AL256" s="293"/>
      <c r="AM256" s="293"/>
      <c r="AN256" s="295"/>
      <c r="AO256" s="626"/>
      <c r="AP256" s="686"/>
      <c r="AQ256" s="300">
        <f t="shared" si="454"/>
        <v>51.304000000000002</v>
      </c>
      <c r="AR256" s="300">
        <f t="shared" si="455"/>
        <v>40.677999999999997</v>
      </c>
      <c r="AS256" s="300">
        <f t="shared" si="456"/>
        <v>44.572000000000003</v>
      </c>
      <c r="AT256" s="300">
        <f t="shared" ref="AT256:AV261" si="472">N256*11/1000</f>
        <v>37.091999999999999</v>
      </c>
      <c r="AU256" s="300">
        <f t="shared" si="472"/>
        <v>0</v>
      </c>
      <c r="AV256" s="300">
        <f t="shared" si="472"/>
        <v>0</v>
      </c>
      <c r="AW256" s="300"/>
      <c r="AX256" s="300"/>
      <c r="AY256" s="300">
        <f t="shared" ref="AY256:AY261" si="473">0.85*AQ256/$AY$157+0.15*AQ256</f>
        <v>58.614470789576046</v>
      </c>
      <c r="AZ256" s="300">
        <f t="shared" ref="AZ256:AZ261" si="474">0.85*AR256/$AZ$157+0.15*AR256</f>
        <v>45.916833333333329</v>
      </c>
      <c r="BA256" s="300">
        <f t="shared" ref="BA256:BA261" si="475">0.85*AS256/$BA$157+0.15*AS256</f>
        <v>46.494820791039558</v>
      </c>
      <c r="BB256" s="300">
        <f t="shared" si="458"/>
        <v>32.683472320916898</v>
      </c>
      <c r="BC256" s="300">
        <f t="shared" si="459"/>
        <v>0</v>
      </c>
      <c r="BD256" s="300">
        <f t="shared" si="460"/>
        <v>0</v>
      </c>
      <c r="BE256" s="300">
        <f t="shared" si="461"/>
        <v>0</v>
      </c>
      <c r="BF256" s="300">
        <f t="shared" si="469"/>
        <v>0</v>
      </c>
      <c r="BG256" s="300">
        <f t="shared" si="462"/>
        <v>11.981383974097239</v>
      </c>
      <c r="BH256" s="300">
        <f t="shared" si="463"/>
        <v>9.3840232283333336</v>
      </c>
      <c r="BI256" s="300">
        <f t="shared" si="464"/>
        <v>9.4886630270353542</v>
      </c>
      <c r="BJ256" s="300">
        <f t="shared" si="465"/>
        <v>6.6759260562704856</v>
      </c>
      <c r="BK256" s="300">
        <f t="shared" si="466"/>
        <v>0</v>
      </c>
      <c r="BL256" s="300">
        <f t="shared" si="467"/>
        <v>0</v>
      </c>
      <c r="BM256" s="300">
        <f t="shared" si="470"/>
        <v>0</v>
      </c>
      <c r="BN256" s="300">
        <f t="shared" si="471"/>
        <v>0</v>
      </c>
    </row>
    <row r="257" spans="1:73" s="292" customFormat="1" ht="14.4">
      <c r="A257" s="293"/>
      <c r="B257" s="293"/>
      <c r="C257" s="293"/>
      <c r="D257" s="293" t="s">
        <v>1136</v>
      </c>
      <c r="E257" s="293"/>
      <c r="F257" s="293" t="s">
        <v>90</v>
      </c>
      <c r="G257" s="293" t="s">
        <v>1153</v>
      </c>
      <c r="H257" s="294">
        <v>5</v>
      </c>
      <c r="I257" s="295">
        <v>6310</v>
      </c>
      <c r="J257" s="296" t="s">
        <v>678</v>
      </c>
      <c r="K257" s="297">
        <v>6063</v>
      </c>
      <c r="L257" s="297">
        <v>6063</v>
      </c>
      <c r="M257" s="297">
        <v>7960</v>
      </c>
      <c r="N257" s="297">
        <v>10197</v>
      </c>
      <c r="O257" s="298"/>
      <c r="P257" s="299"/>
      <c r="Q257" s="293" t="s">
        <v>678</v>
      </c>
      <c r="R257" s="293"/>
      <c r="S257" s="293"/>
      <c r="T257" s="293"/>
      <c r="U257" s="293"/>
      <c r="V257" s="293"/>
      <c r="W257" s="293"/>
      <c r="X257" s="293"/>
      <c r="Y257" s="293"/>
      <c r="Z257" s="293"/>
      <c r="AA257" s="293"/>
      <c r="AB257" s="293"/>
      <c r="AC257" s="293"/>
      <c r="AD257" s="293"/>
      <c r="AE257" s="293"/>
      <c r="AF257" s="293"/>
      <c r="AG257" s="293"/>
      <c r="AH257" s="293"/>
      <c r="AI257" s="293"/>
      <c r="AJ257" s="293"/>
      <c r="AK257" s="293"/>
      <c r="AL257" s="293"/>
      <c r="AM257" s="293"/>
      <c r="AN257" s="295"/>
      <c r="AO257" s="626"/>
      <c r="AP257" s="686"/>
      <c r="AQ257" s="300">
        <f t="shared" si="454"/>
        <v>66.692999999999998</v>
      </c>
      <c r="AR257" s="300">
        <f t="shared" si="455"/>
        <v>66.692999999999998</v>
      </c>
      <c r="AS257" s="300">
        <f t="shared" si="456"/>
        <v>87.56</v>
      </c>
      <c r="AT257" s="300">
        <f t="shared" si="472"/>
        <v>112.167</v>
      </c>
      <c r="AU257" s="300">
        <f t="shared" si="472"/>
        <v>0</v>
      </c>
      <c r="AV257" s="300">
        <f t="shared" si="472"/>
        <v>0</v>
      </c>
      <c r="AW257" s="300"/>
      <c r="AX257" s="300"/>
      <c r="AY257" s="300">
        <f t="shared" si="473"/>
        <v>76.196298541423573</v>
      </c>
      <c r="AZ257" s="300">
        <f t="shared" si="474"/>
        <v>75.282249999999991</v>
      </c>
      <c r="BA257" s="300">
        <f t="shared" si="475"/>
        <v>91.337308365418281</v>
      </c>
      <c r="BB257" s="300">
        <f t="shared" si="458"/>
        <v>98.835518166189104</v>
      </c>
      <c r="BC257" s="300">
        <f t="shared" si="459"/>
        <v>0</v>
      </c>
      <c r="BD257" s="300">
        <f t="shared" si="460"/>
        <v>0</v>
      </c>
      <c r="BE257" s="300">
        <f t="shared" si="461"/>
        <v>0</v>
      </c>
      <c r="BF257" s="300">
        <f t="shared" si="469"/>
        <v>0</v>
      </c>
      <c r="BG257" s="300">
        <f t="shared" si="462"/>
        <v>15.575285384852393</v>
      </c>
      <c r="BH257" s="300">
        <f t="shared" si="463"/>
        <v>15.385433432499998</v>
      </c>
      <c r="BI257" s="300">
        <f t="shared" si="464"/>
        <v>18.640117891214562</v>
      </c>
      <c r="BJ257" s="300">
        <f t="shared" si="465"/>
        <v>20.188142940625784</v>
      </c>
      <c r="BK257" s="300">
        <f t="shared" si="466"/>
        <v>0</v>
      </c>
      <c r="BL257" s="300">
        <f t="shared" si="467"/>
        <v>0</v>
      </c>
      <c r="BM257" s="300">
        <f t="shared" si="470"/>
        <v>0</v>
      </c>
      <c r="BN257" s="300">
        <f t="shared" si="471"/>
        <v>0</v>
      </c>
    </row>
    <row r="258" spans="1:73" s="292" customFormat="1" ht="14.4">
      <c r="A258" s="293"/>
      <c r="B258" s="293"/>
      <c r="C258" s="293"/>
      <c r="D258" s="293" t="s">
        <v>1136</v>
      </c>
      <c r="E258" s="293"/>
      <c r="F258" s="293" t="s">
        <v>1157</v>
      </c>
      <c r="G258" s="293" t="s">
        <v>1158</v>
      </c>
      <c r="H258" s="294">
        <v>0</v>
      </c>
      <c r="I258" s="295">
        <v>6440</v>
      </c>
      <c r="J258" s="296" t="s">
        <v>678</v>
      </c>
      <c r="K258" s="297">
        <v>3632</v>
      </c>
      <c r="L258" s="297">
        <v>3632</v>
      </c>
      <c r="M258" s="297">
        <v>3743</v>
      </c>
      <c r="N258" s="297">
        <v>4635</v>
      </c>
      <c r="O258" s="298"/>
      <c r="P258" s="299"/>
      <c r="Q258" s="293"/>
      <c r="R258" s="293"/>
      <c r="S258" s="293"/>
      <c r="T258" s="293"/>
      <c r="U258" s="293"/>
      <c r="V258" s="293"/>
      <c r="W258" s="293"/>
      <c r="X258" s="293"/>
      <c r="Y258" s="293"/>
      <c r="Z258" s="293"/>
      <c r="AA258" s="293"/>
      <c r="AB258" s="293"/>
      <c r="AC258" s="293"/>
      <c r="AD258" s="293"/>
      <c r="AE258" s="293"/>
      <c r="AF258" s="293"/>
      <c r="AG258" s="293"/>
      <c r="AH258" s="293"/>
      <c r="AI258" s="293"/>
      <c r="AJ258" s="293"/>
      <c r="AK258" s="293"/>
      <c r="AL258" s="293"/>
      <c r="AM258" s="293"/>
      <c r="AN258" s="295"/>
      <c r="AO258" s="626"/>
      <c r="AP258" s="686"/>
      <c r="AQ258" s="300">
        <f t="shared" si="454"/>
        <v>39.951999999999998</v>
      </c>
      <c r="AR258" s="300">
        <f t="shared" si="455"/>
        <v>39.951999999999998</v>
      </c>
      <c r="AS258" s="300">
        <f t="shared" si="456"/>
        <v>41.173000000000002</v>
      </c>
      <c r="AT258" s="300">
        <f t="shared" si="472"/>
        <v>50.984999999999999</v>
      </c>
      <c r="AU258" s="300">
        <f t="shared" si="472"/>
        <v>0</v>
      </c>
      <c r="AV258" s="300">
        <f t="shared" si="472"/>
        <v>0</v>
      </c>
      <c r="AW258" s="300"/>
      <c r="AX258" s="300"/>
      <c r="AY258" s="300">
        <f t="shared" si="473"/>
        <v>45.644888059120959</v>
      </c>
      <c r="AZ258" s="300">
        <f t="shared" si="474"/>
        <v>45.097333333333331</v>
      </c>
      <c r="BA258" s="300">
        <f t="shared" si="475"/>
        <v>42.949189096954854</v>
      </c>
      <c r="BB258" s="300">
        <f t="shared" si="458"/>
        <v>44.925235530085956</v>
      </c>
      <c r="BC258" s="300">
        <f t="shared" si="459"/>
        <v>0</v>
      </c>
      <c r="BD258" s="300">
        <f t="shared" si="460"/>
        <v>0</v>
      </c>
      <c r="BE258" s="300">
        <f t="shared" si="461"/>
        <v>0</v>
      </c>
      <c r="BF258" s="300">
        <f t="shared" si="469"/>
        <v>0</v>
      </c>
      <c r="BG258" s="300">
        <f t="shared" si="462"/>
        <v>9.3302715681649158</v>
      </c>
      <c r="BH258" s="300">
        <f t="shared" si="463"/>
        <v>9.2165420133333331</v>
      </c>
      <c r="BI258" s="300">
        <f t="shared" si="464"/>
        <v>8.765070510906547</v>
      </c>
      <c r="BJ258" s="300">
        <f t="shared" si="465"/>
        <v>9.1764286093753569</v>
      </c>
      <c r="BK258" s="300">
        <f t="shared" si="466"/>
        <v>0</v>
      </c>
      <c r="BL258" s="300">
        <f t="shared" si="467"/>
        <v>0</v>
      </c>
      <c r="BM258" s="300">
        <f t="shared" si="470"/>
        <v>0</v>
      </c>
      <c r="BN258" s="300">
        <f t="shared" si="471"/>
        <v>0</v>
      </c>
    </row>
    <row r="259" spans="1:73" s="292" customFormat="1" ht="14.4">
      <c r="A259" s="293"/>
      <c r="B259" s="293"/>
      <c r="C259" s="293"/>
      <c r="D259" s="293" t="s">
        <v>1136</v>
      </c>
      <c r="E259" s="293"/>
      <c r="F259" s="293" t="s">
        <v>1159</v>
      </c>
      <c r="G259" s="293" t="s">
        <v>1160</v>
      </c>
      <c r="H259" s="294">
        <v>1</v>
      </c>
      <c r="I259" s="295">
        <v>6400</v>
      </c>
      <c r="J259" s="296" t="s">
        <v>678</v>
      </c>
      <c r="K259" s="297">
        <v>4054</v>
      </c>
      <c r="L259" s="297">
        <v>3379</v>
      </c>
      <c r="M259" s="297">
        <v>3638</v>
      </c>
      <c r="N259" s="297">
        <v>5690</v>
      </c>
      <c r="O259" s="298"/>
      <c r="P259" s="299"/>
      <c r="Q259" s="293"/>
      <c r="R259" s="293"/>
      <c r="S259" s="293"/>
      <c r="T259" s="293"/>
      <c r="U259" s="293"/>
      <c r="V259" s="293"/>
      <c r="W259" s="293"/>
      <c r="X259" s="293"/>
      <c r="Y259" s="293"/>
      <c r="Z259" s="293"/>
      <c r="AA259" s="293"/>
      <c r="AB259" s="293"/>
      <c r="AC259" s="293"/>
      <c r="AD259" s="293"/>
      <c r="AE259" s="293"/>
      <c r="AF259" s="293"/>
      <c r="AG259" s="293"/>
      <c r="AH259" s="293"/>
      <c r="AI259" s="293"/>
      <c r="AJ259" s="293"/>
      <c r="AK259" s="293"/>
      <c r="AL259" s="293"/>
      <c r="AM259" s="293"/>
      <c r="AN259" s="295"/>
      <c r="AO259" s="626"/>
      <c r="AP259" s="686"/>
      <c r="AQ259" s="300">
        <f t="shared" si="454"/>
        <v>44.594000000000001</v>
      </c>
      <c r="AR259" s="300">
        <f t="shared" si="455"/>
        <v>37.168999999999997</v>
      </c>
      <c r="AS259" s="300">
        <f t="shared" si="456"/>
        <v>40.018000000000001</v>
      </c>
      <c r="AT259" s="300">
        <f t="shared" si="472"/>
        <v>62.59</v>
      </c>
      <c r="AU259" s="300">
        <f t="shared" si="472"/>
        <v>0</v>
      </c>
      <c r="AV259" s="300">
        <f t="shared" si="472"/>
        <v>0</v>
      </c>
      <c r="AW259" s="300"/>
      <c r="AX259" s="300"/>
      <c r="AY259" s="300">
        <f t="shared" si="473"/>
        <v>50.948341462465962</v>
      </c>
      <c r="AZ259" s="300">
        <f t="shared" si="474"/>
        <v>41.95591666666666</v>
      </c>
      <c r="BA259" s="300">
        <f t="shared" si="475"/>
        <v>41.744362793139651</v>
      </c>
      <c r="BB259" s="300">
        <f t="shared" si="458"/>
        <v>55.150936389684816</v>
      </c>
      <c r="BC259" s="300">
        <f t="shared" si="459"/>
        <v>0</v>
      </c>
      <c r="BD259" s="300">
        <f t="shared" si="460"/>
        <v>0</v>
      </c>
      <c r="BE259" s="300">
        <f t="shared" si="461"/>
        <v>0</v>
      </c>
      <c r="BF259" s="300">
        <f t="shared" si="469"/>
        <v>0</v>
      </c>
      <c r="BG259" s="300">
        <f t="shared" si="462"/>
        <v>10.414350478342667</v>
      </c>
      <c r="BH259" s="300">
        <f t="shared" si="463"/>
        <v>8.5745306891666662</v>
      </c>
      <c r="BI259" s="300">
        <f t="shared" si="464"/>
        <v>8.5191895588239408</v>
      </c>
      <c r="BJ259" s="300">
        <f t="shared" si="465"/>
        <v>11.265130266957019</v>
      </c>
      <c r="BK259" s="300">
        <f t="shared" si="466"/>
        <v>0</v>
      </c>
      <c r="BL259" s="300">
        <f t="shared" si="467"/>
        <v>0</v>
      </c>
      <c r="BM259" s="300">
        <f t="shared" si="470"/>
        <v>0</v>
      </c>
      <c r="BN259" s="300">
        <f t="shared" si="471"/>
        <v>0</v>
      </c>
    </row>
    <row r="260" spans="1:73" s="292" customFormat="1" ht="14.4">
      <c r="A260" s="293"/>
      <c r="B260" s="293"/>
      <c r="C260" s="293"/>
      <c r="D260" s="293" t="s">
        <v>1136</v>
      </c>
      <c r="E260" s="293"/>
      <c r="F260" s="293" t="s">
        <v>1161</v>
      </c>
      <c r="G260" s="293" t="s">
        <v>365</v>
      </c>
      <c r="H260" s="294">
        <v>62</v>
      </c>
      <c r="I260" s="295">
        <v>6430</v>
      </c>
      <c r="J260" s="296" t="s">
        <v>678</v>
      </c>
      <c r="K260" s="297">
        <v>21960</v>
      </c>
      <c r="L260" s="297">
        <v>26276</v>
      </c>
      <c r="M260" s="297">
        <v>23143</v>
      </c>
      <c r="N260" s="297">
        <v>23972</v>
      </c>
      <c r="O260" s="298"/>
      <c r="P260" s="299"/>
      <c r="Q260" s="293"/>
      <c r="R260" s="293"/>
      <c r="S260" s="293"/>
      <c r="T260" s="293"/>
      <c r="U260" s="293"/>
      <c r="V260" s="293"/>
      <c r="W260" s="293"/>
      <c r="X260" s="293"/>
      <c r="Y260" s="293"/>
      <c r="Z260" s="293"/>
      <c r="AA260" s="293"/>
      <c r="AB260" s="293"/>
      <c r="AC260" s="293"/>
      <c r="AD260" s="293"/>
      <c r="AE260" s="293"/>
      <c r="AF260" s="293"/>
      <c r="AG260" s="293"/>
      <c r="AH260" s="293"/>
      <c r="AI260" s="293"/>
      <c r="AJ260" s="293"/>
      <c r="AK260" s="293"/>
      <c r="AL260" s="293"/>
      <c r="AM260" s="293"/>
      <c r="AN260" s="295"/>
      <c r="AO260" s="626"/>
      <c r="AP260" s="686"/>
      <c r="AQ260" s="300">
        <f t="shared" si="454"/>
        <v>241.56</v>
      </c>
      <c r="AR260" s="300">
        <f t="shared" si="455"/>
        <v>289.036</v>
      </c>
      <c r="AS260" s="300">
        <f t="shared" si="456"/>
        <v>254.57300000000001</v>
      </c>
      <c r="AT260" s="300">
        <f t="shared" si="472"/>
        <v>263.69200000000001</v>
      </c>
      <c r="AU260" s="300">
        <f t="shared" si="472"/>
        <v>0</v>
      </c>
      <c r="AV260" s="300">
        <f t="shared" si="472"/>
        <v>0</v>
      </c>
      <c r="AW260" s="300"/>
      <c r="AX260" s="300"/>
      <c r="AY260" s="300">
        <f t="shared" si="473"/>
        <v>275.98065577596265</v>
      </c>
      <c r="AZ260" s="300">
        <f t="shared" si="474"/>
        <v>326.26033333333328</v>
      </c>
      <c r="BA260" s="300">
        <f t="shared" si="475"/>
        <v>265.55519189709486</v>
      </c>
      <c r="BB260" s="300">
        <f t="shared" si="458"/>
        <v>232.35118578796562</v>
      </c>
      <c r="BC260" s="300">
        <f t="shared" si="459"/>
        <v>0</v>
      </c>
      <c r="BD260" s="300">
        <f t="shared" si="460"/>
        <v>0</v>
      </c>
      <c r="BE260" s="300">
        <f t="shared" si="461"/>
        <v>0</v>
      </c>
      <c r="BF260" s="300">
        <f t="shared" si="469"/>
        <v>0</v>
      </c>
      <c r="BG260" s="300">
        <f t="shared" si="462"/>
        <v>56.413205847164519</v>
      </c>
      <c r="BH260" s="300">
        <f t="shared" si="463"/>
        <v>66.677824323333326</v>
      </c>
      <c r="BI260" s="300">
        <f t="shared" si="464"/>
        <v>54.194503562359124</v>
      </c>
      <c r="BJ260" s="300">
        <f t="shared" si="465"/>
        <v>47.460053209049853</v>
      </c>
      <c r="BK260" s="300">
        <f t="shared" si="466"/>
        <v>0</v>
      </c>
      <c r="BL260" s="300">
        <f t="shared" si="467"/>
        <v>0</v>
      </c>
      <c r="BM260" s="300">
        <f t="shared" si="470"/>
        <v>0</v>
      </c>
      <c r="BN260" s="300">
        <f t="shared" si="471"/>
        <v>0</v>
      </c>
    </row>
    <row r="261" spans="1:73" s="292" customFormat="1">
      <c r="A261" s="293">
        <v>4548707</v>
      </c>
      <c r="B261" s="293" t="s">
        <v>624</v>
      </c>
      <c r="C261" s="293" t="s">
        <v>106</v>
      </c>
      <c r="D261" s="293" t="s">
        <v>1136</v>
      </c>
      <c r="E261" s="293">
        <v>30001798</v>
      </c>
      <c r="F261" s="293" t="s">
        <v>244</v>
      </c>
      <c r="G261" s="293" t="s">
        <v>45</v>
      </c>
      <c r="H261" s="294">
        <v>32</v>
      </c>
      <c r="I261" s="295">
        <v>6440</v>
      </c>
      <c r="J261" s="296" t="s">
        <v>678</v>
      </c>
      <c r="K261" s="297">
        <v>2584</v>
      </c>
      <c r="L261" s="297">
        <v>2845</v>
      </c>
      <c r="M261" s="297">
        <v>3356</v>
      </c>
      <c r="N261" s="297">
        <v>3370</v>
      </c>
      <c r="O261" s="298">
        <f>SUM(Q261:AB261)</f>
        <v>2215</v>
      </c>
      <c r="P261" s="299">
        <f>SUM(AC261:AN261)</f>
        <v>2402</v>
      </c>
      <c r="Q261" s="293">
        <v>411</v>
      </c>
      <c r="R261" s="293">
        <v>389</v>
      </c>
      <c r="S261" s="293">
        <v>311</v>
      </c>
      <c r="T261" s="293">
        <v>122</v>
      </c>
      <c r="U261" s="293">
        <v>89</v>
      </c>
      <c r="V261" s="293">
        <v>50</v>
      </c>
      <c r="W261" s="293">
        <v>43</v>
      </c>
      <c r="X261" s="293">
        <v>57</v>
      </c>
      <c r="Y261" s="293">
        <v>80</v>
      </c>
      <c r="Z261" s="293">
        <v>150</v>
      </c>
      <c r="AA261" s="293">
        <v>217</v>
      </c>
      <c r="AB261" s="293">
        <v>296</v>
      </c>
      <c r="AC261" s="293">
        <v>315</v>
      </c>
      <c r="AD261" s="293">
        <v>331</v>
      </c>
      <c r="AE261" s="293">
        <v>221</v>
      </c>
      <c r="AF261" s="293">
        <v>201</v>
      </c>
      <c r="AG261" s="293">
        <v>119</v>
      </c>
      <c r="AH261" s="293">
        <v>88</v>
      </c>
      <c r="AI261" s="293">
        <v>61</v>
      </c>
      <c r="AJ261" s="293">
        <v>54</v>
      </c>
      <c r="AK261" s="293">
        <v>103</v>
      </c>
      <c r="AL261" s="293">
        <v>197</v>
      </c>
      <c r="AM261" s="293">
        <v>273</v>
      </c>
      <c r="AN261" s="295">
        <v>439</v>
      </c>
      <c r="AO261" s="627">
        <v>1348</v>
      </c>
      <c r="AQ261" s="300">
        <f t="shared" si="454"/>
        <v>28.423999999999999</v>
      </c>
      <c r="AR261" s="300">
        <f t="shared" si="455"/>
        <v>31.295000000000002</v>
      </c>
      <c r="AS261" s="300">
        <f t="shared" si="456"/>
        <v>36.915999999999997</v>
      </c>
      <c r="AT261" s="300">
        <f t="shared" si="472"/>
        <v>37.07</v>
      </c>
      <c r="AU261" s="300">
        <f t="shared" si="472"/>
        <v>24.364999999999998</v>
      </c>
      <c r="AV261" s="300">
        <f t="shared" si="472"/>
        <v>26.422000000000001</v>
      </c>
      <c r="AW261" s="300"/>
      <c r="AX261" s="300"/>
      <c r="AY261" s="300">
        <f t="shared" si="473"/>
        <v>32.474226526643328</v>
      </c>
      <c r="AZ261" s="300">
        <f t="shared" si="474"/>
        <v>35.325416666666669</v>
      </c>
      <c r="BA261" s="300">
        <f t="shared" si="475"/>
        <v>38.508543577178855</v>
      </c>
      <c r="BB261" s="300">
        <f t="shared" si="458"/>
        <v>32.664087106017192</v>
      </c>
      <c r="BC261" s="300">
        <f t="shared" si="459"/>
        <v>26.61345402511078</v>
      </c>
      <c r="BD261" s="300">
        <f t="shared" si="460"/>
        <v>27.068515010281015</v>
      </c>
      <c r="BE261" s="300">
        <f t="shared" si="461"/>
        <v>0</v>
      </c>
      <c r="BF261" s="300">
        <f t="shared" si="469"/>
        <v>0</v>
      </c>
      <c r="BG261" s="300">
        <f t="shared" si="462"/>
        <v>6.6380566443111633</v>
      </c>
      <c r="BH261" s="300">
        <f t="shared" si="463"/>
        <v>7.2194554041666672</v>
      </c>
      <c r="BI261" s="300">
        <f t="shared" si="464"/>
        <v>7.8588235732306613</v>
      </c>
      <c r="BJ261" s="300">
        <f t="shared" si="465"/>
        <v>6.6719664322750711</v>
      </c>
      <c r="BK261" s="300">
        <f t="shared" si="466"/>
        <v>5.4400561372728946</v>
      </c>
      <c r="BL261" s="300">
        <f t="shared" si="467"/>
        <v>5.5290148759999997</v>
      </c>
      <c r="BM261" s="300">
        <f t="shared" si="470"/>
        <v>0</v>
      </c>
      <c r="BN261" s="300">
        <f t="shared" si="471"/>
        <v>0</v>
      </c>
    </row>
    <row r="262" spans="1:73" s="301" customFormat="1" ht="13.8" thickBot="1">
      <c r="A262" s="301" t="s">
        <v>1385</v>
      </c>
      <c r="H262" s="302"/>
      <c r="J262" s="302"/>
      <c r="K262" s="580">
        <f t="shared" ref="K262:AN262" si="476">SUM(K256:K261)</f>
        <v>42957</v>
      </c>
      <c r="L262" s="580">
        <f t="shared" si="476"/>
        <v>45893</v>
      </c>
      <c r="M262" s="580">
        <f t="shared" si="476"/>
        <v>45892</v>
      </c>
      <c r="N262" s="580">
        <f t="shared" si="476"/>
        <v>51236</v>
      </c>
      <c r="O262" s="580">
        <f t="shared" si="476"/>
        <v>2215</v>
      </c>
      <c r="P262" s="580">
        <f t="shared" si="476"/>
        <v>2402</v>
      </c>
      <c r="Q262" s="580">
        <f t="shared" si="476"/>
        <v>411</v>
      </c>
      <c r="R262" s="580">
        <f t="shared" si="476"/>
        <v>389</v>
      </c>
      <c r="S262" s="580">
        <f t="shared" si="476"/>
        <v>311</v>
      </c>
      <c r="T262" s="580">
        <f t="shared" si="476"/>
        <v>122</v>
      </c>
      <c r="U262" s="580">
        <f t="shared" si="476"/>
        <v>89</v>
      </c>
      <c r="V262" s="580">
        <f t="shared" si="476"/>
        <v>50</v>
      </c>
      <c r="W262" s="580">
        <f t="shared" si="476"/>
        <v>43</v>
      </c>
      <c r="X262" s="580">
        <f t="shared" si="476"/>
        <v>57</v>
      </c>
      <c r="Y262" s="580">
        <f t="shared" si="476"/>
        <v>80</v>
      </c>
      <c r="Z262" s="580">
        <f t="shared" si="476"/>
        <v>150</v>
      </c>
      <c r="AA262" s="580">
        <f t="shared" si="476"/>
        <v>217</v>
      </c>
      <c r="AB262" s="580">
        <f t="shared" si="476"/>
        <v>296</v>
      </c>
      <c r="AC262" s="580">
        <f t="shared" si="476"/>
        <v>315</v>
      </c>
      <c r="AD262" s="580">
        <f t="shared" si="476"/>
        <v>331</v>
      </c>
      <c r="AE262" s="580">
        <f t="shared" si="476"/>
        <v>221</v>
      </c>
      <c r="AF262" s="580">
        <f t="shared" si="476"/>
        <v>201</v>
      </c>
      <c r="AG262" s="580">
        <f t="shared" si="476"/>
        <v>119</v>
      </c>
      <c r="AH262" s="580">
        <f t="shared" si="476"/>
        <v>88</v>
      </c>
      <c r="AI262" s="580">
        <f t="shared" si="476"/>
        <v>61</v>
      </c>
      <c r="AJ262" s="580">
        <f t="shared" si="476"/>
        <v>54</v>
      </c>
      <c r="AK262" s="580">
        <f t="shared" si="476"/>
        <v>103</v>
      </c>
      <c r="AL262" s="580">
        <f t="shared" si="476"/>
        <v>197</v>
      </c>
      <c r="AM262" s="580">
        <f t="shared" si="476"/>
        <v>273</v>
      </c>
      <c r="AN262" s="580">
        <f t="shared" si="476"/>
        <v>439</v>
      </c>
      <c r="AO262" s="580"/>
      <c r="AP262" s="580"/>
      <c r="AQ262" s="580">
        <f t="shared" ref="AQ262:AX262" si="477">SUM(AQ256:AQ261)</f>
        <v>472.52699999999999</v>
      </c>
      <c r="AR262" s="580">
        <f t="shared" si="477"/>
        <v>504.82299999999998</v>
      </c>
      <c r="AS262" s="580">
        <f t="shared" si="477"/>
        <v>504.81200000000001</v>
      </c>
      <c r="AT262" s="580">
        <f t="shared" si="477"/>
        <v>563.59600000000012</v>
      </c>
      <c r="AU262" s="580">
        <f t="shared" si="477"/>
        <v>24.364999999999998</v>
      </c>
      <c r="AV262" s="580">
        <f t="shared" si="477"/>
        <v>26.422000000000001</v>
      </c>
      <c r="AW262" s="580">
        <f t="shared" si="477"/>
        <v>0</v>
      </c>
      <c r="AX262" s="580">
        <f t="shared" si="477"/>
        <v>0</v>
      </c>
      <c r="AY262" s="580">
        <f t="shared" ref="AY262:BN262" si="478">SUM(AY256:AY261)</f>
        <v>539.85888115519253</v>
      </c>
      <c r="AZ262" s="580">
        <f t="shared" si="478"/>
        <v>569.83808333333332</v>
      </c>
      <c r="BA262" s="580">
        <f t="shared" si="478"/>
        <v>526.58941652082603</v>
      </c>
      <c r="BB262" s="580">
        <f t="shared" si="478"/>
        <v>496.61043530085959</v>
      </c>
      <c r="BC262" s="580">
        <f t="shared" si="478"/>
        <v>26.61345402511078</v>
      </c>
      <c r="BD262" s="580">
        <f t="shared" si="478"/>
        <v>27.068515010281015</v>
      </c>
      <c r="BE262" s="580">
        <f t="shared" si="478"/>
        <v>0</v>
      </c>
      <c r="BF262" s="580">
        <f t="shared" si="478"/>
        <v>0</v>
      </c>
      <c r="BG262" s="580">
        <f t="shared" si="478"/>
        <v>110.3525538969329</v>
      </c>
      <c r="BH262" s="580">
        <f t="shared" si="478"/>
        <v>116.45780909083332</v>
      </c>
      <c r="BI262" s="580">
        <f t="shared" si="478"/>
        <v>107.46636812357019</v>
      </c>
      <c r="BJ262" s="580">
        <f t="shared" si="478"/>
        <v>101.43764751455356</v>
      </c>
      <c r="BK262" s="580">
        <f t="shared" si="478"/>
        <v>5.4400561372728946</v>
      </c>
      <c r="BL262" s="580">
        <f t="shared" si="478"/>
        <v>5.5290148759999997</v>
      </c>
      <c r="BM262" s="580">
        <f t="shared" si="478"/>
        <v>0</v>
      </c>
      <c r="BN262" s="580">
        <f t="shared" si="478"/>
        <v>0</v>
      </c>
    </row>
    <row r="263" spans="1:73" s="322" customFormat="1" ht="13.8" thickTop="1">
      <c r="H263" s="323"/>
      <c r="J263" s="323"/>
      <c r="K263" s="324"/>
      <c r="L263" s="324"/>
      <c r="M263" s="324"/>
      <c r="N263" s="324"/>
      <c r="O263" s="324"/>
      <c r="P263" s="324"/>
      <c r="Q263" s="324"/>
      <c r="R263" s="324"/>
      <c r="S263" s="324"/>
      <c r="T263" s="324"/>
      <c r="U263" s="324"/>
      <c r="V263" s="324"/>
      <c r="W263" s="324"/>
      <c r="X263" s="324"/>
      <c r="Y263" s="324"/>
      <c r="Z263" s="324"/>
      <c r="AA263" s="324"/>
      <c r="AB263" s="324"/>
      <c r="AC263" s="324"/>
      <c r="AD263" s="324"/>
      <c r="AE263" s="324"/>
      <c r="AF263" s="324"/>
      <c r="AG263" s="324"/>
      <c r="AH263" s="324"/>
      <c r="AI263" s="324"/>
      <c r="AJ263" s="324"/>
      <c r="AK263" s="324"/>
      <c r="AL263" s="324"/>
      <c r="AM263" s="324"/>
      <c r="AN263" s="324"/>
      <c r="AO263" s="324"/>
      <c r="AP263" s="324"/>
      <c r="AQ263" s="324"/>
      <c r="AR263" s="324"/>
      <c r="AS263" s="324"/>
      <c r="AT263" s="324"/>
      <c r="AU263" s="324"/>
      <c r="AV263" s="533" t="s">
        <v>1731</v>
      </c>
      <c r="AW263" s="533"/>
      <c r="AX263" s="533"/>
      <c r="AY263" s="533">
        <f>AY262-AY262</f>
        <v>0</v>
      </c>
      <c r="AZ263" s="533">
        <f>AY262-AZ262</f>
        <v>-29.979202178140781</v>
      </c>
      <c r="BA263" s="533">
        <f>AY262-BA262</f>
        <v>13.2694646343665</v>
      </c>
      <c r="BB263" s="533">
        <f>AY262-BB262</f>
        <v>43.248445854332942</v>
      </c>
      <c r="BC263" s="533">
        <f>AY262-BC262</f>
        <v>513.24542713008179</v>
      </c>
      <c r="BD263" s="533">
        <f>AY262-BD262</f>
        <v>512.79036614491156</v>
      </c>
      <c r="BE263" s="533">
        <f>$AY$262-BE262</f>
        <v>539.85888115519253</v>
      </c>
      <c r="BF263" s="533">
        <f>$AY$262-BF262</f>
        <v>539.85888115519253</v>
      </c>
      <c r="BG263" s="324"/>
      <c r="BH263" s="324"/>
      <c r="BI263" s="324"/>
      <c r="BJ263" s="324"/>
      <c r="BK263" s="324"/>
      <c r="BM263" s="533" t="s">
        <v>1731</v>
      </c>
      <c r="BN263" s="533"/>
      <c r="BO263" s="551">
        <f t="shared" ref="BO263:BT263" si="479">AY263*BO157</f>
        <v>0</v>
      </c>
      <c r="BP263" s="551">
        <f t="shared" si="479"/>
        <v>-18096.536587532253</v>
      </c>
      <c r="BQ263" s="551">
        <f t="shared" si="479"/>
        <v>8009.9313792903231</v>
      </c>
      <c r="BR263" s="551">
        <f t="shared" si="479"/>
        <v>26106.334588433703</v>
      </c>
      <c r="BS263" s="551">
        <f t="shared" si="479"/>
        <v>309813.60328579484</v>
      </c>
      <c r="BT263" s="551">
        <f t="shared" si="479"/>
        <v>321193.23843076732</v>
      </c>
      <c r="BU263" s="551"/>
    </row>
    <row r="264" spans="1:73" s="268" customFormat="1">
      <c r="H264" s="281"/>
      <c r="J264" s="281"/>
      <c r="K264" s="321"/>
      <c r="L264" s="321"/>
      <c r="M264" s="321"/>
      <c r="N264" s="321"/>
      <c r="O264" s="321"/>
      <c r="P264" s="321"/>
      <c r="Q264" s="321"/>
      <c r="R264" s="321"/>
      <c r="S264" s="321"/>
      <c r="T264" s="321"/>
      <c r="U264" s="321"/>
      <c r="V264" s="321"/>
      <c r="W264" s="321"/>
      <c r="X264" s="321"/>
      <c r="Y264" s="321"/>
      <c r="Z264" s="321"/>
      <c r="AA264" s="321"/>
      <c r="AB264" s="321"/>
      <c r="AC264" s="321"/>
      <c r="AD264" s="321"/>
      <c r="AE264" s="321"/>
      <c r="AF264" s="321"/>
      <c r="AG264" s="321"/>
      <c r="AH264" s="321"/>
      <c r="AI264" s="321"/>
      <c r="AJ264" s="321"/>
      <c r="AK264" s="321"/>
      <c r="AL264" s="321"/>
      <c r="AM264" s="321"/>
      <c r="AN264" s="321"/>
      <c r="AO264" s="321"/>
      <c r="AP264" s="321"/>
      <c r="AQ264" s="581">
        <v>2007</v>
      </c>
      <c r="AR264" s="581">
        <v>2008</v>
      </c>
      <c r="AS264" s="581">
        <v>2009</v>
      </c>
      <c r="AT264" s="581">
        <v>2010</v>
      </c>
      <c r="AU264" s="581">
        <v>2011</v>
      </c>
      <c r="AV264" s="581">
        <v>2012</v>
      </c>
      <c r="AW264" s="581">
        <v>2012</v>
      </c>
      <c r="AX264" s="581">
        <v>2012</v>
      </c>
      <c r="AY264" s="581">
        <v>2007</v>
      </c>
      <c r="AZ264" s="581">
        <v>2008</v>
      </c>
      <c r="BA264" s="581">
        <v>2009</v>
      </c>
      <c r="BB264" s="581">
        <v>2010</v>
      </c>
      <c r="BC264" s="581">
        <v>2011</v>
      </c>
      <c r="BD264" s="581">
        <v>2012</v>
      </c>
      <c r="BE264" s="581">
        <v>2013</v>
      </c>
      <c r="BF264" s="581">
        <v>2014</v>
      </c>
      <c r="BG264" s="581">
        <v>2007</v>
      </c>
      <c r="BH264" s="581">
        <v>2008</v>
      </c>
      <c r="BI264" s="581">
        <v>2009</v>
      </c>
      <c r="BJ264" s="581">
        <v>2010</v>
      </c>
      <c r="BK264" s="581">
        <v>2011</v>
      </c>
      <c r="BL264" s="581">
        <v>2012</v>
      </c>
      <c r="BM264" s="581">
        <v>2013</v>
      </c>
      <c r="BN264" s="581">
        <v>2014</v>
      </c>
      <c r="BO264" s="581">
        <v>2007</v>
      </c>
      <c r="BP264" s="581">
        <v>2008</v>
      </c>
      <c r="BQ264" s="581">
        <v>2009</v>
      </c>
      <c r="BR264" s="581">
        <v>2010</v>
      </c>
      <c r="BS264" s="581">
        <v>2011</v>
      </c>
      <c r="BT264" s="581">
        <v>2012</v>
      </c>
      <c r="BU264" s="581"/>
    </row>
    <row r="265" spans="1:73" s="268" customFormat="1">
      <c r="A265" s="268" t="s">
        <v>1386</v>
      </c>
      <c r="H265" s="281"/>
      <c r="J265" s="281"/>
      <c r="K265" s="321"/>
      <c r="L265" s="321"/>
      <c r="M265" s="321"/>
      <c r="N265" s="321"/>
      <c r="O265" s="321"/>
      <c r="P265" s="321"/>
      <c r="Q265" s="321"/>
      <c r="R265" s="321"/>
      <c r="S265" s="321"/>
      <c r="T265" s="321"/>
      <c r="U265" s="321"/>
      <c r="V265" s="321"/>
      <c r="W265" s="321"/>
      <c r="X265" s="321"/>
      <c r="Y265" s="321"/>
      <c r="Z265" s="321"/>
      <c r="AA265" s="321"/>
      <c r="AB265" s="321"/>
      <c r="AC265" s="321"/>
      <c r="AD265" s="321"/>
      <c r="AE265" s="321"/>
      <c r="AF265" s="321"/>
      <c r="AG265" s="321"/>
      <c r="AH265" s="321"/>
      <c r="AI265" s="321"/>
      <c r="AJ265" s="321"/>
      <c r="AK265" s="321"/>
      <c r="AL265" s="321"/>
      <c r="AM265" s="321"/>
      <c r="AN265" s="321"/>
      <c r="AO265" s="321"/>
      <c r="AP265" s="321"/>
      <c r="AQ265" s="321">
        <f t="shared" ref="AQ265:BN265" si="480">AQ249+AQ153+AQ133+AQ117+AQ101+AQ81</f>
        <v>38587.542555555556</v>
      </c>
      <c r="AR265" s="321">
        <f t="shared" si="480"/>
        <v>40557.132777777777</v>
      </c>
      <c r="AS265" s="321">
        <f t="shared" si="480"/>
        <v>40890.470444444451</v>
      </c>
      <c r="AT265" s="321">
        <f t="shared" si="480"/>
        <v>45897.356222222224</v>
      </c>
      <c r="AU265" s="321">
        <f t="shared" si="480"/>
        <v>38372.701999999997</v>
      </c>
      <c r="AV265" s="321">
        <f t="shared" si="480"/>
        <v>39681.848777777777</v>
      </c>
      <c r="AW265" s="321">
        <f t="shared" si="480"/>
        <v>37431.313444444444</v>
      </c>
      <c r="AX265" s="321">
        <f t="shared" si="480"/>
        <v>32195.672666666665</v>
      </c>
      <c r="AY265" s="321">
        <f t="shared" si="480"/>
        <v>46712.130107166377</v>
      </c>
      <c r="AZ265" s="321">
        <f t="shared" si="480"/>
        <v>45337.026532743126</v>
      </c>
      <c r="BA265" s="321">
        <f t="shared" si="480"/>
        <v>42844.833826683462</v>
      </c>
      <c r="BB265" s="321">
        <f t="shared" si="480"/>
        <v>41864.673112333359</v>
      </c>
      <c r="BC265" s="321">
        <f t="shared" si="480"/>
        <v>41951.879919235827</v>
      </c>
      <c r="BD265" s="321">
        <f t="shared" si="480"/>
        <v>40377.436364098234</v>
      </c>
      <c r="BE265" s="321">
        <f t="shared" si="480"/>
        <v>38485.807533681189</v>
      </c>
      <c r="BF265" s="321">
        <f t="shared" si="480"/>
        <v>37988.096420684684</v>
      </c>
      <c r="BG265" s="321">
        <f t="shared" si="480"/>
        <v>9189.0702534805441</v>
      </c>
      <c r="BH265" s="321">
        <f t="shared" si="480"/>
        <v>8836.5573830811936</v>
      </c>
      <c r="BI265" s="321">
        <f t="shared" si="480"/>
        <v>8462.8089451153501</v>
      </c>
      <c r="BJ265" s="321">
        <f t="shared" si="480"/>
        <v>8319.5312879634457</v>
      </c>
      <c r="BK265" s="321">
        <f t="shared" si="480"/>
        <v>8217.1881182968718</v>
      </c>
      <c r="BL265" s="321">
        <f t="shared" si="480"/>
        <v>7391.9309703597874</v>
      </c>
      <c r="BM265" s="321">
        <f t="shared" si="480"/>
        <v>5859.5695120021428</v>
      </c>
      <c r="BN265" s="321">
        <f t="shared" si="480"/>
        <v>5290.0888432586826</v>
      </c>
    </row>
    <row r="266" spans="1:73">
      <c r="A266" s="27"/>
      <c r="B266" s="27"/>
      <c r="F266" s="27"/>
      <c r="G266" s="27"/>
      <c r="H266" s="50"/>
      <c r="I266" s="27"/>
      <c r="J266" s="50"/>
      <c r="K266" s="50"/>
      <c r="L266" s="50"/>
      <c r="M266" s="50"/>
      <c r="AQ266" s="87">
        <v>2007</v>
      </c>
      <c r="AR266" s="87">
        <v>2008</v>
      </c>
      <c r="AS266" s="87">
        <v>2009</v>
      </c>
      <c r="AT266" s="87">
        <v>2010</v>
      </c>
      <c r="AU266" s="87">
        <v>2011</v>
      </c>
      <c r="AV266" s="87">
        <v>2012</v>
      </c>
      <c r="AW266" s="87">
        <v>2013</v>
      </c>
      <c r="AX266" s="87">
        <v>2014</v>
      </c>
      <c r="AY266" s="87">
        <v>2007</v>
      </c>
      <c r="AZ266" s="87">
        <v>2008</v>
      </c>
      <c r="BA266" s="87">
        <v>2009</v>
      </c>
      <c r="BB266" s="87">
        <v>2010</v>
      </c>
      <c r="BC266" s="87">
        <v>2011</v>
      </c>
      <c r="BD266" s="87">
        <v>2012</v>
      </c>
      <c r="BE266" s="87">
        <v>2013</v>
      </c>
      <c r="BF266" s="87">
        <v>2014</v>
      </c>
      <c r="BG266" s="87">
        <v>2007</v>
      </c>
      <c r="BH266" s="87">
        <v>2008</v>
      </c>
      <c r="BI266" s="87">
        <v>2009</v>
      </c>
      <c r="BJ266" s="87">
        <v>2010</v>
      </c>
      <c r="BK266" s="87">
        <v>2011</v>
      </c>
      <c r="BL266" s="87">
        <v>2012</v>
      </c>
      <c r="BM266" s="87">
        <v>2013</v>
      </c>
      <c r="BN266" s="87">
        <v>2014</v>
      </c>
    </row>
    <row r="267" spans="1:73" s="301" customFormat="1" ht="13.8" thickBot="1">
      <c r="A267" s="301" t="s">
        <v>1293</v>
      </c>
      <c r="H267" s="302"/>
      <c r="J267" s="302"/>
      <c r="K267" s="302"/>
      <c r="L267" s="302"/>
      <c r="M267" s="302"/>
      <c r="N267" s="302"/>
      <c r="O267" s="303"/>
      <c r="P267" s="303"/>
      <c r="AQ267" s="304">
        <f t="shared" ref="AQ267:BT267" si="481">AQ262+AQ249+AQ153+AQ133+AQ117+AQ101+AQ81</f>
        <v>39060.069555555558</v>
      </c>
      <c r="AR267" s="304">
        <f t="shared" si="481"/>
        <v>41061.955777777781</v>
      </c>
      <c r="AS267" s="304">
        <f t="shared" si="481"/>
        <v>41395.282444444449</v>
      </c>
      <c r="AT267" s="304">
        <f t="shared" si="481"/>
        <v>46460.952222222222</v>
      </c>
      <c r="AU267" s="304">
        <f t="shared" si="481"/>
        <v>38397.066999999995</v>
      </c>
      <c r="AV267" s="304">
        <f t="shared" si="481"/>
        <v>39708.270777777769</v>
      </c>
      <c r="AW267" s="304">
        <f t="shared" si="481"/>
        <v>37431.313444444444</v>
      </c>
      <c r="AX267" s="304">
        <f t="shared" si="481"/>
        <v>32195.672666666665</v>
      </c>
      <c r="AY267" s="304">
        <f t="shared" si="481"/>
        <v>47251.988988321566</v>
      </c>
      <c r="AZ267" s="304">
        <f t="shared" si="481"/>
        <v>45906.864616076462</v>
      </c>
      <c r="BA267" s="304">
        <f t="shared" si="481"/>
        <v>43371.423243204285</v>
      </c>
      <c r="BB267" s="304">
        <f t="shared" si="481"/>
        <v>42361.283547634215</v>
      </c>
      <c r="BC267" s="304">
        <f t="shared" si="481"/>
        <v>41978.493373260935</v>
      </c>
      <c r="BD267" s="304">
        <f t="shared" si="481"/>
        <v>40404.504879108514</v>
      </c>
      <c r="BE267" s="304">
        <f t="shared" si="481"/>
        <v>38485.807533681189</v>
      </c>
      <c r="BF267" s="304">
        <f t="shared" si="481"/>
        <v>37988.096420684684</v>
      </c>
      <c r="BG267" s="304">
        <f t="shared" si="481"/>
        <v>9299.4228073774775</v>
      </c>
      <c r="BH267" s="304">
        <f t="shared" si="481"/>
        <v>8953.015192172028</v>
      </c>
      <c r="BI267" s="304">
        <f t="shared" si="481"/>
        <v>8570.2753132389189</v>
      </c>
      <c r="BJ267" s="304">
        <f t="shared" si="481"/>
        <v>8420.9689354780003</v>
      </c>
      <c r="BK267" s="304">
        <f t="shared" si="481"/>
        <v>8222.6281744341431</v>
      </c>
      <c r="BL267" s="304">
        <f t="shared" si="481"/>
        <v>7397.4599852357878</v>
      </c>
      <c r="BM267" s="304">
        <f t="shared" si="481"/>
        <v>5859.5695120021428</v>
      </c>
      <c r="BN267" s="304">
        <f t="shared" si="481"/>
        <v>5290.0888432586826</v>
      </c>
      <c r="BO267" s="304">
        <f t="shared" si="481"/>
        <v>18125444.258730546</v>
      </c>
      <c r="BP267" s="304">
        <f t="shared" si="481"/>
        <v>18500486.28943821</v>
      </c>
      <c r="BQ267" s="304">
        <f t="shared" si="481"/>
        <v>17766705.834797122</v>
      </c>
      <c r="BR267" s="304">
        <f t="shared" si="481"/>
        <v>17322060.840699844</v>
      </c>
      <c r="BS267" s="304">
        <f t="shared" si="481"/>
        <v>17863805.10925395</v>
      </c>
      <c r="BT267" s="304">
        <f t="shared" si="481"/>
        <v>16824075.547929056</v>
      </c>
      <c r="BU267" s="304"/>
    </row>
    <row r="268" spans="1:73" ht="13.8" thickTop="1"/>
    <row r="269" spans="1:73">
      <c r="AY269" s="87">
        <v>2007</v>
      </c>
      <c r="AZ269" s="87">
        <v>2008</v>
      </c>
      <c r="BA269" s="87">
        <v>2009</v>
      </c>
      <c r="BB269" s="87">
        <v>2010</v>
      </c>
      <c r="BC269" s="87">
        <v>2011</v>
      </c>
      <c r="BD269" s="87">
        <v>2012</v>
      </c>
      <c r="BE269" s="87">
        <v>2013</v>
      </c>
      <c r="BF269" s="87">
        <v>2014</v>
      </c>
      <c r="BO269" s="87">
        <v>2007</v>
      </c>
      <c r="BP269" s="87">
        <v>2008</v>
      </c>
      <c r="BQ269" s="87">
        <v>2009</v>
      </c>
      <c r="BR269" s="87">
        <v>2010</v>
      </c>
      <c r="BS269" s="87">
        <v>2011</v>
      </c>
      <c r="BT269" s="87">
        <v>2012</v>
      </c>
    </row>
    <row r="270" spans="1:73">
      <c r="AW270" s="482" t="s">
        <v>1732</v>
      </c>
      <c r="AX270" s="482"/>
      <c r="AY270" s="309">
        <f t="shared" ref="AY270:BF270" si="482">AY263+AY250+AY154+AY134+AY118+AY102+AY82</f>
        <v>0</v>
      </c>
      <c r="AZ270" s="309">
        <f t="shared" si="482"/>
        <v>1345.1243722451022</v>
      </c>
      <c r="BA270" s="309">
        <f t="shared" si="482"/>
        <v>3880.5657451172819</v>
      </c>
      <c r="BB270" s="309">
        <f t="shared" si="482"/>
        <v>4890.7054406873494</v>
      </c>
      <c r="BC270" s="309">
        <f t="shared" si="482"/>
        <v>5273.4956150606304</v>
      </c>
      <c r="BD270" s="309">
        <f t="shared" si="482"/>
        <v>6847.48410921305</v>
      </c>
      <c r="BE270" s="309">
        <f t="shared" si="482"/>
        <v>8766.181454640373</v>
      </c>
      <c r="BF270" s="309">
        <f t="shared" si="482"/>
        <v>9263.8925676368854</v>
      </c>
      <c r="BK270" s="87" t="s">
        <v>1738</v>
      </c>
      <c r="BL270" s="482" t="s">
        <v>1733</v>
      </c>
      <c r="BM270" s="482"/>
      <c r="BN270" s="482"/>
      <c r="BO270" s="309">
        <f t="shared" ref="BO270:BT270" si="483">(BO263+BO250+BO154+BO134+BO118+BO102+BO82)/1000</f>
        <v>0</v>
      </c>
      <c r="BP270" s="309">
        <f t="shared" si="483"/>
        <v>64.789073304412369</v>
      </c>
      <c r="BQ270" s="309">
        <f t="shared" si="483"/>
        <v>1436.887963837062</v>
      </c>
      <c r="BR270" s="309">
        <f t="shared" si="483"/>
        <v>1969.6666727947309</v>
      </c>
      <c r="BS270" s="309">
        <f t="shared" si="483"/>
        <v>2212.9869268124862</v>
      </c>
      <c r="BT270" s="309">
        <f t="shared" si="483"/>
        <v>3231.7844322136298</v>
      </c>
      <c r="BU270" s="309"/>
    </row>
    <row r="271" spans="1:73">
      <c r="A271" s="2" t="s">
        <v>2042</v>
      </c>
      <c r="B271" s="3" t="s">
        <v>36</v>
      </c>
      <c r="C271" s="306">
        <v>6430</v>
      </c>
      <c r="AW271" s="87" t="s">
        <v>1734</v>
      </c>
      <c r="AY271" s="309">
        <f>AY270</f>
        <v>0</v>
      </c>
      <c r="AZ271" s="309">
        <f t="shared" ref="AZ271:BF271" si="484">AZ270+AY271</f>
        <v>1345.1243722451022</v>
      </c>
      <c r="BA271" s="309">
        <f t="shared" si="484"/>
        <v>5225.6901173623846</v>
      </c>
      <c r="BB271" s="309">
        <f t="shared" si="484"/>
        <v>10116.395558049735</v>
      </c>
      <c r="BC271" s="309">
        <f t="shared" si="484"/>
        <v>15389.891173110365</v>
      </c>
      <c r="BD271" s="309">
        <f t="shared" si="484"/>
        <v>22237.375282323417</v>
      </c>
      <c r="BE271" s="309">
        <f t="shared" si="484"/>
        <v>31003.55673696379</v>
      </c>
      <c r="BF271" s="309">
        <f t="shared" si="484"/>
        <v>40267.449304600676</v>
      </c>
      <c r="BL271" s="87" t="s">
        <v>1734</v>
      </c>
      <c r="BO271" s="309">
        <v>0</v>
      </c>
      <c r="BP271" s="309">
        <f>BP270+BO271</f>
        <v>64.789073304412369</v>
      </c>
      <c r="BQ271" s="309">
        <f>BQ270+BP271</f>
        <v>1501.6770371414743</v>
      </c>
      <c r="BR271" s="309">
        <f>BR270+BQ271</f>
        <v>3471.3437099362054</v>
      </c>
      <c r="BS271" s="309">
        <f>BS270+BR271</f>
        <v>5684.3306367486912</v>
      </c>
      <c r="BT271" s="309">
        <f>BT270+BS271</f>
        <v>8916.1150689623209</v>
      </c>
      <c r="BU271" s="309"/>
    </row>
    <row r="273" spans="63:73">
      <c r="BK273" s="87" t="s">
        <v>1737</v>
      </c>
      <c r="BL273" s="87" t="s">
        <v>1735</v>
      </c>
      <c r="BO273" s="309">
        <f t="shared" ref="BO273:BT273" si="485">(BO267+(BO270)*1000)/1000</f>
        <v>18125.444258730546</v>
      </c>
      <c r="BP273" s="309">
        <f t="shared" si="485"/>
        <v>18565.275362742621</v>
      </c>
      <c r="BQ273" s="309">
        <f t="shared" si="485"/>
        <v>19203.593798634181</v>
      </c>
      <c r="BR273" s="309">
        <f t="shared" si="485"/>
        <v>19291.727513494574</v>
      </c>
      <c r="BS273" s="309">
        <f t="shared" si="485"/>
        <v>20076.792036066436</v>
      </c>
      <c r="BT273" s="309">
        <f t="shared" si="485"/>
        <v>20055.859980142686</v>
      </c>
      <c r="BU273" s="309"/>
    </row>
    <row r="274" spans="63:73">
      <c r="BL274" s="87" t="s">
        <v>1736</v>
      </c>
      <c r="BO274" s="309">
        <f t="shared" ref="BO274:BT274" si="486">BO267/1000</f>
        <v>18125.444258730546</v>
      </c>
      <c r="BP274" s="309">
        <f t="shared" si="486"/>
        <v>18500.486289438209</v>
      </c>
      <c r="BQ274" s="309">
        <f t="shared" si="486"/>
        <v>17766.705834797121</v>
      </c>
      <c r="BR274" s="309">
        <f t="shared" si="486"/>
        <v>17322.060840699844</v>
      </c>
      <c r="BS274" s="309">
        <f t="shared" si="486"/>
        <v>17863.80510925395</v>
      </c>
      <c r="BT274" s="309">
        <f t="shared" si="486"/>
        <v>16824.075547929056</v>
      </c>
      <c r="BU274" s="309"/>
    </row>
    <row r="290" spans="8:16">
      <c r="H290" s="87"/>
      <c r="J290" s="87"/>
      <c r="K290" s="87"/>
      <c r="L290" s="87"/>
      <c r="M290" s="87"/>
      <c r="N290" s="87"/>
      <c r="O290" s="87"/>
      <c r="P290" s="87"/>
    </row>
  </sheetData>
  <mergeCells count="6">
    <mergeCell ref="I4:J4"/>
    <mergeCell ref="BV1:CA1"/>
    <mergeCell ref="K1:P1"/>
    <mergeCell ref="AQ1:AV1"/>
    <mergeCell ref="AY1:BD1"/>
    <mergeCell ref="BG1:BL1"/>
  </mergeCells>
  <pageMargins left="0.70866141732283472" right="0.70866141732283472" top="0.74803149606299213" bottom="0.74803149606299213" header="0.31496062992125984" footer="0.31496062992125984"/>
  <pageSetup paperSize="8" scale="24" fitToHeight="3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15"/>
  <sheetViews>
    <sheetView topLeftCell="A10" zoomScale="70" zoomScaleNormal="70" workbookViewId="0">
      <selection activeCell="B52" sqref="B52"/>
    </sheetView>
  </sheetViews>
  <sheetFormatPr defaultColWidth="9.109375" defaultRowHeight="14.4"/>
  <cols>
    <col min="1" max="1" width="32.33203125" style="344" customWidth="1"/>
    <col min="2" max="2" width="11" style="409" bestFit="1" customWidth="1"/>
    <col min="3" max="3" width="10" style="409" bestFit="1" customWidth="1"/>
    <col min="4" max="4" width="10.44140625" style="409" bestFit="1" customWidth="1"/>
    <col min="5" max="5" width="11" style="390" bestFit="1" customWidth="1"/>
    <col min="6" max="6" width="10" style="390" bestFit="1" customWidth="1"/>
    <col min="7" max="7" width="10.44140625" style="390" bestFit="1" customWidth="1"/>
    <col min="8" max="8" width="11" style="397" bestFit="1" customWidth="1"/>
    <col min="9" max="9" width="10" style="397" bestFit="1" customWidth="1"/>
    <col min="10" max="10" width="10.44140625" style="397" bestFit="1" customWidth="1"/>
    <col min="11" max="11" width="10" style="390" bestFit="1" customWidth="1"/>
    <col min="12" max="12" width="11" style="390" bestFit="1" customWidth="1"/>
    <col min="13" max="13" width="10.44140625" style="390" bestFit="1" customWidth="1"/>
    <col min="14" max="14" width="10" style="344" bestFit="1" customWidth="1"/>
    <col min="15" max="15" width="11" style="344" bestFit="1" customWidth="1"/>
    <col min="16" max="16" width="10" style="344" bestFit="1" customWidth="1"/>
    <col min="17" max="17" width="11" style="345" bestFit="1" customWidth="1"/>
    <col min="18" max="18" width="14.6640625" style="344" bestFit="1" customWidth="1"/>
    <col min="19" max="19" width="10" style="344" bestFit="1" customWidth="1"/>
    <col min="20" max="20" width="9.109375" style="344"/>
    <col min="21" max="21" width="9.33203125" style="344" bestFit="1" customWidth="1"/>
    <col min="22" max="22" width="11" style="344" bestFit="1" customWidth="1"/>
    <col min="23" max="23" width="11.5546875" style="344" customWidth="1"/>
    <col min="24" max="25" width="11" style="344" customWidth="1"/>
    <col min="26" max="26" width="9.109375" style="344"/>
    <col min="27" max="27" width="62.33203125" style="341" bestFit="1" customWidth="1"/>
    <col min="28" max="31" width="9.109375" style="341"/>
    <col min="32" max="32" width="9.5546875" style="341" bestFit="1" customWidth="1"/>
    <col min="33" max="33" width="9.109375" style="341"/>
    <col min="34" max="34" width="9.5546875" style="341" bestFit="1" customWidth="1"/>
    <col min="35" max="40" width="9.109375" style="341"/>
  </cols>
  <sheetData>
    <row r="1" spans="1:38" s="341" customFormat="1">
      <c r="A1" s="343" t="s">
        <v>1420</v>
      </c>
      <c r="B1" s="398"/>
      <c r="C1" s="398"/>
      <c r="D1" s="398"/>
      <c r="E1" s="383"/>
      <c r="F1" s="383"/>
      <c r="G1" s="383"/>
      <c r="H1" s="366"/>
      <c r="I1" s="366"/>
      <c r="J1" s="366"/>
      <c r="K1" s="383"/>
      <c r="L1" s="383"/>
      <c r="M1" s="383"/>
      <c r="N1" s="344"/>
      <c r="O1" s="344"/>
      <c r="P1" s="344"/>
      <c r="Q1" s="345"/>
      <c r="R1" s="344"/>
      <c r="S1" s="344"/>
      <c r="T1" s="344"/>
      <c r="U1" s="344"/>
      <c r="V1" s="344"/>
      <c r="W1" s="344"/>
      <c r="X1" s="344"/>
      <c r="Y1" s="344"/>
      <c r="Z1" s="344"/>
    </row>
    <row r="2" spans="1:38" s="341" customFormat="1">
      <c r="A2" s="346" t="s">
        <v>1101</v>
      </c>
      <c r="B2" s="399"/>
      <c r="C2" s="399"/>
      <c r="D2" s="399"/>
      <c r="E2" s="351"/>
      <c r="F2" s="351"/>
      <c r="G2" s="351"/>
      <c r="H2" s="349"/>
      <c r="I2" s="349"/>
      <c r="J2" s="349"/>
      <c r="K2" s="351"/>
      <c r="L2" s="351"/>
      <c r="M2" s="351"/>
      <c r="N2" s="347"/>
      <c r="O2" s="347"/>
      <c r="P2" s="347"/>
      <c r="Q2" s="348"/>
      <c r="R2" s="347"/>
      <c r="S2" s="347"/>
      <c r="T2" s="344"/>
      <c r="U2" s="344"/>
      <c r="V2" s="344"/>
      <c r="W2" s="344"/>
      <c r="X2" s="344"/>
      <c r="Y2" s="344"/>
      <c r="Z2" s="344"/>
    </row>
    <row r="3" spans="1:38" s="382" customFormat="1">
      <c r="A3" s="377"/>
      <c r="B3" s="400">
        <v>2007</v>
      </c>
      <c r="C3" s="400">
        <v>2007</v>
      </c>
      <c r="D3" s="400">
        <v>2007</v>
      </c>
      <c r="E3" s="380">
        <v>2008</v>
      </c>
      <c r="F3" s="380">
        <v>2008</v>
      </c>
      <c r="G3" s="380">
        <v>2008</v>
      </c>
      <c r="H3" s="378">
        <v>2009</v>
      </c>
      <c r="I3" s="378">
        <v>2009</v>
      </c>
      <c r="J3" s="378">
        <v>2009</v>
      </c>
      <c r="K3" s="380">
        <v>2010</v>
      </c>
      <c r="L3" s="380">
        <v>2010</v>
      </c>
      <c r="M3" s="380">
        <v>2010</v>
      </c>
      <c r="N3" s="378">
        <v>2011</v>
      </c>
      <c r="O3" s="378">
        <v>2011</v>
      </c>
      <c r="P3" s="378">
        <v>2011</v>
      </c>
      <c r="Q3" s="379">
        <v>2012</v>
      </c>
      <c r="R3" s="380">
        <v>2012</v>
      </c>
      <c r="S3" s="380">
        <v>2012</v>
      </c>
      <c r="T3" s="675">
        <v>2013</v>
      </c>
      <c r="U3" s="378">
        <v>2013</v>
      </c>
      <c r="V3" s="378">
        <v>2013</v>
      </c>
      <c r="W3" s="380">
        <v>2014</v>
      </c>
      <c r="X3" s="380">
        <v>2014</v>
      </c>
      <c r="Y3" s="380">
        <v>2014</v>
      </c>
      <c r="Z3" s="381"/>
    </row>
    <row r="4" spans="1:38" s="341" customFormat="1">
      <c r="A4" s="352"/>
      <c r="B4" s="399" t="s">
        <v>1099</v>
      </c>
      <c r="C4" s="399" t="s">
        <v>1397</v>
      </c>
      <c r="D4" s="399" t="s">
        <v>1411</v>
      </c>
      <c r="E4" s="351" t="s">
        <v>1398</v>
      </c>
      <c r="F4" s="351" t="s">
        <v>1397</v>
      </c>
      <c r="G4" s="351" t="s">
        <v>1411</v>
      </c>
      <c r="H4" s="349" t="s">
        <v>1398</v>
      </c>
      <c r="I4" s="349" t="s">
        <v>1397</v>
      </c>
      <c r="J4" s="349" t="s">
        <v>1411</v>
      </c>
      <c r="K4" s="351" t="s">
        <v>1396</v>
      </c>
      <c r="L4" s="351" t="s">
        <v>1397</v>
      </c>
      <c r="M4" s="351" t="s">
        <v>1411</v>
      </c>
      <c r="N4" s="353" t="s">
        <v>1099</v>
      </c>
      <c r="O4" s="353" t="s">
        <v>1098</v>
      </c>
      <c r="P4" s="354" t="s">
        <v>1411</v>
      </c>
      <c r="Q4" s="350" t="s">
        <v>1099</v>
      </c>
      <c r="R4" s="350" t="s">
        <v>1098</v>
      </c>
      <c r="S4" s="355" t="s">
        <v>1411</v>
      </c>
      <c r="T4" s="353" t="s">
        <v>1099</v>
      </c>
      <c r="U4" s="353" t="s">
        <v>1098</v>
      </c>
      <c r="V4" s="354" t="s">
        <v>1411</v>
      </c>
      <c r="W4" s="354"/>
      <c r="X4" s="354"/>
      <c r="Y4" s="354"/>
      <c r="Z4" s="344"/>
    </row>
    <row r="5" spans="1:38" s="341" customFormat="1">
      <c r="A5" s="356"/>
      <c r="B5" s="401"/>
      <c r="C5" s="401"/>
      <c r="D5" s="401"/>
      <c r="E5" s="358"/>
      <c r="F5" s="358"/>
      <c r="G5" s="358"/>
      <c r="H5" s="357"/>
      <c r="I5" s="357"/>
      <c r="J5" s="357"/>
      <c r="K5" s="358"/>
      <c r="L5" s="358"/>
      <c r="M5" s="358"/>
      <c r="N5" s="357"/>
      <c r="O5" s="357"/>
      <c r="P5" s="357"/>
      <c r="Q5" s="358"/>
      <c r="R5" s="358"/>
      <c r="S5" s="358"/>
      <c r="T5" s="357"/>
      <c r="U5" s="357"/>
      <c r="V5" s="357"/>
      <c r="W5" s="357"/>
      <c r="X5" s="357"/>
      <c r="Y5" s="357"/>
      <c r="Z5" s="344"/>
      <c r="AA5" s="365"/>
      <c r="AB5" s="405"/>
      <c r="AC5" s="405"/>
      <c r="AD5" s="405"/>
      <c r="AE5" s="386"/>
      <c r="AF5" s="386"/>
      <c r="AG5" s="386"/>
      <c r="AH5" s="386"/>
      <c r="AI5" s="386"/>
      <c r="AJ5" s="393"/>
      <c r="AK5" s="393"/>
      <c r="AL5" s="393"/>
    </row>
    <row r="6" spans="1:38" s="341" customFormat="1">
      <c r="A6" s="352" t="s">
        <v>1423</v>
      </c>
      <c r="B6" s="399"/>
      <c r="C6" s="399"/>
      <c r="D6" s="399"/>
      <c r="E6" s="351"/>
      <c r="F6" s="351"/>
      <c r="G6" s="351"/>
      <c r="H6" s="349"/>
      <c r="I6" s="349"/>
      <c r="J6" s="349"/>
      <c r="K6" s="351"/>
      <c r="L6" s="351"/>
      <c r="M6" s="351"/>
      <c r="N6" s="357">
        <v>26605</v>
      </c>
      <c r="O6" s="357">
        <v>80914</v>
      </c>
      <c r="P6" s="357"/>
      <c r="Q6" s="359">
        <v>15391</v>
      </c>
      <c r="R6" s="359">
        <v>62591</v>
      </c>
      <c r="S6" s="358"/>
      <c r="T6" s="676">
        <v>10921</v>
      </c>
      <c r="U6" s="676">
        <v>68805</v>
      </c>
      <c r="V6" s="676"/>
      <c r="W6" s="991">
        <v>20146</v>
      </c>
      <c r="X6" s="991">
        <v>94305</v>
      </c>
      <c r="Y6" s="676"/>
      <c r="Z6" s="344"/>
      <c r="AA6" s="374" t="s">
        <v>1716</v>
      </c>
      <c r="AB6" s="846">
        <v>2007</v>
      </c>
      <c r="AC6" s="846">
        <v>2008</v>
      </c>
      <c r="AD6" s="846">
        <v>2009</v>
      </c>
      <c r="AE6" s="847">
        <v>2010</v>
      </c>
      <c r="AF6" s="847">
        <v>2011</v>
      </c>
      <c r="AG6" s="847">
        <v>2012</v>
      </c>
      <c r="AH6" s="847" t="s">
        <v>1888</v>
      </c>
      <c r="AI6" s="847" t="s">
        <v>2116</v>
      </c>
      <c r="AJ6" s="393"/>
      <c r="AK6" s="393" t="s">
        <v>2200</v>
      </c>
      <c r="AL6" s="393"/>
    </row>
    <row r="7" spans="1:38" s="341" customFormat="1">
      <c r="A7" s="352"/>
      <c r="B7" s="399"/>
      <c r="C7" s="399"/>
      <c r="D7" s="399"/>
      <c r="E7" s="351"/>
      <c r="F7" s="351"/>
      <c r="G7" s="351"/>
      <c r="H7" s="349"/>
      <c r="I7" s="349"/>
      <c r="J7" s="349"/>
      <c r="K7" s="351"/>
      <c r="L7" s="351"/>
      <c r="M7" s="351"/>
      <c r="N7" s="357"/>
      <c r="O7" s="357"/>
      <c r="P7" s="357"/>
      <c r="Q7" s="358"/>
      <c r="R7" s="358"/>
      <c r="S7" s="358"/>
      <c r="T7" s="676"/>
      <c r="U7" s="676"/>
      <c r="V7" s="676"/>
      <c r="W7" s="992"/>
      <c r="X7" s="992"/>
      <c r="Y7" s="676"/>
      <c r="Z7" s="344"/>
      <c r="AA7" s="466" t="s">
        <v>1715</v>
      </c>
      <c r="AF7" s="386">
        <f>P16</f>
        <v>329540</v>
      </c>
      <c r="AG7" s="386">
        <f>S16</f>
        <v>369717</v>
      </c>
      <c r="AH7" s="386">
        <f>V16</f>
        <v>351102</v>
      </c>
      <c r="AI7" s="386">
        <f>Y16</f>
        <v>496491</v>
      </c>
      <c r="AJ7" s="393" t="s">
        <v>1445</v>
      </c>
      <c r="AK7" s="483">
        <f>(AB8-AI7)/AB8</f>
        <v>-1.4666315585518899</v>
      </c>
      <c r="AL7" s="393" t="s">
        <v>1739</v>
      </c>
    </row>
    <row r="8" spans="1:38" s="341" customFormat="1">
      <c r="A8" s="352" t="s">
        <v>1424</v>
      </c>
      <c r="B8" s="399"/>
      <c r="C8" s="399"/>
      <c r="D8" s="399"/>
      <c r="E8" s="351"/>
      <c r="F8" s="351"/>
      <c r="G8" s="351"/>
      <c r="H8" s="349"/>
      <c r="I8" s="349"/>
      <c r="J8" s="349"/>
      <c r="K8" s="351"/>
      <c r="L8" s="351"/>
      <c r="M8" s="351"/>
      <c r="N8" s="357">
        <v>6265</v>
      </c>
      <c r="O8" s="357">
        <v>22952</v>
      </c>
      <c r="P8" s="357"/>
      <c r="Q8" s="358">
        <v>6318</v>
      </c>
      <c r="R8" s="358">
        <v>24083</v>
      </c>
      <c r="S8" s="358"/>
      <c r="T8" s="357">
        <v>8407</v>
      </c>
      <c r="U8" s="676">
        <v>28514</v>
      </c>
      <c r="V8" s="676"/>
      <c r="W8" s="991">
        <v>6302</v>
      </c>
      <c r="X8" s="991">
        <v>10715</v>
      </c>
      <c r="Y8" s="676"/>
      <c r="Z8" s="344"/>
      <c r="AA8" s="466"/>
      <c r="AB8" s="405">
        <f>D16</f>
        <v>201282.99999999997</v>
      </c>
      <c r="AC8" s="405">
        <f>G16</f>
        <v>244806</v>
      </c>
      <c r="AD8" s="405">
        <f>J16</f>
        <v>258122</v>
      </c>
      <c r="AE8" s="386">
        <f>M16</f>
        <v>239969</v>
      </c>
      <c r="AF8" s="386"/>
      <c r="AG8" s="386"/>
      <c r="AH8" s="386"/>
      <c r="AI8" s="386"/>
      <c r="AJ8" s="393"/>
      <c r="AK8" s="483"/>
      <c r="AL8" s="393"/>
    </row>
    <row r="9" spans="1:38" s="341" customFormat="1">
      <c r="A9" s="352"/>
      <c r="B9" s="399"/>
      <c r="C9" s="399"/>
      <c r="D9" s="399"/>
      <c r="E9" s="351"/>
      <c r="F9" s="351"/>
      <c r="G9" s="351"/>
      <c r="H9" s="349"/>
      <c r="I9" s="349"/>
      <c r="J9" s="349"/>
      <c r="K9" s="351"/>
      <c r="L9" s="351"/>
      <c r="M9" s="351"/>
      <c r="N9" s="357"/>
      <c r="O9" s="357"/>
      <c r="P9" s="357"/>
      <c r="Q9" s="358"/>
      <c r="R9" s="358"/>
      <c r="S9" s="358"/>
      <c r="T9" s="676"/>
      <c r="U9" s="676"/>
      <c r="V9" s="676"/>
      <c r="W9" s="991"/>
      <c r="X9" s="991"/>
      <c r="Y9" s="676"/>
      <c r="Z9" s="344"/>
      <c r="AA9" s="466" t="s">
        <v>1450</v>
      </c>
      <c r="AB9" s="405"/>
      <c r="AC9" s="405"/>
      <c r="AD9" s="405"/>
      <c r="AE9" s="386">
        <f>M24</f>
        <v>106637.4</v>
      </c>
      <c r="AF9" s="386">
        <f>P24</f>
        <v>97308.933333333334</v>
      </c>
      <c r="AG9" s="386">
        <f>S24</f>
        <v>92882</v>
      </c>
      <c r="AH9" s="386">
        <f>V24</f>
        <v>89905.2</v>
      </c>
      <c r="AI9" s="386">
        <f>Y24</f>
        <v>96516.733333333337</v>
      </c>
      <c r="AJ9" s="393" t="s">
        <v>1445</v>
      </c>
      <c r="AK9" s="393"/>
      <c r="AL9" s="393"/>
    </row>
    <row r="10" spans="1:38" s="341" customFormat="1">
      <c r="A10" s="352" t="s">
        <v>1425</v>
      </c>
      <c r="B10" s="399"/>
      <c r="C10" s="399"/>
      <c r="D10" s="399"/>
      <c r="E10" s="351"/>
      <c r="F10" s="351"/>
      <c r="G10" s="351"/>
      <c r="H10" s="349"/>
      <c r="I10" s="349"/>
      <c r="J10" s="349"/>
      <c r="K10" s="351"/>
      <c r="L10" s="351"/>
      <c r="M10" s="351"/>
      <c r="N10" s="357">
        <v>1452</v>
      </c>
      <c r="O10" s="357">
        <v>5926</v>
      </c>
      <c r="P10" s="357"/>
      <c r="Q10" s="358">
        <v>7905</v>
      </c>
      <c r="R10" s="358">
        <v>28524</v>
      </c>
      <c r="S10" s="358"/>
      <c r="T10" s="357">
        <v>4470</v>
      </c>
      <c r="U10" s="357">
        <v>17306</v>
      </c>
      <c r="V10" s="676"/>
      <c r="W10" s="991">
        <v>6789</v>
      </c>
      <c r="X10" s="991">
        <v>29893</v>
      </c>
      <c r="Y10" s="676"/>
      <c r="Z10" s="344"/>
      <c r="AA10" s="466" t="s">
        <v>1449</v>
      </c>
      <c r="AB10" s="405">
        <f>D31</f>
        <v>355990</v>
      </c>
      <c r="AC10" s="405">
        <f>G31</f>
        <v>304468</v>
      </c>
      <c r="AD10" s="405">
        <f>J31</f>
        <v>306938</v>
      </c>
      <c r="AE10" s="386">
        <f>M31</f>
        <v>398763</v>
      </c>
      <c r="AF10" s="386">
        <f>P31</f>
        <v>301658</v>
      </c>
      <c r="AG10" s="386">
        <f>S31</f>
        <v>278445</v>
      </c>
      <c r="AH10" s="386">
        <f>V31</f>
        <v>285887</v>
      </c>
      <c r="AI10" s="386">
        <f>Y31</f>
        <v>278481</v>
      </c>
      <c r="AJ10" s="393" t="s">
        <v>1445</v>
      </c>
      <c r="AK10" s="483">
        <f>(AB10-AI10)/AB10</f>
        <v>0.21772802606814798</v>
      </c>
      <c r="AL10" s="393" t="s">
        <v>1740</v>
      </c>
    </row>
    <row r="11" spans="1:38" s="341" customFormat="1">
      <c r="A11" s="360"/>
      <c r="B11" s="402"/>
      <c r="C11" s="402"/>
      <c r="D11" s="402"/>
      <c r="E11" s="384"/>
      <c r="F11" s="384"/>
      <c r="G11" s="384"/>
      <c r="H11" s="391"/>
      <c r="I11" s="391"/>
      <c r="J11" s="391"/>
      <c r="K11" s="384"/>
      <c r="L11" s="384"/>
      <c r="M11" s="384"/>
      <c r="N11" s="357"/>
      <c r="O11" s="357"/>
      <c r="P11" s="361"/>
      <c r="Q11" s="358"/>
      <c r="R11" s="358"/>
      <c r="S11" s="358"/>
      <c r="T11" s="676"/>
      <c r="U11" s="676"/>
      <c r="V11" s="676"/>
      <c r="W11" s="993"/>
      <c r="X11" s="993"/>
      <c r="Y11" s="676"/>
      <c r="Z11" s="344"/>
      <c r="AA11" s="466" t="s">
        <v>1443</v>
      </c>
      <c r="AB11" s="405">
        <f>D35</f>
        <v>13577</v>
      </c>
      <c r="AC11" s="405">
        <f>G35</f>
        <v>17286</v>
      </c>
      <c r="AD11" s="405">
        <f>J35</f>
        <v>20270</v>
      </c>
      <c r="AE11" s="386">
        <f>M35</f>
        <v>16680</v>
      </c>
      <c r="AF11" s="386">
        <f>P35</f>
        <v>17508.960000000003</v>
      </c>
      <c r="AG11" s="386">
        <f>S35</f>
        <v>19044.72</v>
      </c>
      <c r="AH11" s="386">
        <f>V35</f>
        <v>22370.58</v>
      </c>
      <c r="AI11" s="386">
        <f>Y35</f>
        <v>25460.460000000003</v>
      </c>
      <c r="AJ11" s="393" t="s">
        <v>1451</v>
      </c>
      <c r="AK11" s="483">
        <f>(AB11-AI11)/AB11</f>
        <v>-0.87526404949547043</v>
      </c>
      <c r="AL11" s="393" t="s">
        <v>1739</v>
      </c>
    </row>
    <row r="12" spans="1:38" s="341" customFormat="1">
      <c r="A12" s="360" t="s">
        <v>1426</v>
      </c>
      <c r="B12" s="402"/>
      <c r="C12" s="402"/>
      <c r="D12" s="402"/>
      <c r="E12" s="384"/>
      <c r="F12" s="384"/>
      <c r="G12" s="384"/>
      <c r="H12" s="391"/>
      <c r="I12" s="391"/>
      <c r="J12" s="391"/>
      <c r="K12" s="384"/>
      <c r="L12" s="384"/>
      <c r="M12" s="384"/>
      <c r="N12" s="357">
        <v>38298</v>
      </c>
      <c r="O12" s="357">
        <v>71657</v>
      </c>
      <c r="P12" s="361"/>
      <c r="Q12" s="358">
        <v>17569</v>
      </c>
      <c r="R12" s="358">
        <v>72543</v>
      </c>
      <c r="S12" s="358"/>
      <c r="T12" s="357">
        <v>64929</v>
      </c>
      <c r="U12" s="357">
        <v>10629</v>
      </c>
      <c r="V12" s="676"/>
      <c r="W12" s="991">
        <v>107082</v>
      </c>
      <c r="X12" s="991">
        <v>58693</v>
      </c>
      <c r="Y12" s="676"/>
      <c r="Z12" s="344"/>
      <c r="AA12" s="341" t="s">
        <v>2183</v>
      </c>
      <c r="AF12" s="995">
        <f>SUM(AF7:AF10)</f>
        <v>728506.93333333335</v>
      </c>
      <c r="AG12" s="995">
        <f t="shared" ref="AG12:AI12" si="0">SUM(AG7:AG10)</f>
        <v>741044</v>
      </c>
      <c r="AH12" s="995">
        <f t="shared" si="0"/>
        <v>726894.2</v>
      </c>
      <c r="AI12" s="995">
        <f t="shared" si="0"/>
        <v>871488.7333333334</v>
      </c>
      <c r="AJ12" s="995" t="s">
        <v>1445</v>
      </c>
      <c r="AK12" s="393"/>
      <c r="AL12" s="393"/>
    </row>
    <row r="13" spans="1:38" s="341" customFormat="1">
      <c r="A13" s="362"/>
      <c r="B13" s="403"/>
      <c r="C13" s="403"/>
      <c r="D13" s="403"/>
      <c r="E13" s="385"/>
      <c r="F13" s="385"/>
      <c r="G13" s="385"/>
      <c r="H13" s="392"/>
      <c r="I13" s="392"/>
      <c r="J13" s="392"/>
      <c r="K13" s="385"/>
      <c r="L13" s="385"/>
      <c r="M13" s="385"/>
      <c r="N13" s="357"/>
      <c r="O13" s="357"/>
      <c r="P13" s="361"/>
      <c r="Q13" s="358"/>
      <c r="R13" s="358"/>
      <c r="S13" s="358"/>
      <c r="T13" s="676"/>
      <c r="U13" s="676"/>
      <c r="V13" s="676"/>
      <c r="W13" s="676"/>
      <c r="X13" s="676"/>
      <c r="Y13" s="676"/>
      <c r="Z13" s="344"/>
      <c r="AA13" s="365"/>
      <c r="AB13" s="405"/>
      <c r="AC13" s="405"/>
      <c r="AD13" s="405"/>
      <c r="AE13" s="386"/>
      <c r="AF13" s="386"/>
      <c r="AG13" s="386"/>
      <c r="AH13" s="386"/>
      <c r="AI13" s="386"/>
      <c r="AJ13" s="393"/>
      <c r="AK13" s="393"/>
      <c r="AL13" s="393"/>
    </row>
    <row r="14" spans="1:38" s="341" customFormat="1">
      <c r="A14" s="352" t="s">
        <v>1427</v>
      </c>
      <c r="B14" s="399"/>
      <c r="C14" s="399"/>
      <c r="D14" s="399"/>
      <c r="E14" s="351"/>
      <c r="F14" s="351"/>
      <c r="G14" s="351"/>
      <c r="H14" s="349"/>
      <c r="I14" s="349"/>
      <c r="J14" s="349"/>
      <c r="K14" s="351"/>
      <c r="L14" s="351"/>
      <c r="M14" s="351"/>
      <c r="N14" s="357">
        <v>22205</v>
      </c>
      <c r="O14" s="357">
        <v>53266</v>
      </c>
      <c r="P14" s="357"/>
      <c r="Q14" s="358">
        <v>56182</v>
      </c>
      <c r="R14" s="358">
        <v>78611</v>
      </c>
      <c r="S14" s="358"/>
      <c r="T14" s="357">
        <v>59262</v>
      </c>
      <c r="U14" s="357">
        <v>77859</v>
      </c>
      <c r="V14" s="774">
        <f>SUM(T14:U14)</f>
        <v>137121</v>
      </c>
      <c r="W14" s="994">
        <v>77267</v>
      </c>
      <c r="X14" s="994">
        <v>85299</v>
      </c>
      <c r="Y14" s="676"/>
      <c r="Z14" s="344"/>
      <c r="AA14" s="374" t="s">
        <v>1717</v>
      </c>
      <c r="AB14" s="846">
        <v>2007</v>
      </c>
      <c r="AC14" s="846">
        <v>2008</v>
      </c>
      <c r="AD14" s="846">
        <v>2009</v>
      </c>
      <c r="AE14" s="847">
        <v>2010</v>
      </c>
      <c r="AF14" s="847">
        <v>2011</v>
      </c>
      <c r="AG14" s="847">
        <v>2012</v>
      </c>
      <c r="AH14" s="847" t="s">
        <v>1888</v>
      </c>
      <c r="AI14" s="847" t="s">
        <v>2116</v>
      </c>
      <c r="AJ14" s="393"/>
      <c r="AK14" s="393"/>
      <c r="AL14" s="393"/>
    </row>
    <row r="15" spans="1:38" s="341" customFormat="1">
      <c r="A15" s="347"/>
      <c r="B15" s="401"/>
      <c r="C15" s="401"/>
      <c r="D15" s="401"/>
      <c r="E15" s="358"/>
      <c r="F15" s="358"/>
      <c r="G15" s="358"/>
      <c r="H15" s="357"/>
      <c r="I15" s="357"/>
      <c r="J15" s="357"/>
      <c r="K15" s="358"/>
      <c r="L15" s="358"/>
      <c r="M15" s="358"/>
      <c r="N15" s="357"/>
      <c r="O15" s="357"/>
      <c r="P15" s="357"/>
      <c r="Q15" s="350"/>
      <c r="R15" s="358"/>
      <c r="S15" s="358"/>
      <c r="T15" s="676"/>
      <c r="U15" s="676"/>
      <c r="V15" s="676"/>
      <c r="W15" s="676"/>
      <c r="X15" s="676"/>
      <c r="Y15" s="676"/>
      <c r="Z15" s="344"/>
      <c r="AA15" s="466" t="s">
        <v>1718</v>
      </c>
      <c r="AF15" s="386">
        <f>P19</f>
        <v>850.41789295000012</v>
      </c>
      <c r="AG15" s="386">
        <f>S19</f>
        <v>954.87386001000004</v>
      </c>
      <c r="AH15" s="386">
        <f>V19</f>
        <v>894.02410639000004</v>
      </c>
      <c r="AI15" s="386">
        <f>Y19</f>
        <v>1262.1019612</v>
      </c>
      <c r="AJ15" s="393" t="s">
        <v>1382</v>
      </c>
      <c r="AK15" s="483">
        <f>(AB16-AI15)/AB16</f>
        <v>-1.5335010627740533</v>
      </c>
      <c r="AL15" s="393" t="s">
        <v>1739</v>
      </c>
    </row>
    <row r="16" spans="1:38" s="341" customFormat="1">
      <c r="A16" s="420" t="s">
        <v>1402</v>
      </c>
      <c r="B16" s="421">
        <f>201283*0.7</f>
        <v>140898.09999999998</v>
      </c>
      <c r="C16" s="421">
        <f>201283*0.3</f>
        <v>60384.899999999994</v>
      </c>
      <c r="D16" s="431">
        <f>SUM(B16:C16)</f>
        <v>201282.99999999997</v>
      </c>
      <c r="E16" s="422">
        <f>244806*0.7</f>
        <v>171364.19999999998</v>
      </c>
      <c r="F16" s="422">
        <f>244806*0.3</f>
        <v>73441.8</v>
      </c>
      <c r="G16" s="431">
        <f>SUM(E16:F16)</f>
        <v>244806</v>
      </c>
      <c r="H16" s="423">
        <f>258122*0.7</f>
        <v>180685.4</v>
      </c>
      <c r="I16" s="423">
        <f>258122*0.3</f>
        <v>77436.599999999991</v>
      </c>
      <c r="J16" s="431">
        <f>SUM(H16:I16)</f>
        <v>258122</v>
      </c>
      <c r="K16" s="422">
        <f>0.7*239969</f>
        <v>167978.3</v>
      </c>
      <c r="L16" s="422">
        <f>0.3*239969</f>
        <v>71990.7</v>
      </c>
      <c r="M16" s="431">
        <f>SUM(K16:L16)</f>
        <v>239969</v>
      </c>
      <c r="N16" s="423">
        <f>SUM(N6:N14)</f>
        <v>94825</v>
      </c>
      <c r="O16" s="423">
        <f>SUM(O6:O14)</f>
        <v>234715</v>
      </c>
      <c r="P16" s="431">
        <f>SUM(N16:O16)</f>
        <v>329540</v>
      </c>
      <c r="Q16" s="424">
        <f>SUM(Q6:Q14)</f>
        <v>103365</v>
      </c>
      <c r="R16" s="424">
        <f>SUM(R6:R14)</f>
        <v>266352</v>
      </c>
      <c r="S16" s="432">
        <f>SUM(Q16:R16)</f>
        <v>369717</v>
      </c>
      <c r="T16" s="676">
        <f>SUM(T6:T15)</f>
        <v>147989</v>
      </c>
      <c r="U16" s="676">
        <f>SUM(U6:U15)</f>
        <v>203113</v>
      </c>
      <c r="V16" s="677">
        <f>SUM(T16:U16)</f>
        <v>351102</v>
      </c>
      <c r="W16" s="676">
        <f>SUM(W6:W15)</f>
        <v>217586</v>
      </c>
      <c r="X16" s="676">
        <f>SUM(X6:X15)</f>
        <v>278905</v>
      </c>
      <c r="Y16" s="677">
        <f>SUM(W16:X16)</f>
        <v>496491</v>
      </c>
      <c r="Z16" s="344"/>
      <c r="AA16" s="466"/>
      <c r="AB16" s="405">
        <f>D19</f>
        <v>498.16515956699988</v>
      </c>
      <c r="AC16" s="405">
        <f>G19</f>
        <v>605.88236489399992</v>
      </c>
      <c r="AD16" s="405">
        <f>J19</f>
        <v>638.83878577799999</v>
      </c>
      <c r="AE16" s="386">
        <f>M19</f>
        <v>593.91103658099996</v>
      </c>
      <c r="AF16" s="386"/>
      <c r="AG16" s="386"/>
      <c r="AH16" s="386"/>
      <c r="AI16" s="386"/>
      <c r="AJ16" s="393"/>
      <c r="AK16" s="483"/>
      <c r="AL16" s="393"/>
    </row>
    <row r="17" spans="1:6657 15825:16382" s="341" customFormat="1">
      <c r="A17" s="477" t="s">
        <v>1722</v>
      </c>
      <c r="B17" s="421"/>
      <c r="C17" s="421"/>
      <c r="D17" s="478"/>
      <c r="E17" s="422"/>
      <c r="F17" s="422"/>
      <c r="G17" s="431"/>
      <c r="H17" s="423"/>
      <c r="I17" s="423"/>
      <c r="J17" s="478"/>
      <c r="K17" s="422"/>
      <c r="L17" s="422"/>
      <c r="M17" s="431"/>
      <c r="N17" s="423"/>
      <c r="O17" s="423"/>
      <c r="P17" s="478"/>
      <c r="Q17" s="424"/>
      <c r="R17" s="424"/>
      <c r="S17" s="432"/>
      <c r="T17" s="357"/>
      <c r="U17" s="357"/>
      <c r="V17" s="433"/>
      <c r="W17" s="676"/>
      <c r="X17" s="676"/>
      <c r="Y17" s="433"/>
      <c r="Z17" s="344"/>
      <c r="AA17" s="466" t="s">
        <v>1719</v>
      </c>
      <c r="AB17" s="405"/>
      <c r="AC17" s="405"/>
      <c r="AD17" s="405"/>
      <c r="AE17" s="386">
        <f>M26</f>
        <v>262.32800400000002</v>
      </c>
      <c r="AF17" s="386">
        <f>P26</f>
        <v>239.379976</v>
      </c>
      <c r="AG17" s="386">
        <f>S26</f>
        <v>228.48972000000001</v>
      </c>
      <c r="AH17" s="386">
        <f>V26</f>
        <v>221.16679199999999</v>
      </c>
      <c r="AI17" s="386">
        <f>Y26</f>
        <v>237.431164</v>
      </c>
      <c r="AJ17" s="393" t="s">
        <v>1382</v>
      </c>
      <c r="AK17" s="483"/>
      <c r="AL17" s="393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</row>
    <row r="18" spans="1:6657 15825:16382" s="341" customFormat="1">
      <c r="A18" s="477" t="s">
        <v>1723</v>
      </c>
      <c r="B18" s="421"/>
      <c r="C18" s="421"/>
      <c r="D18" s="478"/>
      <c r="E18" s="422"/>
      <c r="F18" s="422"/>
      <c r="G18" s="431"/>
      <c r="H18" s="423"/>
      <c r="I18" s="423"/>
      <c r="J18" s="478"/>
      <c r="K18" s="422"/>
      <c r="L18" s="422"/>
      <c r="M18" s="431"/>
      <c r="N18" s="423"/>
      <c r="O18" s="423"/>
      <c r="P18" s="478"/>
      <c r="Q18" s="424"/>
      <c r="R18" s="424"/>
      <c r="S18" s="432"/>
      <c r="T18" s="357"/>
      <c r="U18" s="357"/>
      <c r="V18" s="433"/>
      <c r="W18" s="676"/>
      <c r="X18" s="676"/>
      <c r="Y18" s="433"/>
      <c r="Z18" s="344"/>
      <c r="AA18" s="466" t="s">
        <v>1720</v>
      </c>
      <c r="AB18" s="405">
        <f>D32</f>
        <v>941.89368772000012</v>
      </c>
      <c r="AC18" s="405">
        <f>G32</f>
        <v>805.13472135999996</v>
      </c>
      <c r="AD18" s="405">
        <f>J32</f>
        <v>812.39748544000008</v>
      </c>
      <c r="AE18" s="386">
        <f>M32</f>
        <v>1056.6478199500002</v>
      </c>
      <c r="AF18" s="386">
        <f>P32</f>
        <v>799.81755071000009</v>
      </c>
      <c r="AG18" s="386">
        <f>S32</f>
        <v>738.6912744</v>
      </c>
      <c r="AH18" s="386">
        <f>V32</f>
        <v>758.09630522999998</v>
      </c>
      <c r="AI18" s="386">
        <f>Y32</f>
        <v>667.81136204999996</v>
      </c>
      <c r="AJ18" s="393" t="s">
        <v>1382</v>
      </c>
      <c r="AK18" s="483">
        <f>(AB18-AI18)/AB18</f>
        <v>0.290990723521525</v>
      </c>
      <c r="AL18" s="393" t="s">
        <v>1740</v>
      </c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</row>
    <row r="19" spans="1:6657 15825:16382" s="427" customFormat="1" ht="15" thickBot="1">
      <c r="A19" s="425" t="s">
        <v>1428</v>
      </c>
      <c r="B19" s="426">
        <f>$B$43*B16/1000</f>
        <v>337.8806887049999</v>
      </c>
      <c r="C19" s="426">
        <f>C16*$B$44/1000</f>
        <v>160.28447086199998</v>
      </c>
      <c r="D19" s="429">
        <f>SUM(B19:C19)</f>
        <v>498.16515956699988</v>
      </c>
      <c r="E19" s="417">
        <f>$B$43*E16/1000</f>
        <v>410.93991980999994</v>
      </c>
      <c r="F19" s="417">
        <f>F16*$B$44/1000</f>
        <v>194.94244508400004</v>
      </c>
      <c r="G19" s="430">
        <f>SUM(E19:F19)</f>
        <v>605.88236489399992</v>
      </c>
      <c r="H19" s="426">
        <f>$B$43*H16/1000</f>
        <v>433.29262346999997</v>
      </c>
      <c r="I19" s="426">
        <f>I16*$B$44/1000</f>
        <v>205.54616230799999</v>
      </c>
      <c r="J19" s="429">
        <f>SUM(H19:I19)</f>
        <v>638.83878577799999</v>
      </c>
      <c r="K19" s="417">
        <f>$B$43*K16/1000</f>
        <v>402.82036231499995</v>
      </c>
      <c r="L19" s="417">
        <f>L16*$B$44/1000</f>
        <v>191.09067426600001</v>
      </c>
      <c r="M19" s="430">
        <f>SUM(K19:L19)</f>
        <v>593.91103658099996</v>
      </c>
      <c r="N19" s="426">
        <f>$B$43*N16/1000</f>
        <v>227.39509125000001</v>
      </c>
      <c r="O19" s="426">
        <f>O16*$B$44/1000</f>
        <v>623.02280170000006</v>
      </c>
      <c r="P19" s="429">
        <f>SUM(N19:O19)</f>
        <v>850.41789295000012</v>
      </c>
      <c r="Q19" s="417">
        <f>$B$43*Q16/1000</f>
        <v>247.87443825</v>
      </c>
      <c r="R19" s="417">
        <f>R16*$B$44/1000</f>
        <v>706.99942176000002</v>
      </c>
      <c r="S19" s="430">
        <f>SUM(Q19:R19)</f>
        <v>954.87386001000004</v>
      </c>
      <c r="T19" s="416">
        <f>$B$43*T16/1000</f>
        <v>354.88502145000001</v>
      </c>
      <c r="U19" s="416">
        <f>U16*$B$44/1000</f>
        <v>539.13908494000009</v>
      </c>
      <c r="V19" s="430">
        <f>SUM(T19:U19)</f>
        <v>894.02410639000004</v>
      </c>
      <c r="W19" s="416">
        <f>$B$43*W16/1000</f>
        <v>521.78210730000001</v>
      </c>
      <c r="X19" s="416">
        <f>X16*$B$44/1000</f>
        <v>740.31985390000011</v>
      </c>
      <c r="Y19" s="430">
        <f>SUM(W19:X19)</f>
        <v>1262.1019612</v>
      </c>
      <c r="Z19"/>
      <c r="AA19" s="466" t="s">
        <v>1721</v>
      </c>
      <c r="AB19" s="405">
        <f>D36</f>
        <v>40.595230000000001</v>
      </c>
      <c r="AC19" s="405">
        <f>G36</f>
        <v>51.685139999999997</v>
      </c>
      <c r="AD19" s="405">
        <f>J36</f>
        <v>60.607300000000002</v>
      </c>
      <c r="AE19" s="386">
        <f>M36</f>
        <v>49.873199999999997</v>
      </c>
      <c r="AF19" s="386">
        <f>P36</f>
        <v>52.351790400000006</v>
      </c>
      <c r="AG19" s="386">
        <f>S36</f>
        <v>56.943712800000007</v>
      </c>
      <c r="AH19" s="386">
        <f>V36</f>
        <v>66.888034200000007</v>
      </c>
      <c r="AI19" s="386">
        <f>Y36</f>
        <v>76.1267754</v>
      </c>
      <c r="AJ19" s="393" t="s">
        <v>1382</v>
      </c>
      <c r="AK19" s="483">
        <f>(AB19-AI19)/AB19</f>
        <v>-0.87526404949547021</v>
      </c>
      <c r="AL19" s="393" t="s">
        <v>1739</v>
      </c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</row>
    <row r="20" spans="1:6657 15825:16382" s="341" customFormat="1" ht="15" thickTop="1">
      <c r="A20" s="410"/>
      <c r="B20" s="411"/>
      <c r="C20" s="411"/>
      <c r="D20" s="411"/>
      <c r="E20" s="412"/>
      <c r="F20" s="412"/>
      <c r="G20" s="412"/>
      <c r="H20" s="413"/>
      <c r="I20" s="413"/>
      <c r="J20" s="413"/>
      <c r="K20" s="412"/>
      <c r="L20" s="412"/>
      <c r="M20" s="412"/>
      <c r="N20" s="413"/>
      <c r="O20" s="413"/>
      <c r="P20" s="413"/>
      <c r="Q20" s="414"/>
      <c r="R20" s="414"/>
      <c r="S20" s="388"/>
      <c r="T20" s="344"/>
      <c r="U20" s="344"/>
      <c r="V20" s="344"/>
      <c r="W20" s="344"/>
      <c r="X20" s="344"/>
      <c r="Y20" s="344"/>
      <c r="Z20"/>
      <c r="AA20" s="365" t="s">
        <v>2184</v>
      </c>
      <c r="AB20" s="405"/>
      <c r="AC20" s="405"/>
      <c r="AD20" s="405"/>
      <c r="AE20" s="386"/>
      <c r="AF20" s="996">
        <f>SUM(AF15:AF19)</f>
        <v>1941.9672100600001</v>
      </c>
      <c r="AG20" s="996">
        <f t="shared" ref="AG20:AI20" si="1">SUM(AG15:AG19)</f>
        <v>1978.9985672100001</v>
      </c>
      <c r="AH20" s="996">
        <f t="shared" si="1"/>
        <v>1940.1752378200001</v>
      </c>
      <c r="AI20" s="996">
        <f t="shared" si="1"/>
        <v>2243.47126265</v>
      </c>
      <c r="AJ20" s="393" t="s">
        <v>1382</v>
      </c>
      <c r="AK20" s="393"/>
      <c r="AL20" s="393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</row>
    <row r="21" spans="1:6657 15825:16382" s="352" customFormat="1">
      <c r="A21" s="346" t="s">
        <v>1414</v>
      </c>
      <c r="B21" s="399" t="s">
        <v>1415</v>
      </c>
      <c r="C21" s="399" t="s">
        <v>1416</v>
      </c>
      <c r="D21" s="399" t="s">
        <v>1411</v>
      </c>
      <c r="E21" s="351" t="s">
        <v>1417</v>
      </c>
      <c r="F21" s="351" t="s">
        <v>1416</v>
      </c>
      <c r="G21" s="351" t="s">
        <v>1411</v>
      </c>
      <c r="H21" s="399" t="s">
        <v>1415</v>
      </c>
      <c r="I21" s="399" t="s">
        <v>1416</v>
      </c>
      <c r="J21" s="399" t="s">
        <v>1411</v>
      </c>
      <c r="K21" s="351" t="s">
        <v>2005</v>
      </c>
      <c r="L21" s="351" t="s">
        <v>2006</v>
      </c>
      <c r="M21" s="351" t="s">
        <v>1411</v>
      </c>
      <c r="N21" s="399" t="s">
        <v>2005</v>
      </c>
      <c r="O21" s="399" t="s">
        <v>2006</v>
      </c>
      <c r="P21" s="399" t="s">
        <v>1411</v>
      </c>
      <c r="Q21" s="351" t="s">
        <v>2005</v>
      </c>
      <c r="R21" s="351" t="s">
        <v>2006</v>
      </c>
      <c r="S21" s="351" t="s">
        <v>1411</v>
      </c>
      <c r="T21" s="399" t="s">
        <v>2005</v>
      </c>
      <c r="U21" s="399" t="s">
        <v>2006</v>
      </c>
      <c r="V21" s="399" t="s">
        <v>1411</v>
      </c>
      <c r="W21" s="380" t="s">
        <v>2124</v>
      </c>
      <c r="X21" s="380" t="s">
        <v>2125</v>
      </c>
      <c r="Y21" s="380" t="s">
        <v>2126</v>
      </c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</row>
    <row r="22" spans="1:6657 15825:16382" s="356" customFormat="1">
      <c r="A22" s="347" t="s">
        <v>2123</v>
      </c>
      <c r="B22" s="401"/>
      <c r="C22" s="401"/>
      <c r="D22" s="401"/>
      <c r="E22" s="358"/>
      <c r="F22" s="358"/>
      <c r="G22" s="358"/>
      <c r="H22" s="357"/>
      <c r="I22" s="357"/>
      <c r="J22" s="357"/>
      <c r="K22" s="358">
        <v>191967</v>
      </c>
      <c r="L22" s="358">
        <v>1407594</v>
      </c>
      <c r="M22" s="433">
        <f>SUM(K22:L22)</f>
        <v>1599561</v>
      </c>
      <c r="N22" s="357">
        <v>658155</v>
      </c>
      <c r="O22" s="357">
        <v>801479</v>
      </c>
      <c r="P22" s="433">
        <f>SUM(N22:O22)</f>
        <v>1459634</v>
      </c>
      <c r="Q22" s="358">
        <v>638060</v>
      </c>
      <c r="R22" s="358">
        <v>755170</v>
      </c>
      <c r="S22" s="433">
        <f>SUM(Q22:R22)</f>
        <v>1393230</v>
      </c>
      <c r="T22" s="358">
        <v>493334</v>
      </c>
      <c r="U22" s="358">
        <v>855244</v>
      </c>
      <c r="V22" s="433">
        <f>SUM(T22:U22)</f>
        <v>1348578</v>
      </c>
      <c r="W22" s="358">
        <v>536150</v>
      </c>
      <c r="X22" s="358">
        <v>911601</v>
      </c>
      <c r="Y22" s="433">
        <f>SUM(W22:X22)</f>
        <v>1447751</v>
      </c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</row>
    <row r="23" spans="1:6657 15825:16382" s="356" customFormat="1">
      <c r="A23" s="347" t="s">
        <v>1448</v>
      </c>
      <c r="B23" s="401"/>
      <c r="C23" s="401"/>
      <c r="D23" s="401"/>
      <c r="E23" s="358"/>
      <c r="F23" s="358"/>
      <c r="G23" s="358"/>
      <c r="H23" s="357"/>
      <c r="I23" s="357"/>
      <c r="J23" s="357"/>
      <c r="K23" s="358">
        <v>15</v>
      </c>
      <c r="L23" s="358">
        <v>15</v>
      </c>
      <c r="M23" s="358">
        <v>15</v>
      </c>
      <c r="N23" s="357">
        <v>15</v>
      </c>
      <c r="O23" s="357">
        <v>15</v>
      </c>
      <c r="P23" s="357">
        <v>15</v>
      </c>
      <c r="Q23" s="358">
        <v>15</v>
      </c>
      <c r="R23" s="358">
        <v>15</v>
      </c>
      <c r="S23" s="358">
        <v>15</v>
      </c>
      <c r="T23" s="358">
        <v>15</v>
      </c>
      <c r="U23" s="358">
        <v>15</v>
      </c>
      <c r="V23" s="358">
        <v>15</v>
      </c>
      <c r="W23" s="358"/>
      <c r="X23" s="358"/>
      <c r="Y23" s="358">
        <v>15</v>
      </c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</row>
    <row r="24" spans="1:6657 15825:16382" s="356" customFormat="1">
      <c r="A24" s="347" t="s">
        <v>1447</v>
      </c>
      <c r="B24" s="401"/>
      <c r="C24" s="401"/>
      <c r="D24" s="401"/>
      <c r="E24" s="358"/>
      <c r="F24" s="358"/>
      <c r="G24" s="358"/>
      <c r="H24" s="357"/>
      <c r="I24" s="357"/>
      <c r="J24" s="357"/>
      <c r="K24" s="358">
        <f>K22/K23</f>
        <v>12797.8</v>
      </c>
      <c r="L24" s="358">
        <f>L22/L23</f>
        <v>93839.6</v>
      </c>
      <c r="M24" s="433">
        <f>M22/M23</f>
        <v>106637.4</v>
      </c>
      <c r="N24" s="358">
        <f t="shared" ref="N24:S24" si="2">N22/N23</f>
        <v>43877</v>
      </c>
      <c r="O24" s="358">
        <f t="shared" si="2"/>
        <v>53431.933333333334</v>
      </c>
      <c r="P24" s="433">
        <f t="shared" si="2"/>
        <v>97308.933333333334</v>
      </c>
      <c r="Q24" s="358">
        <f t="shared" si="2"/>
        <v>42537.333333333336</v>
      </c>
      <c r="R24" s="358">
        <f t="shared" si="2"/>
        <v>50344.666666666664</v>
      </c>
      <c r="S24" s="433">
        <f t="shared" si="2"/>
        <v>92882</v>
      </c>
      <c r="T24" s="358">
        <f t="shared" ref="T24:V24" si="3">T22/T23</f>
        <v>32888.933333333334</v>
      </c>
      <c r="U24" s="358">
        <f t="shared" si="3"/>
        <v>57016.26666666667</v>
      </c>
      <c r="V24" s="433">
        <f t="shared" si="3"/>
        <v>89905.2</v>
      </c>
      <c r="W24" s="358"/>
      <c r="X24" s="358"/>
      <c r="Y24" s="433">
        <f t="shared" ref="Y24" si="4">Y22/Y23</f>
        <v>96516.733333333337</v>
      </c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</row>
    <row r="25" spans="1:6657 15825:16382" s="356" customFormat="1">
      <c r="A25" s="347" t="s">
        <v>1418</v>
      </c>
      <c r="B25" s="401"/>
      <c r="C25" s="401"/>
      <c r="D25" s="401"/>
      <c r="E25" s="358"/>
      <c r="F25" s="358"/>
      <c r="G25" s="358"/>
      <c r="H25" s="357"/>
      <c r="I25" s="357"/>
      <c r="J25" s="357"/>
      <c r="K25" s="358">
        <v>164</v>
      </c>
      <c r="L25" s="358">
        <v>164</v>
      </c>
      <c r="M25" s="358">
        <v>164</v>
      </c>
      <c r="N25" s="357">
        <v>164</v>
      </c>
      <c r="O25" s="357">
        <v>164</v>
      </c>
      <c r="P25" s="357">
        <v>164</v>
      </c>
      <c r="Q25" s="358">
        <v>164</v>
      </c>
      <c r="R25" s="358">
        <v>164</v>
      </c>
      <c r="S25" s="358">
        <v>164</v>
      </c>
      <c r="T25" s="358">
        <v>164</v>
      </c>
      <c r="U25" s="358">
        <v>164</v>
      </c>
      <c r="V25" s="358">
        <v>164</v>
      </c>
      <c r="W25" s="358"/>
      <c r="X25" s="358"/>
      <c r="Y25" s="358">
        <v>164</v>
      </c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</row>
    <row r="26" spans="1:6657 15825:16382" s="419" customFormat="1" ht="15" thickBot="1">
      <c r="A26" s="415" t="s">
        <v>1419</v>
      </c>
      <c r="B26" s="416"/>
      <c r="C26" s="416"/>
      <c r="D26" s="416"/>
      <c r="E26" s="417"/>
      <c r="F26" s="417"/>
      <c r="G26" s="417"/>
      <c r="H26" s="418"/>
      <c r="I26" s="418"/>
      <c r="J26" s="418"/>
      <c r="K26" s="417">
        <f t="shared" ref="K26:S26" si="5">K25*K22/1000000</f>
        <v>31.482588</v>
      </c>
      <c r="L26" s="417">
        <f t="shared" si="5"/>
        <v>230.845416</v>
      </c>
      <c r="M26" s="430">
        <f t="shared" si="5"/>
        <v>262.32800400000002</v>
      </c>
      <c r="N26" s="418">
        <f t="shared" si="5"/>
        <v>107.93742</v>
      </c>
      <c r="O26" s="418">
        <f t="shared" si="5"/>
        <v>131.442556</v>
      </c>
      <c r="P26" s="430">
        <f t="shared" si="5"/>
        <v>239.379976</v>
      </c>
      <c r="Q26" s="417">
        <f t="shared" si="5"/>
        <v>104.64184</v>
      </c>
      <c r="R26" s="417">
        <f t="shared" si="5"/>
        <v>123.84788</v>
      </c>
      <c r="S26" s="430">
        <f t="shared" si="5"/>
        <v>228.48972000000001</v>
      </c>
      <c r="T26" s="417">
        <f t="shared" ref="T26:V26" si="6">T25*T22/1000000</f>
        <v>80.906775999999994</v>
      </c>
      <c r="U26" s="417">
        <f t="shared" si="6"/>
        <v>140.26001600000001</v>
      </c>
      <c r="V26" s="430">
        <f t="shared" si="6"/>
        <v>221.16679199999999</v>
      </c>
      <c r="W26" s="417"/>
      <c r="X26" s="417"/>
      <c r="Y26" s="430">
        <f t="shared" ref="Y26" si="7">Y25*Y22/1000000</f>
        <v>237.431164</v>
      </c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</row>
    <row r="27" spans="1:6657 15825:16382" s="341" customFormat="1" ht="15" thickTop="1">
      <c r="A27" s="344"/>
      <c r="B27" s="409"/>
      <c r="C27" s="409"/>
      <c r="D27" s="409"/>
      <c r="E27" s="390"/>
      <c r="F27" s="390"/>
      <c r="G27" s="390"/>
      <c r="H27" s="397"/>
      <c r="I27" s="397"/>
      <c r="J27" s="397"/>
      <c r="K27" s="390"/>
      <c r="L27" s="390"/>
      <c r="M27" s="390"/>
      <c r="N27" s="344"/>
      <c r="O27" s="344"/>
      <c r="P27" s="344"/>
      <c r="Q27" s="345"/>
      <c r="R27" s="344"/>
      <c r="S27" s="344"/>
      <c r="T27" s="344"/>
      <c r="U27" s="344"/>
      <c r="V27" s="344"/>
      <c r="W27" s="344"/>
      <c r="X27" s="344"/>
      <c r="Y27" s="344"/>
      <c r="Z27" s="344"/>
      <c r="AA27"/>
      <c r="AB27"/>
      <c r="AC27"/>
      <c r="AD27"/>
      <c r="AE27"/>
      <c r="AF27"/>
      <c r="AG27"/>
      <c r="AH27"/>
      <c r="AI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</row>
    <row r="29" spans="1:6657 15825:16382" s="382" customFormat="1">
      <c r="A29" s="377" t="s">
        <v>1413</v>
      </c>
      <c r="B29" s="400">
        <v>2007</v>
      </c>
      <c r="C29" s="400">
        <v>2007</v>
      </c>
      <c r="D29" s="400">
        <v>2007</v>
      </c>
      <c r="E29" s="380">
        <v>2008</v>
      </c>
      <c r="F29" s="380">
        <v>2008</v>
      </c>
      <c r="G29" s="380">
        <v>2008</v>
      </c>
      <c r="H29" s="378">
        <v>2009</v>
      </c>
      <c r="I29" s="378">
        <v>2009</v>
      </c>
      <c r="J29" s="378">
        <v>2009</v>
      </c>
      <c r="K29" s="380">
        <v>2010</v>
      </c>
      <c r="L29" s="380">
        <v>2010</v>
      </c>
      <c r="M29" s="380">
        <v>2010</v>
      </c>
      <c r="N29" s="378">
        <v>2011</v>
      </c>
      <c r="O29" s="378">
        <v>2011</v>
      </c>
      <c r="P29" s="378">
        <v>2011</v>
      </c>
      <c r="Q29" s="379">
        <v>2012</v>
      </c>
      <c r="R29" s="380">
        <v>2012</v>
      </c>
      <c r="S29" s="380">
        <v>2012</v>
      </c>
      <c r="T29" s="379">
        <v>2013</v>
      </c>
      <c r="U29" s="380">
        <v>2013</v>
      </c>
      <c r="V29" s="380">
        <v>2013</v>
      </c>
      <c r="W29" s="380">
        <v>2014</v>
      </c>
      <c r="X29" s="380">
        <v>2014</v>
      </c>
      <c r="Y29" s="380">
        <v>2014</v>
      </c>
      <c r="Z29" s="381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</row>
    <row r="30" spans="1:6657 15825:16382" s="341" customFormat="1">
      <c r="A30" s="352"/>
      <c r="B30" s="399" t="s">
        <v>1099</v>
      </c>
      <c r="C30" s="399" t="s">
        <v>1397</v>
      </c>
      <c r="D30" s="399" t="s">
        <v>1411</v>
      </c>
      <c r="E30" s="351" t="s">
        <v>1398</v>
      </c>
      <c r="F30" s="351" t="s">
        <v>1397</v>
      </c>
      <c r="G30" s="351" t="s">
        <v>1411</v>
      </c>
      <c r="H30" s="349" t="s">
        <v>1398</v>
      </c>
      <c r="I30" s="349" t="s">
        <v>1397</v>
      </c>
      <c r="J30" s="349" t="s">
        <v>1411</v>
      </c>
      <c r="K30" s="351" t="s">
        <v>1396</v>
      </c>
      <c r="L30" s="351" t="s">
        <v>1397</v>
      </c>
      <c r="M30" s="351" t="s">
        <v>1411</v>
      </c>
      <c r="N30" s="353" t="s">
        <v>1099</v>
      </c>
      <c r="O30" s="353" t="s">
        <v>1098</v>
      </c>
      <c r="P30" s="354" t="s">
        <v>1411</v>
      </c>
      <c r="Q30" s="350" t="s">
        <v>1099</v>
      </c>
      <c r="R30" s="350" t="s">
        <v>1098</v>
      </c>
      <c r="S30" s="355" t="s">
        <v>1411</v>
      </c>
      <c r="T30" s="350" t="s">
        <v>1099</v>
      </c>
      <c r="U30" s="350" t="s">
        <v>1098</v>
      </c>
      <c r="V30" s="355" t="s">
        <v>1411</v>
      </c>
      <c r="W30" s="355"/>
      <c r="X30" s="355"/>
      <c r="Y30" s="355"/>
      <c r="Z30" s="344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</row>
    <row r="31" spans="1:6657 15825:16382" s="341" customFormat="1">
      <c r="A31" s="342" t="s">
        <v>1422</v>
      </c>
      <c r="B31" s="404">
        <v>11856</v>
      </c>
      <c r="C31" s="404">
        <v>344134</v>
      </c>
      <c r="D31" s="434">
        <f>SUM(B31:C31)</f>
        <v>355990</v>
      </c>
      <c r="E31" s="367">
        <v>11856</v>
      </c>
      <c r="F31" s="367">
        <v>292612</v>
      </c>
      <c r="G31" s="434">
        <f>SUM(E31:F31)</f>
        <v>304468</v>
      </c>
      <c r="H31" s="363">
        <v>9100</v>
      </c>
      <c r="I31" s="363">
        <v>297838</v>
      </c>
      <c r="J31" s="434">
        <f>SUM(H31:I31)</f>
        <v>306938</v>
      </c>
      <c r="K31" s="367">
        <v>7103</v>
      </c>
      <c r="L31" s="367">
        <v>391660</v>
      </c>
      <c r="M31" s="434">
        <f>SUM(K31:L31)</f>
        <v>398763</v>
      </c>
      <c r="N31" s="366">
        <v>3501</v>
      </c>
      <c r="O31" s="353">
        <v>298157</v>
      </c>
      <c r="P31" s="434">
        <f>SUM(N31:O31)</f>
        <v>301658</v>
      </c>
      <c r="Q31" s="350">
        <v>1590</v>
      </c>
      <c r="R31" s="428">
        <v>276855</v>
      </c>
      <c r="S31" s="433">
        <f>SUM(Q31:R31)</f>
        <v>278445</v>
      </c>
      <c r="T31" s="350">
        <v>2951</v>
      </c>
      <c r="U31" s="428">
        <v>282936</v>
      </c>
      <c r="V31" s="433">
        <f>SUM(T31:U31)</f>
        <v>285887</v>
      </c>
      <c r="W31" s="433"/>
      <c r="X31" s="433"/>
      <c r="Y31" s="433">
        <v>278481</v>
      </c>
      <c r="Z31" s="344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</row>
    <row r="32" spans="1:6657 15825:16382" s="341" customFormat="1">
      <c r="A32" s="342" t="s">
        <v>1421</v>
      </c>
      <c r="B32" s="404">
        <f>$B$43*B31/1000</f>
        <v>28.4312808</v>
      </c>
      <c r="C32" s="404">
        <f>C31*$B$44/1000</f>
        <v>913.46240692000015</v>
      </c>
      <c r="D32" s="434">
        <f>SUM(B32:C32)</f>
        <v>941.89368772000012</v>
      </c>
      <c r="E32" s="367">
        <f>$B$43*E31/1000</f>
        <v>28.4312808</v>
      </c>
      <c r="F32" s="367">
        <f>F31*$B$44/1000</f>
        <v>776.70344055999999</v>
      </c>
      <c r="G32" s="434">
        <f>SUM(E32:F32)</f>
        <v>805.13472135999996</v>
      </c>
      <c r="H32" s="404">
        <f>$B$43*H31/1000</f>
        <v>21.822255000000002</v>
      </c>
      <c r="I32" s="404">
        <f>I31*$B$44/1000</f>
        <v>790.57523044000004</v>
      </c>
      <c r="J32" s="434">
        <f>SUM(H32:I32)</f>
        <v>812.39748544000008</v>
      </c>
      <c r="K32" s="367">
        <f>$B$43*K31/1000</f>
        <v>17.033349150000003</v>
      </c>
      <c r="L32" s="367">
        <f>L31*$B$44/1000</f>
        <v>1039.6144708000002</v>
      </c>
      <c r="M32" s="434">
        <f>SUM(K32:L32)</f>
        <v>1056.6478199500002</v>
      </c>
      <c r="N32" s="404">
        <f>$B$43*N31/1000</f>
        <v>8.3955730500000012</v>
      </c>
      <c r="O32" s="404">
        <f>O31*$B$44/1000</f>
        <v>791.42197766000004</v>
      </c>
      <c r="P32" s="434">
        <f>SUM(N32:O32)</f>
        <v>799.81755071000009</v>
      </c>
      <c r="Q32" s="367">
        <f>$B$43*Q31/1000</f>
        <v>3.8128994999999999</v>
      </c>
      <c r="R32" s="367">
        <f>R31*$B$44/1000</f>
        <v>734.87837490000004</v>
      </c>
      <c r="S32" s="437">
        <f>SUM(Q32:R32)</f>
        <v>738.6912744</v>
      </c>
      <c r="T32" s="367">
        <f>$B$43*T31/1000</f>
        <v>7.0766455500000003</v>
      </c>
      <c r="U32" s="367">
        <f>U31*$B$44/1000</f>
        <v>751.01965968000002</v>
      </c>
      <c r="V32" s="437">
        <f>SUM(T32:U32)</f>
        <v>758.09630522999998</v>
      </c>
      <c r="W32" s="437"/>
      <c r="X32" s="437"/>
      <c r="Y32" s="437">
        <f>$B$43*Y31/1000</f>
        <v>667.81136204999996</v>
      </c>
      <c r="Z32" s="344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</row>
    <row r="33" spans="1:26" s="341" customFormat="1">
      <c r="A33" s="342"/>
      <c r="B33" s="404"/>
      <c r="C33" s="404"/>
      <c r="D33" s="404"/>
      <c r="E33" s="367"/>
      <c r="F33" s="367"/>
      <c r="G33" s="367"/>
      <c r="H33" s="363"/>
      <c r="I33" s="363"/>
      <c r="J33" s="363"/>
      <c r="K33" s="367"/>
      <c r="L33" s="367"/>
      <c r="M33" s="367"/>
      <c r="N33" s="366"/>
      <c r="O33" s="363"/>
      <c r="P33" s="363"/>
      <c r="Q33" s="350"/>
      <c r="R33" s="364"/>
      <c r="S33" s="367"/>
      <c r="T33" s="350"/>
      <c r="U33" s="364"/>
      <c r="V33" s="367"/>
      <c r="W33" s="367"/>
      <c r="X33" s="367"/>
      <c r="Y33" s="367"/>
      <c r="Z33" s="344"/>
    </row>
    <row r="34" spans="1:26" s="382" customFormat="1">
      <c r="A34" s="377" t="s">
        <v>1413</v>
      </c>
      <c r="B34" s="400">
        <v>2007</v>
      </c>
      <c r="C34" s="400">
        <v>2007</v>
      </c>
      <c r="D34" s="400">
        <v>2007</v>
      </c>
      <c r="E34" s="380">
        <v>2008</v>
      </c>
      <c r="F34" s="380">
        <v>2008</v>
      </c>
      <c r="G34" s="380">
        <v>2008</v>
      </c>
      <c r="H34" s="378">
        <v>2009</v>
      </c>
      <c r="I34" s="378">
        <v>2009</v>
      </c>
      <c r="J34" s="378">
        <v>2009</v>
      </c>
      <c r="K34" s="380">
        <v>2010</v>
      </c>
      <c r="L34" s="380">
        <v>2010</v>
      </c>
      <c r="M34" s="380">
        <v>2010</v>
      </c>
      <c r="N34" s="378">
        <v>2011</v>
      </c>
      <c r="O34" s="378">
        <v>2011</v>
      </c>
      <c r="P34" s="378">
        <v>2011</v>
      </c>
      <c r="Q34" s="379">
        <v>2012</v>
      </c>
      <c r="R34" s="380">
        <v>2012</v>
      </c>
      <c r="S34" s="380">
        <v>2012</v>
      </c>
      <c r="T34" s="379">
        <v>2013</v>
      </c>
      <c r="U34" s="380">
        <v>2013</v>
      </c>
      <c r="V34" s="380">
        <v>2013</v>
      </c>
      <c r="W34" s="380"/>
      <c r="X34" s="380"/>
      <c r="Y34" s="380"/>
      <c r="Z34" s="381"/>
    </row>
    <row r="35" spans="1:26" s="341" customFormat="1">
      <c r="A35" s="342" t="s">
        <v>1399</v>
      </c>
      <c r="B35" s="404"/>
      <c r="C35" s="404"/>
      <c r="D35" s="434">
        <v>13577</v>
      </c>
      <c r="E35" s="367"/>
      <c r="F35" s="367"/>
      <c r="G35" s="434">
        <v>17286</v>
      </c>
      <c r="H35" s="363"/>
      <c r="I35" s="363"/>
      <c r="J35" s="434">
        <v>20270</v>
      </c>
      <c r="K35" s="367"/>
      <c r="L35" s="367"/>
      <c r="M35" s="434">
        <v>16680</v>
      </c>
      <c r="N35" s="361"/>
      <c r="O35" s="363"/>
      <c r="P35" s="436">
        <f>32424*E47</f>
        <v>17508.960000000003</v>
      </c>
      <c r="Q35" s="350"/>
      <c r="R35" s="358"/>
      <c r="S35" s="435">
        <f>35268*E47</f>
        <v>19044.72</v>
      </c>
      <c r="T35" s="350"/>
      <c r="U35" s="358"/>
      <c r="V35" s="435">
        <f>41427*E47</f>
        <v>22370.58</v>
      </c>
      <c r="W35" s="435"/>
      <c r="X35" s="435"/>
      <c r="Y35" s="435">
        <f>47149*E47</f>
        <v>25460.460000000003</v>
      </c>
      <c r="Z35" s="344"/>
    </row>
    <row r="36" spans="1:26" s="341" customFormat="1">
      <c r="A36" s="342" t="s">
        <v>1412</v>
      </c>
      <c r="B36" s="404"/>
      <c r="C36" s="404"/>
      <c r="D36" s="434">
        <f>D35*$B$45/1000000</f>
        <v>40.595230000000001</v>
      </c>
      <c r="E36" s="367"/>
      <c r="F36" s="367"/>
      <c r="G36" s="434">
        <f>G35*$B$45/1000000</f>
        <v>51.685139999999997</v>
      </c>
      <c r="H36" s="363"/>
      <c r="I36" s="363"/>
      <c r="J36" s="434">
        <f>J35*$B$45/1000000</f>
        <v>60.607300000000002</v>
      </c>
      <c r="K36" s="367"/>
      <c r="L36" s="367"/>
      <c r="M36" s="434">
        <f>M35*$B$45/1000000</f>
        <v>49.873199999999997</v>
      </c>
      <c r="N36" s="361"/>
      <c r="O36" s="363"/>
      <c r="P36" s="434">
        <f>P35*$B$45/1000000</f>
        <v>52.351790400000006</v>
      </c>
      <c r="Q36" s="350"/>
      <c r="R36" s="358"/>
      <c r="S36" s="434">
        <f>S35*$B$45/1000000</f>
        <v>56.943712800000007</v>
      </c>
      <c r="T36" s="350"/>
      <c r="U36" s="358"/>
      <c r="V36" s="434">
        <f>V35*$B$45/1000000</f>
        <v>66.888034200000007</v>
      </c>
      <c r="W36" s="434"/>
      <c r="X36" s="434"/>
      <c r="Y36" s="434">
        <f>Y35*$B$45/1000000</f>
        <v>76.1267754</v>
      </c>
      <c r="Z36" s="344"/>
    </row>
    <row r="37" spans="1:26" s="341" customFormat="1">
      <c r="A37" s="365"/>
      <c r="B37" s="405"/>
      <c r="C37" s="405"/>
      <c r="D37" s="405"/>
      <c r="E37" s="386"/>
      <c r="F37" s="386"/>
      <c r="G37" s="386"/>
      <c r="H37" s="393"/>
      <c r="I37" s="393"/>
      <c r="J37" s="393"/>
      <c r="K37" s="386"/>
      <c r="L37" s="386"/>
      <c r="M37" s="386"/>
      <c r="N37" s="365"/>
      <c r="O37" s="365"/>
      <c r="P37" s="365"/>
      <c r="Q37" s="368"/>
      <c r="R37" s="344"/>
      <c r="S37" s="344"/>
      <c r="T37" s="344"/>
      <c r="U37" s="344"/>
      <c r="V37" s="344"/>
      <c r="W37" s="344"/>
      <c r="X37" s="344"/>
      <c r="Y37" s="344"/>
      <c r="Z37" s="344"/>
    </row>
    <row r="38" spans="1:26" s="341" customFormat="1">
      <c r="A38" s="365" t="s">
        <v>1400</v>
      </c>
      <c r="B38" s="405"/>
      <c r="C38" s="405"/>
      <c r="D38" s="405"/>
      <c r="E38" s="386"/>
      <c r="F38" s="386"/>
      <c r="G38" s="386"/>
      <c r="H38" s="393"/>
      <c r="I38" s="393"/>
      <c r="J38" s="393"/>
      <c r="K38" s="386"/>
      <c r="L38" s="386"/>
      <c r="M38" s="386"/>
      <c r="N38" s="365"/>
      <c r="O38" s="344"/>
      <c r="P38" s="344"/>
      <c r="Q38" s="345"/>
      <c r="R38" s="344"/>
      <c r="S38" s="344"/>
      <c r="T38" s="344"/>
      <c r="U38" s="344"/>
      <c r="V38" s="344"/>
      <c r="W38" s="344"/>
      <c r="X38" s="344"/>
      <c r="Y38" s="344"/>
      <c r="Z38" s="344"/>
    </row>
    <row r="39" spans="1:26" s="341" customFormat="1">
      <c r="A39" s="365" t="s">
        <v>1401</v>
      </c>
      <c r="B39" s="405"/>
      <c r="C39" s="405"/>
      <c r="D39" s="405"/>
      <c r="E39" s="386"/>
      <c r="F39" s="386"/>
      <c r="G39" s="386"/>
      <c r="H39" s="393"/>
      <c r="I39" s="393"/>
      <c r="J39" s="393"/>
      <c r="K39" s="386"/>
      <c r="L39" s="386"/>
      <c r="M39" s="386"/>
      <c r="N39" s="365"/>
      <c r="O39" s="344"/>
      <c r="P39" s="344"/>
      <c r="Q39" s="345"/>
      <c r="R39" s="344"/>
      <c r="S39" s="344"/>
      <c r="T39" s="344"/>
      <c r="U39" s="344"/>
      <c r="V39" s="344"/>
      <c r="W39" s="344"/>
      <c r="X39" s="344"/>
      <c r="Y39" s="344"/>
      <c r="Z39" s="344"/>
    </row>
    <row r="40" spans="1:26" s="341" customFormat="1">
      <c r="A40" s="365" t="s">
        <v>1446</v>
      </c>
      <c r="B40" s="405"/>
      <c r="C40" s="405"/>
      <c r="D40" s="405"/>
      <c r="E40" s="386"/>
      <c r="F40" s="386"/>
      <c r="G40" s="386"/>
      <c r="H40" s="393"/>
      <c r="I40" s="393"/>
      <c r="J40" s="393"/>
      <c r="K40" s="386"/>
      <c r="L40" s="386"/>
      <c r="M40" s="386"/>
      <c r="N40" s="365"/>
      <c r="O40" s="365"/>
      <c r="P40" s="365"/>
      <c r="Q40" s="368"/>
      <c r="R40" s="344"/>
      <c r="S40" s="344"/>
      <c r="T40" s="344"/>
      <c r="U40" s="344"/>
      <c r="V40" s="344"/>
      <c r="W40" s="344"/>
      <c r="X40" s="344"/>
      <c r="Y40" s="344"/>
      <c r="Z40" s="344"/>
    </row>
    <row r="41" spans="1:26" s="341" customFormat="1">
      <c r="A41" s="365"/>
      <c r="B41" s="405"/>
      <c r="C41" s="405"/>
      <c r="D41" s="405"/>
      <c r="E41" s="386"/>
      <c r="F41" s="386"/>
      <c r="G41" s="386"/>
      <c r="H41" s="393"/>
      <c r="I41" s="393"/>
      <c r="J41" s="393"/>
      <c r="K41" s="386"/>
      <c r="L41" s="386"/>
      <c r="M41" s="386"/>
      <c r="N41" s="365"/>
      <c r="R41" s="344"/>
      <c r="S41" s="344"/>
      <c r="T41" s="344"/>
      <c r="U41" s="344"/>
      <c r="V41" s="344"/>
      <c r="W41" s="344"/>
      <c r="X41" s="344"/>
      <c r="Y41" s="344"/>
      <c r="Z41" s="344"/>
    </row>
    <row r="42" spans="1:26" s="341" customFormat="1">
      <c r="A42" s="51"/>
      <c r="C42" s="405"/>
      <c r="D42" s="405"/>
      <c r="E42" s="386"/>
      <c r="F42" s="386"/>
      <c r="G42" s="386"/>
      <c r="H42" s="393"/>
      <c r="I42" s="393"/>
      <c r="J42" s="393"/>
      <c r="K42" s="386"/>
      <c r="L42" s="386"/>
      <c r="M42" s="386"/>
      <c r="N42" s="365"/>
      <c r="P42" s="370"/>
      <c r="Q42" s="370"/>
      <c r="R42" s="344"/>
      <c r="S42" s="365"/>
      <c r="T42" s="344"/>
      <c r="U42" s="344"/>
      <c r="V42" s="344"/>
      <c r="W42" s="344"/>
      <c r="X42" s="344"/>
      <c r="Y42" s="344"/>
      <c r="Z42" s="344"/>
    </row>
    <row r="43" spans="1:26" s="341" customFormat="1">
      <c r="A43" s="307" t="s">
        <v>1099</v>
      </c>
      <c r="B43" s="172">
        <v>2.39805</v>
      </c>
      <c r="C43" s="51" t="s">
        <v>2199</v>
      </c>
      <c r="D43" s="1036"/>
      <c r="E43" s="1036"/>
      <c r="F43" s="1036"/>
      <c r="G43" s="1036"/>
      <c r="H43" s="393"/>
      <c r="I43" s="393"/>
      <c r="J43" s="393"/>
      <c r="K43" s="386"/>
      <c r="L43" s="386"/>
      <c r="M43" s="386"/>
      <c r="N43" s="365"/>
      <c r="R43" s="344"/>
      <c r="S43" s="365"/>
      <c r="T43" s="344"/>
      <c r="U43" s="344"/>
      <c r="V43" s="344"/>
      <c r="W43" s="344"/>
      <c r="X43" s="344"/>
      <c r="Y43" s="344"/>
      <c r="Z43" s="344"/>
    </row>
    <row r="44" spans="1:26" s="341" customFormat="1">
      <c r="A44" s="307" t="s">
        <v>1098</v>
      </c>
      <c r="B44" s="172">
        <v>2.6543800000000002</v>
      </c>
      <c r="C44" s="51" t="s">
        <v>1392</v>
      </c>
      <c r="D44" s="405"/>
      <c r="E44" s="386"/>
      <c r="F44" s="386"/>
      <c r="G44" s="386"/>
      <c r="H44" s="393"/>
      <c r="I44" s="393"/>
      <c r="J44" s="393"/>
      <c r="K44" s="386"/>
      <c r="L44" s="386"/>
      <c r="M44" s="386"/>
      <c r="N44" s="365"/>
      <c r="R44" s="344"/>
      <c r="S44" s="344"/>
      <c r="T44" s="344"/>
      <c r="U44" s="344"/>
      <c r="V44" s="344"/>
      <c r="W44" s="344"/>
      <c r="X44" s="344"/>
      <c r="Y44" s="344"/>
      <c r="Z44" s="344"/>
    </row>
    <row r="45" spans="1:26" s="341" customFormat="1">
      <c r="A45" s="365" t="s">
        <v>1183</v>
      </c>
      <c r="B45" s="340">
        <v>2990</v>
      </c>
      <c r="C45" s="340" t="s">
        <v>1217</v>
      </c>
      <c r="E45" s="386"/>
      <c r="F45" s="386"/>
      <c r="G45" s="386"/>
      <c r="H45" s="393"/>
      <c r="I45" s="393"/>
      <c r="J45" s="393"/>
      <c r="K45" s="386"/>
      <c r="L45" s="386"/>
      <c r="M45" s="386"/>
      <c r="N45" s="365"/>
      <c r="R45" s="344"/>
      <c r="S45" s="344"/>
      <c r="T45" s="344"/>
      <c r="U45" s="344"/>
      <c r="V45" s="344"/>
      <c r="W45" s="344"/>
      <c r="X45" s="344"/>
      <c r="Y45" s="344"/>
      <c r="Z45" s="344"/>
    </row>
    <row r="46" spans="1:26" s="341" customFormat="1">
      <c r="A46" s="365"/>
      <c r="B46" s="405"/>
      <c r="C46" s="405"/>
      <c r="D46" s="405"/>
      <c r="E46" s="386"/>
      <c r="F46" s="386"/>
      <c r="G46" s="386"/>
      <c r="H46" s="393"/>
      <c r="I46" s="393"/>
      <c r="J46" s="393"/>
      <c r="K46" s="386"/>
      <c r="L46" s="386"/>
      <c r="M46" s="386"/>
      <c r="N46" s="365"/>
      <c r="R46" s="344"/>
      <c r="S46" s="344"/>
      <c r="T46" s="344"/>
      <c r="U46" s="344"/>
      <c r="V46" s="344"/>
      <c r="W46" s="344"/>
      <c r="X46" s="344"/>
      <c r="Y46" s="344"/>
      <c r="Z46" s="344"/>
    </row>
    <row r="47" spans="1:26" s="341" customFormat="1">
      <c r="A47" s="369" t="s">
        <v>1183</v>
      </c>
      <c r="B47" s="369">
        <v>2990</v>
      </c>
      <c r="C47" s="369" t="s">
        <v>1217</v>
      </c>
      <c r="D47" s="369" t="s">
        <v>1393</v>
      </c>
      <c r="E47" s="672">
        <v>0.54</v>
      </c>
      <c r="F47" s="369" t="s">
        <v>1394</v>
      </c>
      <c r="G47" s="341">
        <f>E47*B47</f>
        <v>1614.6000000000001</v>
      </c>
      <c r="H47" s="369" t="s">
        <v>1395</v>
      </c>
      <c r="I47" s="393"/>
      <c r="J47" s="393"/>
      <c r="K47" s="386"/>
      <c r="L47" s="386"/>
      <c r="M47" s="386"/>
      <c r="N47" s="365"/>
      <c r="O47" s="365"/>
      <c r="P47" s="365"/>
      <c r="Q47" s="368"/>
      <c r="R47" s="344"/>
      <c r="S47" s="344"/>
      <c r="T47" s="344"/>
      <c r="U47" s="344"/>
      <c r="V47" s="344"/>
      <c r="W47" s="344"/>
      <c r="X47" s="344"/>
      <c r="Y47" s="344"/>
      <c r="Z47" s="344"/>
    </row>
    <row r="48" spans="1:26" s="341" customFormat="1">
      <c r="B48" s="369" t="s">
        <v>2201</v>
      </c>
      <c r="I48" s="393"/>
      <c r="J48" s="393"/>
      <c r="K48" s="386"/>
      <c r="L48" s="386"/>
      <c r="M48" s="386"/>
      <c r="N48" s="365"/>
      <c r="O48" s="365"/>
      <c r="P48" s="365"/>
      <c r="Q48" s="368"/>
      <c r="R48" s="344"/>
      <c r="S48" s="344"/>
      <c r="T48" s="344"/>
      <c r="U48" s="344"/>
      <c r="V48" s="344"/>
      <c r="W48" s="344"/>
      <c r="X48" s="344"/>
      <c r="Y48" s="344"/>
      <c r="Z48" s="344"/>
    </row>
    <row r="49" spans="1:26" s="341" customFormat="1">
      <c r="A49" s="344"/>
      <c r="B49" s="409"/>
      <c r="C49" s="409"/>
      <c r="D49" s="409"/>
      <c r="E49" s="390"/>
      <c r="F49" s="390"/>
      <c r="G49" s="390"/>
      <c r="H49" s="397"/>
      <c r="I49" s="397"/>
      <c r="J49" s="397"/>
      <c r="K49" s="386"/>
      <c r="L49" s="386"/>
      <c r="M49" s="386"/>
      <c r="N49" s="365"/>
      <c r="O49" s="365"/>
      <c r="P49" s="365"/>
      <c r="Q49" s="368"/>
      <c r="R49" s="344"/>
      <c r="S49" s="365"/>
      <c r="T49" s="344"/>
      <c r="U49" s="344"/>
      <c r="V49" s="344"/>
      <c r="W49" s="344"/>
      <c r="X49" s="344"/>
      <c r="Y49" s="344"/>
      <c r="Z49" s="344"/>
    </row>
    <row r="50" spans="1:26" s="341" customFormat="1">
      <c r="A50" s="344"/>
      <c r="B50" s="409"/>
      <c r="C50" s="409"/>
      <c r="D50" s="409"/>
      <c r="E50" s="390"/>
      <c r="F50" s="390"/>
      <c r="G50" s="390"/>
      <c r="H50" s="397"/>
      <c r="I50" s="397"/>
      <c r="J50" s="397"/>
      <c r="K50" s="386"/>
      <c r="L50" s="386"/>
      <c r="M50" s="386"/>
      <c r="N50" s="365"/>
      <c r="O50" s="365"/>
      <c r="P50" s="365"/>
      <c r="Q50" s="368"/>
      <c r="R50" s="344"/>
      <c r="S50" s="344"/>
      <c r="T50" s="344"/>
      <c r="U50" s="344"/>
      <c r="V50" s="344"/>
      <c r="W50" s="344"/>
      <c r="X50" s="344"/>
      <c r="Y50" s="344"/>
      <c r="Z50" s="344"/>
    </row>
    <row r="51" spans="1:26" s="341" customFormat="1">
      <c r="A51" s="344"/>
      <c r="B51" s="409"/>
      <c r="C51" s="409"/>
      <c r="D51" s="409"/>
      <c r="E51" s="390"/>
      <c r="F51" s="390"/>
      <c r="G51" s="390"/>
      <c r="H51" s="397"/>
      <c r="I51" s="397"/>
      <c r="J51" s="397"/>
      <c r="K51" s="386"/>
      <c r="L51" s="386"/>
      <c r="M51" s="386"/>
      <c r="N51" s="365"/>
      <c r="O51" s="365"/>
      <c r="P51" s="365"/>
      <c r="Q51" s="368"/>
      <c r="R51" s="344"/>
      <c r="S51" s="344"/>
      <c r="T51" s="344"/>
      <c r="U51" s="344"/>
      <c r="V51" s="344"/>
      <c r="W51" s="344"/>
      <c r="X51" s="344"/>
      <c r="Y51" s="344"/>
      <c r="Z51" s="344"/>
    </row>
    <row r="52" spans="1:26" s="341" customFormat="1">
      <c r="A52" s="344"/>
      <c r="B52" s="409"/>
      <c r="C52" s="409"/>
      <c r="D52" s="409"/>
      <c r="E52" s="390"/>
      <c r="F52" s="390"/>
      <c r="G52" s="390"/>
      <c r="H52" s="397"/>
      <c r="I52" s="397"/>
      <c r="J52" s="397"/>
      <c r="K52" s="386"/>
      <c r="L52" s="386"/>
      <c r="M52" s="386"/>
      <c r="N52" s="365"/>
      <c r="O52" s="365"/>
      <c r="P52" s="365"/>
      <c r="Q52" s="368"/>
      <c r="R52" s="344"/>
      <c r="S52" s="344"/>
      <c r="T52" s="344"/>
      <c r="U52" s="344"/>
      <c r="V52" s="344"/>
      <c r="W52" s="344"/>
      <c r="X52" s="344"/>
      <c r="Y52" s="344"/>
      <c r="Z52" s="344"/>
    </row>
    <row r="53" spans="1:26" s="341" customFormat="1">
      <c r="A53" s="344"/>
      <c r="B53" s="409"/>
      <c r="C53" s="409"/>
      <c r="D53" s="409"/>
      <c r="E53" s="390"/>
      <c r="F53" s="390"/>
      <c r="G53" s="390"/>
      <c r="H53" s="397"/>
      <c r="I53" s="397"/>
      <c r="J53" s="397"/>
      <c r="K53" s="386"/>
      <c r="L53" s="386"/>
      <c r="M53" s="386"/>
      <c r="N53" s="365"/>
      <c r="O53" s="365"/>
      <c r="P53" s="365"/>
      <c r="Q53" s="368"/>
      <c r="R53" s="344"/>
      <c r="S53" s="344"/>
      <c r="T53" s="344"/>
      <c r="U53" s="344"/>
      <c r="V53" s="344"/>
      <c r="W53" s="344"/>
      <c r="X53" s="344"/>
      <c r="Y53" s="344"/>
      <c r="Z53" s="344"/>
    </row>
    <row r="54" spans="1:26" s="341" customFormat="1">
      <c r="A54" s="344"/>
      <c r="B54" s="409"/>
      <c r="C54" s="409"/>
      <c r="D54" s="409"/>
      <c r="E54" s="390"/>
      <c r="F54" s="390"/>
      <c r="G54" s="390"/>
      <c r="H54" s="397"/>
      <c r="I54" s="397"/>
      <c r="J54" s="397"/>
      <c r="K54" s="386"/>
      <c r="L54" s="386"/>
      <c r="M54" s="386"/>
      <c r="N54" s="365"/>
      <c r="O54" s="365"/>
      <c r="P54" s="365"/>
      <c r="Q54" s="368"/>
      <c r="R54" s="344"/>
      <c r="S54" s="344"/>
      <c r="T54" s="344"/>
      <c r="U54" s="344"/>
      <c r="V54" s="344"/>
      <c r="W54" s="344"/>
      <c r="X54" s="344"/>
      <c r="Y54" s="344"/>
      <c r="Z54" s="344"/>
    </row>
    <row r="55" spans="1:26" s="341" customFormat="1">
      <c r="A55" s="344"/>
      <c r="B55" s="409"/>
      <c r="C55" s="409"/>
      <c r="D55" s="409"/>
      <c r="E55" s="390"/>
      <c r="F55" s="390"/>
      <c r="G55" s="390"/>
      <c r="H55" s="397"/>
      <c r="I55" s="397"/>
      <c r="J55" s="397"/>
      <c r="K55" s="386"/>
      <c r="L55" s="386"/>
      <c r="M55" s="386"/>
      <c r="N55" s="365"/>
      <c r="O55" s="365"/>
      <c r="P55" s="365"/>
      <c r="Q55" s="368"/>
      <c r="R55" s="344"/>
      <c r="S55" s="344"/>
      <c r="T55" s="344"/>
      <c r="U55" s="344"/>
      <c r="V55" s="344"/>
      <c r="W55" s="344"/>
      <c r="X55" s="344"/>
      <c r="Y55" s="344"/>
      <c r="Z55" s="344"/>
    </row>
    <row r="56" spans="1:26" s="341" customFormat="1">
      <c r="A56" s="344"/>
      <c r="B56" s="409"/>
      <c r="C56" s="409"/>
      <c r="D56" s="409"/>
      <c r="E56" s="390"/>
      <c r="F56" s="390"/>
      <c r="G56" s="390"/>
      <c r="H56" s="397"/>
      <c r="I56" s="397"/>
      <c r="J56" s="397"/>
      <c r="K56" s="386"/>
      <c r="L56" s="386"/>
      <c r="M56" s="386"/>
      <c r="N56" s="365"/>
      <c r="O56" s="365"/>
      <c r="P56" s="365"/>
      <c r="Q56" s="368"/>
      <c r="R56" s="344"/>
      <c r="S56" s="344"/>
      <c r="T56" s="344"/>
      <c r="U56" s="344"/>
      <c r="V56" s="344"/>
      <c r="W56" s="344"/>
      <c r="X56" s="344"/>
      <c r="Y56" s="344"/>
      <c r="Z56" s="344"/>
    </row>
    <row r="57" spans="1:26" s="341" customFormat="1">
      <c r="A57" s="344"/>
      <c r="B57" s="409"/>
      <c r="C57" s="409"/>
      <c r="D57" s="409"/>
      <c r="E57" s="390"/>
      <c r="F57" s="390"/>
      <c r="G57" s="390"/>
      <c r="H57" s="397"/>
      <c r="I57" s="397"/>
      <c r="J57" s="397"/>
      <c r="K57" s="386"/>
      <c r="L57" s="386"/>
      <c r="M57" s="386"/>
      <c r="N57" s="365"/>
      <c r="O57" s="365"/>
      <c r="P57" s="365"/>
      <c r="Q57" s="368"/>
      <c r="R57" s="344"/>
      <c r="S57" s="344"/>
      <c r="T57" s="344"/>
      <c r="U57" s="344"/>
      <c r="V57" s="344"/>
      <c r="W57" s="344"/>
      <c r="X57" s="344"/>
      <c r="Y57" s="344"/>
      <c r="Z57" s="344"/>
    </row>
    <row r="58" spans="1:26" s="341" customFormat="1">
      <c r="A58" s="344"/>
      <c r="B58" s="409"/>
      <c r="C58" s="409"/>
      <c r="D58" s="409"/>
      <c r="E58" s="390"/>
      <c r="F58" s="390"/>
      <c r="G58" s="390"/>
      <c r="H58" s="397"/>
      <c r="I58" s="397"/>
      <c r="J58" s="397"/>
      <c r="K58" s="386"/>
      <c r="L58" s="386"/>
      <c r="M58" s="386"/>
      <c r="N58" s="365"/>
      <c r="O58" s="365"/>
      <c r="P58" s="365"/>
      <c r="Q58" s="368"/>
      <c r="R58" s="344"/>
      <c r="S58" s="344"/>
      <c r="T58" s="344"/>
      <c r="U58" s="344"/>
      <c r="V58" s="344"/>
      <c r="W58" s="344"/>
      <c r="X58" s="344"/>
      <c r="Y58" s="344"/>
      <c r="Z58" s="344"/>
    </row>
    <row r="59" spans="1:26" s="341" customFormat="1">
      <c r="A59" s="344"/>
      <c r="B59" s="409"/>
      <c r="C59" s="409"/>
      <c r="D59" s="409"/>
      <c r="E59" s="390"/>
      <c r="F59" s="390"/>
      <c r="G59" s="390"/>
      <c r="H59" s="397"/>
      <c r="I59" s="397"/>
      <c r="J59" s="397"/>
      <c r="K59" s="386"/>
      <c r="L59" s="386"/>
      <c r="M59" s="386"/>
      <c r="N59" s="365"/>
      <c r="O59" s="365"/>
      <c r="P59" s="365"/>
      <c r="Q59" s="368"/>
      <c r="R59" s="344"/>
      <c r="S59" s="344"/>
      <c r="T59" s="344"/>
      <c r="U59" s="344"/>
      <c r="V59" s="344"/>
      <c r="W59" s="344"/>
      <c r="X59" s="344"/>
      <c r="Y59" s="344"/>
      <c r="Z59" s="344"/>
    </row>
    <row r="60" spans="1:26" s="341" customFormat="1">
      <c r="A60" s="344"/>
      <c r="B60" s="409"/>
      <c r="C60" s="409"/>
      <c r="D60" s="409"/>
      <c r="E60" s="390"/>
      <c r="F60" s="390"/>
      <c r="G60" s="390"/>
      <c r="H60" s="397"/>
      <c r="I60" s="397"/>
      <c r="J60" s="397"/>
      <c r="K60" s="386"/>
      <c r="L60" s="386"/>
      <c r="M60" s="386"/>
      <c r="N60" s="365"/>
      <c r="O60" s="365"/>
      <c r="P60" s="365"/>
      <c r="Q60" s="368"/>
      <c r="R60" s="344"/>
      <c r="S60" s="344"/>
      <c r="T60" s="344"/>
      <c r="U60" s="344"/>
      <c r="V60" s="344"/>
      <c r="W60" s="344"/>
      <c r="X60" s="344"/>
      <c r="Y60" s="344"/>
      <c r="Z60" s="344"/>
    </row>
    <row r="61" spans="1:26" s="341" customFormat="1">
      <c r="A61" s="344"/>
      <c r="B61" s="409"/>
      <c r="C61" s="409"/>
      <c r="D61" s="409"/>
      <c r="E61" s="390"/>
      <c r="F61" s="390"/>
      <c r="G61" s="390"/>
      <c r="H61" s="397"/>
      <c r="I61" s="397"/>
      <c r="J61" s="397"/>
      <c r="K61" s="386"/>
      <c r="L61" s="386"/>
      <c r="M61" s="386"/>
      <c r="N61" s="365"/>
      <c r="O61" s="365"/>
      <c r="P61" s="365"/>
      <c r="Q61" s="368"/>
      <c r="R61" s="344"/>
      <c r="S61" s="344"/>
      <c r="T61" s="344"/>
      <c r="U61" s="344"/>
      <c r="V61" s="344"/>
      <c r="W61" s="344"/>
      <c r="X61" s="344"/>
      <c r="Y61" s="344"/>
      <c r="Z61" s="344"/>
    </row>
    <row r="62" spans="1:26" s="341" customFormat="1">
      <c r="A62" s="344"/>
      <c r="B62" s="409"/>
      <c r="C62" s="409"/>
      <c r="D62" s="409"/>
      <c r="E62" s="390"/>
      <c r="F62" s="390"/>
      <c r="G62" s="390"/>
      <c r="H62" s="397"/>
      <c r="I62" s="397"/>
      <c r="J62" s="397"/>
      <c r="K62" s="386"/>
      <c r="L62" s="386"/>
      <c r="M62" s="386"/>
      <c r="N62" s="365"/>
      <c r="O62" s="365"/>
      <c r="P62" s="365"/>
      <c r="Q62" s="368"/>
      <c r="R62" s="344"/>
      <c r="S62" s="344"/>
      <c r="T62" s="344"/>
      <c r="U62" s="344"/>
      <c r="V62" s="344"/>
      <c r="W62" s="344"/>
      <c r="X62" s="344"/>
      <c r="Y62" s="344"/>
      <c r="Z62" s="344"/>
    </row>
    <row r="63" spans="1:26" s="341" customFormat="1">
      <c r="A63" s="344"/>
      <c r="B63" s="409"/>
      <c r="C63" s="409"/>
      <c r="D63" s="409"/>
      <c r="E63" s="390"/>
      <c r="F63" s="390"/>
      <c r="G63" s="390"/>
      <c r="H63" s="397"/>
      <c r="I63" s="397"/>
      <c r="J63" s="397"/>
      <c r="K63" s="386"/>
      <c r="L63" s="386"/>
      <c r="M63" s="386"/>
      <c r="N63" s="365"/>
      <c r="O63" s="365"/>
      <c r="P63" s="365"/>
      <c r="Q63" s="368"/>
      <c r="R63" s="344"/>
      <c r="S63" s="344"/>
      <c r="T63" s="344"/>
      <c r="U63" s="344"/>
      <c r="V63" s="344"/>
      <c r="W63" s="344"/>
      <c r="X63" s="344"/>
      <c r="Y63" s="344"/>
      <c r="Z63" s="344"/>
    </row>
    <row r="64" spans="1:26" s="341" customFormat="1">
      <c r="A64" s="344"/>
      <c r="B64" s="409"/>
      <c r="C64" s="409"/>
      <c r="D64" s="409"/>
      <c r="E64" s="390"/>
      <c r="F64" s="390"/>
      <c r="G64" s="390"/>
      <c r="H64" s="397"/>
      <c r="I64" s="397"/>
      <c r="J64" s="397"/>
      <c r="K64" s="386"/>
      <c r="L64" s="386"/>
      <c r="M64" s="386"/>
      <c r="N64" s="365"/>
      <c r="O64" s="365"/>
      <c r="P64" s="365"/>
      <c r="Q64" s="368"/>
      <c r="R64" s="344"/>
      <c r="S64" s="344"/>
      <c r="T64" s="344"/>
      <c r="U64" s="344"/>
      <c r="V64" s="344"/>
      <c r="W64" s="344"/>
      <c r="X64" s="344"/>
      <c r="Y64" s="344"/>
      <c r="Z64" s="344"/>
    </row>
    <row r="65" spans="1:26" s="341" customFormat="1">
      <c r="A65" s="365"/>
      <c r="B65" s="405"/>
      <c r="C65" s="405"/>
      <c r="D65" s="405"/>
      <c r="E65" s="386"/>
      <c r="F65" s="386"/>
      <c r="G65" s="386"/>
      <c r="H65" s="393"/>
      <c r="I65" s="393"/>
      <c r="J65" s="393"/>
      <c r="K65" s="386"/>
      <c r="L65" s="386"/>
      <c r="M65" s="386"/>
      <c r="N65" s="365"/>
      <c r="O65" s="365"/>
      <c r="P65" s="365"/>
      <c r="Q65" s="368"/>
      <c r="R65" s="344"/>
      <c r="S65" s="344"/>
      <c r="T65" s="344"/>
      <c r="U65" s="344"/>
      <c r="V65" s="344"/>
      <c r="W65" s="344"/>
      <c r="X65" s="344"/>
      <c r="Y65" s="344"/>
      <c r="Z65" s="344"/>
    </row>
    <row r="67" spans="1:26" s="341" customFormat="1">
      <c r="A67" s="371"/>
      <c r="B67" s="406"/>
      <c r="C67" s="406"/>
      <c r="D67" s="406"/>
      <c r="E67" s="387"/>
      <c r="F67" s="387"/>
      <c r="G67" s="387"/>
      <c r="H67" s="394"/>
      <c r="I67" s="394"/>
      <c r="J67" s="394"/>
      <c r="K67" s="387"/>
      <c r="L67" s="387"/>
      <c r="M67" s="387"/>
      <c r="N67" s="371"/>
      <c r="O67" s="371"/>
      <c r="P67" s="371"/>
      <c r="Q67" s="372"/>
      <c r="R67" s="344"/>
      <c r="S67" s="344"/>
      <c r="T67" s="344"/>
      <c r="U67" s="344"/>
      <c r="V67" s="344"/>
      <c r="W67" s="344"/>
      <c r="X67" s="344"/>
      <c r="Y67" s="344"/>
      <c r="Z67" s="344"/>
    </row>
    <row r="68" spans="1:26" s="341" customFormat="1">
      <c r="A68" s="365"/>
      <c r="B68" s="405"/>
      <c r="C68" s="405"/>
      <c r="D68" s="405"/>
      <c r="E68" s="386"/>
      <c r="F68" s="386"/>
      <c r="G68" s="386"/>
      <c r="H68" s="393"/>
      <c r="I68" s="393"/>
      <c r="J68" s="393"/>
      <c r="K68" s="386"/>
      <c r="L68" s="386"/>
      <c r="M68" s="386"/>
      <c r="N68" s="365"/>
      <c r="O68" s="365"/>
      <c r="P68" s="365"/>
      <c r="Q68" s="368"/>
      <c r="R68" s="344"/>
      <c r="S68" s="344"/>
      <c r="T68" s="344"/>
      <c r="U68" s="344"/>
      <c r="V68" s="344"/>
      <c r="W68" s="344"/>
      <c r="X68" s="344"/>
      <c r="Y68" s="344"/>
      <c r="Z68" s="344"/>
    </row>
    <row r="69" spans="1:26" s="341" customFormat="1">
      <c r="A69" s="365"/>
      <c r="B69" s="405"/>
      <c r="C69" s="405"/>
      <c r="D69" s="405"/>
      <c r="E69" s="386"/>
      <c r="F69" s="386"/>
      <c r="G69" s="386"/>
      <c r="H69" s="393"/>
      <c r="I69" s="393"/>
      <c r="J69" s="393"/>
      <c r="K69" s="386"/>
      <c r="L69" s="386"/>
      <c r="M69" s="386"/>
      <c r="N69" s="365"/>
      <c r="O69" s="365"/>
      <c r="P69" s="365"/>
      <c r="Q69" s="368"/>
      <c r="R69" s="344"/>
      <c r="S69" s="344"/>
      <c r="T69" s="344"/>
      <c r="U69" s="344"/>
      <c r="V69" s="344"/>
      <c r="W69" s="344"/>
      <c r="X69" s="344"/>
      <c r="Y69" s="344"/>
      <c r="Z69" s="344"/>
    </row>
    <row r="70" spans="1:26" s="341" customFormat="1">
      <c r="A70" s="365"/>
      <c r="B70" s="405"/>
      <c r="C70" s="405"/>
      <c r="D70" s="405"/>
      <c r="E70" s="386"/>
      <c r="F70" s="386"/>
      <c r="G70" s="386"/>
      <c r="H70" s="393"/>
      <c r="I70" s="393"/>
      <c r="J70" s="393"/>
      <c r="K70" s="386"/>
      <c r="L70" s="386"/>
      <c r="M70" s="386"/>
      <c r="N70" s="365"/>
      <c r="O70" s="365"/>
      <c r="P70" s="365"/>
      <c r="Q70" s="368"/>
      <c r="R70" s="344"/>
      <c r="S70" s="344"/>
      <c r="T70" s="344"/>
      <c r="U70" s="344"/>
      <c r="V70" s="344"/>
      <c r="W70" s="344"/>
      <c r="X70" s="344"/>
      <c r="Y70" s="344"/>
      <c r="Z70" s="344"/>
    </row>
    <row r="71" spans="1:26" s="341" customFormat="1">
      <c r="A71" s="365"/>
      <c r="B71" s="405"/>
      <c r="C71" s="405"/>
      <c r="D71" s="405"/>
      <c r="E71" s="386"/>
      <c r="F71" s="386"/>
      <c r="G71" s="386"/>
      <c r="H71" s="393"/>
      <c r="I71" s="393"/>
      <c r="J71" s="393"/>
      <c r="K71" s="386"/>
      <c r="L71" s="386"/>
      <c r="M71" s="386"/>
      <c r="N71" s="365"/>
      <c r="O71" s="365"/>
      <c r="P71" s="365"/>
      <c r="Q71" s="368"/>
      <c r="R71" s="344"/>
      <c r="S71" s="344"/>
      <c r="T71" s="344"/>
      <c r="U71" s="344"/>
      <c r="V71" s="344"/>
      <c r="W71" s="344"/>
      <c r="X71" s="344"/>
      <c r="Y71" s="344"/>
      <c r="Z71" s="344"/>
    </row>
    <row r="72" spans="1:26" s="341" customFormat="1">
      <c r="A72" s="365"/>
      <c r="B72" s="405"/>
      <c r="C72" s="405"/>
      <c r="D72" s="405"/>
      <c r="E72" s="386"/>
      <c r="F72" s="386"/>
      <c r="G72" s="386"/>
      <c r="H72" s="393"/>
      <c r="I72" s="393"/>
      <c r="J72" s="393"/>
      <c r="K72" s="386"/>
      <c r="L72" s="386"/>
      <c r="M72" s="386"/>
      <c r="N72" s="365"/>
      <c r="O72" s="365"/>
      <c r="P72" s="365"/>
      <c r="Q72" s="368"/>
      <c r="R72" s="344"/>
      <c r="S72" s="344"/>
      <c r="T72" s="344"/>
      <c r="U72" s="344"/>
      <c r="V72" s="344"/>
      <c r="W72" s="344"/>
      <c r="X72" s="344"/>
      <c r="Y72" s="344"/>
      <c r="Z72" s="344"/>
    </row>
    <row r="73" spans="1:26" s="341" customFormat="1">
      <c r="A73" s="365"/>
      <c r="B73" s="405"/>
      <c r="C73" s="405"/>
      <c r="D73" s="405"/>
      <c r="E73" s="386"/>
      <c r="F73" s="386"/>
      <c r="G73" s="386"/>
      <c r="H73" s="393"/>
      <c r="I73" s="393"/>
      <c r="J73" s="393"/>
      <c r="K73" s="386"/>
      <c r="L73" s="386"/>
      <c r="M73" s="386"/>
      <c r="N73" s="365"/>
      <c r="O73" s="365"/>
      <c r="P73" s="365"/>
      <c r="Q73" s="368"/>
      <c r="R73" s="344"/>
      <c r="S73" s="344"/>
      <c r="T73" s="344"/>
      <c r="U73" s="344"/>
      <c r="V73" s="344"/>
      <c r="W73" s="344"/>
      <c r="X73" s="344"/>
      <c r="Y73" s="344"/>
      <c r="Z73" s="344"/>
    </row>
    <row r="74" spans="1:26" s="341" customFormat="1">
      <c r="A74" s="365"/>
      <c r="B74" s="405"/>
      <c r="C74" s="405"/>
      <c r="D74" s="405"/>
      <c r="E74" s="386"/>
      <c r="F74" s="386"/>
      <c r="G74" s="386"/>
      <c r="H74" s="393"/>
      <c r="I74" s="393"/>
      <c r="J74" s="393"/>
      <c r="K74" s="386"/>
      <c r="L74" s="386"/>
      <c r="M74" s="386"/>
      <c r="N74" s="365"/>
      <c r="O74" s="365"/>
      <c r="P74" s="365"/>
      <c r="Q74" s="368"/>
      <c r="R74" s="344"/>
      <c r="S74" s="344"/>
      <c r="T74" s="344"/>
      <c r="U74" s="344"/>
      <c r="V74" s="344"/>
      <c r="W74" s="344"/>
      <c r="X74" s="344"/>
      <c r="Y74" s="344"/>
      <c r="Z74" s="344"/>
    </row>
    <row r="75" spans="1:26" s="341" customFormat="1">
      <c r="A75" s="365"/>
      <c r="B75" s="405"/>
      <c r="C75" s="405"/>
      <c r="D75" s="405"/>
      <c r="E75" s="386"/>
      <c r="F75" s="386"/>
      <c r="G75" s="386"/>
      <c r="H75" s="393"/>
      <c r="I75" s="393"/>
      <c r="J75" s="393"/>
      <c r="K75" s="386"/>
      <c r="L75" s="386"/>
      <c r="M75" s="386"/>
      <c r="N75" s="365"/>
      <c r="O75" s="365"/>
      <c r="P75" s="365"/>
      <c r="Q75" s="368"/>
      <c r="R75" s="344"/>
      <c r="S75" s="344"/>
      <c r="T75" s="344"/>
      <c r="U75" s="344"/>
      <c r="V75" s="344"/>
      <c r="W75" s="344"/>
      <c r="X75" s="344"/>
      <c r="Y75" s="344"/>
      <c r="Z75" s="344"/>
    </row>
    <row r="76" spans="1:26" s="341" customFormat="1">
      <c r="A76" s="365"/>
      <c r="B76" s="405"/>
      <c r="C76" s="405"/>
      <c r="D76" s="405"/>
      <c r="E76" s="386"/>
      <c r="F76" s="386"/>
      <c r="G76" s="386"/>
      <c r="H76" s="393"/>
      <c r="I76" s="393"/>
      <c r="J76" s="393"/>
      <c r="K76" s="386"/>
      <c r="L76" s="386"/>
      <c r="M76" s="386"/>
      <c r="N76" s="365"/>
      <c r="O76" s="365"/>
      <c r="P76" s="365"/>
      <c r="Q76" s="368"/>
      <c r="R76" s="344"/>
      <c r="S76" s="344"/>
      <c r="T76" s="344"/>
      <c r="U76" s="344"/>
      <c r="V76" s="344"/>
      <c r="W76" s="344"/>
      <c r="X76" s="344"/>
      <c r="Y76" s="344"/>
      <c r="Z76" s="344"/>
    </row>
    <row r="77" spans="1:26" s="341" customFormat="1">
      <c r="A77" s="365"/>
      <c r="B77" s="405"/>
      <c r="C77" s="405"/>
      <c r="D77" s="405"/>
      <c r="E77" s="386"/>
      <c r="F77" s="386"/>
      <c r="G77" s="386"/>
      <c r="H77" s="393"/>
      <c r="I77" s="393"/>
      <c r="J77" s="393"/>
      <c r="K77" s="386"/>
      <c r="L77" s="386"/>
      <c r="M77" s="386"/>
      <c r="N77" s="365"/>
      <c r="O77" s="365"/>
      <c r="P77" s="365"/>
      <c r="Q77" s="368"/>
      <c r="R77" s="344"/>
      <c r="S77" s="344"/>
      <c r="T77" s="344"/>
      <c r="U77" s="344"/>
      <c r="V77" s="344"/>
      <c r="W77" s="344"/>
      <c r="X77" s="344"/>
      <c r="Y77" s="344"/>
      <c r="Z77" s="344"/>
    </row>
    <row r="78" spans="1:26" s="341" customFormat="1">
      <c r="A78" s="365"/>
      <c r="B78" s="405"/>
      <c r="C78" s="405"/>
      <c r="D78" s="405"/>
      <c r="E78" s="386"/>
      <c r="F78" s="386"/>
      <c r="G78" s="386"/>
      <c r="H78" s="393"/>
      <c r="I78" s="393"/>
      <c r="J78" s="393"/>
      <c r="K78" s="386"/>
      <c r="L78" s="386"/>
      <c r="M78" s="386"/>
      <c r="N78" s="365"/>
      <c r="O78" s="365"/>
      <c r="P78" s="365"/>
      <c r="Q78" s="368"/>
      <c r="R78" s="344"/>
      <c r="S78" s="344"/>
      <c r="T78" s="344"/>
      <c r="U78" s="344"/>
      <c r="V78" s="344"/>
      <c r="W78" s="344"/>
      <c r="X78" s="344"/>
      <c r="Y78" s="344"/>
      <c r="Z78" s="344"/>
    </row>
    <row r="79" spans="1:26" s="341" customFormat="1">
      <c r="A79" s="365"/>
      <c r="B79" s="405"/>
      <c r="C79" s="405"/>
      <c r="D79" s="405"/>
      <c r="E79" s="386"/>
      <c r="F79" s="386"/>
      <c r="G79" s="386"/>
      <c r="H79" s="393"/>
      <c r="I79" s="393"/>
      <c r="J79" s="393"/>
      <c r="K79" s="386"/>
      <c r="L79" s="386"/>
      <c r="M79" s="386"/>
      <c r="N79" s="365"/>
      <c r="O79" s="365"/>
      <c r="P79" s="365"/>
      <c r="Q79" s="368"/>
      <c r="R79" s="344"/>
      <c r="S79" s="344"/>
      <c r="T79" s="344"/>
      <c r="U79" s="344"/>
      <c r="V79" s="344"/>
      <c r="W79" s="344"/>
      <c r="X79" s="344"/>
      <c r="Y79" s="344"/>
      <c r="Z79" s="344"/>
    </row>
    <row r="80" spans="1:26" s="341" customFormat="1">
      <c r="A80" s="365"/>
      <c r="B80" s="405"/>
      <c r="C80" s="405"/>
      <c r="D80" s="405"/>
      <c r="E80" s="386"/>
      <c r="F80" s="386"/>
      <c r="G80" s="386"/>
      <c r="H80" s="393"/>
      <c r="I80" s="393"/>
      <c r="J80" s="393"/>
      <c r="K80" s="386"/>
      <c r="L80" s="386"/>
      <c r="M80" s="386"/>
      <c r="N80" s="365"/>
      <c r="O80" s="365"/>
      <c r="P80" s="365"/>
      <c r="Q80" s="368"/>
      <c r="R80" s="344"/>
      <c r="S80" s="344"/>
      <c r="T80" s="344"/>
      <c r="U80" s="344"/>
      <c r="V80" s="344"/>
      <c r="W80" s="344"/>
      <c r="X80" s="344"/>
      <c r="Y80" s="344"/>
      <c r="Z80" s="344"/>
    </row>
    <row r="81" spans="1:26" s="341" customFormat="1">
      <c r="A81" s="365"/>
      <c r="B81" s="405"/>
      <c r="C81" s="405"/>
      <c r="D81" s="405"/>
      <c r="E81" s="386"/>
      <c r="F81" s="386"/>
      <c r="G81" s="386"/>
      <c r="H81" s="393"/>
      <c r="I81" s="393"/>
      <c r="J81" s="393"/>
      <c r="K81" s="386"/>
      <c r="L81" s="386"/>
      <c r="M81" s="386"/>
      <c r="N81" s="365"/>
      <c r="O81" s="365"/>
      <c r="P81" s="365"/>
      <c r="Q81" s="368"/>
      <c r="R81" s="344"/>
      <c r="S81" s="344"/>
      <c r="T81" s="344"/>
      <c r="U81" s="344"/>
      <c r="V81" s="344"/>
      <c r="W81" s="344"/>
      <c r="X81" s="344"/>
      <c r="Y81" s="344"/>
      <c r="Z81" s="344"/>
    </row>
    <row r="82" spans="1:26" s="341" customFormat="1">
      <c r="A82" s="365"/>
      <c r="B82" s="405"/>
      <c r="C82" s="405"/>
      <c r="D82" s="405"/>
      <c r="E82" s="386"/>
      <c r="F82" s="386"/>
      <c r="G82" s="386"/>
      <c r="H82" s="393"/>
      <c r="I82" s="393"/>
      <c r="J82" s="393"/>
      <c r="K82" s="386"/>
      <c r="L82" s="386"/>
      <c r="M82" s="386"/>
      <c r="N82" s="365"/>
      <c r="O82" s="365"/>
      <c r="P82" s="365"/>
      <c r="Q82" s="368"/>
      <c r="R82" s="344"/>
      <c r="S82" s="344"/>
      <c r="T82" s="344"/>
      <c r="U82" s="344"/>
      <c r="V82" s="344"/>
      <c r="W82" s="344"/>
      <c r="X82" s="344"/>
      <c r="Y82" s="344"/>
      <c r="Z82" s="344"/>
    </row>
    <row r="83" spans="1:26" s="341" customFormat="1">
      <c r="A83" s="365"/>
      <c r="B83" s="405"/>
      <c r="C83" s="405"/>
      <c r="D83" s="405"/>
      <c r="E83" s="386"/>
      <c r="F83" s="386"/>
      <c r="G83" s="386"/>
      <c r="H83" s="393"/>
      <c r="I83" s="393"/>
      <c r="J83" s="393"/>
      <c r="K83" s="386"/>
      <c r="L83" s="386"/>
      <c r="M83" s="386"/>
      <c r="N83" s="365"/>
      <c r="O83" s="365"/>
      <c r="P83" s="365"/>
      <c r="Q83" s="368"/>
      <c r="R83" s="373"/>
      <c r="S83" s="365"/>
      <c r="T83" s="344"/>
      <c r="U83" s="344"/>
      <c r="V83" s="344"/>
      <c r="W83" s="344"/>
      <c r="X83" s="344"/>
      <c r="Y83" s="344"/>
      <c r="Z83" s="344"/>
    </row>
    <row r="84" spans="1:26" s="341" customFormat="1">
      <c r="A84" s="365"/>
      <c r="B84" s="405"/>
      <c r="C84" s="405"/>
      <c r="D84" s="405"/>
      <c r="E84" s="386"/>
      <c r="F84" s="386"/>
      <c r="G84" s="386"/>
      <c r="H84" s="393"/>
      <c r="I84" s="393"/>
      <c r="J84" s="393"/>
      <c r="K84" s="386"/>
      <c r="L84" s="386"/>
      <c r="M84" s="386"/>
      <c r="N84" s="365"/>
      <c r="O84" s="365"/>
      <c r="P84" s="365"/>
      <c r="Q84" s="368"/>
      <c r="R84" s="344"/>
      <c r="S84" s="344"/>
      <c r="T84" s="344"/>
      <c r="U84" s="344"/>
      <c r="V84" s="344"/>
      <c r="W84" s="344"/>
      <c r="X84" s="344"/>
      <c r="Y84" s="344"/>
      <c r="Z84" s="344"/>
    </row>
    <row r="85" spans="1:26" s="341" customFormat="1">
      <c r="A85" s="365"/>
      <c r="B85" s="405"/>
      <c r="C85" s="405"/>
      <c r="D85" s="405"/>
      <c r="E85" s="386"/>
      <c r="F85" s="386"/>
      <c r="G85" s="386"/>
      <c r="H85" s="393"/>
      <c r="I85" s="393"/>
      <c r="J85" s="393"/>
      <c r="K85" s="386"/>
      <c r="L85" s="386"/>
      <c r="M85" s="386"/>
      <c r="N85" s="365"/>
      <c r="O85" s="365"/>
      <c r="P85" s="365"/>
      <c r="Q85" s="368"/>
      <c r="R85" s="344"/>
      <c r="S85" s="344"/>
      <c r="T85" s="344"/>
      <c r="U85" s="344"/>
      <c r="V85" s="344"/>
      <c r="W85" s="344"/>
      <c r="X85" s="344"/>
      <c r="Y85" s="344"/>
      <c r="Z85" s="344"/>
    </row>
    <row r="86" spans="1:26" s="341" customFormat="1">
      <c r="A86" s="365"/>
      <c r="B86" s="405"/>
      <c r="C86" s="405"/>
      <c r="D86" s="405"/>
      <c r="E86" s="386"/>
      <c r="F86" s="386"/>
      <c r="G86" s="386"/>
      <c r="H86" s="393"/>
      <c r="I86" s="393"/>
      <c r="J86" s="393"/>
      <c r="K86" s="386"/>
      <c r="L86" s="386"/>
      <c r="M86" s="386"/>
      <c r="N86" s="365"/>
      <c r="O86" s="365"/>
      <c r="P86" s="365"/>
      <c r="Q86" s="368"/>
      <c r="R86" s="344"/>
      <c r="S86" s="365"/>
      <c r="T86" s="344"/>
      <c r="U86" s="344"/>
      <c r="V86" s="344"/>
      <c r="W86" s="344"/>
      <c r="X86" s="344"/>
      <c r="Y86" s="344"/>
      <c r="Z86" s="344"/>
    </row>
    <row r="87" spans="1:26" s="341" customFormat="1">
      <c r="A87" s="365"/>
      <c r="B87" s="405"/>
      <c r="C87" s="405"/>
      <c r="D87" s="405"/>
      <c r="E87" s="386"/>
      <c r="F87" s="386"/>
      <c r="G87" s="386"/>
      <c r="H87" s="393"/>
      <c r="I87" s="393"/>
      <c r="J87" s="393"/>
      <c r="K87" s="386"/>
      <c r="L87" s="386"/>
      <c r="M87" s="386"/>
      <c r="N87" s="365"/>
      <c r="O87" s="365"/>
      <c r="P87" s="365"/>
      <c r="Q87" s="368"/>
      <c r="R87" s="344"/>
      <c r="S87" s="344"/>
      <c r="T87" s="344"/>
      <c r="U87" s="344"/>
      <c r="V87" s="344"/>
      <c r="W87" s="344"/>
      <c r="X87" s="344"/>
      <c r="Y87" s="344"/>
      <c r="Z87" s="344"/>
    </row>
    <row r="88" spans="1:26" s="341" customFormat="1">
      <c r="A88" s="365"/>
      <c r="B88" s="405"/>
      <c r="C88" s="405"/>
      <c r="D88" s="405"/>
      <c r="E88" s="386"/>
      <c r="F88" s="386"/>
      <c r="G88" s="386"/>
      <c r="H88" s="393"/>
      <c r="I88" s="393"/>
      <c r="J88" s="393"/>
      <c r="K88" s="386"/>
      <c r="L88" s="386"/>
      <c r="M88" s="386"/>
      <c r="N88" s="365"/>
      <c r="O88" s="365"/>
      <c r="P88" s="365"/>
      <c r="Q88" s="368"/>
      <c r="R88" s="344"/>
      <c r="S88" s="344"/>
      <c r="T88" s="344"/>
      <c r="U88" s="344"/>
      <c r="V88" s="344"/>
      <c r="W88" s="344"/>
      <c r="X88" s="344"/>
      <c r="Y88" s="344"/>
      <c r="Z88" s="344"/>
    </row>
    <row r="89" spans="1:26" s="341" customFormat="1">
      <c r="A89" s="365"/>
      <c r="B89" s="405"/>
      <c r="C89" s="405"/>
      <c r="D89" s="405"/>
      <c r="E89" s="386"/>
      <c r="F89" s="386"/>
      <c r="G89" s="386"/>
      <c r="H89" s="393"/>
      <c r="I89" s="393"/>
      <c r="J89" s="393"/>
      <c r="K89" s="386"/>
      <c r="L89" s="386"/>
      <c r="M89" s="386"/>
      <c r="N89" s="365"/>
      <c r="O89" s="365"/>
      <c r="P89" s="365"/>
      <c r="Q89" s="368"/>
      <c r="R89" s="344"/>
      <c r="S89" s="344"/>
      <c r="T89" s="344"/>
      <c r="U89" s="344"/>
      <c r="V89" s="344"/>
      <c r="W89" s="344"/>
      <c r="X89" s="344"/>
      <c r="Y89" s="344"/>
      <c r="Z89" s="344"/>
    </row>
    <row r="90" spans="1:26" s="341" customFormat="1">
      <c r="A90" s="374"/>
      <c r="B90" s="407"/>
      <c r="C90" s="407"/>
      <c r="D90" s="407"/>
      <c r="E90" s="388"/>
      <c r="F90" s="388"/>
      <c r="G90" s="388"/>
      <c r="H90" s="395"/>
      <c r="I90" s="395"/>
      <c r="J90" s="395"/>
      <c r="K90" s="388"/>
      <c r="L90" s="388"/>
      <c r="M90" s="388"/>
      <c r="N90" s="374"/>
      <c r="O90" s="374"/>
      <c r="P90" s="374"/>
      <c r="Q90" s="375"/>
      <c r="R90" s="344"/>
      <c r="S90" s="344"/>
      <c r="T90" s="344"/>
      <c r="U90" s="344"/>
      <c r="V90" s="344"/>
      <c r="W90" s="344"/>
      <c r="X90" s="344"/>
      <c r="Y90" s="344"/>
      <c r="Z90" s="344"/>
    </row>
    <row r="91" spans="1:26" s="341" customFormat="1">
      <c r="A91" s="365"/>
      <c r="B91" s="405"/>
      <c r="C91" s="405"/>
      <c r="D91" s="405"/>
      <c r="E91" s="386"/>
      <c r="F91" s="386"/>
      <c r="G91" s="386"/>
      <c r="H91" s="393"/>
      <c r="I91" s="393"/>
      <c r="J91" s="393"/>
      <c r="K91" s="386"/>
      <c r="L91" s="386"/>
      <c r="M91" s="386"/>
      <c r="N91" s="365"/>
      <c r="O91" s="365"/>
      <c r="P91" s="365"/>
      <c r="Q91" s="368"/>
      <c r="R91" s="344"/>
      <c r="S91" s="344"/>
      <c r="T91" s="344"/>
      <c r="U91" s="344"/>
      <c r="V91" s="344"/>
      <c r="W91" s="344"/>
      <c r="X91" s="344"/>
      <c r="Y91" s="344"/>
      <c r="Z91" s="344"/>
    </row>
    <row r="92" spans="1:26" s="341" customFormat="1">
      <c r="A92" s="365"/>
      <c r="B92" s="405"/>
      <c r="C92" s="405"/>
      <c r="D92" s="405"/>
      <c r="E92" s="386"/>
      <c r="F92" s="386"/>
      <c r="G92" s="386"/>
      <c r="H92" s="393"/>
      <c r="I92" s="393"/>
      <c r="J92" s="393"/>
      <c r="K92" s="386"/>
      <c r="L92" s="386"/>
      <c r="M92" s="386"/>
      <c r="N92" s="365"/>
      <c r="O92" s="365"/>
      <c r="P92" s="365"/>
      <c r="Q92" s="368"/>
      <c r="R92" s="344"/>
      <c r="S92" s="344"/>
      <c r="T92" s="344"/>
      <c r="U92" s="344"/>
      <c r="V92" s="344"/>
      <c r="W92" s="344"/>
      <c r="X92" s="344"/>
      <c r="Y92" s="344"/>
      <c r="Z92" s="344"/>
    </row>
    <row r="93" spans="1:26" s="341" customFormat="1">
      <c r="A93" s="365"/>
      <c r="B93" s="405"/>
      <c r="C93" s="405"/>
      <c r="D93" s="405"/>
      <c r="E93" s="386"/>
      <c r="F93" s="386"/>
      <c r="G93" s="386"/>
      <c r="H93" s="393"/>
      <c r="I93" s="393"/>
      <c r="J93" s="393"/>
      <c r="K93" s="386"/>
      <c r="L93" s="386"/>
      <c r="M93" s="386"/>
      <c r="N93" s="365"/>
      <c r="O93" s="365"/>
      <c r="P93" s="365"/>
      <c r="Q93" s="368"/>
      <c r="R93" s="344"/>
      <c r="S93" s="344"/>
      <c r="T93" s="344"/>
      <c r="U93" s="344"/>
      <c r="V93" s="344"/>
      <c r="W93" s="344"/>
      <c r="X93" s="344"/>
      <c r="Y93" s="344"/>
      <c r="Z93" s="344"/>
    </row>
    <row r="94" spans="1:26" s="341" customFormat="1">
      <c r="A94" s="365"/>
      <c r="B94" s="405"/>
      <c r="C94" s="405"/>
      <c r="D94" s="405"/>
      <c r="E94" s="386"/>
      <c r="F94" s="386"/>
      <c r="G94" s="386"/>
      <c r="H94" s="393"/>
      <c r="I94" s="393"/>
      <c r="J94" s="393"/>
      <c r="K94" s="386"/>
      <c r="L94" s="386"/>
      <c r="M94" s="386"/>
      <c r="N94" s="365"/>
      <c r="O94" s="365"/>
      <c r="P94" s="365"/>
      <c r="Q94" s="368"/>
      <c r="R94" s="344"/>
      <c r="S94" s="344"/>
      <c r="T94" s="344"/>
      <c r="U94" s="344"/>
      <c r="V94" s="344"/>
      <c r="W94" s="344"/>
      <c r="X94" s="344"/>
      <c r="Y94" s="344"/>
      <c r="Z94" s="344"/>
    </row>
    <row r="95" spans="1:26" s="341" customFormat="1">
      <c r="A95" s="365"/>
      <c r="B95" s="405"/>
      <c r="C95" s="405"/>
      <c r="D95" s="405"/>
      <c r="E95" s="386"/>
      <c r="F95" s="386"/>
      <c r="G95" s="386"/>
      <c r="H95" s="393"/>
      <c r="I95" s="393"/>
      <c r="J95" s="393"/>
      <c r="K95" s="386"/>
      <c r="L95" s="386"/>
      <c r="M95" s="386"/>
      <c r="N95" s="365"/>
      <c r="O95" s="365"/>
      <c r="P95" s="365"/>
      <c r="Q95" s="368"/>
      <c r="R95" s="344"/>
      <c r="S95" s="344"/>
      <c r="T95" s="344"/>
      <c r="U95" s="344"/>
      <c r="V95" s="344"/>
      <c r="W95" s="344"/>
      <c r="X95" s="344"/>
      <c r="Y95" s="344"/>
      <c r="Z95" s="344"/>
    </row>
    <row r="96" spans="1:26" s="341" customFormat="1">
      <c r="A96" s="365"/>
      <c r="B96" s="405"/>
      <c r="C96" s="405"/>
      <c r="D96" s="405"/>
      <c r="E96" s="386"/>
      <c r="F96" s="386"/>
      <c r="G96" s="386"/>
      <c r="H96" s="393"/>
      <c r="I96" s="393"/>
      <c r="J96" s="393"/>
      <c r="K96" s="386"/>
      <c r="L96" s="386"/>
      <c r="M96" s="386"/>
      <c r="N96" s="365"/>
      <c r="O96" s="365"/>
      <c r="P96" s="365"/>
      <c r="Q96" s="368"/>
      <c r="R96" s="344"/>
      <c r="S96" s="344"/>
      <c r="T96" s="344"/>
      <c r="U96" s="344"/>
      <c r="V96" s="344"/>
      <c r="W96" s="344"/>
      <c r="X96" s="344"/>
      <c r="Y96" s="344"/>
      <c r="Z96" s="344"/>
    </row>
    <row r="97" spans="1:26" s="341" customFormat="1">
      <c r="A97" s="365"/>
      <c r="B97" s="405"/>
      <c r="C97" s="405"/>
      <c r="D97" s="405"/>
      <c r="E97" s="386"/>
      <c r="F97" s="386"/>
      <c r="G97" s="386"/>
      <c r="H97" s="393"/>
      <c r="I97" s="393"/>
      <c r="J97" s="393"/>
      <c r="K97" s="386"/>
      <c r="L97" s="386"/>
      <c r="M97" s="386"/>
      <c r="N97" s="365"/>
      <c r="O97" s="365"/>
      <c r="P97" s="365"/>
      <c r="Q97" s="368"/>
      <c r="R97" s="344"/>
      <c r="S97" s="344"/>
      <c r="T97" s="344"/>
      <c r="U97" s="344"/>
      <c r="V97" s="344"/>
      <c r="W97" s="344"/>
      <c r="X97" s="344"/>
      <c r="Y97" s="344"/>
      <c r="Z97" s="344"/>
    </row>
    <row r="98" spans="1:26" s="341" customFormat="1">
      <c r="A98" s="365"/>
      <c r="B98" s="405"/>
      <c r="C98" s="405"/>
      <c r="D98" s="405"/>
      <c r="E98" s="386"/>
      <c r="F98" s="386"/>
      <c r="G98" s="386"/>
      <c r="H98" s="393"/>
      <c r="I98" s="393"/>
      <c r="J98" s="393"/>
      <c r="K98" s="386"/>
      <c r="L98" s="386"/>
      <c r="M98" s="386"/>
      <c r="N98" s="365"/>
      <c r="O98" s="365"/>
      <c r="P98" s="365"/>
      <c r="Q98" s="368"/>
      <c r="R98" s="344"/>
      <c r="S98" s="344"/>
      <c r="T98" s="344"/>
      <c r="U98" s="344"/>
      <c r="V98" s="344"/>
      <c r="W98" s="344"/>
      <c r="X98" s="344"/>
      <c r="Y98" s="344"/>
      <c r="Z98" s="344"/>
    </row>
    <row r="99" spans="1:26" s="341" customFormat="1">
      <c r="A99" s="365"/>
      <c r="B99" s="405"/>
      <c r="C99" s="405"/>
      <c r="D99" s="405"/>
      <c r="E99" s="386"/>
      <c r="F99" s="386"/>
      <c r="G99" s="386"/>
      <c r="H99" s="393"/>
      <c r="I99" s="393"/>
      <c r="J99" s="393"/>
      <c r="K99" s="386"/>
      <c r="L99" s="386"/>
      <c r="M99" s="386"/>
      <c r="N99" s="365"/>
      <c r="O99" s="365"/>
      <c r="P99" s="365"/>
      <c r="Q99" s="368"/>
      <c r="R99" s="344"/>
      <c r="S99" s="344"/>
      <c r="T99" s="344"/>
      <c r="U99" s="344"/>
      <c r="V99" s="344"/>
      <c r="W99" s="344"/>
      <c r="X99" s="344"/>
      <c r="Y99" s="344"/>
      <c r="Z99" s="344"/>
    </row>
    <row r="100" spans="1:26" s="341" customFormat="1">
      <c r="A100" s="376"/>
      <c r="B100" s="408"/>
      <c r="C100" s="408"/>
      <c r="D100" s="408"/>
      <c r="E100" s="389"/>
      <c r="F100" s="389"/>
      <c r="G100" s="389"/>
      <c r="H100" s="396"/>
      <c r="I100" s="396"/>
      <c r="J100" s="396"/>
      <c r="K100" s="389"/>
      <c r="L100" s="389"/>
      <c r="M100" s="389"/>
      <c r="N100" s="376"/>
      <c r="O100" s="376"/>
      <c r="P100" s="376"/>
      <c r="Q100" s="368"/>
      <c r="R100" s="344"/>
      <c r="S100" s="344"/>
      <c r="T100" s="344"/>
      <c r="U100" s="344"/>
      <c r="V100" s="344"/>
      <c r="W100" s="344"/>
      <c r="X100" s="344"/>
      <c r="Y100" s="344"/>
      <c r="Z100" s="344"/>
    </row>
    <row r="101" spans="1:26" s="341" customFormat="1">
      <c r="A101" s="365"/>
      <c r="B101" s="405"/>
      <c r="C101" s="405"/>
      <c r="D101" s="405"/>
      <c r="E101" s="386"/>
      <c r="F101" s="386"/>
      <c r="G101" s="386"/>
      <c r="H101" s="393"/>
      <c r="I101" s="393"/>
      <c r="J101" s="393"/>
      <c r="K101" s="386"/>
      <c r="L101" s="386"/>
      <c r="M101" s="386"/>
      <c r="N101" s="365"/>
      <c r="O101" s="365"/>
      <c r="P101" s="365"/>
      <c r="Q101" s="368"/>
      <c r="R101" s="344"/>
      <c r="S101" s="344"/>
      <c r="T101" s="344"/>
      <c r="U101" s="344"/>
      <c r="V101" s="344"/>
      <c r="W101" s="344"/>
      <c r="X101" s="344"/>
      <c r="Y101" s="344"/>
      <c r="Z101" s="344"/>
    </row>
    <row r="102" spans="1:26" s="341" customFormat="1">
      <c r="A102" s="365"/>
      <c r="B102" s="405"/>
      <c r="C102" s="405"/>
      <c r="D102" s="405"/>
      <c r="E102" s="386"/>
      <c r="F102" s="386"/>
      <c r="G102" s="386"/>
      <c r="H102" s="393"/>
      <c r="I102" s="393"/>
      <c r="J102" s="393"/>
      <c r="K102" s="386"/>
      <c r="L102" s="386"/>
      <c r="M102" s="386"/>
      <c r="N102" s="365"/>
      <c r="O102" s="365"/>
      <c r="P102" s="365"/>
      <c r="Q102" s="368"/>
      <c r="R102" s="344"/>
      <c r="S102" s="344"/>
      <c r="T102" s="344"/>
      <c r="U102" s="344"/>
      <c r="V102" s="344"/>
      <c r="W102" s="344"/>
      <c r="X102" s="344"/>
      <c r="Y102" s="344"/>
      <c r="Z102" s="344"/>
    </row>
    <row r="103" spans="1:26" s="341" customFormat="1">
      <c r="A103" s="365"/>
      <c r="B103" s="405"/>
      <c r="C103" s="405"/>
      <c r="D103" s="405"/>
      <c r="E103" s="386"/>
      <c r="F103" s="386"/>
      <c r="G103" s="386"/>
      <c r="H103" s="393"/>
      <c r="I103" s="393"/>
      <c r="J103" s="393"/>
      <c r="K103" s="386"/>
      <c r="L103" s="386"/>
      <c r="M103" s="386"/>
      <c r="N103" s="365"/>
      <c r="O103" s="365"/>
      <c r="P103" s="365"/>
      <c r="Q103" s="368"/>
      <c r="R103" s="344"/>
      <c r="S103" s="344"/>
      <c r="T103" s="344"/>
      <c r="U103" s="344"/>
      <c r="V103" s="344"/>
      <c r="W103" s="344"/>
      <c r="X103" s="344"/>
      <c r="Y103" s="344"/>
      <c r="Z103" s="344"/>
    </row>
    <row r="104" spans="1:26" s="341" customFormat="1">
      <c r="A104" s="365"/>
      <c r="B104" s="405"/>
      <c r="C104" s="405"/>
      <c r="D104" s="405"/>
      <c r="E104" s="386"/>
      <c r="F104" s="386"/>
      <c r="G104" s="386"/>
      <c r="H104" s="393"/>
      <c r="I104" s="393"/>
      <c r="J104" s="393"/>
      <c r="K104" s="386"/>
      <c r="L104" s="386"/>
      <c r="M104" s="386"/>
      <c r="N104" s="365"/>
      <c r="O104" s="365"/>
      <c r="P104" s="365"/>
      <c r="Q104" s="368"/>
      <c r="R104" s="344"/>
      <c r="S104" s="344"/>
      <c r="T104" s="344"/>
      <c r="U104" s="344"/>
      <c r="V104" s="344"/>
      <c r="W104" s="344"/>
      <c r="X104" s="344"/>
      <c r="Y104" s="344"/>
      <c r="Z104" s="344"/>
    </row>
    <row r="105" spans="1:26" s="341" customFormat="1">
      <c r="A105" s="365"/>
      <c r="B105" s="405"/>
      <c r="C105" s="405"/>
      <c r="D105" s="405"/>
      <c r="E105" s="386"/>
      <c r="F105" s="386"/>
      <c r="G105" s="386"/>
      <c r="H105" s="393"/>
      <c r="I105" s="393"/>
      <c r="J105" s="393"/>
      <c r="K105" s="386"/>
      <c r="L105" s="386"/>
      <c r="M105" s="386"/>
      <c r="N105" s="365"/>
      <c r="O105" s="365"/>
      <c r="P105" s="365"/>
      <c r="Q105" s="368"/>
      <c r="R105" s="344"/>
      <c r="S105" s="344"/>
      <c r="T105" s="344"/>
      <c r="U105" s="344"/>
      <c r="V105" s="344"/>
      <c r="W105" s="344"/>
      <c r="X105" s="344"/>
      <c r="Y105" s="344"/>
      <c r="Z105" s="344"/>
    </row>
    <row r="106" spans="1:26" s="341" customFormat="1">
      <c r="A106" s="365"/>
      <c r="B106" s="405"/>
      <c r="C106" s="405"/>
      <c r="D106" s="405"/>
      <c r="E106" s="386"/>
      <c r="F106" s="386"/>
      <c r="G106" s="386"/>
      <c r="H106" s="393"/>
      <c r="I106" s="393"/>
      <c r="J106" s="393"/>
      <c r="K106" s="386"/>
      <c r="L106" s="386"/>
      <c r="M106" s="386"/>
      <c r="N106" s="365"/>
      <c r="O106" s="365"/>
      <c r="P106" s="365"/>
      <c r="Q106" s="368"/>
      <c r="R106" s="344"/>
      <c r="S106" s="344"/>
      <c r="T106" s="344"/>
      <c r="U106" s="344"/>
      <c r="V106" s="344"/>
      <c r="W106" s="344"/>
      <c r="X106" s="344"/>
      <c r="Y106" s="344"/>
      <c r="Z106" s="344"/>
    </row>
    <row r="107" spans="1:26" s="341" customFormat="1">
      <c r="A107" s="365"/>
      <c r="B107" s="405"/>
      <c r="C107" s="405"/>
      <c r="D107" s="405"/>
      <c r="E107" s="386"/>
      <c r="F107" s="386"/>
      <c r="G107" s="386"/>
      <c r="H107" s="393"/>
      <c r="I107" s="393"/>
      <c r="J107" s="393"/>
      <c r="K107" s="386"/>
      <c r="L107" s="386"/>
      <c r="M107" s="386"/>
      <c r="N107" s="365"/>
      <c r="O107" s="365"/>
      <c r="P107" s="365"/>
      <c r="Q107" s="368"/>
      <c r="R107" s="344"/>
      <c r="S107" s="344"/>
      <c r="T107" s="344"/>
      <c r="U107" s="344"/>
      <c r="V107" s="344"/>
      <c r="W107" s="344"/>
      <c r="X107" s="344"/>
      <c r="Y107" s="344"/>
      <c r="Z107" s="344"/>
    </row>
    <row r="108" spans="1:26" s="341" customFormat="1">
      <c r="A108" s="365"/>
      <c r="B108" s="405"/>
      <c r="C108" s="405"/>
      <c r="D108" s="405"/>
      <c r="E108" s="386"/>
      <c r="F108" s="386"/>
      <c r="G108" s="386"/>
      <c r="H108" s="393"/>
      <c r="I108" s="393"/>
      <c r="J108" s="393"/>
      <c r="K108" s="386"/>
      <c r="L108" s="386"/>
      <c r="M108" s="386"/>
      <c r="N108" s="365"/>
      <c r="O108" s="365"/>
      <c r="P108" s="365"/>
      <c r="Q108" s="368"/>
      <c r="R108" s="344"/>
      <c r="S108" s="344"/>
      <c r="T108" s="344"/>
      <c r="U108" s="344"/>
      <c r="V108" s="344"/>
      <c r="W108" s="344"/>
      <c r="X108" s="344"/>
      <c r="Y108" s="344"/>
      <c r="Z108" s="344"/>
    </row>
    <row r="109" spans="1:26" s="341" customFormat="1">
      <c r="A109" s="365"/>
      <c r="B109" s="405"/>
      <c r="C109" s="405"/>
      <c r="D109" s="405"/>
      <c r="E109" s="386"/>
      <c r="F109" s="386"/>
      <c r="G109" s="386"/>
      <c r="H109" s="393"/>
      <c r="I109" s="393"/>
      <c r="J109" s="393"/>
      <c r="K109" s="386"/>
      <c r="L109" s="386"/>
      <c r="M109" s="386"/>
      <c r="N109" s="365"/>
      <c r="O109" s="365"/>
      <c r="P109" s="365"/>
      <c r="Q109" s="368"/>
      <c r="R109" s="344"/>
      <c r="S109" s="344"/>
      <c r="T109" s="344"/>
      <c r="U109" s="344"/>
      <c r="V109" s="344"/>
      <c r="W109" s="344"/>
      <c r="X109" s="344"/>
      <c r="Y109" s="344"/>
      <c r="Z109" s="344"/>
    </row>
    <row r="110" spans="1:26" s="341" customFormat="1">
      <c r="A110" s="365"/>
      <c r="B110" s="405"/>
      <c r="C110" s="405"/>
      <c r="D110" s="405"/>
      <c r="E110" s="386"/>
      <c r="F110" s="386"/>
      <c r="G110" s="386"/>
      <c r="H110" s="393"/>
      <c r="I110" s="393"/>
      <c r="J110" s="393"/>
      <c r="K110" s="386"/>
      <c r="L110" s="386"/>
      <c r="M110" s="386"/>
      <c r="N110" s="365"/>
      <c r="O110" s="365"/>
      <c r="P110" s="365"/>
      <c r="Q110" s="368"/>
      <c r="R110" s="344"/>
      <c r="S110" s="344"/>
      <c r="T110" s="344"/>
      <c r="U110" s="344"/>
      <c r="V110" s="344"/>
      <c r="W110" s="344"/>
      <c r="X110" s="344"/>
      <c r="Y110" s="344"/>
      <c r="Z110" s="344"/>
    </row>
    <row r="111" spans="1:26" s="341" customFormat="1">
      <c r="A111" s="365"/>
      <c r="B111" s="405"/>
      <c r="C111" s="405"/>
      <c r="D111" s="405"/>
      <c r="E111" s="386"/>
      <c r="F111" s="386"/>
      <c r="G111" s="386"/>
      <c r="H111" s="393"/>
      <c r="I111" s="393"/>
      <c r="J111" s="393"/>
      <c r="K111" s="386"/>
      <c r="L111" s="386"/>
      <c r="M111" s="386"/>
      <c r="N111" s="365"/>
      <c r="O111" s="365"/>
      <c r="P111" s="365"/>
      <c r="Q111" s="368"/>
      <c r="R111" s="344"/>
      <c r="S111" s="344"/>
      <c r="T111" s="344"/>
      <c r="U111" s="344"/>
      <c r="V111" s="344"/>
      <c r="W111" s="344"/>
      <c r="X111" s="344"/>
      <c r="Y111" s="344"/>
      <c r="Z111" s="344"/>
    </row>
    <row r="112" spans="1:26" s="341" customFormat="1">
      <c r="A112" s="365"/>
      <c r="B112" s="405"/>
      <c r="C112" s="405"/>
      <c r="D112" s="405"/>
      <c r="E112" s="386"/>
      <c r="F112" s="386"/>
      <c r="G112" s="386"/>
      <c r="H112" s="393"/>
      <c r="I112" s="393"/>
      <c r="J112" s="393"/>
      <c r="K112" s="386"/>
      <c r="L112" s="386"/>
      <c r="M112" s="386"/>
      <c r="N112" s="365"/>
      <c r="O112" s="365"/>
      <c r="P112" s="365"/>
      <c r="Q112" s="368"/>
      <c r="R112" s="344"/>
      <c r="S112" s="344"/>
      <c r="T112" s="344"/>
      <c r="U112" s="344"/>
      <c r="V112" s="344"/>
      <c r="W112" s="344"/>
      <c r="X112" s="344"/>
      <c r="Y112" s="344"/>
      <c r="Z112" s="344"/>
    </row>
    <row r="113" spans="1:26" s="341" customFormat="1">
      <c r="A113" s="365"/>
      <c r="B113" s="405"/>
      <c r="C113" s="405"/>
      <c r="D113" s="405"/>
      <c r="E113" s="386"/>
      <c r="F113" s="386"/>
      <c r="G113" s="386"/>
      <c r="H113" s="393"/>
      <c r="I113" s="393"/>
      <c r="J113" s="393"/>
      <c r="K113" s="386"/>
      <c r="L113" s="386"/>
      <c r="M113" s="386"/>
      <c r="N113" s="365"/>
      <c r="O113" s="365"/>
      <c r="P113" s="365"/>
      <c r="Q113" s="368"/>
      <c r="R113" s="344"/>
      <c r="S113" s="344"/>
      <c r="T113" s="344"/>
      <c r="U113" s="344"/>
      <c r="V113" s="344"/>
      <c r="W113" s="344"/>
      <c r="X113" s="344"/>
      <c r="Y113" s="344"/>
      <c r="Z113" s="344"/>
    </row>
    <row r="114" spans="1:26" s="341" customFormat="1">
      <c r="A114" s="365"/>
      <c r="B114" s="405"/>
      <c r="C114" s="405"/>
      <c r="D114" s="405"/>
      <c r="E114" s="386"/>
      <c r="F114" s="386"/>
      <c r="G114" s="386"/>
      <c r="H114" s="393"/>
      <c r="I114" s="393"/>
      <c r="J114" s="393"/>
      <c r="K114" s="386"/>
      <c r="L114" s="386"/>
      <c r="M114" s="386"/>
      <c r="N114" s="365"/>
      <c r="O114" s="365"/>
      <c r="P114" s="365"/>
      <c r="Q114" s="368"/>
      <c r="R114" s="344"/>
      <c r="S114" s="365"/>
      <c r="T114" s="344"/>
      <c r="U114" s="344"/>
      <c r="V114" s="344"/>
      <c r="W114" s="344"/>
      <c r="X114" s="344"/>
      <c r="Y114" s="344"/>
      <c r="Z114" s="344"/>
    </row>
    <row r="115" spans="1:26" s="341" customFormat="1">
      <c r="A115" s="365"/>
      <c r="B115" s="405"/>
      <c r="C115" s="405"/>
      <c r="D115" s="405"/>
      <c r="E115" s="386"/>
      <c r="F115" s="386"/>
      <c r="G115" s="386"/>
      <c r="H115" s="393"/>
      <c r="I115" s="393"/>
      <c r="J115" s="393"/>
      <c r="K115" s="386"/>
      <c r="L115" s="386"/>
      <c r="M115" s="386"/>
      <c r="N115" s="365"/>
      <c r="O115" s="365"/>
      <c r="P115" s="365"/>
      <c r="Q115" s="368"/>
      <c r="R115" s="344"/>
      <c r="S115" s="344"/>
      <c r="T115" s="344"/>
      <c r="U115" s="344"/>
      <c r="V115" s="344"/>
      <c r="W115" s="344"/>
      <c r="X115" s="344"/>
      <c r="Y115" s="344"/>
      <c r="Z115" s="344"/>
    </row>
    <row r="116" spans="1:26" s="341" customFormat="1">
      <c r="A116" s="365"/>
      <c r="B116" s="405"/>
      <c r="C116" s="405"/>
      <c r="D116" s="405"/>
      <c r="E116" s="386"/>
      <c r="F116" s="386"/>
      <c r="G116" s="386"/>
      <c r="H116" s="393"/>
      <c r="I116" s="393"/>
      <c r="J116" s="393"/>
      <c r="K116" s="386"/>
      <c r="L116" s="386"/>
      <c r="M116" s="386"/>
      <c r="N116" s="365"/>
      <c r="O116" s="365"/>
      <c r="P116" s="365"/>
      <c r="Q116" s="368"/>
      <c r="R116" s="344"/>
      <c r="S116" s="344"/>
      <c r="T116" s="344"/>
      <c r="U116" s="344"/>
      <c r="V116" s="344"/>
      <c r="W116" s="344"/>
      <c r="X116" s="344"/>
      <c r="Y116" s="344"/>
      <c r="Z116" s="344"/>
    </row>
    <row r="117" spans="1:26" s="341" customFormat="1">
      <c r="A117" s="365"/>
      <c r="B117" s="405"/>
      <c r="C117" s="405"/>
      <c r="D117" s="405"/>
      <c r="E117" s="386"/>
      <c r="F117" s="386"/>
      <c r="G117" s="386"/>
      <c r="H117" s="393"/>
      <c r="I117" s="393"/>
      <c r="J117" s="393"/>
      <c r="K117" s="386"/>
      <c r="L117" s="386"/>
      <c r="M117" s="386"/>
      <c r="N117" s="365"/>
      <c r="O117" s="365"/>
      <c r="P117" s="365"/>
      <c r="Q117" s="368"/>
      <c r="R117" s="344"/>
      <c r="S117" s="344"/>
      <c r="T117" s="344"/>
      <c r="U117" s="344"/>
      <c r="V117" s="344"/>
      <c r="W117" s="344"/>
      <c r="X117" s="344"/>
      <c r="Y117" s="344"/>
      <c r="Z117" s="344"/>
    </row>
    <row r="118" spans="1:26" s="341" customFormat="1">
      <c r="A118" s="365"/>
      <c r="B118" s="405"/>
      <c r="C118" s="405"/>
      <c r="D118" s="405"/>
      <c r="E118" s="386"/>
      <c r="F118" s="386"/>
      <c r="G118" s="386"/>
      <c r="H118" s="393"/>
      <c r="I118" s="393"/>
      <c r="J118" s="393"/>
      <c r="K118" s="386"/>
      <c r="L118" s="386"/>
      <c r="M118" s="386"/>
      <c r="N118" s="365"/>
      <c r="O118" s="365"/>
      <c r="P118" s="365"/>
      <c r="Q118" s="368"/>
      <c r="R118" s="344"/>
      <c r="S118" s="344"/>
      <c r="T118" s="344"/>
      <c r="U118" s="344"/>
      <c r="V118" s="344"/>
      <c r="W118" s="344"/>
      <c r="X118" s="344"/>
      <c r="Y118" s="344"/>
      <c r="Z118" s="344"/>
    </row>
    <row r="119" spans="1:26" s="341" customFormat="1">
      <c r="A119" s="365"/>
      <c r="B119" s="405"/>
      <c r="C119" s="405"/>
      <c r="D119" s="405"/>
      <c r="E119" s="386"/>
      <c r="F119" s="386"/>
      <c r="G119" s="386"/>
      <c r="H119" s="393"/>
      <c r="I119" s="393"/>
      <c r="J119" s="393"/>
      <c r="K119" s="386"/>
      <c r="L119" s="386"/>
      <c r="M119" s="386"/>
      <c r="N119" s="365"/>
      <c r="O119" s="365"/>
      <c r="P119" s="365"/>
      <c r="Q119" s="368"/>
      <c r="R119" s="344"/>
      <c r="S119" s="344"/>
      <c r="T119" s="344"/>
      <c r="U119" s="344"/>
      <c r="V119" s="344"/>
      <c r="W119" s="344"/>
      <c r="X119" s="344"/>
      <c r="Y119" s="344"/>
      <c r="Z119" s="344"/>
    </row>
    <row r="120" spans="1:26" s="341" customFormat="1">
      <c r="A120" s="365"/>
      <c r="B120" s="405"/>
      <c r="C120" s="405"/>
      <c r="D120" s="405"/>
      <c r="E120" s="386"/>
      <c r="F120" s="386"/>
      <c r="G120" s="386"/>
      <c r="H120" s="393"/>
      <c r="I120" s="393"/>
      <c r="J120" s="393"/>
      <c r="K120" s="386"/>
      <c r="L120" s="386"/>
      <c r="M120" s="386"/>
      <c r="N120" s="365"/>
      <c r="O120" s="365"/>
      <c r="P120" s="365"/>
      <c r="Q120" s="368"/>
      <c r="R120" s="344"/>
      <c r="S120" s="344"/>
      <c r="T120" s="344"/>
      <c r="U120" s="344"/>
      <c r="V120" s="344"/>
      <c r="W120" s="344"/>
      <c r="X120" s="344"/>
      <c r="Y120" s="344"/>
      <c r="Z120" s="344"/>
    </row>
    <row r="121" spans="1:26" s="341" customFormat="1">
      <c r="A121" s="365"/>
      <c r="B121" s="405"/>
      <c r="C121" s="405"/>
      <c r="D121" s="405"/>
      <c r="E121" s="386"/>
      <c r="F121" s="386"/>
      <c r="G121" s="386"/>
      <c r="H121" s="393"/>
      <c r="I121" s="393"/>
      <c r="J121" s="393"/>
      <c r="K121" s="386"/>
      <c r="L121" s="386"/>
      <c r="M121" s="386"/>
      <c r="N121" s="365"/>
      <c r="O121" s="365"/>
      <c r="P121" s="365"/>
      <c r="Q121" s="368"/>
      <c r="R121" s="344"/>
      <c r="S121" s="344"/>
      <c r="T121" s="344"/>
      <c r="U121" s="344"/>
      <c r="V121" s="344"/>
      <c r="W121" s="344"/>
      <c r="X121" s="344"/>
      <c r="Y121" s="344"/>
      <c r="Z121" s="344"/>
    </row>
    <row r="122" spans="1:26" s="341" customFormat="1">
      <c r="A122" s="365"/>
      <c r="B122" s="405"/>
      <c r="C122" s="405"/>
      <c r="D122" s="405"/>
      <c r="E122" s="386"/>
      <c r="F122" s="386"/>
      <c r="G122" s="386"/>
      <c r="H122" s="393"/>
      <c r="I122" s="393"/>
      <c r="J122" s="393"/>
      <c r="K122" s="386"/>
      <c r="L122" s="386"/>
      <c r="M122" s="386"/>
      <c r="N122" s="365"/>
      <c r="O122" s="365"/>
      <c r="P122" s="365"/>
      <c r="Q122" s="368"/>
      <c r="R122" s="344"/>
      <c r="S122" s="344"/>
      <c r="T122" s="344"/>
      <c r="U122" s="344"/>
      <c r="V122" s="344"/>
      <c r="W122" s="344"/>
      <c r="X122" s="344"/>
      <c r="Y122" s="344"/>
      <c r="Z122" s="344"/>
    </row>
    <row r="123" spans="1:26" s="341" customFormat="1">
      <c r="A123" s="365"/>
      <c r="B123" s="405"/>
      <c r="C123" s="405"/>
      <c r="D123" s="405"/>
      <c r="E123" s="386"/>
      <c r="F123" s="386"/>
      <c r="G123" s="386"/>
      <c r="H123" s="393"/>
      <c r="I123" s="393"/>
      <c r="J123" s="393"/>
      <c r="K123" s="386"/>
      <c r="L123" s="386"/>
      <c r="M123" s="386"/>
      <c r="N123" s="365"/>
      <c r="O123" s="365"/>
      <c r="P123" s="365"/>
      <c r="Q123" s="368"/>
      <c r="R123" s="344"/>
      <c r="S123" s="344"/>
      <c r="T123" s="344"/>
      <c r="U123" s="344"/>
      <c r="V123" s="344"/>
      <c r="W123" s="344"/>
      <c r="X123" s="344"/>
      <c r="Y123" s="344"/>
      <c r="Z123" s="344"/>
    </row>
    <row r="124" spans="1:26" s="341" customFormat="1">
      <c r="A124" s="365"/>
      <c r="B124" s="405"/>
      <c r="C124" s="405"/>
      <c r="D124" s="405"/>
      <c r="E124" s="386"/>
      <c r="F124" s="386"/>
      <c r="G124" s="386"/>
      <c r="H124" s="393"/>
      <c r="I124" s="393"/>
      <c r="J124" s="393"/>
      <c r="K124" s="386"/>
      <c r="L124" s="386"/>
      <c r="M124" s="386"/>
      <c r="N124" s="365"/>
      <c r="O124" s="365"/>
      <c r="P124" s="365"/>
      <c r="Q124" s="368"/>
      <c r="R124" s="344"/>
      <c r="S124" s="344"/>
      <c r="T124" s="344"/>
      <c r="U124" s="344"/>
      <c r="V124" s="344"/>
      <c r="W124" s="344"/>
      <c r="X124" s="344"/>
      <c r="Y124" s="344"/>
      <c r="Z124" s="344"/>
    </row>
    <row r="125" spans="1:26" s="341" customFormat="1">
      <c r="A125" s="365"/>
      <c r="B125" s="405"/>
      <c r="C125" s="405"/>
      <c r="D125" s="405"/>
      <c r="E125" s="386"/>
      <c r="F125" s="386"/>
      <c r="G125" s="386"/>
      <c r="H125" s="393"/>
      <c r="I125" s="393"/>
      <c r="J125" s="393"/>
      <c r="K125" s="386"/>
      <c r="L125" s="386"/>
      <c r="M125" s="386"/>
      <c r="N125" s="365"/>
      <c r="O125" s="365"/>
      <c r="P125" s="365"/>
      <c r="Q125" s="368"/>
      <c r="R125" s="344"/>
      <c r="S125" s="344"/>
      <c r="T125" s="344"/>
      <c r="U125" s="344"/>
      <c r="V125" s="344"/>
      <c r="W125" s="344"/>
      <c r="X125" s="344"/>
      <c r="Y125" s="344"/>
      <c r="Z125" s="344"/>
    </row>
    <row r="126" spans="1:26" s="341" customFormat="1">
      <c r="A126" s="365"/>
      <c r="B126" s="405"/>
      <c r="C126" s="405"/>
      <c r="D126" s="405"/>
      <c r="E126" s="386"/>
      <c r="F126" s="386"/>
      <c r="G126" s="386"/>
      <c r="H126" s="393"/>
      <c r="I126" s="393"/>
      <c r="J126" s="393"/>
      <c r="K126" s="386"/>
      <c r="L126" s="386"/>
      <c r="M126" s="386"/>
      <c r="N126" s="365"/>
      <c r="O126" s="365"/>
      <c r="P126" s="365"/>
      <c r="Q126" s="368"/>
      <c r="R126" s="344"/>
      <c r="S126" s="344"/>
      <c r="T126" s="344"/>
      <c r="U126" s="344"/>
      <c r="V126" s="344"/>
      <c r="W126" s="344"/>
      <c r="X126" s="344"/>
      <c r="Y126" s="344"/>
      <c r="Z126" s="344"/>
    </row>
    <row r="127" spans="1:26" s="341" customFormat="1">
      <c r="A127" s="365"/>
      <c r="B127" s="405"/>
      <c r="C127" s="405"/>
      <c r="D127" s="405"/>
      <c r="E127" s="386"/>
      <c r="F127" s="386"/>
      <c r="G127" s="386"/>
      <c r="H127" s="393"/>
      <c r="I127" s="393"/>
      <c r="J127" s="393"/>
      <c r="K127" s="386"/>
      <c r="L127" s="386"/>
      <c r="M127" s="386"/>
      <c r="N127" s="365"/>
      <c r="O127" s="365"/>
      <c r="P127" s="365"/>
      <c r="Q127" s="368"/>
      <c r="R127" s="344"/>
      <c r="S127" s="344"/>
      <c r="T127" s="344"/>
      <c r="U127" s="344"/>
      <c r="V127" s="344"/>
      <c r="W127" s="344"/>
      <c r="X127" s="344"/>
      <c r="Y127" s="344"/>
      <c r="Z127" s="344"/>
    </row>
    <row r="128" spans="1:26" s="341" customFormat="1">
      <c r="A128" s="365"/>
      <c r="B128" s="405"/>
      <c r="C128" s="405"/>
      <c r="D128" s="405"/>
      <c r="E128" s="386"/>
      <c r="F128" s="386"/>
      <c r="G128" s="386"/>
      <c r="H128" s="393"/>
      <c r="I128" s="393"/>
      <c r="J128" s="393"/>
      <c r="K128" s="386"/>
      <c r="L128" s="386"/>
      <c r="M128" s="386"/>
      <c r="N128" s="365"/>
      <c r="O128" s="365"/>
      <c r="P128" s="365"/>
      <c r="Q128" s="368"/>
      <c r="R128" s="344"/>
      <c r="S128" s="344"/>
      <c r="T128" s="344"/>
      <c r="U128" s="344"/>
      <c r="V128" s="344"/>
      <c r="W128" s="344"/>
      <c r="X128" s="344"/>
      <c r="Y128" s="344"/>
      <c r="Z128" s="344"/>
    </row>
    <row r="129" spans="1:26" s="341" customFormat="1">
      <c r="A129" s="365"/>
      <c r="B129" s="405"/>
      <c r="C129" s="405"/>
      <c r="D129" s="405"/>
      <c r="E129" s="386"/>
      <c r="F129" s="386"/>
      <c r="G129" s="386"/>
      <c r="H129" s="393"/>
      <c r="I129" s="393"/>
      <c r="J129" s="393"/>
      <c r="K129" s="386"/>
      <c r="L129" s="386"/>
      <c r="M129" s="386"/>
      <c r="N129" s="365"/>
      <c r="O129" s="365"/>
      <c r="P129" s="365"/>
      <c r="Q129" s="368"/>
      <c r="R129" s="344"/>
      <c r="S129" s="344"/>
      <c r="T129" s="344"/>
      <c r="U129" s="344"/>
      <c r="V129" s="344"/>
      <c r="W129" s="344"/>
      <c r="X129" s="344"/>
      <c r="Y129" s="344"/>
      <c r="Z129" s="344"/>
    </row>
    <row r="130" spans="1:26" s="341" customFormat="1">
      <c r="A130" s="365"/>
      <c r="B130" s="405"/>
      <c r="C130" s="405"/>
      <c r="D130" s="405"/>
      <c r="E130" s="386"/>
      <c r="F130" s="386"/>
      <c r="G130" s="386"/>
      <c r="H130" s="393"/>
      <c r="I130" s="393"/>
      <c r="J130" s="393"/>
      <c r="K130" s="386"/>
      <c r="L130" s="386"/>
      <c r="M130" s="386"/>
      <c r="N130" s="365"/>
      <c r="O130" s="365"/>
      <c r="P130" s="365"/>
      <c r="Q130" s="368"/>
      <c r="R130" s="344"/>
      <c r="S130" s="344"/>
      <c r="T130" s="344"/>
      <c r="U130" s="344"/>
      <c r="V130" s="344"/>
      <c r="W130" s="344"/>
      <c r="X130" s="344"/>
      <c r="Y130" s="344"/>
      <c r="Z130" s="344"/>
    </row>
    <row r="131" spans="1:26" s="341" customFormat="1">
      <c r="A131" s="365"/>
      <c r="B131" s="405"/>
      <c r="C131" s="405"/>
      <c r="D131" s="405"/>
      <c r="E131" s="386"/>
      <c r="F131" s="386"/>
      <c r="G131" s="386"/>
      <c r="H131" s="393"/>
      <c r="I131" s="393"/>
      <c r="J131" s="393"/>
      <c r="K131" s="386"/>
      <c r="L131" s="386"/>
      <c r="M131" s="386"/>
      <c r="N131" s="365"/>
      <c r="O131" s="365"/>
      <c r="P131" s="365"/>
      <c r="Q131" s="368"/>
      <c r="R131" s="344"/>
      <c r="S131" s="344"/>
      <c r="T131" s="344"/>
      <c r="U131" s="344"/>
      <c r="V131" s="344"/>
      <c r="W131" s="344"/>
      <c r="X131" s="344"/>
      <c r="Y131" s="344"/>
      <c r="Z131" s="344"/>
    </row>
    <row r="132" spans="1:26" s="341" customFormat="1">
      <c r="A132" s="365"/>
      <c r="B132" s="405"/>
      <c r="C132" s="405"/>
      <c r="D132" s="405"/>
      <c r="E132" s="386"/>
      <c r="F132" s="386"/>
      <c r="G132" s="386"/>
      <c r="H132" s="393"/>
      <c r="I132" s="393"/>
      <c r="J132" s="393"/>
      <c r="K132" s="386"/>
      <c r="L132" s="386"/>
      <c r="M132" s="386"/>
      <c r="N132" s="365"/>
      <c r="O132" s="365"/>
      <c r="P132" s="365"/>
      <c r="Q132" s="368"/>
      <c r="R132" s="344"/>
      <c r="S132" s="344"/>
      <c r="T132" s="344"/>
      <c r="U132" s="344"/>
      <c r="V132" s="344"/>
      <c r="W132" s="344"/>
      <c r="X132" s="344"/>
      <c r="Y132" s="344"/>
      <c r="Z132" s="344"/>
    </row>
    <row r="133" spans="1:26" s="341" customFormat="1">
      <c r="A133" s="365"/>
      <c r="B133" s="405"/>
      <c r="C133" s="405"/>
      <c r="D133" s="405"/>
      <c r="E133" s="386"/>
      <c r="F133" s="386"/>
      <c r="G133" s="386"/>
      <c r="H133" s="393"/>
      <c r="I133" s="393"/>
      <c r="J133" s="393"/>
      <c r="K133" s="386"/>
      <c r="L133" s="386"/>
      <c r="M133" s="386"/>
      <c r="N133" s="365"/>
      <c r="O133" s="365"/>
      <c r="P133" s="365"/>
      <c r="Q133" s="368"/>
      <c r="R133" s="344"/>
      <c r="S133" s="365"/>
      <c r="T133" s="344"/>
      <c r="U133" s="344"/>
      <c r="V133" s="344"/>
      <c r="W133" s="344"/>
      <c r="X133" s="344"/>
      <c r="Y133" s="344"/>
      <c r="Z133" s="344"/>
    </row>
    <row r="134" spans="1:26" s="341" customFormat="1">
      <c r="A134" s="365"/>
      <c r="B134" s="405"/>
      <c r="C134" s="405"/>
      <c r="D134" s="405"/>
      <c r="E134" s="386"/>
      <c r="F134" s="386"/>
      <c r="G134" s="386"/>
      <c r="H134" s="393"/>
      <c r="I134" s="393"/>
      <c r="J134" s="393"/>
      <c r="K134" s="386"/>
      <c r="L134" s="386"/>
      <c r="M134" s="386"/>
      <c r="N134" s="365"/>
      <c r="O134" s="365"/>
      <c r="P134" s="365"/>
      <c r="Q134" s="368"/>
      <c r="R134" s="344"/>
      <c r="S134" s="365"/>
      <c r="T134" s="344"/>
      <c r="U134" s="344"/>
      <c r="V134" s="344"/>
      <c r="W134" s="344"/>
      <c r="X134" s="344"/>
      <c r="Y134" s="344"/>
      <c r="Z134" s="344"/>
    </row>
    <row r="135" spans="1:26" s="341" customFormat="1">
      <c r="A135" s="365"/>
      <c r="B135" s="405"/>
      <c r="C135" s="405"/>
      <c r="D135" s="405"/>
      <c r="E135" s="386"/>
      <c r="F135" s="386"/>
      <c r="G135" s="386"/>
      <c r="H135" s="393"/>
      <c r="I135" s="393"/>
      <c r="J135" s="393"/>
      <c r="K135" s="386"/>
      <c r="L135" s="386"/>
      <c r="M135" s="386"/>
      <c r="N135" s="365"/>
      <c r="O135" s="365"/>
      <c r="P135" s="365"/>
      <c r="Q135" s="368"/>
      <c r="R135" s="344"/>
      <c r="S135" s="365"/>
      <c r="T135" s="344"/>
      <c r="U135" s="344"/>
      <c r="V135" s="344"/>
      <c r="W135" s="344"/>
      <c r="X135" s="344"/>
      <c r="Y135" s="344"/>
      <c r="Z135" s="344"/>
    </row>
    <row r="136" spans="1:26" s="341" customFormat="1">
      <c r="A136" s="365"/>
      <c r="B136" s="405"/>
      <c r="C136" s="405"/>
      <c r="D136" s="405"/>
      <c r="E136" s="386"/>
      <c r="F136" s="386"/>
      <c r="G136" s="386"/>
      <c r="H136" s="393"/>
      <c r="I136" s="393"/>
      <c r="J136" s="393"/>
      <c r="K136" s="386"/>
      <c r="L136" s="386"/>
      <c r="M136" s="386"/>
      <c r="N136" s="365"/>
      <c r="O136" s="365"/>
      <c r="P136" s="365"/>
      <c r="Q136" s="368"/>
      <c r="R136" s="344"/>
      <c r="S136" s="344"/>
      <c r="T136" s="344"/>
      <c r="U136" s="344"/>
      <c r="V136" s="344"/>
      <c r="W136" s="344"/>
      <c r="X136" s="344"/>
      <c r="Y136" s="344"/>
      <c r="Z136" s="344"/>
    </row>
    <row r="137" spans="1:26" s="341" customFormat="1">
      <c r="A137" s="365"/>
      <c r="B137" s="405"/>
      <c r="C137" s="405"/>
      <c r="D137" s="405"/>
      <c r="E137" s="386"/>
      <c r="F137" s="386"/>
      <c r="G137" s="386"/>
      <c r="H137" s="393"/>
      <c r="I137" s="393"/>
      <c r="J137" s="393"/>
      <c r="K137" s="386"/>
      <c r="L137" s="386"/>
      <c r="M137" s="386"/>
      <c r="N137" s="365"/>
      <c r="O137" s="365"/>
      <c r="P137" s="365"/>
      <c r="Q137" s="368"/>
      <c r="R137" s="344"/>
      <c r="S137" s="344"/>
      <c r="T137" s="344"/>
      <c r="U137" s="344"/>
      <c r="V137" s="344"/>
      <c r="W137" s="344"/>
      <c r="X137" s="344"/>
      <c r="Y137" s="344"/>
      <c r="Z137" s="344"/>
    </row>
    <row r="138" spans="1:26" s="341" customFormat="1">
      <c r="A138" s="365"/>
      <c r="B138" s="405"/>
      <c r="C138" s="405"/>
      <c r="D138" s="405"/>
      <c r="E138" s="386"/>
      <c r="F138" s="386"/>
      <c r="G138" s="386"/>
      <c r="H138" s="393"/>
      <c r="I138" s="393"/>
      <c r="J138" s="393"/>
      <c r="K138" s="386"/>
      <c r="L138" s="386"/>
      <c r="M138" s="386"/>
      <c r="N138" s="365"/>
      <c r="O138" s="365"/>
      <c r="P138" s="365"/>
      <c r="Q138" s="368"/>
      <c r="R138" s="344"/>
      <c r="S138" s="344"/>
      <c r="T138" s="344"/>
      <c r="U138" s="344"/>
      <c r="V138" s="344"/>
      <c r="W138" s="344"/>
      <c r="X138" s="344"/>
      <c r="Y138" s="344"/>
      <c r="Z138" s="344"/>
    </row>
    <row r="139" spans="1:26" s="341" customFormat="1">
      <c r="A139" s="365"/>
      <c r="B139" s="405"/>
      <c r="C139" s="405"/>
      <c r="D139" s="405"/>
      <c r="E139" s="386"/>
      <c r="F139" s="386"/>
      <c r="G139" s="386"/>
      <c r="H139" s="393"/>
      <c r="I139" s="393"/>
      <c r="J139" s="393"/>
      <c r="K139" s="386"/>
      <c r="L139" s="386"/>
      <c r="M139" s="386"/>
      <c r="N139" s="365"/>
      <c r="O139" s="365"/>
      <c r="P139" s="365"/>
      <c r="Q139" s="368"/>
      <c r="R139" s="344"/>
      <c r="S139" s="344"/>
      <c r="T139" s="344"/>
      <c r="U139" s="344"/>
      <c r="V139" s="344"/>
      <c r="W139" s="344"/>
      <c r="X139" s="344"/>
      <c r="Y139" s="344"/>
      <c r="Z139" s="344"/>
    </row>
    <row r="140" spans="1:26" s="341" customFormat="1">
      <c r="A140" s="365"/>
      <c r="B140" s="405"/>
      <c r="C140" s="405"/>
      <c r="D140" s="405"/>
      <c r="E140" s="386"/>
      <c r="F140" s="386"/>
      <c r="G140" s="386"/>
      <c r="H140" s="393"/>
      <c r="I140" s="393"/>
      <c r="J140" s="393"/>
      <c r="K140" s="386"/>
      <c r="L140" s="386"/>
      <c r="M140" s="386"/>
      <c r="N140" s="365"/>
      <c r="O140" s="365"/>
      <c r="P140" s="365"/>
      <c r="Q140" s="368"/>
      <c r="R140" s="344"/>
      <c r="S140" s="344"/>
      <c r="T140" s="344"/>
      <c r="U140" s="344"/>
      <c r="V140" s="344"/>
      <c r="W140" s="344"/>
      <c r="X140" s="344"/>
      <c r="Y140" s="344"/>
      <c r="Z140" s="344"/>
    </row>
    <row r="141" spans="1:26" s="341" customFormat="1">
      <c r="A141" s="365"/>
      <c r="B141" s="405"/>
      <c r="C141" s="405"/>
      <c r="D141" s="405"/>
      <c r="E141" s="386"/>
      <c r="F141" s="386"/>
      <c r="G141" s="386"/>
      <c r="H141" s="393"/>
      <c r="I141" s="393"/>
      <c r="J141" s="393"/>
      <c r="K141" s="386"/>
      <c r="L141" s="386"/>
      <c r="M141" s="386"/>
      <c r="N141" s="365"/>
      <c r="O141" s="365"/>
      <c r="P141" s="365"/>
      <c r="Q141" s="368"/>
      <c r="R141" s="344"/>
      <c r="S141" s="344"/>
      <c r="T141" s="344"/>
      <c r="U141" s="344"/>
      <c r="V141" s="344"/>
      <c r="W141" s="344"/>
      <c r="X141" s="344"/>
      <c r="Y141" s="344"/>
      <c r="Z141" s="344"/>
    </row>
    <row r="142" spans="1:26" s="341" customFormat="1">
      <c r="A142" s="365"/>
      <c r="B142" s="405"/>
      <c r="C142" s="405"/>
      <c r="D142" s="405"/>
      <c r="E142" s="386"/>
      <c r="F142" s="386"/>
      <c r="G142" s="386"/>
      <c r="H142" s="393"/>
      <c r="I142" s="393"/>
      <c r="J142" s="393"/>
      <c r="K142" s="386"/>
      <c r="L142" s="386"/>
      <c r="M142" s="386"/>
      <c r="N142" s="365"/>
      <c r="O142" s="365"/>
      <c r="P142" s="365"/>
      <c r="Q142" s="368"/>
      <c r="R142" s="344"/>
      <c r="S142" s="344"/>
      <c r="T142" s="344"/>
      <c r="U142" s="344"/>
      <c r="V142" s="344"/>
      <c r="W142" s="344"/>
      <c r="X142" s="344"/>
      <c r="Y142" s="344"/>
      <c r="Z142" s="344"/>
    </row>
    <row r="143" spans="1:26" s="341" customFormat="1">
      <c r="A143" s="365"/>
      <c r="B143" s="405"/>
      <c r="C143" s="405"/>
      <c r="D143" s="405"/>
      <c r="E143" s="386"/>
      <c r="F143" s="386"/>
      <c r="G143" s="386"/>
      <c r="H143" s="393"/>
      <c r="I143" s="393"/>
      <c r="J143" s="393"/>
      <c r="K143" s="386"/>
      <c r="L143" s="386"/>
      <c r="M143" s="386"/>
      <c r="N143" s="365"/>
      <c r="O143" s="365"/>
      <c r="P143" s="365"/>
      <c r="Q143" s="368"/>
      <c r="R143" s="344"/>
      <c r="S143" s="344"/>
      <c r="T143" s="344"/>
      <c r="U143" s="344"/>
      <c r="V143" s="344"/>
      <c r="W143" s="344"/>
      <c r="X143" s="344"/>
      <c r="Y143" s="344"/>
      <c r="Z143" s="344"/>
    </row>
    <row r="144" spans="1:26" s="341" customFormat="1">
      <c r="A144" s="365"/>
      <c r="B144" s="405"/>
      <c r="C144" s="405"/>
      <c r="D144" s="405"/>
      <c r="E144" s="386"/>
      <c r="F144" s="386"/>
      <c r="G144" s="386"/>
      <c r="H144" s="393"/>
      <c r="I144" s="393"/>
      <c r="J144" s="393"/>
      <c r="K144" s="386"/>
      <c r="L144" s="386"/>
      <c r="M144" s="386"/>
      <c r="N144" s="365"/>
      <c r="O144" s="365"/>
      <c r="P144" s="365"/>
      <c r="Q144" s="368"/>
      <c r="R144" s="344"/>
      <c r="S144" s="344"/>
      <c r="T144" s="344"/>
      <c r="U144" s="344"/>
      <c r="V144" s="344"/>
      <c r="W144" s="344"/>
      <c r="X144" s="344"/>
      <c r="Y144" s="344"/>
      <c r="Z144" s="344"/>
    </row>
    <row r="145" spans="1:26" s="341" customFormat="1">
      <c r="A145" s="365"/>
      <c r="B145" s="405"/>
      <c r="C145" s="405"/>
      <c r="D145" s="405"/>
      <c r="E145" s="386"/>
      <c r="F145" s="386"/>
      <c r="G145" s="386"/>
      <c r="H145" s="393"/>
      <c r="I145" s="393"/>
      <c r="J145" s="393"/>
      <c r="K145" s="386"/>
      <c r="L145" s="386"/>
      <c r="M145" s="386"/>
      <c r="N145" s="365"/>
      <c r="O145" s="365"/>
      <c r="P145" s="365"/>
      <c r="Q145" s="368"/>
      <c r="R145" s="344"/>
      <c r="S145" s="344"/>
      <c r="T145" s="344"/>
      <c r="U145" s="344"/>
      <c r="V145" s="344"/>
      <c r="W145" s="344"/>
      <c r="X145" s="344"/>
      <c r="Y145" s="344"/>
      <c r="Z145" s="344"/>
    </row>
    <row r="146" spans="1:26" s="341" customFormat="1">
      <c r="A146" s="365"/>
      <c r="B146" s="405"/>
      <c r="C146" s="405"/>
      <c r="D146" s="405"/>
      <c r="E146" s="386"/>
      <c r="F146" s="386"/>
      <c r="G146" s="386"/>
      <c r="H146" s="393"/>
      <c r="I146" s="393"/>
      <c r="J146" s="393"/>
      <c r="K146" s="386"/>
      <c r="L146" s="386"/>
      <c r="M146" s="386"/>
      <c r="N146" s="365"/>
      <c r="O146" s="365"/>
      <c r="P146" s="365"/>
      <c r="Q146" s="368"/>
      <c r="R146" s="344"/>
      <c r="S146" s="344"/>
      <c r="T146" s="344"/>
      <c r="U146" s="344"/>
      <c r="V146" s="344"/>
      <c r="W146" s="344"/>
      <c r="X146" s="344"/>
      <c r="Y146" s="344"/>
      <c r="Z146" s="344"/>
    </row>
    <row r="147" spans="1:26" s="341" customFormat="1">
      <c r="A147" s="365"/>
      <c r="B147" s="405"/>
      <c r="C147" s="405"/>
      <c r="D147" s="405"/>
      <c r="E147" s="386"/>
      <c r="F147" s="386"/>
      <c r="G147" s="386"/>
      <c r="H147" s="393"/>
      <c r="I147" s="393"/>
      <c r="J147" s="393"/>
      <c r="K147" s="386"/>
      <c r="L147" s="386"/>
      <c r="M147" s="386"/>
      <c r="N147" s="365"/>
      <c r="O147" s="365"/>
      <c r="P147" s="365"/>
      <c r="Q147" s="368"/>
      <c r="R147" s="344"/>
      <c r="S147" s="344"/>
      <c r="T147" s="344"/>
      <c r="U147" s="344"/>
      <c r="V147" s="344"/>
      <c r="W147" s="344"/>
      <c r="X147" s="344"/>
      <c r="Y147" s="344"/>
      <c r="Z147" s="344"/>
    </row>
    <row r="148" spans="1:26" s="341" customFormat="1">
      <c r="A148" s="365"/>
      <c r="B148" s="405"/>
      <c r="C148" s="405"/>
      <c r="D148" s="405"/>
      <c r="E148" s="386"/>
      <c r="F148" s="386"/>
      <c r="G148" s="386"/>
      <c r="H148" s="393"/>
      <c r="I148" s="393"/>
      <c r="J148" s="393"/>
      <c r="K148" s="386"/>
      <c r="L148" s="386"/>
      <c r="M148" s="386"/>
      <c r="N148" s="365"/>
      <c r="O148" s="365"/>
      <c r="P148" s="365"/>
      <c r="Q148" s="368"/>
      <c r="R148" s="344"/>
      <c r="S148" s="344"/>
      <c r="T148" s="344"/>
      <c r="U148" s="344"/>
      <c r="V148" s="344"/>
      <c r="W148" s="344"/>
      <c r="X148" s="344"/>
      <c r="Y148" s="344"/>
      <c r="Z148" s="344"/>
    </row>
    <row r="149" spans="1:26" s="341" customFormat="1">
      <c r="A149" s="365"/>
      <c r="B149" s="405"/>
      <c r="C149" s="405"/>
      <c r="D149" s="405"/>
      <c r="E149" s="386"/>
      <c r="F149" s="386"/>
      <c r="G149" s="386"/>
      <c r="H149" s="393"/>
      <c r="I149" s="393"/>
      <c r="J149" s="393"/>
      <c r="K149" s="386"/>
      <c r="L149" s="386"/>
      <c r="M149" s="386"/>
      <c r="N149" s="365"/>
      <c r="O149" s="365"/>
      <c r="P149" s="365"/>
      <c r="Q149" s="368"/>
      <c r="R149" s="344"/>
      <c r="S149" s="344"/>
      <c r="T149" s="344"/>
      <c r="U149" s="344"/>
      <c r="V149" s="344"/>
      <c r="W149" s="344"/>
      <c r="X149" s="344"/>
      <c r="Y149" s="344"/>
      <c r="Z149" s="344"/>
    </row>
    <row r="150" spans="1:26" s="341" customFormat="1">
      <c r="A150" s="365"/>
      <c r="B150" s="405"/>
      <c r="C150" s="405"/>
      <c r="D150" s="405"/>
      <c r="E150" s="386"/>
      <c r="F150" s="386"/>
      <c r="G150" s="386"/>
      <c r="H150" s="393"/>
      <c r="I150" s="393"/>
      <c r="J150" s="393"/>
      <c r="K150" s="386"/>
      <c r="L150" s="386"/>
      <c r="M150" s="386"/>
      <c r="N150" s="365"/>
      <c r="O150" s="365"/>
      <c r="P150" s="365"/>
      <c r="Q150" s="368"/>
      <c r="R150" s="344"/>
      <c r="S150" s="344"/>
      <c r="T150" s="344"/>
      <c r="U150" s="344"/>
      <c r="V150" s="344"/>
      <c r="W150" s="344"/>
      <c r="X150" s="344"/>
      <c r="Y150" s="344"/>
      <c r="Z150" s="344"/>
    </row>
    <row r="151" spans="1:26" s="341" customFormat="1">
      <c r="A151" s="365"/>
      <c r="B151" s="405"/>
      <c r="C151" s="405"/>
      <c r="D151" s="405"/>
      <c r="E151" s="386"/>
      <c r="F151" s="386"/>
      <c r="G151" s="386"/>
      <c r="H151" s="393"/>
      <c r="I151" s="393"/>
      <c r="J151" s="393"/>
      <c r="K151" s="386"/>
      <c r="L151" s="386"/>
      <c r="M151" s="386"/>
      <c r="N151" s="365"/>
      <c r="O151" s="365"/>
      <c r="P151" s="365"/>
      <c r="Q151" s="368"/>
      <c r="R151" s="344"/>
      <c r="S151" s="344"/>
      <c r="T151" s="344"/>
      <c r="U151" s="344"/>
      <c r="V151" s="344"/>
      <c r="W151" s="344"/>
      <c r="X151" s="344"/>
      <c r="Y151" s="344"/>
      <c r="Z151" s="344"/>
    </row>
    <row r="152" spans="1:26" s="341" customFormat="1">
      <c r="A152" s="365"/>
      <c r="B152" s="405"/>
      <c r="C152" s="405"/>
      <c r="D152" s="405"/>
      <c r="E152" s="386"/>
      <c r="F152" s="386"/>
      <c r="G152" s="386"/>
      <c r="H152" s="393"/>
      <c r="I152" s="393"/>
      <c r="J152" s="393"/>
      <c r="K152" s="386"/>
      <c r="L152" s="386"/>
      <c r="M152" s="386"/>
      <c r="N152" s="365"/>
      <c r="O152" s="365"/>
      <c r="P152" s="365"/>
      <c r="Q152" s="368"/>
      <c r="R152" s="344"/>
      <c r="S152" s="344"/>
      <c r="T152" s="344"/>
      <c r="U152" s="344"/>
      <c r="V152" s="344"/>
      <c r="W152" s="344"/>
      <c r="X152" s="344"/>
      <c r="Y152" s="344"/>
      <c r="Z152" s="344"/>
    </row>
    <row r="153" spans="1:26" s="341" customFormat="1">
      <c r="A153" s="365"/>
      <c r="B153" s="405"/>
      <c r="C153" s="405"/>
      <c r="D153" s="405"/>
      <c r="E153" s="386"/>
      <c r="F153" s="386"/>
      <c r="G153" s="386"/>
      <c r="H153" s="393"/>
      <c r="I153" s="393"/>
      <c r="J153" s="393"/>
      <c r="K153" s="386"/>
      <c r="L153" s="386"/>
      <c r="M153" s="386"/>
      <c r="N153" s="365"/>
      <c r="O153" s="365"/>
      <c r="P153" s="365"/>
      <c r="Q153" s="368"/>
      <c r="R153" s="344"/>
      <c r="S153" s="344"/>
      <c r="T153" s="344"/>
      <c r="U153" s="344"/>
      <c r="V153" s="344"/>
      <c r="W153" s="344"/>
      <c r="X153" s="344"/>
      <c r="Y153" s="344"/>
      <c r="Z153" s="344"/>
    </row>
    <row r="154" spans="1:26" s="341" customFormat="1">
      <c r="A154" s="365"/>
      <c r="B154" s="405"/>
      <c r="C154" s="405"/>
      <c r="D154" s="405"/>
      <c r="E154" s="386"/>
      <c r="F154" s="386"/>
      <c r="G154" s="386"/>
      <c r="H154" s="393"/>
      <c r="I154" s="393"/>
      <c r="J154" s="393"/>
      <c r="K154" s="386"/>
      <c r="L154" s="386"/>
      <c r="M154" s="386"/>
      <c r="N154" s="365"/>
      <c r="O154" s="365"/>
      <c r="P154" s="365"/>
      <c r="Q154" s="368"/>
      <c r="R154" s="344"/>
      <c r="S154" s="344"/>
      <c r="T154" s="344"/>
      <c r="U154" s="344"/>
      <c r="V154" s="344"/>
      <c r="W154" s="344"/>
      <c r="X154" s="344"/>
      <c r="Y154" s="344"/>
      <c r="Z154" s="344"/>
    </row>
    <row r="155" spans="1:26" s="341" customFormat="1">
      <c r="A155" s="365"/>
      <c r="B155" s="405"/>
      <c r="C155" s="405"/>
      <c r="D155" s="405"/>
      <c r="E155" s="386"/>
      <c r="F155" s="386"/>
      <c r="G155" s="386"/>
      <c r="H155" s="393"/>
      <c r="I155" s="393"/>
      <c r="J155" s="393"/>
      <c r="K155" s="386"/>
      <c r="L155" s="386"/>
      <c r="M155" s="386"/>
      <c r="N155" s="365"/>
      <c r="O155" s="365"/>
      <c r="P155" s="365"/>
      <c r="Q155" s="368"/>
      <c r="R155" s="344"/>
      <c r="S155" s="344"/>
      <c r="T155" s="344"/>
      <c r="U155" s="344"/>
      <c r="V155" s="344"/>
      <c r="W155" s="344"/>
      <c r="X155" s="344"/>
      <c r="Y155" s="344"/>
      <c r="Z155" s="344"/>
    </row>
    <row r="156" spans="1:26" s="341" customFormat="1">
      <c r="A156" s="365"/>
      <c r="B156" s="405"/>
      <c r="C156" s="405"/>
      <c r="D156" s="405"/>
      <c r="E156" s="386"/>
      <c r="F156" s="386"/>
      <c r="G156" s="386"/>
      <c r="H156" s="393"/>
      <c r="I156" s="393"/>
      <c r="J156" s="393"/>
      <c r="K156" s="386"/>
      <c r="L156" s="386"/>
      <c r="M156" s="386"/>
      <c r="N156" s="365"/>
      <c r="O156" s="365"/>
      <c r="P156" s="365"/>
      <c r="Q156" s="368"/>
      <c r="R156" s="344"/>
      <c r="S156" s="344"/>
      <c r="T156" s="344"/>
      <c r="U156" s="344"/>
      <c r="V156" s="344"/>
      <c r="W156" s="344"/>
      <c r="X156" s="344"/>
      <c r="Y156" s="344"/>
      <c r="Z156" s="344"/>
    </row>
    <row r="157" spans="1:26" s="341" customFormat="1">
      <c r="A157" s="365"/>
      <c r="B157" s="405"/>
      <c r="C157" s="405"/>
      <c r="D157" s="405"/>
      <c r="E157" s="386"/>
      <c r="F157" s="386"/>
      <c r="G157" s="386"/>
      <c r="H157" s="393"/>
      <c r="I157" s="393"/>
      <c r="J157" s="393"/>
      <c r="K157" s="386"/>
      <c r="L157" s="386"/>
      <c r="M157" s="386"/>
      <c r="N157" s="365"/>
      <c r="O157" s="365"/>
      <c r="P157" s="365"/>
      <c r="Q157" s="368"/>
      <c r="R157" s="344"/>
      <c r="S157" s="344"/>
      <c r="T157" s="344"/>
      <c r="U157" s="344"/>
      <c r="V157" s="344"/>
      <c r="W157" s="344"/>
      <c r="X157" s="344"/>
      <c r="Y157" s="344"/>
      <c r="Z157" s="344"/>
    </row>
    <row r="158" spans="1:26" s="341" customFormat="1">
      <c r="A158" s="365"/>
      <c r="B158" s="405"/>
      <c r="C158" s="405"/>
      <c r="D158" s="405"/>
      <c r="E158" s="386"/>
      <c r="F158" s="386"/>
      <c r="G158" s="386"/>
      <c r="H158" s="393"/>
      <c r="I158" s="393"/>
      <c r="J158" s="393"/>
      <c r="K158" s="386"/>
      <c r="L158" s="386"/>
      <c r="M158" s="386"/>
      <c r="N158" s="365"/>
      <c r="O158" s="365"/>
      <c r="P158" s="365"/>
      <c r="Q158" s="368"/>
      <c r="R158" s="344"/>
      <c r="S158" s="344"/>
      <c r="T158" s="344"/>
      <c r="U158" s="344"/>
      <c r="V158" s="344"/>
      <c r="W158" s="344"/>
      <c r="X158" s="344"/>
      <c r="Y158" s="344"/>
      <c r="Z158" s="344"/>
    </row>
    <row r="159" spans="1:26" s="341" customFormat="1">
      <c r="A159" s="365"/>
      <c r="B159" s="405"/>
      <c r="C159" s="405"/>
      <c r="D159" s="405"/>
      <c r="E159" s="386"/>
      <c r="F159" s="386"/>
      <c r="G159" s="386"/>
      <c r="H159" s="393"/>
      <c r="I159" s="393"/>
      <c r="J159" s="393"/>
      <c r="K159" s="386"/>
      <c r="L159" s="386"/>
      <c r="M159" s="386"/>
      <c r="N159" s="365"/>
      <c r="O159" s="365"/>
      <c r="P159" s="365"/>
      <c r="Q159" s="368"/>
      <c r="R159" s="344"/>
      <c r="S159" s="344"/>
      <c r="T159" s="344"/>
      <c r="U159" s="344"/>
      <c r="V159" s="344"/>
      <c r="W159" s="344"/>
      <c r="X159" s="344"/>
      <c r="Y159" s="344"/>
      <c r="Z159" s="344"/>
    </row>
    <row r="160" spans="1:26" s="341" customFormat="1">
      <c r="A160" s="365"/>
      <c r="B160" s="405"/>
      <c r="C160" s="405"/>
      <c r="D160" s="405"/>
      <c r="E160" s="386"/>
      <c r="F160" s="386"/>
      <c r="G160" s="386"/>
      <c r="H160" s="393"/>
      <c r="I160" s="393"/>
      <c r="J160" s="393"/>
      <c r="K160" s="386"/>
      <c r="L160" s="386"/>
      <c r="M160" s="386"/>
      <c r="N160" s="365"/>
      <c r="O160" s="365"/>
      <c r="P160" s="365"/>
      <c r="Q160" s="368"/>
      <c r="R160" s="344"/>
      <c r="S160" s="344"/>
      <c r="T160" s="344"/>
      <c r="U160" s="344"/>
      <c r="V160" s="344"/>
      <c r="W160" s="344"/>
      <c r="X160" s="344"/>
      <c r="Y160" s="344"/>
      <c r="Z160" s="344"/>
    </row>
    <row r="162" spans="1:26" s="341" customFormat="1">
      <c r="A162" s="365"/>
      <c r="B162" s="405"/>
      <c r="C162" s="405"/>
      <c r="D162" s="405"/>
      <c r="E162" s="386"/>
      <c r="F162" s="386"/>
      <c r="G162" s="386"/>
      <c r="H162" s="393"/>
      <c r="I162" s="393"/>
      <c r="J162" s="393"/>
      <c r="K162" s="386"/>
      <c r="L162" s="386"/>
      <c r="M162" s="386"/>
      <c r="N162" s="365"/>
      <c r="O162" s="365"/>
      <c r="P162" s="365"/>
      <c r="Q162" s="368"/>
      <c r="R162" s="344"/>
      <c r="S162" s="344"/>
      <c r="T162" s="344"/>
      <c r="U162" s="344"/>
      <c r="V162" s="344"/>
      <c r="W162" s="344"/>
      <c r="X162" s="344"/>
      <c r="Y162" s="344"/>
      <c r="Z162" s="344"/>
    </row>
    <row r="163" spans="1:26" s="341" customFormat="1">
      <c r="A163" s="365"/>
      <c r="B163" s="405"/>
      <c r="C163" s="405"/>
      <c r="D163" s="405"/>
      <c r="E163" s="386"/>
      <c r="F163" s="386"/>
      <c r="G163" s="386"/>
      <c r="H163" s="393"/>
      <c r="I163" s="393"/>
      <c r="J163" s="393"/>
      <c r="K163" s="386"/>
      <c r="L163" s="386"/>
      <c r="M163" s="386"/>
      <c r="N163" s="365"/>
      <c r="O163" s="365"/>
      <c r="P163" s="365"/>
      <c r="Q163" s="368"/>
      <c r="R163" s="344"/>
      <c r="S163" s="344"/>
      <c r="T163" s="344"/>
      <c r="U163" s="344"/>
      <c r="V163" s="344"/>
      <c r="W163" s="344"/>
      <c r="X163" s="344"/>
      <c r="Y163" s="344"/>
      <c r="Z163" s="344"/>
    </row>
    <row r="164" spans="1:26" s="341" customFormat="1">
      <c r="A164" s="365"/>
      <c r="B164" s="405"/>
      <c r="C164" s="405"/>
      <c r="D164" s="405"/>
      <c r="E164" s="386"/>
      <c r="F164" s="386"/>
      <c r="G164" s="386"/>
      <c r="H164" s="393"/>
      <c r="I164" s="393"/>
      <c r="J164" s="393"/>
      <c r="K164" s="386"/>
      <c r="L164" s="386"/>
      <c r="M164" s="386"/>
      <c r="N164" s="365"/>
      <c r="O164" s="365"/>
      <c r="P164" s="365"/>
      <c r="Q164" s="368"/>
      <c r="R164" s="344"/>
      <c r="S164" s="344"/>
      <c r="T164" s="344"/>
      <c r="U164" s="344"/>
      <c r="V164" s="344"/>
      <c r="W164" s="344"/>
      <c r="X164" s="344"/>
      <c r="Y164" s="344"/>
      <c r="Z164" s="344"/>
    </row>
    <row r="165" spans="1:26" s="341" customFormat="1">
      <c r="A165" s="365"/>
      <c r="B165" s="405"/>
      <c r="C165" s="405"/>
      <c r="D165" s="405"/>
      <c r="E165" s="386"/>
      <c r="F165" s="386"/>
      <c r="G165" s="386"/>
      <c r="H165" s="393"/>
      <c r="I165" s="393"/>
      <c r="J165" s="393"/>
      <c r="K165" s="386"/>
      <c r="L165" s="386"/>
      <c r="M165" s="386"/>
      <c r="N165" s="365"/>
      <c r="O165" s="365"/>
      <c r="P165" s="365"/>
      <c r="Q165" s="368"/>
      <c r="R165" s="344"/>
      <c r="S165" s="344"/>
      <c r="T165" s="344"/>
      <c r="U165" s="344"/>
      <c r="V165" s="344"/>
      <c r="W165" s="344"/>
      <c r="X165" s="344"/>
      <c r="Y165" s="344"/>
      <c r="Z165" s="344"/>
    </row>
    <row r="166" spans="1:26" s="341" customFormat="1">
      <c r="A166" s="365"/>
      <c r="B166" s="405"/>
      <c r="C166" s="405"/>
      <c r="D166" s="405"/>
      <c r="E166" s="386"/>
      <c r="F166" s="386"/>
      <c r="G166" s="386"/>
      <c r="H166" s="393"/>
      <c r="I166" s="393"/>
      <c r="J166" s="393"/>
      <c r="K166" s="386"/>
      <c r="L166" s="386"/>
      <c r="M166" s="386"/>
      <c r="N166" s="365"/>
      <c r="O166" s="365"/>
      <c r="P166" s="365"/>
      <c r="Q166" s="368"/>
      <c r="R166" s="344"/>
      <c r="S166" s="344"/>
      <c r="T166" s="344"/>
      <c r="U166" s="344"/>
      <c r="V166" s="344"/>
      <c r="W166" s="344"/>
      <c r="X166" s="344"/>
      <c r="Y166" s="344"/>
      <c r="Z166" s="344"/>
    </row>
    <row r="167" spans="1:26" s="341" customFormat="1">
      <c r="A167" s="365"/>
      <c r="B167" s="405"/>
      <c r="C167" s="405"/>
      <c r="D167" s="405"/>
      <c r="E167" s="386"/>
      <c r="F167" s="386"/>
      <c r="G167" s="386"/>
      <c r="H167" s="393"/>
      <c r="I167" s="393"/>
      <c r="J167" s="393"/>
      <c r="K167" s="386"/>
      <c r="L167" s="386"/>
      <c r="M167" s="386"/>
      <c r="N167" s="365"/>
      <c r="O167" s="365"/>
      <c r="P167" s="365"/>
      <c r="Q167" s="368"/>
      <c r="R167" s="344"/>
      <c r="S167" s="344"/>
      <c r="T167" s="344"/>
      <c r="U167" s="344"/>
      <c r="V167" s="344"/>
      <c r="W167" s="344"/>
      <c r="X167" s="344"/>
      <c r="Y167" s="344"/>
      <c r="Z167" s="344"/>
    </row>
    <row r="168" spans="1:26" s="341" customFormat="1">
      <c r="A168" s="365"/>
      <c r="B168" s="405"/>
      <c r="C168" s="405"/>
      <c r="D168" s="405"/>
      <c r="E168" s="386"/>
      <c r="F168" s="386"/>
      <c r="G168" s="386"/>
      <c r="H168" s="393"/>
      <c r="I168" s="393"/>
      <c r="J168" s="393"/>
      <c r="K168" s="386"/>
      <c r="L168" s="386"/>
      <c r="M168" s="386"/>
      <c r="N168" s="365"/>
      <c r="O168" s="365"/>
      <c r="P168" s="365"/>
      <c r="Q168" s="368"/>
      <c r="R168" s="344"/>
      <c r="S168" s="365"/>
      <c r="T168" s="365"/>
      <c r="U168" s="344"/>
      <c r="V168" s="344"/>
      <c r="W168" s="344"/>
      <c r="X168" s="344"/>
      <c r="Y168" s="344"/>
      <c r="Z168" s="344"/>
    </row>
    <row r="169" spans="1:26" s="341" customFormat="1">
      <c r="A169" s="365"/>
      <c r="B169" s="405"/>
      <c r="C169" s="405"/>
      <c r="D169" s="405"/>
      <c r="E169" s="386"/>
      <c r="F169" s="386"/>
      <c r="G169" s="386"/>
      <c r="H169" s="393"/>
      <c r="I169" s="393"/>
      <c r="J169" s="393"/>
      <c r="K169" s="386"/>
      <c r="L169" s="386"/>
      <c r="M169" s="386"/>
      <c r="N169" s="365"/>
      <c r="O169" s="365"/>
      <c r="P169" s="365"/>
      <c r="Q169" s="368"/>
      <c r="R169" s="344"/>
      <c r="S169" s="344"/>
      <c r="T169" s="344"/>
      <c r="U169" s="344"/>
      <c r="V169" s="344"/>
      <c r="W169" s="344"/>
      <c r="X169" s="344"/>
      <c r="Y169" s="344"/>
      <c r="Z169" s="344"/>
    </row>
    <row r="170" spans="1:26" s="341" customFormat="1">
      <c r="A170" s="365"/>
      <c r="B170" s="405"/>
      <c r="C170" s="405"/>
      <c r="D170" s="405"/>
      <c r="E170" s="386"/>
      <c r="F170" s="386"/>
      <c r="G170" s="386"/>
      <c r="H170" s="393"/>
      <c r="I170" s="393"/>
      <c r="J170" s="393"/>
      <c r="K170" s="386"/>
      <c r="L170" s="386"/>
      <c r="M170" s="386"/>
      <c r="N170" s="365"/>
      <c r="O170" s="365"/>
      <c r="P170" s="365"/>
      <c r="Q170" s="368"/>
      <c r="R170" s="344"/>
      <c r="S170" s="344"/>
      <c r="T170" s="344"/>
      <c r="U170" s="344"/>
      <c r="V170" s="344"/>
      <c r="W170" s="344"/>
      <c r="X170" s="344"/>
      <c r="Y170" s="344"/>
      <c r="Z170" s="344"/>
    </row>
    <row r="171" spans="1:26" s="341" customFormat="1">
      <c r="A171" s="365"/>
      <c r="B171" s="405"/>
      <c r="C171" s="405"/>
      <c r="D171" s="405"/>
      <c r="E171" s="386"/>
      <c r="F171" s="386"/>
      <c r="G171" s="386"/>
      <c r="H171" s="393"/>
      <c r="I171" s="393"/>
      <c r="J171" s="393"/>
      <c r="K171" s="386"/>
      <c r="L171" s="386"/>
      <c r="M171" s="386"/>
      <c r="N171" s="365"/>
      <c r="O171" s="365"/>
      <c r="P171" s="365"/>
      <c r="Q171" s="368"/>
      <c r="R171" s="344"/>
      <c r="S171" s="344"/>
      <c r="T171" s="344"/>
      <c r="U171" s="344"/>
      <c r="V171" s="344"/>
      <c r="W171" s="344"/>
      <c r="X171" s="344"/>
      <c r="Y171" s="344"/>
      <c r="Z171" s="344"/>
    </row>
    <row r="172" spans="1:26" s="341" customFormat="1">
      <c r="A172" s="365"/>
      <c r="B172" s="405"/>
      <c r="C172" s="405"/>
      <c r="D172" s="405"/>
      <c r="E172" s="386"/>
      <c r="F172" s="386"/>
      <c r="G172" s="386"/>
      <c r="H172" s="393"/>
      <c r="I172" s="393"/>
      <c r="J172" s="393"/>
      <c r="K172" s="386"/>
      <c r="L172" s="386"/>
      <c r="M172" s="386"/>
      <c r="N172" s="365"/>
      <c r="O172" s="365"/>
      <c r="P172" s="365"/>
      <c r="Q172" s="368"/>
      <c r="R172" s="344"/>
      <c r="S172" s="344"/>
      <c r="T172" s="344"/>
      <c r="U172" s="344"/>
      <c r="V172" s="344"/>
      <c r="W172" s="344"/>
      <c r="X172" s="344"/>
      <c r="Y172" s="344"/>
      <c r="Z172" s="344"/>
    </row>
    <row r="173" spans="1:26" s="341" customFormat="1">
      <c r="A173" s="365"/>
      <c r="B173" s="405"/>
      <c r="C173" s="405"/>
      <c r="D173" s="405"/>
      <c r="E173" s="386"/>
      <c r="F173" s="386"/>
      <c r="G173" s="386"/>
      <c r="H173" s="393"/>
      <c r="I173" s="393"/>
      <c r="J173" s="393"/>
      <c r="K173" s="386"/>
      <c r="L173" s="386"/>
      <c r="M173" s="386"/>
      <c r="N173" s="365"/>
      <c r="O173" s="365"/>
      <c r="P173" s="365"/>
      <c r="Q173" s="368"/>
      <c r="R173" s="344"/>
      <c r="S173" s="344"/>
      <c r="T173" s="344"/>
      <c r="U173" s="344"/>
      <c r="V173" s="344"/>
      <c r="W173" s="344"/>
      <c r="X173" s="344"/>
      <c r="Y173" s="344"/>
      <c r="Z173" s="344"/>
    </row>
    <row r="174" spans="1:26" s="341" customFormat="1">
      <c r="A174" s="365"/>
      <c r="B174" s="405"/>
      <c r="C174" s="405"/>
      <c r="D174" s="405"/>
      <c r="E174" s="386"/>
      <c r="F174" s="386"/>
      <c r="G174" s="386"/>
      <c r="H174" s="393"/>
      <c r="I174" s="393"/>
      <c r="J174" s="393"/>
      <c r="K174" s="386"/>
      <c r="L174" s="386"/>
      <c r="M174" s="386"/>
      <c r="N174" s="365"/>
      <c r="O174" s="365"/>
      <c r="P174" s="365"/>
      <c r="Q174" s="368"/>
      <c r="R174" s="344"/>
      <c r="S174" s="365"/>
      <c r="T174" s="344"/>
      <c r="U174" s="344"/>
      <c r="V174" s="344"/>
      <c r="W174" s="344"/>
      <c r="X174" s="344"/>
      <c r="Y174" s="344"/>
      <c r="Z174" s="344"/>
    </row>
    <row r="175" spans="1:26" s="341" customFormat="1">
      <c r="A175" s="365"/>
      <c r="B175" s="405"/>
      <c r="C175" s="405"/>
      <c r="D175" s="405"/>
      <c r="E175" s="386"/>
      <c r="F175" s="386"/>
      <c r="G175" s="386"/>
      <c r="H175" s="393"/>
      <c r="I175" s="393"/>
      <c r="J175" s="393"/>
      <c r="K175" s="386"/>
      <c r="L175" s="386"/>
      <c r="M175" s="386"/>
      <c r="N175" s="365"/>
      <c r="O175" s="365"/>
      <c r="P175" s="365"/>
      <c r="Q175" s="368"/>
      <c r="R175" s="344"/>
      <c r="S175" s="344"/>
      <c r="T175" s="344"/>
      <c r="U175" s="344"/>
      <c r="V175" s="344"/>
      <c r="W175" s="344"/>
      <c r="X175" s="344"/>
      <c r="Y175" s="344"/>
      <c r="Z175" s="344"/>
    </row>
    <row r="176" spans="1:26" s="341" customFormat="1">
      <c r="A176" s="365"/>
      <c r="B176" s="405"/>
      <c r="C176" s="405"/>
      <c r="D176" s="405"/>
      <c r="E176" s="386"/>
      <c r="F176" s="386"/>
      <c r="G176" s="386"/>
      <c r="H176" s="393"/>
      <c r="I176" s="393"/>
      <c r="J176" s="393"/>
      <c r="K176" s="386"/>
      <c r="L176" s="386"/>
      <c r="M176" s="386"/>
      <c r="N176" s="365"/>
      <c r="O176" s="365"/>
      <c r="P176" s="365"/>
      <c r="Q176" s="368"/>
      <c r="R176" s="344"/>
      <c r="S176" s="344"/>
      <c r="T176" s="344"/>
      <c r="U176" s="344"/>
      <c r="V176" s="344"/>
      <c r="W176" s="344"/>
      <c r="X176" s="344"/>
      <c r="Y176" s="344"/>
      <c r="Z176" s="344"/>
    </row>
    <row r="177" spans="1:26" s="341" customFormat="1">
      <c r="A177" s="365"/>
      <c r="B177" s="405"/>
      <c r="C177" s="405"/>
      <c r="D177" s="405"/>
      <c r="E177" s="386"/>
      <c r="F177" s="386"/>
      <c r="G177" s="386"/>
      <c r="H177" s="393"/>
      <c r="I177" s="393"/>
      <c r="J177" s="393"/>
      <c r="K177" s="386"/>
      <c r="L177" s="386"/>
      <c r="M177" s="386"/>
      <c r="N177" s="365"/>
      <c r="O177" s="365"/>
      <c r="P177" s="365"/>
      <c r="Q177" s="368"/>
      <c r="R177" s="344"/>
      <c r="S177" s="344"/>
      <c r="T177" s="344"/>
      <c r="U177" s="344"/>
      <c r="V177" s="344"/>
      <c r="W177" s="344"/>
      <c r="X177" s="344"/>
      <c r="Y177" s="344"/>
      <c r="Z177" s="344"/>
    </row>
    <row r="178" spans="1:26" s="341" customFormat="1">
      <c r="A178" s="365"/>
      <c r="B178" s="405"/>
      <c r="C178" s="405"/>
      <c r="D178" s="405"/>
      <c r="E178" s="386"/>
      <c r="F178" s="386"/>
      <c r="G178" s="386"/>
      <c r="H178" s="393"/>
      <c r="I178" s="393"/>
      <c r="J178" s="393"/>
      <c r="K178" s="386"/>
      <c r="L178" s="386"/>
      <c r="M178" s="386"/>
      <c r="N178" s="365"/>
      <c r="O178" s="365"/>
      <c r="P178" s="365"/>
      <c r="Q178" s="368"/>
      <c r="R178" s="344"/>
      <c r="S178" s="344"/>
      <c r="T178" s="344"/>
      <c r="U178" s="344"/>
      <c r="V178" s="344"/>
      <c r="W178" s="344"/>
      <c r="X178" s="344"/>
      <c r="Y178" s="344"/>
      <c r="Z178" s="344"/>
    </row>
    <row r="179" spans="1:26" s="341" customFormat="1">
      <c r="A179" s="365"/>
      <c r="B179" s="405"/>
      <c r="C179" s="405"/>
      <c r="D179" s="405"/>
      <c r="E179" s="386"/>
      <c r="F179" s="386"/>
      <c r="G179" s="386"/>
      <c r="H179" s="393"/>
      <c r="I179" s="393"/>
      <c r="J179" s="393"/>
      <c r="K179" s="386"/>
      <c r="L179" s="386"/>
      <c r="M179" s="386"/>
      <c r="N179" s="365"/>
      <c r="O179" s="365"/>
      <c r="P179" s="365"/>
      <c r="Q179" s="368"/>
      <c r="R179" s="344"/>
      <c r="S179" s="344"/>
      <c r="T179" s="344"/>
      <c r="U179" s="344"/>
      <c r="V179" s="344"/>
      <c r="W179" s="344"/>
      <c r="X179" s="344"/>
      <c r="Y179" s="344"/>
      <c r="Z179" s="344"/>
    </row>
    <row r="180" spans="1:26" s="341" customFormat="1">
      <c r="A180" s="365"/>
      <c r="B180" s="405"/>
      <c r="C180" s="405"/>
      <c r="D180" s="405"/>
      <c r="E180" s="386"/>
      <c r="F180" s="386"/>
      <c r="G180" s="386"/>
      <c r="H180" s="393"/>
      <c r="I180" s="393"/>
      <c r="J180" s="393"/>
      <c r="K180" s="386"/>
      <c r="L180" s="386"/>
      <c r="M180" s="386"/>
      <c r="N180" s="365"/>
      <c r="O180" s="365"/>
      <c r="P180" s="365"/>
      <c r="Q180" s="368"/>
      <c r="R180" s="344"/>
      <c r="S180" s="344"/>
      <c r="T180" s="344"/>
      <c r="U180" s="344"/>
      <c r="V180" s="344"/>
      <c r="W180" s="344"/>
      <c r="X180" s="344"/>
      <c r="Y180" s="344"/>
      <c r="Z180" s="344"/>
    </row>
    <row r="181" spans="1:26" s="341" customFormat="1">
      <c r="A181" s="365"/>
      <c r="B181" s="405"/>
      <c r="C181" s="405"/>
      <c r="D181" s="405"/>
      <c r="E181" s="386"/>
      <c r="F181" s="386"/>
      <c r="G181" s="386"/>
      <c r="H181" s="393"/>
      <c r="I181" s="393"/>
      <c r="J181" s="393"/>
      <c r="K181" s="386"/>
      <c r="L181" s="386"/>
      <c r="M181" s="386"/>
      <c r="N181" s="365"/>
      <c r="O181" s="365"/>
      <c r="P181" s="365"/>
      <c r="Q181" s="368"/>
      <c r="R181" s="344"/>
      <c r="S181" s="344"/>
      <c r="T181" s="344"/>
      <c r="U181" s="344"/>
      <c r="V181" s="344"/>
      <c r="W181" s="344"/>
      <c r="X181" s="344"/>
      <c r="Y181" s="344"/>
      <c r="Z181" s="344"/>
    </row>
    <row r="182" spans="1:26" s="341" customFormat="1">
      <c r="A182" s="365"/>
      <c r="B182" s="405"/>
      <c r="C182" s="405"/>
      <c r="D182" s="405"/>
      <c r="E182" s="386"/>
      <c r="F182" s="386"/>
      <c r="G182" s="386"/>
      <c r="H182" s="393"/>
      <c r="I182" s="393"/>
      <c r="J182" s="393"/>
      <c r="K182" s="386"/>
      <c r="L182" s="386"/>
      <c r="M182" s="386"/>
      <c r="N182" s="365"/>
      <c r="O182" s="365"/>
      <c r="P182" s="365"/>
      <c r="Q182" s="368"/>
      <c r="R182" s="344"/>
      <c r="S182" s="344"/>
      <c r="T182" s="344"/>
      <c r="U182" s="344"/>
      <c r="V182" s="344"/>
      <c r="W182" s="344"/>
      <c r="X182" s="344"/>
      <c r="Y182" s="344"/>
      <c r="Z182" s="344"/>
    </row>
    <row r="183" spans="1:26" s="341" customFormat="1">
      <c r="A183" s="365"/>
      <c r="B183" s="405"/>
      <c r="C183" s="405"/>
      <c r="D183" s="405"/>
      <c r="E183" s="386"/>
      <c r="F183" s="386"/>
      <c r="G183" s="386"/>
      <c r="H183" s="393"/>
      <c r="I183" s="393"/>
      <c r="J183" s="393"/>
      <c r="K183" s="386"/>
      <c r="L183" s="386"/>
      <c r="M183" s="386"/>
      <c r="N183" s="365"/>
      <c r="O183" s="365"/>
      <c r="P183" s="365"/>
      <c r="Q183" s="368"/>
      <c r="R183" s="344"/>
      <c r="S183" s="344"/>
      <c r="T183" s="344"/>
      <c r="U183" s="344"/>
      <c r="V183" s="344"/>
      <c r="W183" s="344"/>
      <c r="X183" s="344"/>
      <c r="Y183" s="344"/>
      <c r="Z183" s="344"/>
    </row>
    <row r="184" spans="1:26" s="341" customFormat="1">
      <c r="A184" s="365"/>
      <c r="B184" s="405"/>
      <c r="C184" s="405"/>
      <c r="D184" s="405"/>
      <c r="E184" s="386"/>
      <c r="F184" s="386"/>
      <c r="G184" s="386"/>
      <c r="H184" s="393"/>
      <c r="I184" s="393"/>
      <c r="J184" s="393"/>
      <c r="K184" s="386"/>
      <c r="L184" s="386"/>
      <c r="M184" s="386"/>
      <c r="N184" s="365"/>
      <c r="O184" s="365"/>
      <c r="P184" s="365"/>
      <c r="Q184" s="368"/>
      <c r="R184" s="344"/>
      <c r="S184" s="344"/>
      <c r="T184" s="344"/>
      <c r="U184" s="344"/>
      <c r="V184" s="344"/>
      <c r="W184" s="344"/>
      <c r="X184" s="344"/>
      <c r="Y184" s="344"/>
      <c r="Z184" s="344"/>
    </row>
    <row r="185" spans="1:26" s="341" customFormat="1">
      <c r="A185" s="365"/>
      <c r="B185" s="405"/>
      <c r="C185" s="405"/>
      <c r="D185" s="405"/>
      <c r="E185" s="386"/>
      <c r="F185" s="386"/>
      <c r="G185" s="386"/>
      <c r="H185" s="393"/>
      <c r="I185" s="393"/>
      <c r="J185" s="393"/>
      <c r="K185" s="386"/>
      <c r="L185" s="386"/>
      <c r="M185" s="386"/>
      <c r="N185" s="365"/>
      <c r="O185" s="365"/>
      <c r="P185" s="365"/>
      <c r="Q185" s="368"/>
      <c r="R185" s="344"/>
      <c r="S185" s="344"/>
      <c r="T185" s="344"/>
      <c r="U185" s="344"/>
      <c r="V185" s="344"/>
      <c r="W185" s="344"/>
      <c r="X185" s="344"/>
      <c r="Y185" s="344"/>
      <c r="Z185" s="344"/>
    </row>
    <row r="186" spans="1:26" s="341" customFormat="1">
      <c r="A186" s="365"/>
      <c r="B186" s="405"/>
      <c r="C186" s="405"/>
      <c r="D186" s="405"/>
      <c r="E186" s="386"/>
      <c r="F186" s="386"/>
      <c r="G186" s="386"/>
      <c r="H186" s="393"/>
      <c r="I186" s="393"/>
      <c r="J186" s="393"/>
      <c r="K186" s="386"/>
      <c r="L186" s="386"/>
      <c r="M186" s="386"/>
      <c r="N186" s="365"/>
      <c r="O186" s="365"/>
      <c r="P186" s="365"/>
      <c r="Q186" s="368"/>
      <c r="R186" s="344"/>
      <c r="S186" s="344"/>
      <c r="T186" s="344"/>
      <c r="U186" s="344"/>
      <c r="V186" s="344"/>
      <c r="W186" s="344"/>
      <c r="X186" s="344"/>
      <c r="Y186" s="344"/>
      <c r="Z186" s="344"/>
    </row>
    <row r="187" spans="1:26" s="341" customFormat="1">
      <c r="A187" s="365"/>
      <c r="B187" s="405"/>
      <c r="C187" s="405"/>
      <c r="D187" s="405"/>
      <c r="E187" s="386"/>
      <c r="F187" s="386"/>
      <c r="G187" s="386"/>
      <c r="H187" s="393"/>
      <c r="I187" s="393"/>
      <c r="J187" s="393"/>
      <c r="K187" s="386"/>
      <c r="L187" s="386"/>
      <c r="M187" s="386"/>
      <c r="N187" s="365"/>
      <c r="O187" s="365"/>
      <c r="P187" s="365"/>
      <c r="Q187" s="368"/>
      <c r="R187" s="344"/>
      <c r="S187" s="344"/>
      <c r="T187" s="344"/>
      <c r="U187" s="344"/>
      <c r="V187" s="344"/>
      <c r="W187" s="344"/>
      <c r="X187" s="344"/>
      <c r="Y187" s="344"/>
      <c r="Z187" s="344"/>
    </row>
    <row r="188" spans="1:26" s="341" customFormat="1">
      <c r="A188" s="365"/>
      <c r="B188" s="405"/>
      <c r="C188" s="405"/>
      <c r="D188" s="405"/>
      <c r="E188" s="386"/>
      <c r="F188" s="386"/>
      <c r="G188" s="386"/>
      <c r="H188" s="393"/>
      <c r="I188" s="393"/>
      <c r="J188" s="393"/>
      <c r="K188" s="386"/>
      <c r="L188" s="386"/>
      <c r="M188" s="386"/>
      <c r="N188" s="365"/>
      <c r="O188" s="365"/>
      <c r="P188" s="365"/>
      <c r="Q188" s="368"/>
      <c r="R188" s="344"/>
      <c r="S188" s="344"/>
      <c r="T188" s="344"/>
      <c r="U188" s="344"/>
      <c r="V188" s="344"/>
      <c r="W188" s="344"/>
      <c r="X188" s="344"/>
      <c r="Y188" s="344"/>
      <c r="Z188" s="344"/>
    </row>
    <row r="189" spans="1:26" s="341" customFormat="1">
      <c r="A189" s="365"/>
      <c r="B189" s="405"/>
      <c r="C189" s="405"/>
      <c r="D189" s="405"/>
      <c r="E189" s="386"/>
      <c r="F189" s="386"/>
      <c r="G189" s="386"/>
      <c r="H189" s="393"/>
      <c r="I189" s="393"/>
      <c r="J189" s="393"/>
      <c r="K189" s="386"/>
      <c r="L189" s="386"/>
      <c r="M189" s="386"/>
      <c r="N189" s="365"/>
      <c r="O189" s="365"/>
      <c r="P189" s="365"/>
      <c r="Q189" s="368"/>
      <c r="R189" s="344"/>
      <c r="S189" s="344"/>
      <c r="T189" s="344"/>
      <c r="U189" s="344"/>
      <c r="V189" s="344"/>
      <c r="W189" s="344"/>
      <c r="X189" s="344"/>
      <c r="Y189" s="344"/>
      <c r="Z189" s="344"/>
    </row>
    <row r="190" spans="1:26" s="341" customFormat="1">
      <c r="A190" s="365"/>
      <c r="B190" s="405"/>
      <c r="C190" s="405"/>
      <c r="D190" s="405"/>
      <c r="E190" s="386"/>
      <c r="F190" s="386"/>
      <c r="G190" s="386"/>
      <c r="H190" s="393"/>
      <c r="I190" s="393"/>
      <c r="J190" s="393"/>
      <c r="K190" s="386"/>
      <c r="L190" s="386"/>
      <c r="M190" s="386"/>
      <c r="N190" s="365"/>
      <c r="O190" s="365"/>
      <c r="P190" s="365"/>
      <c r="Q190" s="368"/>
      <c r="R190" s="344"/>
      <c r="S190" s="344"/>
      <c r="T190" s="344"/>
      <c r="U190" s="344"/>
      <c r="V190" s="344"/>
      <c r="W190" s="344"/>
      <c r="X190" s="344"/>
      <c r="Y190" s="344"/>
      <c r="Z190" s="344"/>
    </row>
    <row r="191" spans="1:26" s="341" customFormat="1">
      <c r="A191" s="365"/>
      <c r="B191" s="405"/>
      <c r="C191" s="405"/>
      <c r="D191" s="405"/>
      <c r="E191" s="386"/>
      <c r="F191" s="386"/>
      <c r="G191" s="386"/>
      <c r="H191" s="393"/>
      <c r="I191" s="393"/>
      <c r="J191" s="393"/>
      <c r="K191" s="386"/>
      <c r="L191" s="386"/>
      <c r="M191" s="386"/>
      <c r="N191" s="365"/>
      <c r="O191" s="365"/>
      <c r="P191" s="365"/>
      <c r="Q191" s="368"/>
      <c r="R191" s="344"/>
      <c r="S191" s="344"/>
      <c r="T191" s="344"/>
      <c r="U191" s="344"/>
      <c r="V191" s="344"/>
      <c r="W191" s="344"/>
      <c r="X191" s="344"/>
      <c r="Y191" s="344"/>
      <c r="Z191" s="344"/>
    </row>
    <row r="192" spans="1:26" s="341" customFormat="1">
      <c r="A192" s="365"/>
      <c r="B192" s="405"/>
      <c r="C192" s="405"/>
      <c r="D192" s="405"/>
      <c r="E192" s="386"/>
      <c r="F192" s="386"/>
      <c r="G192" s="386"/>
      <c r="H192" s="393"/>
      <c r="I192" s="393"/>
      <c r="J192" s="393"/>
      <c r="K192" s="386"/>
      <c r="L192" s="386"/>
      <c r="M192" s="386"/>
      <c r="N192" s="365"/>
      <c r="O192" s="365"/>
      <c r="P192" s="365"/>
      <c r="Q192" s="368"/>
      <c r="R192" s="344"/>
      <c r="S192" s="344"/>
      <c r="T192" s="344"/>
      <c r="U192" s="344"/>
      <c r="V192" s="344"/>
      <c r="W192" s="344"/>
      <c r="X192" s="344"/>
      <c r="Y192" s="344"/>
      <c r="Z192" s="344"/>
    </row>
    <row r="193" spans="1:26" s="341" customFormat="1">
      <c r="A193" s="365"/>
      <c r="B193" s="405"/>
      <c r="C193" s="405"/>
      <c r="D193" s="405"/>
      <c r="E193" s="386"/>
      <c r="F193" s="386"/>
      <c r="G193" s="386"/>
      <c r="H193" s="393"/>
      <c r="I193" s="393"/>
      <c r="J193" s="393"/>
      <c r="K193" s="386"/>
      <c r="L193" s="386"/>
      <c r="M193" s="386"/>
      <c r="N193" s="365"/>
      <c r="O193" s="365"/>
      <c r="P193" s="365"/>
      <c r="Q193" s="368"/>
      <c r="R193" s="344"/>
      <c r="S193" s="344"/>
      <c r="T193" s="344"/>
      <c r="U193" s="344"/>
      <c r="V193" s="344"/>
      <c r="W193" s="344"/>
      <c r="X193" s="344"/>
      <c r="Y193" s="344"/>
      <c r="Z193" s="344"/>
    </row>
    <row r="194" spans="1:26" s="341" customFormat="1">
      <c r="A194" s="365"/>
      <c r="B194" s="405"/>
      <c r="C194" s="405"/>
      <c r="D194" s="405"/>
      <c r="E194" s="386"/>
      <c r="F194" s="386"/>
      <c r="G194" s="386"/>
      <c r="H194" s="393"/>
      <c r="I194" s="393"/>
      <c r="J194" s="393"/>
      <c r="K194" s="386"/>
      <c r="L194" s="386"/>
      <c r="M194" s="386"/>
      <c r="N194" s="365"/>
      <c r="O194" s="365"/>
      <c r="P194" s="365"/>
      <c r="Q194" s="368"/>
      <c r="R194" s="344"/>
      <c r="S194" s="344"/>
      <c r="T194" s="344"/>
      <c r="U194" s="344"/>
      <c r="V194" s="344"/>
      <c r="W194" s="344"/>
      <c r="X194" s="344"/>
      <c r="Y194" s="344"/>
      <c r="Z194" s="344"/>
    </row>
    <row r="195" spans="1:26" s="341" customFormat="1">
      <c r="A195" s="365"/>
      <c r="B195" s="405"/>
      <c r="C195" s="405"/>
      <c r="D195" s="405"/>
      <c r="E195" s="386"/>
      <c r="F195" s="386"/>
      <c r="G195" s="386"/>
      <c r="H195" s="393"/>
      <c r="I195" s="393"/>
      <c r="J195" s="393"/>
      <c r="K195" s="386"/>
      <c r="L195" s="386"/>
      <c r="M195" s="386"/>
      <c r="N195" s="365"/>
      <c r="O195" s="365"/>
      <c r="P195" s="365"/>
      <c r="Q195" s="368"/>
      <c r="R195" s="344"/>
      <c r="S195" s="344"/>
      <c r="T195" s="344"/>
      <c r="U195" s="344"/>
      <c r="V195" s="344"/>
      <c r="W195" s="344"/>
      <c r="X195" s="344"/>
      <c r="Y195" s="344"/>
      <c r="Z195" s="344"/>
    </row>
    <row r="196" spans="1:26" s="341" customFormat="1">
      <c r="A196" s="365"/>
      <c r="B196" s="405"/>
      <c r="C196" s="405"/>
      <c r="D196" s="405"/>
      <c r="E196" s="386"/>
      <c r="F196" s="386"/>
      <c r="G196" s="386"/>
      <c r="H196" s="393"/>
      <c r="I196" s="393"/>
      <c r="J196" s="393"/>
      <c r="K196" s="386"/>
      <c r="L196" s="386"/>
      <c r="M196" s="386"/>
      <c r="N196" s="365"/>
      <c r="O196" s="365"/>
      <c r="P196" s="365"/>
      <c r="Q196" s="368"/>
      <c r="R196" s="344"/>
      <c r="S196" s="344"/>
      <c r="T196" s="344"/>
      <c r="U196" s="344"/>
      <c r="V196" s="344"/>
      <c r="W196" s="344"/>
      <c r="X196" s="344"/>
      <c r="Y196" s="344"/>
      <c r="Z196" s="344"/>
    </row>
    <row r="197" spans="1:26" s="341" customFormat="1">
      <c r="A197" s="365"/>
      <c r="B197" s="405"/>
      <c r="C197" s="405"/>
      <c r="D197" s="405"/>
      <c r="E197" s="386"/>
      <c r="F197" s="386"/>
      <c r="G197" s="386"/>
      <c r="H197" s="393"/>
      <c r="I197" s="393"/>
      <c r="J197" s="393"/>
      <c r="K197" s="386"/>
      <c r="L197" s="386"/>
      <c r="M197" s="386"/>
      <c r="N197" s="365"/>
      <c r="O197" s="365"/>
      <c r="P197" s="365"/>
      <c r="Q197" s="368"/>
      <c r="R197" s="344"/>
      <c r="S197" s="344"/>
      <c r="T197" s="344"/>
      <c r="U197" s="344"/>
      <c r="V197" s="344"/>
      <c r="W197" s="344"/>
      <c r="X197" s="344"/>
      <c r="Y197" s="344"/>
      <c r="Z197" s="344"/>
    </row>
    <row r="198" spans="1:26" s="341" customFormat="1">
      <c r="A198" s="365"/>
      <c r="B198" s="405"/>
      <c r="C198" s="405"/>
      <c r="D198" s="405"/>
      <c r="E198" s="386"/>
      <c r="F198" s="386"/>
      <c r="G198" s="386"/>
      <c r="H198" s="393"/>
      <c r="I198" s="393"/>
      <c r="J198" s="393"/>
      <c r="K198" s="386"/>
      <c r="L198" s="386"/>
      <c r="M198" s="386"/>
      <c r="N198" s="365"/>
      <c r="O198" s="365"/>
      <c r="P198" s="365"/>
      <c r="Q198" s="368"/>
      <c r="R198" s="344"/>
      <c r="S198" s="344"/>
      <c r="T198" s="344"/>
      <c r="U198" s="344"/>
      <c r="V198" s="344"/>
      <c r="W198" s="344"/>
      <c r="X198" s="344"/>
      <c r="Y198" s="344"/>
      <c r="Z198" s="344"/>
    </row>
    <row r="199" spans="1:26" s="341" customFormat="1">
      <c r="A199" s="365"/>
      <c r="B199" s="405"/>
      <c r="C199" s="405"/>
      <c r="D199" s="405"/>
      <c r="E199" s="386"/>
      <c r="F199" s="386"/>
      <c r="G199" s="386"/>
      <c r="H199" s="393"/>
      <c r="I199" s="393"/>
      <c r="J199" s="393"/>
      <c r="K199" s="386"/>
      <c r="L199" s="386"/>
      <c r="M199" s="386"/>
      <c r="N199" s="365"/>
      <c r="O199" s="365"/>
      <c r="P199" s="365"/>
      <c r="Q199" s="368"/>
      <c r="R199" s="344"/>
      <c r="S199" s="344"/>
      <c r="T199" s="344"/>
      <c r="U199" s="344"/>
      <c r="V199" s="344"/>
      <c r="W199" s="344"/>
      <c r="X199" s="344"/>
      <c r="Y199" s="344"/>
      <c r="Z199" s="344"/>
    </row>
    <row r="200" spans="1:26" s="341" customFormat="1">
      <c r="A200" s="365"/>
      <c r="B200" s="405"/>
      <c r="C200" s="405"/>
      <c r="D200" s="405"/>
      <c r="E200" s="386"/>
      <c r="F200" s="386"/>
      <c r="G200" s="386"/>
      <c r="H200" s="393"/>
      <c r="I200" s="393"/>
      <c r="J200" s="393"/>
      <c r="K200" s="386"/>
      <c r="L200" s="386"/>
      <c r="M200" s="386"/>
      <c r="N200" s="365"/>
      <c r="O200" s="365"/>
      <c r="P200" s="365"/>
      <c r="Q200" s="368"/>
      <c r="R200" s="344"/>
      <c r="S200" s="344"/>
      <c r="T200" s="344"/>
      <c r="U200" s="344"/>
      <c r="V200" s="344"/>
      <c r="W200" s="344"/>
      <c r="X200" s="344"/>
      <c r="Y200" s="344"/>
      <c r="Z200" s="344"/>
    </row>
    <row r="201" spans="1:26" s="341" customFormat="1">
      <c r="A201" s="365"/>
      <c r="B201" s="405"/>
      <c r="C201" s="405"/>
      <c r="D201" s="405"/>
      <c r="E201" s="386"/>
      <c r="F201" s="386"/>
      <c r="G201" s="386"/>
      <c r="H201" s="393"/>
      <c r="I201" s="393"/>
      <c r="J201" s="393"/>
      <c r="K201" s="386"/>
      <c r="L201" s="386"/>
      <c r="M201" s="386"/>
      <c r="N201" s="365"/>
      <c r="O201" s="365"/>
      <c r="P201" s="365"/>
      <c r="Q201" s="368"/>
      <c r="R201" s="344"/>
      <c r="S201" s="344"/>
      <c r="T201" s="344"/>
      <c r="U201" s="344"/>
      <c r="V201" s="344"/>
      <c r="W201" s="344"/>
      <c r="X201" s="344"/>
      <c r="Y201" s="344"/>
      <c r="Z201" s="344"/>
    </row>
    <row r="202" spans="1:26" s="341" customFormat="1">
      <c r="A202" s="365"/>
      <c r="B202" s="405"/>
      <c r="C202" s="405"/>
      <c r="D202" s="405"/>
      <c r="E202" s="386"/>
      <c r="F202" s="386"/>
      <c r="G202" s="386"/>
      <c r="H202" s="393"/>
      <c r="I202" s="393"/>
      <c r="J202" s="393"/>
      <c r="K202" s="386"/>
      <c r="L202" s="386"/>
      <c r="M202" s="386"/>
      <c r="N202" s="365"/>
      <c r="O202" s="365"/>
      <c r="P202" s="365"/>
      <c r="Q202" s="368"/>
      <c r="R202" s="344"/>
      <c r="S202" s="344"/>
      <c r="T202" s="344"/>
      <c r="U202" s="344"/>
      <c r="V202" s="344"/>
      <c r="W202" s="344"/>
      <c r="X202" s="344"/>
      <c r="Y202" s="344"/>
      <c r="Z202" s="344"/>
    </row>
    <row r="203" spans="1:26" s="341" customFormat="1">
      <c r="A203" s="365"/>
      <c r="B203" s="405"/>
      <c r="C203" s="405"/>
      <c r="D203" s="405"/>
      <c r="E203" s="386"/>
      <c r="F203" s="386"/>
      <c r="G203" s="386"/>
      <c r="H203" s="393"/>
      <c r="I203" s="393"/>
      <c r="J203" s="393"/>
      <c r="K203" s="386"/>
      <c r="L203" s="386"/>
      <c r="M203" s="386"/>
      <c r="N203" s="365"/>
      <c r="O203" s="365"/>
      <c r="P203" s="365"/>
      <c r="Q203" s="368"/>
      <c r="R203" s="344"/>
      <c r="S203" s="344"/>
      <c r="T203" s="344"/>
      <c r="U203" s="344"/>
      <c r="V203" s="344"/>
      <c r="W203" s="344"/>
      <c r="X203" s="344"/>
      <c r="Y203" s="344"/>
      <c r="Z203" s="344"/>
    </row>
    <row r="204" spans="1:26" s="341" customFormat="1">
      <c r="A204" s="365"/>
      <c r="B204" s="405"/>
      <c r="C204" s="405"/>
      <c r="D204" s="405"/>
      <c r="E204" s="386"/>
      <c r="F204" s="386"/>
      <c r="G204" s="386"/>
      <c r="H204" s="393"/>
      <c r="I204" s="393"/>
      <c r="J204" s="393"/>
      <c r="K204" s="386"/>
      <c r="L204" s="386"/>
      <c r="M204" s="386"/>
      <c r="N204" s="365"/>
      <c r="O204" s="365"/>
      <c r="P204" s="365"/>
      <c r="Q204" s="368"/>
      <c r="R204" s="344"/>
      <c r="S204" s="344"/>
      <c r="T204" s="344"/>
      <c r="U204" s="344"/>
      <c r="V204" s="344"/>
      <c r="W204" s="344"/>
      <c r="X204" s="344"/>
      <c r="Y204" s="344"/>
      <c r="Z204" s="344"/>
    </row>
    <row r="205" spans="1:26" s="341" customFormat="1">
      <c r="A205" s="365"/>
      <c r="B205" s="405"/>
      <c r="C205" s="405"/>
      <c r="D205" s="405"/>
      <c r="E205" s="386"/>
      <c r="F205" s="386"/>
      <c r="G205" s="386"/>
      <c r="H205" s="393"/>
      <c r="I205" s="393"/>
      <c r="J205" s="393"/>
      <c r="K205" s="386"/>
      <c r="L205" s="386"/>
      <c r="M205" s="386"/>
      <c r="N205" s="365"/>
      <c r="O205" s="365"/>
      <c r="P205" s="365"/>
      <c r="Q205" s="368"/>
      <c r="R205" s="344"/>
      <c r="S205" s="344"/>
      <c r="T205" s="344"/>
      <c r="U205" s="344"/>
      <c r="V205" s="344"/>
      <c r="W205" s="344"/>
      <c r="X205" s="344"/>
      <c r="Y205" s="344"/>
      <c r="Z205" s="344"/>
    </row>
    <row r="206" spans="1:26" s="341" customFormat="1">
      <c r="A206" s="365"/>
      <c r="B206" s="405"/>
      <c r="C206" s="405"/>
      <c r="D206" s="405"/>
      <c r="E206" s="386"/>
      <c r="F206" s="386"/>
      <c r="G206" s="386"/>
      <c r="H206" s="393"/>
      <c r="I206" s="393"/>
      <c r="J206" s="393"/>
      <c r="K206" s="386"/>
      <c r="L206" s="386"/>
      <c r="M206" s="386"/>
      <c r="N206" s="365"/>
      <c r="O206" s="365"/>
      <c r="P206" s="365"/>
      <c r="Q206" s="368"/>
      <c r="R206" s="344"/>
      <c r="S206" s="344"/>
      <c r="T206" s="344"/>
      <c r="U206" s="344"/>
      <c r="V206" s="344"/>
      <c r="W206" s="344"/>
      <c r="X206" s="344"/>
      <c r="Y206" s="344"/>
      <c r="Z206" s="344"/>
    </row>
    <row r="207" spans="1:26" s="341" customFormat="1">
      <c r="A207" s="365"/>
      <c r="B207" s="405"/>
      <c r="C207" s="405"/>
      <c r="D207" s="405"/>
      <c r="E207" s="386"/>
      <c r="F207" s="386"/>
      <c r="G207" s="386"/>
      <c r="H207" s="393"/>
      <c r="I207" s="393"/>
      <c r="J207" s="393"/>
      <c r="K207" s="386"/>
      <c r="L207" s="386"/>
      <c r="M207" s="386"/>
      <c r="N207" s="365"/>
      <c r="O207" s="365"/>
      <c r="P207" s="365"/>
      <c r="Q207" s="368"/>
      <c r="R207" s="344"/>
      <c r="S207" s="344"/>
      <c r="T207" s="344"/>
      <c r="U207" s="344"/>
      <c r="V207" s="344"/>
      <c r="W207" s="344"/>
      <c r="X207" s="344"/>
      <c r="Y207" s="344"/>
      <c r="Z207" s="344"/>
    </row>
    <row r="208" spans="1:26" s="341" customFormat="1">
      <c r="A208" s="365"/>
      <c r="B208" s="405"/>
      <c r="C208" s="405"/>
      <c r="D208" s="405"/>
      <c r="E208" s="386"/>
      <c r="F208" s="386"/>
      <c r="G208" s="386"/>
      <c r="H208" s="393"/>
      <c r="I208" s="393"/>
      <c r="J208" s="393"/>
      <c r="K208" s="386"/>
      <c r="L208" s="386"/>
      <c r="M208" s="386"/>
      <c r="N208" s="365"/>
      <c r="O208" s="365"/>
      <c r="P208" s="365"/>
      <c r="Q208" s="368"/>
      <c r="R208" s="344"/>
      <c r="S208" s="344"/>
      <c r="T208" s="344"/>
      <c r="U208" s="344"/>
      <c r="V208" s="344"/>
      <c r="W208" s="344"/>
      <c r="X208" s="344"/>
      <c r="Y208" s="344"/>
      <c r="Z208" s="344"/>
    </row>
    <row r="209" spans="1:26" s="341" customFormat="1">
      <c r="A209" s="365"/>
      <c r="B209" s="405"/>
      <c r="C209" s="405"/>
      <c r="D209" s="405"/>
      <c r="E209" s="386"/>
      <c r="F209" s="386"/>
      <c r="G209" s="386"/>
      <c r="H209" s="393"/>
      <c r="I209" s="393"/>
      <c r="J209" s="393"/>
      <c r="K209" s="386"/>
      <c r="L209" s="386"/>
      <c r="M209" s="386"/>
      <c r="N209" s="365"/>
      <c r="O209" s="365"/>
      <c r="P209" s="365"/>
      <c r="Q209" s="368"/>
      <c r="R209" s="344"/>
      <c r="S209" s="344"/>
      <c r="T209" s="344"/>
      <c r="U209" s="344"/>
      <c r="V209" s="344"/>
      <c r="W209" s="344"/>
      <c r="X209" s="344"/>
      <c r="Y209" s="344"/>
      <c r="Z209" s="344"/>
    </row>
    <row r="210" spans="1:26" s="341" customFormat="1">
      <c r="A210" s="365"/>
      <c r="B210" s="405"/>
      <c r="C210" s="405"/>
      <c r="D210" s="405"/>
      <c r="E210" s="386"/>
      <c r="F210" s="386"/>
      <c r="G210" s="386"/>
      <c r="H210" s="393"/>
      <c r="I210" s="393"/>
      <c r="J210" s="393"/>
      <c r="K210" s="386"/>
      <c r="L210" s="386"/>
      <c r="M210" s="386"/>
      <c r="N210" s="365"/>
      <c r="O210" s="365"/>
      <c r="P210" s="365"/>
      <c r="Q210" s="368"/>
      <c r="R210" s="344"/>
      <c r="S210" s="344"/>
      <c r="T210" s="344"/>
      <c r="U210" s="344"/>
      <c r="V210" s="344"/>
      <c r="W210" s="344"/>
      <c r="X210" s="344"/>
      <c r="Y210" s="344"/>
      <c r="Z210" s="344"/>
    </row>
    <row r="211" spans="1:26" s="341" customFormat="1">
      <c r="A211" s="365"/>
      <c r="B211" s="405"/>
      <c r="C211" s="405"/>
      <c r="D211" s="405"/>
      <c r="E211" s="386"/>
      <c r="F211" s="386"/>
      <c r="G211" s="386"/>
      <c r="H211" s="393"/>
      <c r="I211" s="393"/>
      <c r="J211" s="393"/>
      <c r="K211" s="386"/>
      <c r="L211" s="386"/>
      <c r="M211" s="386"/>
      <c r="N211" s="365"/>
      <c r="O211" s="365"/>
      <c r="P211" s="365"/>
      <c r="Q211" s="368"/>
      <c r="R211" s="344"/>
      <c r="S211" s="344"/>
      <c r="T211" s="344"/>
      <c r="U211" s="344"/>
      <c r="V211" s="344"/>
      <c r="W211" s="344"/>
      <c r="X211" s="344"/>
      <c r="Y211" s="344"/>
      <c r="Z211" s="344"/>
    </row>
    <row r="212" spans="1:26" s="341" customFormat="1">
      <c r="A212" s="365"/>
      <c r="B212" s="405"/>
      <c r="C212" s="405"/>
      <c r="D212" s="405"/>
      <c r="E212" s="386"/>
      <c r="F212" s="386"/>
      <c r="G212" s="386"/>
      <c r="H212" s="393"/>
      <c r="I212" s="393"/>
      <c r="J212" s="393"/>
      <c r="K212" s="386"/>
      <c r="L212" s="386"/>
      <c r="M212" s="386"/>
      <c r="N212" s="365"/>
      <c r="O212" s="365"/>
      <c r="P212" s="365"/>
      <c r="Q212" s="368"/>
      <c r="R212" s="344"/>
      <c r="S212" s="344"/>
      <c r="T212" s="344"/>
      <c r="U212" s="344"/>
      <c r="V212" s="344"/>
      <c r="W212" s="344"/>
      <c r="X212" s="344"/>
      <c r="Y212" s="344"/>
      <c r="Z212" s="344"/>
    </row>
    <row r="213" spans="1:26" s="341" customFormat="1">
      <c r="A213" s="365"/>
      <c r="B213" s="405"/>
      <c r="C213" s="405"/>
      <c r="D213" s="405"/>
      <c r="E213" s="386"/>
      <c r="F213" s="386"/>
      <c r="G213" s="386"/>
      <c r="H213" s="393"/>
      <c r="I213" s="393"/>
      <c r="J213" s="393"/>
      <c r="K213" s="386"/>
      <c r="L213" s="386"/>
      <c r="M213" s="386"/>
      <c r="N213" s="365"/>
      <c r="O213" s="365"/>
      <c r="P213" s="365"/>
      <c r="Q213" s="368"/>
      <c r="R213" s="344"/>
      <c r="S213" s="344"/>
      <c r="T213" s="344"/>
      <c r="U213" s="344"/>
      <c r="V213" s="344"/>
      <c r="W213" s="344"/>
      <c r="X213" s="344"/>
      <c r="Y213" s="344"/>
      <c r="Z213" s="344"/>
    </row>
    <row r="214" spans="1:26" s="341" customFormat="1">
      <c r="A214" s="365"/>
      <c r="B214" s="405"/>
      <c r="C214" s="405"/>
      <c r="D214" s="405"/>
      <c r="E214" s="386"/>
      <c r="F214" s="386"/>
      <c r="G214" s="386"/>
      <c r="H214" s="393"/>
      <c r="I214" s="393"/>
      <c r="J214" s="393"/>
      <c r="K214" s="386"/>
      <c r="L214" s="386"/>
      <c r="M214" s="386"/>
      <c r="N214" s="365"/>
      <c r="O214" s="365"/>
      <c r="P214" s="365"/>
      <c r="Q214" s="368"/>
      <c r="R214" s="344"/>
      <c r="S214" s="344"/>
      <c r="T214" s="344"/>
      <c r="U214" s="344"/>
      <c r="V214" s="344"/>
      <c r="W214" s="344"/>
      <c r="X214" s="344"/>
      <c r="Y214" s="344"/>
      <c r="Z214" s="344"/>
    </row>
    <row r="215" spans="1:26" s="341" customFormat="1">
      <c r="A215" s="365"/>
      <c r="B215" s="405"/>
      <c r="C215" s="405"/>
      <c r="D215" s="405"/>
      <c r="E215" s="386"/>
      <c r="F215" s="386"/>
      <c r="G215" s="386"/>
      <c r="H215" s="393"/>
      <c r="I215" s="393"/>
      <c r="J215" s="393"/>
      <c r="K215" s="386"/>
      <c r="L215" s="386"/>
      <c r="M215" s="386"/>
      <c r="N215" s="365"/>
      <c r="O215" s="365"/>
      <c r="P215" s="365"/>
      <c r="Q215" s="368"/>
      <c r="R215" s="344"/>
      <c r="S215" s="344"/>
      <c r="T215" s="344"/>
      <c r="U215" s="344"/>
      <c r="V215" s="344"/>
      <c r="W215" s="344"/>
      <c r="X215" s="344"/>
      <c r="Y215" s="344"/>
      <c r="Z215" s="344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350"/>
  <sheetViews>
    <sheetView topLeftCell="A253" zoomScaleNormal="100" workbookViewId="0">
      <selection activeCell="B271" sqref="B271"/>
    </sheetView>
  </sheetViews>
  <sheetFormatPr defaultColWidth="9.109375" defaultRowHeight="14.4"/>
  <cols>
    <col min="1" max="1" width="30.6640625" style="466" customWidth="1"/>
    <col min="2" max="2" width="20.33203125" style="466" customWidth="1"/>
    <col min="3" max="3" width="6.5546875" style="466" customWidth="1"/>
    <col min="4" max="4" width="6.33203125" style="466" customWidth="1"/>
    <col min="5" max="5" width="12.109375" style="500" bestFit="1" customWidth="1"/>
    <col min="6" max="6" width="13.109375" style="466" bestFit="1" customWidth="1"/>
    <col min="7" max="7" width="5.33203125" style="466" customWidth="1"/>
    <col min="8" max="8" width="7.5546875" style="524" bestFit="1" customWidth="1"/>
    <col min="9" max="9" width="9.88671875" style="524" customWidth="1"/>
    <col min="10" max="10" width="7.5546875" style="524" bestFit="1" customWidth="1"/>
    <col min="11" max="11" width="8.109375" style="524" customWidth="1"/>
    <col min="12" max="12" width="10.44140625" style="524" customWidth="1"/>
    <col min="13" max="13" width="8.88671875" style="524" bestFit="1" customWidth="1"/>
    <col min="14" max="14" width="7.5546875" style="524" bestFit="1" customWidth="1"/>
    <col min="15" max="15" width="7.33203125" style="524" customWidth="1"/>
    <col min="16" max="16" width="11.5546875" style="466" bestFit="1" customWidth="1"/>
    <col min="17" max="19" width="11.33203125" style="466" bestFit="1" customWidth="1"/>
    <col min="20" max="21" width="12.5546875" style="466" bestFit="1" customWidth="1"/>
    <col min="22" max="16384" width="9.109375" style="466"/>
  </cols>
  <sheetData>
    <row r="1" spans="1:21">
      <c r="H1" s="1042" t="s">
        <v>1453</v>
      </c>
      <c r="I1" s="1042"/>
      <c r="J1" s="1042"/>
      <c r="K1" s="1042"/>
      <c r="L1" s="1042"/>
      <c r="M1" s="1042"/>
      <c r="N1" s="735"/>
      <c r="O1" s="735"/>
      <c r="P1" s="466" t="s">
        <v>1800</v>
      </c>
    </row>
    <row r="2" spans="1:21">
      <c r="A2" s="496" t="s">
        <v>687</v>
      </c>
      <c r="B2" s="496" t="s">
        <v>344</v>
      </c>
      <c r="C2" s="496" t="s">
        <v>686</v>
      </c>
      <c r="D2" s="496" t="s">
        <v>1085</v>
      </c>
      <c r="E2" s="497" t="s">
        <v>345</v>
      </c>
      <c r="F2" s="496" t="s">
        <v>700</v>
      </c>
      <c r="G2" s="496" t="s">
        <v>685</v>
      </c>
      <c r="H2" s="517">
        <v>2007</v>
      </c>
      <c r="I2" s="517">
        <v>2008</v>
      </c>
      <c r="J2" s="517">
        <v>2009</v>
      </c>
      <c r="K2" s="517">
        <v>2010</v>
      </c>
      <c r="L2" s="517">
        <v>2011</v>
      </c>
      <c r="M2" s="517">
        <v>2012</v>
      </c>
      <c r="N2" s="517">
        <v>2013</v>
      </c>
      <c r="O2" s="517">
        <v>2014</v>
      </c>
      <c r="P2" s="496">
        <v>2007</v>
      </c>
      <c r="Q2" s="496">
        <v>2008</v>
      </c>
      <c r="R2" s="496">
        <v>2009</v>
      </c>
      <c r="S2" s="496">
        <v>2010</v>
      </c>
      <c r="T2" s="496">
        <v>2011</v>
      </c>
      <c r="U2" s="496">
        <v>2012</v>
      </c>
    </row>
    <row r="3" spans="1:21">
      <c r="A3" s="496"/>
      <c r="B3" s="496"/>
      <c r="C3" s="496"/>
      <c r="D3" s="496"/>
      <c r="E3" s="497"/>
      <c r="F3" s="496"/>
      <c r="G3" s="496"/>
      <c r="H3" s="517"/>
      <c r="I3" s="517"/>
      <c r="J3" s="517"/>
      <c r="K3" s="517"/>
      <c r="L3" s="517"/>
      <c r="M3" s="517"/>
      <c r="N3" s="517"/>
      <c r="O3" s="517"/>
      <c r="P3" s="605">
        <f>'Priser 130814'!C2</f>
        <v>30.88</v>
      </c>
      <c r="Q3" s="605">
        <f>'Priser 130814'!D2</f>
        <v>31.47</v>
      </c>
      <c r="R3" s="605">
        <f>'Priser 130814'!E2</f>
        <v>37.1</v>
      </c>
      <c r="S3" s="605">
        <f>'Priser 130814'!F2</f>
        <v>40.6</v>
      </c>
      <c r="T3" s="605">
        <f>'Priser 130814'!G2</f>
        <v>44.66</v>
      </c>
      <c r="U3" s="605">
        <f>'Priser 130814'!H2</f>
        <v>48.18</v>
      </c>
    </row>
    <row r="4" spans="1:21">
      <c r="A4" s="3" t="s">
        <v>300</v>
      </c>
      <c r="B4" s="28" t="s">
        <v>380</v>
      </c>
      <c r="C4" s="29">
        <v>12</v>
      </c>
      <c r="D4" s="29" t="s">
        <v>348</v>
      </c>
      <c r="E4" s="35" t="s">
        <v>349</v>
      </c>
      <c r="F4" s="29" t="s">
        <v>381</v>
      </c>
      <c r="G4" s="29" t="s">
        <v>678</v>
      </c>
      <c r="H4" s="791">
        <v>62</v>
      </c>
      <c r="I4" s="518">
        <v>58</v>
      </c>
      <c r="J4" s="518">
        <v>66</v>
      </c>
      <c r="K4" s="518">
        <v>85</v>
      </c>
      <c r="L4" s="519">
        <v>83</v>
      </c>
      <c r="M4" s="519">
        <v>80</v>
      </c>
      <c r="N4" s="519">
        <v>58</v>
      </c>
      <c r="O4" s="519">
        <v>53</v>
      </c>
      <c r="P4" s="606">
        <f>$P$3*H4</f>
        <v>1914.56</v>
      </c>
      <c r="Q4" s="606">
        <f>$Q$3*I4</f>
        <v>1825.26</v>
      </c>
      <c r="R4" s="606">
        <f>$R$3*J4</f>
        <v>2448.6</v>
      </c>
      <c r="S4" s="606">
        <f>$S$3*K4</f>
        <v>3451</v>
      </c>
      <c r="T4" s="606">
        <f>$T$3*L4</f>
        <v>3706.7799999999997</v>
      </c>
      <c r="U4" s="606">
        <f>$U$3*M4</f>
        <v>3854.4</v>
      </c>
    </row>
    <row r="5" spans="1:21">
      <c r="A5" s="3" t="s">
        <v>280</v>
      </c>
      <c r="B5" s="28" t="s">
        <v>382</v>
      </c>
      <c r="C5" s="30" t="s">
        <v>383</v>
      </c>
      <c r="D5" s="30">
        <v>6400</v>
      </c>
      <c r="E5" s="35" t="s">
        <v>120</v>
      </c>
      <c r="F5" s="29">
        <v>63038645</v>
      </c>
      <c r="G5" s="29" t="s">
        <v>678</v>
      </c>
      <c r="H5" s="792">
        <v>295</v>
      </c>
      <c r="I5" s="777">
        <v>285</v>
      </c>
      <c r="J5" s="777">
        <v>279</v>
      </c>
      <c r="K5" s="777">
        <v>282</v>
      </c>
      <c r="L5" s="778">
        <v>172</v>
      </c>
      <c r="M5" s="778">
        <v>202</v>
      </c>
      <c r="N5" s="778">
        <v>292</v>
      </c>
      <c r="O5" s="778">
        <v>252</v>
      </c>
      <c r="P5" s="606">
        <f t="shared" ref="P5:P60" si="0">$P$3*H5</f>
        <v>9109.6</v>
      </c>
      <c r="Q5" s="606">
        <f t="shared" ref="Q5:Q60" si="1">$Q$3*I5</f>
        <v>8968.9499999999989</v>
      </c>
      <c r="R5" s="606">
        <f t="shared" ref="R5:R60" si="2">$R$3*J5</f>
        <v>10350.9</v>
      </c>
      <c r="S5" s="606">
        <f t="shared" ref="S5:S60" si="3">$S$3*K5</f>
        <v>11449.2</v>
      </c>
      <c r="T5" s="606">
        <f t="shared" ref="T5:T60" si="4">$T$3*L5</f>
        <v>7681.5199999999995</v>
      </c>
      <c r="U5" s="606">
        <f t="shared" ref="U5:U60" si="5">$U$3*M5</f>
        <v>9732.36</v>
      </c>
    </row>
    <row r="6" spans="1:21">
      <c r="A6" s="3" t="s">
        <v>172</v>
      </c>
      <c r="B6" s="28" t="s">
        <v>384</v>
      </c>
      <c r="C6" s="29">
        <v>4</v>
      </c>
      <c r="D6" s="29" t="s">
        <v>348</v>
      </c>
      <c r="E6" s="35" t="s">
        <v>349</v>
      </c>
      <c r="F6" s="29" t="s">
        <v>385</v>
      </c>
      <c r="G6" s="29" t="s">
        <v>678</v>
      </c>
      <c r="H6" s="793">
        <v>1051</v>
      </c>
      <c r="I6" s="779">
        <v>1068</v>
      </c>
      <c r="J6" s="779">
        <v>876</v>
      </c>
      <c r="K6" s="779">
        <v>797</v>
      </c>
      <c r="L6" s="778">
        <v>1080</v>
      </c>
      <c r="M6" s="778">
        <v>1080</v>
      </c>
      <c r="N6" s="778">
        <v>631</v>
      </c>
      <c r="O6" s="778">
        <v>637</v>
      </c>
      <c r="P6" s="606">
        <f t="shared" si="0"/>
        <v>32454.879999999997</v>
      </c>
      <c r="Q6" s="606">
        <f t="shared" si="1"/>
        <v>33609.96</v>
      </c>
      <c r="R6" s="606">
        <f t="shared" si="2"/>
        <v>32499.600000000002</v>
      </c>
      <c r="S6" s="606">
        <f t="shared" si="3"/>
        <v>32358.2</v>
      </c>
      <c r="T6" s="606">
        <f t="shared" si="4"/>
        <v>48232.799999999996</v>
      </c>
      <c r="U6" s="606">
        <f t="shared" si="5"/>
        <v>52034.400000000001</v>
      </c>
    </row>
    <row r="7" spans="1:21">
      <c r="A7" s="3" t="s">
        <v>313</v>
      </c>
      <c r="B7" s="31" t="s">
        <v>386</v>
      </c>
      <c r="C7" s="29">
        <v>4</v>
      </c>
      <c r="D7" s="32">
        <v>6310</v>
      </c>
      <c r="E7" s="35" t="s">
        <v>359</v>
      </c>
      <c r="F7" s="29" t="s">
        <v>709</v>
      </c>
      <c r="G7" s="29" t="s">
        <v>678</v>
      </c>
      <c r="H7" s="792">
        <v>174</v>
      </c>
      <c r="I7" s="777">
        <v>166</v>
      </c>
      <c r="J7" s="777">
        <v>153</v>
      </c>
      <c r="K7" s="777">
        <v>108</v>
      </c>
      <c r="L7" s="778">
        <v>349</v>
      </c>
      <c r="M7" s="778">
        <v>326</v>
      </c>
      <c r="N7" s="778">
        <v>301</v>
      </c>
      <c r="O7" s="778">
        <v>2</v>
      </c>
      <c r="P7" s="606">
        <f t="shared" si="0"/>
        <v>5373.12</v>
      </c>
      <c r="Q7" s="606">
        <f t="shared" si="1"/>
        <v>5224.0199999999995</v>
      </c>
      <c r="R7" s="606">
        <f t="shared" si="2"/>
        <v>5676.3</v>
      </c>
      <c r="S7" s="606">
        <f t="shared" si="3"/>
        <v>4384.8</v>
      </c>
      <c r="T7" s="606">
        <f t="shared" si="4"/>
        <v>15586.339999999998</v>
      </c>
      <c r="U7" s="606">
        <f t="shared" si="5"/>
        <v>15706.68</v>
      </c>
    </row>
    <row r="8" spans="1:21">
      <c r="A8" s="3" t="s">
        <v>1764</v>
      </c>
      <c r="B8" s="31" t="s">
        <v>1765</v>
      </c>
      <c r="C8" s="29">
        <v>12</v>
      </c>
      <c r="D8" s="32">
        <v>6400</v>
      </c>
      <c r="E8" s="35" t="s">
        <v>120</v>
      </c>
      <c r="F8" s="29">
        <v>65976679</v>
      </c>
      <c r="G8" s="29" t="s">
        <v>678</v>
      </c>
      <c r="H8" s="792">
        <v>268</v>
      </c>
      <c r="I8" s="777">
        <v>234</v>
      </c>
      <c r="J8" s="777">
        <v>263</v>
      </c>
      <c r="K8" s="777">
        <v>210</v>
      </c>
      <c r="L8" s="778">
        <v>219</v>
      </c>
      <c r="M8" s="778">
        <v>159</v>
      </c>
      <c r="N8" s="778"/>
      <c r="O8" s="778"/>
      <c r="P8" s="606">
        <f t="shared" si="0"/>
        <v>8275.84</v>
      </c>
      <c r="Q8" s="606">
        <f t="shared" si="1"/>
        <v>7363.98</v>
      </c>
      <c r="R8" s="606">
        <f t="shared" si="2"/>
        <v>9757.3000000000011</v>
      </c>
      <c r="S8" s="606">
        <f t="shared" si="3"/>
        <v>8526</v>
      </c>
      <c r="T8" s="606">
        <f t="shared" si="4"/>
        <v>9780.5399999999991</v>
      </c>
      <c r="U8" s="606">
        <f t="shared" si="5"/>
        <v>7660.62</v>
      </c>
    </row>
    <row r="9" spans="1:21" ht="17.25" customHeight="1">
      <c r="A9" s="3" t="s">
        <v>204</v>
      </c>
      <c r="B9" s="28" t="s">
        <v>387</v>
      </c>
      <c r="C9" s="29">
        <v>1</v>
      </c>
      <c r="D9" s="29" t="s">
        <v>347</v>
      </c>
      <c r="E9" s="35" t="s">
        <v>120</v>
      </c>
      <c r="F9" s="29" t="s">
        <v>388</v>
      </c>
      <c r="G9" s="29" t="s">
        <v>678</v>
      </c>
      <c r="H9" s="794">
        <v>37</v>
      </c>
      <c r="I9" s="779">
        <v>11</v>
      </c>
      <c r="J9" s="779">
        <v>11</v>
      </c>
      <c r="K9" s="779">
        <v>9</v>
      </c>
      <c r="L9" s="778">
        <v>14</v>
      </c>
      <c r="M9" s="778">
        <v>11</v>
      </c>
      <c r="N9" s="778">
        <v>0</v>
      </c>
      <c r="O9" s="778">
        <v>0</v>
      </c>
      <c r="P9" s="606">
        <f t="shared" si="0"/>
        <v>1142.56</v>
      </c>
      <c r="Q9" s="606">
        <f t="shared" si="1"/>
        <v>346.16999999999996</v>
      </c>
      <c r="R9" s="606">
        <f t="shared" si="2"/>
        <v>408.1</v>
      </c>
      <c r="S9" s="606">
        <f t="shared" si="3"/>
        <v>365.40000000000003</v>
      </c>
      <c r="T9" s="606">
        <f t="shared" si="4"/>
        <v>625.24</v>
      </c>
      <c r="U9" s="606">
        <f t="shared" si="5"/>
        <v>529.98</v>
      </c>
    </row>
    <row r="10" spans="1:21" ht="19.5" customHeight="1">
      <c r="A10" s="3" t="s">
        <v>294</v>
      </c>
      <c r="B10" s="28" t="s">
        <v>389</v>
      </c>
      <c r="C10" s="29">
        <v>12</v>
      </c>
      <c r="D10" s="33">
        <v>6400</v>
      </c>
      <c r="E10" s="35" t="s">
        <v>120</v>
      </c>
      <c r="F10" s="29" t="s">
        <v>710</v>
      </c>
      <c r="G10" s="29" t="s">
        <v>678</v>
      </c>
      <c r="H10" s="793">
        <v>33</v>
      </c>
      <c r="I10" s="778">
        <v>33</v>
      </c>
      <c r="J10" s="778">
        <v>33</v>
      </c>
      <c r="K10" s="778">
        <v>33</v>
      </c>
      <c r="L10" s="778">
        <v>33</v>
      </c>
      <c r="M10" s="778">
        <v>43</v>
      </c>
      <c r="N10" s="778">
        <v>0</v>
      </c>
      <c r="O10" s="778">
        <v>15</v>
      </c>
      <c r="P10" s="606">
        <f t="shared" si="0"/>
        <v>1019.04</v>
      </c>
      <c r="Q10" s="606">
        <f t="shared" si="1"/>
        <v>1038.51</v>
      </c>
      <c r="R10" s="606">
        <f t="shared" si="2"/>
        <v>1224.3</v>
      </c>
      <c r="S10" s="606">
        <f t="shared" si="3"/>
        <v>1339.8</v>
      </c>
      <c r="T10" s="606">
        <f t="shared" si="4"/>
        <v>1473.78</v>
      </c>
      <c r="U10" s="606">
        <f t="shared" si="5"/>
        <v>2071.7399999999998</v>
      </c>
    </row>
    <row r="11" spans="1:21">
      <c r="A11" s="3" t="s">
        <v>711</v>
      </c>
      <c r="B11" s="28" t="s">
        <v>389</v>
      </c>
      <c r="C11" s="29">
        <v>12</v>
      </c>
      <c r="D11" s="30">
        <v>6400</v>
      </c>
      <c r="E11" s="35" t="s">
        <v>120</v>
      </c>
      <c r="F11" s="29" t="s">
        <v>712</v>
      </c>
      <c r="G11" s="29" t="s">
        <v>678</v>
      </c>
      <c r="H11" s="792">
        <v>316</v>
      </c>
      <c r="I11" s="777">
        <v>257</v>
      </c>
      <c r="J11" s="777">
        <v>262</v>
      </c>
      <c r="K11" s="777">
        <v>0</v>
      </c>
      <c r="L11" s="778">
        <v>311</v>
      </c>
      <c r="M11" s="778">
        <v>19</v>
      </c>
      <c r="N11" s="778">
        <v>149</v>
      </c>
      <c r="O11" s="778">
        <v>203</v>
      </c>
      <c r="P11" s="606">
        <f t="shared" si="0"/>
        <v>9758.08</v>
      </c>
      <c r="Q11" s="606">
        <f t="shared" si="1"/>
        <v>8087.79</v>
      </c>
      <c r="R11" s="606">
        <f t="shared" si="2"/>
        <v>9720.2000000000007</v>
      </c>
      <c r="S11" s="606">
        <f t="shared" si="3"/>
        <v>0</v>
      </c>
      <c r="T11" s="606">
        <f t="shared" si="4"/>
        <v>13889.259999999998</v>
      </c>
      <c r="U11" s="606">
        <f t="shared" si="5"/>
        <v>915.42</v>
      </c>
    </row>
    <row r="12" spans="1:21">
      <c r="A12" s="3" t="s">
        <v>760</v>
      </c>
      <c r="B12" s="28" t="s">
        <v>759</v>
      </c>
      <c r="C12" s="29">
        <v>10</v>
      </c>
      <c r="D12" s="30">
        <v>6300</v>
      </c>
      <c r="E12" s="35" t="s">
        <v>349</v>
      </c>
      <c r="F12" s="29">
        <v>4132591</v>
      </c>
      <c r="G12" s="29" t="s">
        <v>678</v>
      </c>
      <c r="H12" s="795"/>
      <c r="I12" s="780"/>
      <c r="J12" s="780"/>
      <c r="K12" s="780"/>
      <c r="L12" s="778">
        <v>254</v>
      </c>
      <c r="M12" s="778">
        <v>297</v>
      </c>
      <c r="N12" s="778">
        <v>287</v>
      </c>
      <c r="O12" s="778">
        <v>267</v>
      </c>
      <c r="P12" s="606">
        <f t="shared" si="0"/>
        <v>0</v>
      </c>
      <c r="Q12" s="606">
        <f t="shared" si="1"/>
        <v>0</v>
      </c>
      <c r="R12" s="606">
        <f t="shared" si="2"/>
        <v>0</v>
      </c>
      <c r="S12" s="606">
        <f t="shared" si="3"/>
        <v>0</v>
      </c>
      <c r="T12" s="606">
        <f t="shared" si="4"/>
        <v>11343.64</v>
      </c>
      <c r="U12" s="606">
        <f t="shared" si="5"/>
        <v>14309.46</v>
      </c>
    </row>
    <row r="13" spans="1:21">
      <c r="A13" s="3" t="s">
        <v>760</v>
      </c>
      <c r="B13" s="28" t="s">
        <v>759</v>
      </c>
      <c r="C13" s="29">
        <v>10</v>
      </c>
      <c r="D13" s="30">
        <v>6300</v>
      </c>
      <c r="E13" s="35" t="s">
        <v>349</v>
      </c>
      <c r="F13" s="29">
        <v>215926</v>
      </c>
      <c r="G13" s="29" t="s">
        <v>678</v>
      </c>
      <c r="H13" s="792">
        <v>61</v>
      </c>
      <c r="I13" s="777">
        <v>60</v>
      </c>
      <c r="J13" s="777">
        <v>85</v>
      </c>
      <c r="K13" s="777">
        <v>43</v>
      </c>
      <c r="L13" s="778">
        <v>157</v>
      </c>
      <c r="M13" s="778">
        <v>154</v>
      </c>
      <c r="N13" s="781"/>
      <c r="O13" s="778">
        <v>0</v>
      </c>
      <c r="P13" s="606">
        <f t="shared" si="0"/>
        <v>1883.6799999999998</v>
      </c>
      <c r="Q13" s="606">
        <f t="shared" si="1"/>
        <v>1888.1999999999998</v>
      </c>
      <c r="R13" s="606">
        <f t="shared" si="2"/>
        <v>3153.5</v>
      </c>
      <c r="S13" s="606">
        <f t="shared" si="3"/>
        <v>1745.8</v>
      </c>
      <c r="T13" s="606">
        <f t="shared" si="4"/>
        <v>7011.62</v>
      </c>
      <c r="U13" s="606">
        <f t="shared" si="5"/>
        <v>7419.72</v>
      </c>
    </row>
    <row r="14" spans="1:21">
      <c r="A14" s="3" t="s">
        <v>225</v>
      </c>
      <c r="B14" s="28" t="s">
        <v>391</v>
      </c>
      <c r="C14" s="29">
        <v>1</v>
      </c>
      <c r="D14" s="29" t="s">
        <v>347</v>
      </c>
      <c r="E14" s="35" t="s">
        <v>120</v>
      </c>
      <c r="F14" s="29" t="s">
        <v>392</v>
      </c>
      <c r="G14" s="29" t="s">
        <v>678</v>
      </c>
      <c r="H14" s="793">
        <v>814</v>
      </c>
      <c r="I14" s="779">
        <v>585</v>
      </c>
      <c r="J14" s="779">
        <v>297</v>
      </c>
      <c r="K14" s="779">
        <v>240</v>
      </c>
      <c r="L14" s="778">
        <v>295</v>
      </c>
      <c r="M14" s="778">
        <v>297</v>
      </c>
      <c r="N14" s="778">
        <v>512</v>
      </c>
      <c r="O14" s="778">
        <v>590</v>
      </c>
      <c r="P14" s="606">
        <f t="shared" si="0"/>
        <v>25136.32</v>
      </c>
      <c r="Q14" s="606">
        <f t="shared" si="1"/>
        <v>18409.95</v>
      </c>
      <c r="R14" s="606">
        <f t="shared" si="2"/>
        <v>11018.7</v>
      </c>
      <c r="S14" s="606">
        <f t="shared" si="3"/>
        <v>9744</v>
      </c>
      <c r="T14" s="606">
        <f t="shared" si="4"/>
        <v>13174.699999999999</v>
      </c>
      <c r="U14" s="606">
        <f t="shared" si="5"/>
        <v>14309.46</v>
      </c>
    </row>
    <row r="15" spans="1:21">
      <c r="A15" s="3" t="s">
        <v>336</v>
      </c>
      <c r="B15" s="28" t="s">
        <v>713</v>
      </c>
      <c r="C15" s="29">
        <v>6</v>
      </c>
      <c r="D15" s="33">
        <v>6400</v>
      </c>
      <c r="E15" s="35" t="s">
        <v>120</v>
      </c>
      <c r="F15" s="29" t="s">
        <v>714</v>
      </c>
      <c r="G15" s="29" t="s">
        <v>678</v>
      </c>
      <c r="H15" s="792">
        <v>675</v>
      </c>
      <c r="I15" s="777">
        <v>589</v>
      </c>
      <c r="J15" s="777">
        <v>585</v>
      </c>
      <c r="K15" s="777">
        <v>426</v>
      </c>
      <c r="L15" s="778">
        <v>327</v>
      </c>
      <c r="M15" s="778">
        <v>374</v>
      </c>
      <c r="N15" s="778">
        <v>156</v>
      </c>
      <c r="O15" s="778">
        <v>143</v>
      </c>
      <c r="P15" s="606">
        <f t="shared" si="0"/>
        <v>20844</v>
      </c>
      <c r="Q15" s="606">
        <f t="shared" si="1"/>
        <v>18535.829999999998</v>
      </c>
      <c r="R15" s="606">
        <f t="shared" si="2"/>
        <v>21703.5</v>
      </c>
      <c r="S15" s="606">
        <f t="shared" si="3"/>
        <v>17295.600000000002</v>
      </c>
      <c r="T15" s="606">
        <f t="shared" si="4"/>
        <v>14603.82</v>
      </c>
      <c r="U15" s="606">
        <f t="shared" si="5"/>
        <v>18019.32</v>
      </c>
    </row>
    <row r="16" spans="1:21">
      <c r="A16" s="3" t="s">
        <v>336</v>
      </c>
      <c r="B16" s="28" t="s">
        <v>713</v>
      </c>
      <c r="C16" s="29">
        <v>6</v>
      </c>
      <c r="D16" s="33">
        <v>6400</v>
      </c>
      <c r="E16" s="35" t="s">
        <v>120</v>
      </c>
      <c r="F16" s="29" t="s">
        <v>715</v>
      </c>
      <c r="G16" s="29" t="s">
        <v>678</v>
      </c>
      <c r="H16" s="795"/>
      <c r="I16" s="780"/>
      <c r="J16" s="780"/>
      <c r="K16" s="780"/>
      <c r="L16" s="778">
        <v>83</v>
      </c>
      <c r="M16" s="778">
        <v>66</v>
      </c>
      <c r="N16" s="778">
        <v>40</v>
      </c>
      <c r="O16" s="778">
        <v>9</v>
      </c>
      <c r="P16" s="606">
        <f t="shared" si="0"/>
        <v>0</v>
      </c>
      <c r="Q16" s="606">
        <f t="shared" si="1"/>
        <v>0</v>
      </c>
      <c r="R16" s="606">
        <f t="shared" si="2"/>
        <v>0</v>
      </c>
      <c r="S16" s="606">
        <f t="shared" si="3"/>
        <v>0</v>
      </c>
      <c r="T16" s="606">
        <f t="shared" si="4"/>
        <v>3706.7799999999997</v>
      </c>
      <c r="U16" s="606">
        <f t="shared" si="5"/>
        <v>3179.88</v>
      </c>
    </row>
    <row r="17" spans="1:21">
      <c r="A17" s="3" t="s">
        <v>165</v>
      </c>
      <c r="B17" s="28" t="s">
        <v>393</v>
      </c>
      <c r="C17" s="29">
        <v>11</v>
      </c>
      <c r="D17" s="29" t="s">
        <v>347</v>
      </c>
      <c r="E17" s="35" t="s">
        <v>120</v>
      </c>
      <c r="F17" s="29" t="s">
        <v>394</v>
      </c>
      <c r="G17" s="29" t="s">
        <v>678</v>
      </c>
      <c r="H17" s="793">
        <v>29</v>
      </c>
      <c r="I17" s="779">
        <v>7</v>
      </c>
      <c r="J17" s="779">
        <v>21</v>
      </c>
      <c r="K17" s="779">
        <v>13</v>
      </c>
      <c r="L17" s="778">
        <v>10</v>
      </c>
      <c r="M17" s="778">
        <v>8</v>
      </c>
      <c r="N17" s="778">
        <v>0</v>
      </c>
      <c r="O17" s="778">
        <v>0</v>
      </c>
      <c r="P17" s="606">
        <f t="shared" si="0"/>
        <v>895.52</v>
      </c>
      <c r="Q17" s="606">
        <f t="shared" si="1"/>
        <v>220.29</v>
      </c>
      <c r="R17" s="606">
        <f t="shared" si="2"/>
        <v>779.1</v>
      </c>
      <c r="S17" s="606">
        <f t="shared" si="3"/>
        <v>527.80000000000007</v>
      </c>
      <c r="T17" s="606">
        <f t="shared" si="4"/>
        <v>446.59999999999997</v>
      </c>
      <c r="U17" s="606">
        <f t="shared" si="5"/>
        <v>385.44</v>
      </c>
    </row>
    <row r="18" spans="1:21" s="933" customFormat="1">
      <c r="A18" s="935" t="s">
        <v>2174</v>
      </c>
      <c r="B18" s="940" t="s">
        <v>2173</v>
      </c>
      <c r="C18" s="941"/>
      <c r="D18" s="941">
        <v>6400</v>
      </c>
      <c r="E18" s="942" t="s">
        <v>120</v>
      </c>
      <c r="F18" s="941"/>
      <c r="G18" s="941" t="s">
        <v>2178</v>
      </c>
      <c r="H18" s="793"/>
      <c r="I18" s="779"/>
      <c r="J18" s="779"/>
      <c r="K18" s="779"/>
      <c r="L18" s="778"/>
      <c r="M18" s="778"/>
      <c r="N18" s="778"/>
      <c r="O18" s="778"/>
      <c r="P18" s="976"/>
      <c r="Q18" s="976"/>
      <c r="R18" s="976"/>
      <c r="S18" s="976"/>
      <c r="T18" s="976"/>
      <c r="U18" s="976"/>
    </row>
    <row r="19" spans="1:21">
      <c r="A19" s="3" t="s">
        <v>115</v>
      </c>
      <c r="B19" s="34" t="s">
        <v>716</v>
      </c>
      <c r="C19" s="33">
        <v>1</v>
      </c>
      <c r="D19" s="33">
        <v>6470</v>
      </c>
      <c r="E19" s="36" t="s">
        <v>120</v>
      </c>
      <c r="F19" s="33">
        <v>63238807</v>
      </c>
      <c r="G19" s="29" t="s">
        <v>678</v>
      </c>
      <c r="H19" s="795">
        <v>438</v>
      </c>
      <c r="I19" s="780">
        <v>293</v>
      </c>
      <c r="J19" s="780">
        <v>244</v>
      </c>
      <c r="K19" s="780">
        <v>237</v>
      </c>
      <c r="L19" s="778">
        <v>305</v>
      </c>
      <c r="M19" s="778">
        <v>272</v>
      </c>
      <c r="N19" s="778">
        <v>260</v>
      </c>
      <c r="O19" s="778">
        <v>275</v>
      </c>
      <c r="P19" s="606">
        <f t="shared" si="0"/>
        <v>13525.439999999999</v>
      </c>
      <c r="Q19" s="606">
        <f t="shared" si="1"/>
        <v>9220.7099999999991</v>
      </c>
      <c r="R19" s="606">
        <f t="shared" si="2"/>
        <v>9052.4</v>
      </c>
      <c r="S19" s="606">
        <f t="shared" si="3"/>
        <v>9622.2000000000007</v>
      </c>
      <c r="T19" s="606">
        <f t="shared" si="4"/>
        <v>13621.3</v>
      </c>
      <c r="U19" s="606">
        <f t="shared" si="5"/>
        <v>13104.96</v>
      </c>
    </row>
    <row r="20" spans="1:21" ht="28.8">
      <c r="A20" s="3" t="s">
        <v>1463</v>
      </c>
      <c r="B20" s="28" t="s">
        <v>395</v>
      </c>
      <c r="C20" s="33">
        <v>26</v>
      </c>
      <c r="D20" s="33">
        <v>6400</v>
      </c>
      <c r="E20" s="36" t="s">
        <v>120</v>
      </c>
      <c r="F20" s="33"/>
      <c r="G20" s="29" t="s">
        <v>678</v>
      </c>
      <c r="H20" s="795">
        <v>2305</v>
      </c>
      <c r="I20" s="780">
        <v>2305</v>
      </c>
      <c r="J20" s="780">
        <v>1772</v>
      </c>
      <c r="K20" s="780">
        <v>1740</v>
      </c>
      <c r="L20" s="778">
        <v>1463</v>
      </c>
      <c r="M20" s="778">
        <v>1567</v>
      </c>
      <c r="N20" s="778">
        <v>1206</v>
      </c>
      <c r="O20" s="778">
        <v>1403</v>
      </c>
      <c r="P20" s="606">
        <f t="shared" si="0"/>
        <v>71178.399999999994</v>
      </c>
      <c r="Q20" s="606">
        <f t="shared" si="1"/>
        <v>72538.349999999991</v>
      </c>
      <c r="R20" s="606">
        <f t="shared" si="2"/>
        <v>65741.2</v>
      </c>
      <c r="S20" s="606">
        <f t="shared" si="3"/>
        <v>70644</v>
      </c>
      <c r="T20" s="606">
        <f t="shared" si="4"/>
        <v>65337.579999999994</v>
      </c>
      <c r="U20" s="606">
        <f t="shared" si="5"/>
        <v>75498.06</v>
      </c>
    </row>
    <row r="21" spans="1:21" ht="28.8">
      <c r="A21" s="3" t="s">
        <v>176</v>
      </c>
      <c r="B21" s="28" t="s">
        <v>395</v>
      </c>
      <c r="C21" s="29">
        <v>100</v>
      </c>
      <c r="D21" s="33">
        <v>6400</v>
      </c>
      <c r="E21" s="36" t="s">
        <v>120</v>
      </c>
      <c r="F21" s="33">
        <v>16785</v>
      </c>
      <c r="G21" s="29" t="s">
        <v>678</v>
      </c>
      <c r="H21" s="791">
        <v>1374</v>
      </c>
      <c r="I21" s="779">
        <v>1200</v>
      </c>
      <c r="J21" s="779">
        <v>1244</v>
      </c>
      <c r="K21" s="779">
        <v>934</v>
      </c>
      <c r="L21" s="778">
        <v>1110</v>
      </c>
      <c r="M21" s="778">
        <v>1261</v>
      </c>
      <c r="N21" s="778">
        <v>1293</v>
      </c>
      <c r="O21" s="778">
        <v>930</v>
      </c>
      <c r="P21" s="606">
        <f t="shared" si="0"/>
        <v>42429.119999999995</v>
      </c>
      <c r="Q21" s="606">
        <f t="shared" si="1"/>
        <v>37764</v>
      </c>
      <c r="R21" s="606">
        <f t="shared" si="2"/>
        <v>46152.4</v>
      </c>
      <c r="S21" s="606">
        <f t="shared" si="3"/>
        <v>37920.400000000001</v>
      </c>
      <c r="T21" s="606">
        <f t="shared" si="4"/>
        <v>49572.6</v>
      </c>
      <c r="U21" s="606">
        <f t="shared" si="5"/>
        <v>60754.98</v>
      </c>
    </row>
    <row r="22" spans="1:21">
      <c r="A22" s="3" t="s">
        <v>154</v>
      </c>
      <c r="B22" s="28" t="s">
        <v>396</v>
      </c>
      <c r="C22" s="29">
        <v>2</v>
      </c>
      <c r="D22" s="30">
        <v>6400</v>
      </c>
      <c r="E22" s="35" t="s">
        <v>120</v>
      </c>
      <c r="F22" s="29">
        <v>16814</v>
      </c>
      <c r="G22" s="29" t="s">
        <v>678</v>
      </c>
      <c r="H22" s="792">
        <v>406</v>
      </c>
      <c r="I22" s="777">
        <v>257</v>
      </c>
      <c r="J22" s="777">
        <v>229</v>
      </c>
      <c r="K22" s="777">
        <v>222</v>
      </c>
      <c r="L22" s="778">
        <v>305</v>
      </c>
      <c r="M22" s="778">
        <v>240</v>
      </c>
      <c r="N22" s="778">
        <v>262</v>
      </c>
      <c r="O22" s="778">
        <v>397</v>
      </c>
      <c r="P22" s="606">
        <f t="shared" si="0"/>
        <v>12537.279999999999</v>
      </c>
      <c r="Q22" s="606">
        <f t="shared" si="1"/>
        <v>8087.79</v>
      </c>
      <c r="R22" s="606">
        <f t="shared" si="2"/>
        <v>8495.9</v>
      </c>
      <c r="S22" s="606">
        <f t="shared" si="3"/>
        <v>9013.2000000000007</v>
      </c>
      <c r="T22" s="606">
        <f t="shared" si="4"/>
        <v>13621.3</v>
      </c>
      <c r="U22" s="606">
        <f t="shared" si="5"/>
        <v>11563.2</v>
      </c>
    </row>
    <row r="23" spans="1:21">
      <c r="A23" s="3" t="s">
        <v>130</v>
      </c>
      <c r="B23" s="28" t="s">
        <v>396</v>
      </c>
      <c r="C23" s="29">
        <v>4</v>
      </c>
      <c r="D23" s="30">
        <v>6400</v>
      </c>
      <c r="E23" s="35" t="s">
        <v>120</v>
      </c>
      <c r="F23" s="29">
        <v>16816</v>
      </c>
      <c r="G23" s="29" t="s">
        <v>678</v>
      </c>
      <c r="H23" s="792">
        <v>1937</v>
      </c>
      <c r="I23" s="777">
        <v>1937</v>
      </c>
      <c r="J23" s="777">
        <v>1937</v>
      </c>
      <c r="K23" s="777">
        <v>1937</v>
      </c>
      <c r="L23" s="778">
        <v>1926</v>
      </c>
      <c r="M23" s="778">
        <v>2612</v>
      </c>
      <c r="N23" s="778">
        <v>2333</v>
      </c>
      <c r="O23" s="778">
        <v>2360</v>
      </c>
      <c r="P23" s="606">
        <f t="shared" si="0"/>
        <v>59814.559999999998</v>
      </c>
      <c r="Q23" s="606">
        <f t="shared" si="1"/>
        <v>60957.39</v>
      </c>
      <c r="R23" s="606">
        <f t="shared" si="2"/>
        <v>71862.7</v>
      </c>
      <c r="S23" s="606">
        <f t="shared" si="3"/>
        <v>78642.2</v>
      </c>
      <c r="T23" s="606">
        <f t="shared" si="4"/>
        <v>86015.159999999989</v>
      </c>
      <c r="U23" s="606">
        <f t="shared" si="5"/>
        <v>125846.16</v>
      </c>
    </row>
    <row r="24" spans="1:21">
      <c r="A24" s="3" t="s">
        <v>156</v>
      </c>
      <c r="B24" s="28" t="s">
        <v>396</v>
      </c>
      <c r="C24" s="29">
        <v>8</v>
      </c>
      <c r="D24" s="30">
        <v>6400</v>
      </c>
      <c r="E24" s="35" t="s">
        <v>120</v>
      </c>
      <c r="F24" s="29">
        <v>15132</v>
      </c>
      <c r="G24" s="29" t="s">
        <v>678</v>
      </c>
      <c r="H24" s="792">
        <v>0</v>
      </c>
      <c r="I24" s="777">
        <v>0</v>
      </c>
      <c r="J24" s="777">
        <v>0</v>
      </c>
      <c r="K24" s="777">
        <v>493</v>
      </c>
      <c r="L24" s="778">
        <v>605</v>
      </c>
      <c r="M24" s="778">
        <v>765</v>
      </c>
      <c r="N24" s="778">
        <v>598</v>
      </c>
      <c r="O24" s="778">
        <v>478</v>
      </c>
      <c r="P24" s="606">
        <f t="shared" si="0"/>
        <v>0</v>
      </c>
      <c r="Q24" s="606">
        <f t="shared" si="1"/>
        <v>0</v>
      </c>
      <c r="R24" s="606">
        <f t="shared" si="2"/>
        <v>0</v>
      </c>
      <c r="S24" s="606">
        <f t="shared" si="3"/>
        <v>20015.8</v>
      </c>
      <c r="T24" s="606">
        <f t="shared" si="4"/>
        <v>27019.3</v>
      </c>
      <c r="U24" s="606">
        <f t="shared" si="5"/>
        <v>36857.699999999997</v>
      </c>
    </row>
    <row r="25" spans="1:21">
      <c r="A25" s="3" t="s">
        <v>160</v>
      </c>
      <c r="B25" s="28" t="s">
        <v>397</v>
      </c>
      <c r="C25" s="29">
        <v>1</v>
      </c>
      <c r="D25" s="29" t="s">
        <v>347</v>
      </c>
      <c r="E25" s="35" t="s">
        <v>120</v>
      </c>
      <c r="F25" s="29" t="s">
        <v>398</v>
      </c>
      <c r="G25" s="29" t="s">
        <v>678</v>
      </c>
      <c r="H25" s="793">
        <v>196</v>
      </c>
      <c r="I25" s="779">
        <v>211</v>
      </c>
      <c r="J25" s="779">
        <v>33</v>
      </c>
      <c r="K25" s="779">
        <v>86</v>
      </c>
      <c r="L25" s="778">
        <v>0</v>
      </c>
      <c r="M25" s="778">
        <v>37</v>
      </c>
      <c r="N25" s="778">
        <v>88</v>
      </c>
      <c r="O25" s="778">
        <v>98</v>
      </c>
      <c r="P25" s="606">
        <f t="shared" si="0"/>
        <v>6052.48</v>
      </c>
      <c r="Q25" s="606">
        <f t="shared" si="1"/>
        <v>6640.17</v>
      </c>
      <c r="R25" s="606">
        <f t="shared" si="2"/>
        <v>1224.3</v>
      </c>
      <c r="S25" s="606">
        <f t="shared" si="3"/>
        <v>3491.6</v>
      </c>
      <c r="T25" s="606">
        <f t="shared" si="4"/>
        <v>0</v>
      </c>
      <c r="U25" s="606">
        <f t="shared" si="5"/>
        <v>1782.66</v>
      </c>
    </row>
    <row r="26" spans="1:21">
      <c r="A26" s="3" t="s">
        <v>200</v>
      </c>
      <c r="B26" s="28" t="s">
        <v>397</v>
      </c>
      <c r="C26" s="29">
        <v>1</v>
      </c>
      <c r="D26" s="29" t="s">
        <v>347</v>
      </c>
      <c r="E26" s="35" t="s">
        <v>120</v>
      </c>
      <c r="F26" s="29" t="s">
        <v>399</v>
      </c>
      <c r="G26" s="29" t="s">
        <v>678</v>
      </c>
      <c r="H26" s="793">
        <v>214</v>
      </c>
      <c r="I26" s="779">
        <v>220</v>
      </c>
      <c r="J26" s="779">
        <v>36</v>
      </c>
      <c r="K26" s="779">
        <v>100</v>
      </c>
      <c r="L26" s="778">
        <v>151</v>
      </c>
      <c r="M26" s="778">
        <v>107</v>
      </c>
      <c r="N26" s="778">
        <v>94</v>
      </c>
      <c r="O26" s="778">
        <v>92</v>
      </c>
      <c r="P26" s="606">
        <f t="shared" si="0"/>
        <v>6608.32</v>
      </c>
      <c r="Q26" s="606">
        <f t="shared" si="1"/>
        <v>6923.4</v>
      </c>
      <c r="R26" s="606">
        <f t="shared" si="2"/>
        <v>1335.6000000000001</v>
      </c>
      <c r="S26" s="606">
        <f t="shared" si="3"/>
        <v>4060</v>
      </c>
      <c r="T26" s="606">
        <f t="shared" si="4"/>
        <v>6743.66</v>
      </c>
      <c r="U26" s="606">
        <f t="shared" si="5"/>
        <v>5155.26</v>
      </c>
    </row>
    <row r="27" spans="1:21">
      <c r="A27" s="3" t="s">
        <v>194</v>
      </c>
      <c r="B27" s="28" t="s">
        <v>360</v>
      </c>
      <c r="C27" s="29">
        <v>2</v>
      </c>
      <c r="D27" s="30">
        <v>6300</v>
      </c>
      <c r="E27" s="35" t="s">
        <v>349</v>
      </c>
      <c r="F27" s="29">
        <v>20272877</v>
      </c>
      <c r="G27" s="29" t="s">
        <v>678</v>
      </c>
      <c r="H27" s="795">
        <v>362</v>
      </c>
      <c r="I27" s="780">
        <v>349</v>
      </c>
      <c r="J27" s="780">
        <v>294</v>
      </c>
      <c r="K27" s="780">
        <v>423</v>
      </c>
      <c r="L27" s="778">
        <v>295</v>
      </c>
      <c r="M27" s="778">
        <v>300</v>
      </c>
      <c r="N27" s="778">
        <v>489</v>
      </c>
      <c r="O27" s="778">
        <v>185</v>
      </c>
      <c r="P27" s="606">
        <f t="shared" si="0"/>
        <v>11178.56</v>
      </c>
      <c r="Q27" s="606">
        <f t="shared" si="1"/>
        <v>10983.029999999999</v>
      </c>
      <c r="R27" s="606">
        <f t="shared" si="2"/>
        <v>10907.4</v>
      </c>
      <c r="S27" s="606">
        <f t="shared" si="3"/>
        <v>17173.8</v>
      </c>
      <c r="T27" s="606">
        <f t="shared" si="4"/>
        <v>13174.699999999999</v>
      </c>
      <c r="U27" s="606">
        <f t="shared" si="5"/>
        <v>14454</v>
      </c>
    </row>
    <row r="28" spans="1:21">
      <c r="A28" s="3" t="s">
        <v>1769</v>
      </c>
      <c r="B28" s="28" t="s">
        <v>400</v>
      </c>
      <c r="C28" s="29">
        <v>32</v>
      </c>
      <c r="D28" s="30">
        <v>6440</v>
      </c>
      <c r="E28" s="35" t="s">
        <v>352</v>
      </c>
      <c r="F28" s="29">
        <v>24227793</v>
      </c>
      <c r="G28" s="29" t="s">
        <v>678</v>
      </c>
      <c r="H28" s="792">
        <v>103</v>
      </c>
      <c r="I28" s="777">
        <v>811</v>
      </c>
      <c r="J28" s="777">
        <v>305</v>
      </c>
      <c r="K28" s="777">
        <v>244</v>
      </c>
      <c r="L28" s="778">
        <v>273</v>
      </c>
      <c r="M28" s="778">
        <v>0</v>
      </c>
      <c r="N28" s="778">
        <v>0</v>
      </c>
      <c r="O28" s="778">
        <v>0</v>
      </c>
      <c r="P28" s="606">
        <f t="shared" si="0"/>
        <v>3180.64</v>
      </c>
      <c r="Q28" s="606">
        <f t="shared" si="1"/>
        <v>25522.17</v>
      </c>
      <c r="R28" s="606">
        <f t="shared" si="2"/>
        <v>11315.5</v>
      </c>
      <c r="S28" s="606">
        <f t="shared" si="3"/>
        <v>9906.4</v>
      </c>
      <c r="T28" s="606">
        <f t="shared" si="4"/>
        <v>12192.179999999998</v>
      </c>
      <c r="U28" s="606">
        <f t="shared" si="5"/>
        <v>0</v>
      </c>
    </row>
    <row r="29" spans="1:21">
      <c r="A29" s="3" t="s">
        <v>161</v>
      </c>
      <c r="B29" s="28" t="s">
        <v>23</v>
      </c>
      <c r="C29" s="29">
        <v>10</v>
      </c>
      <c r="D29" s="30">
        <v>6440</v>
      </c>
      <c r="E29" s="35" t="s">
        <v>352</v>
      </c>
      <c r="F29" s="29"/>
      <c r="G29" s="29" t="s">
        <v>678</v>
      </c>
      <c r="H29" s="792">
        <v>225</v>
      </c>
      <c r="I29" s="777">
        <v>325</v>
      </c>
      <c r="J29" s="777">
        <v>334</v>
      </c>
      <c r="K29" s="777">
        <v>377</v>
      </c>
      <c r="L29" s="778">
        <v>307</v>
      </c>
      <c r="M29" s="778">
        <v>325</v>
      </c>
      <c r="N29" s="778">
        <v>308</v>
      </c>
      <c r="O29" s="778">
        <v>317</v>
      </c>
      <c r="P29" s="606">
        <f t="shared" si="0"/>
        <v>6948</v>
      </c>
      <c r="Q29" s="606">
        <f t="shared" si="1"/>
        <v>10227.75</v>
      </c>
      <c r="R29" s="606">
        <f t="shared" si="2"/>
        <v>12391.4</v>
      </c>
      <c r="S29" s="606">
        <f t="shared" si="3"/>
        <v>15306.2</v>
      </c>
      <c r="T29" s="606">
        <f t="shared" si="4"/>
        <v>13710.619999999999</v>
      </c>
      <c r="U29" s="606">
        <f t="shared" si="5"/>
        <v>15658.5</v>
      </c>
    </row>
    <row r="30" spans="1:21">
      <c r="A30" s="3" t="s">
        <v>135</v>
      </c>
      <c r="B30" s="28" t="s">
        <v>401</v>
      </c>
      <c r="C30" s="39" t="s">
        <v>717</v>
      </c>
      <c r="D30" s="30">
        <v>6300</v>
      </c>
      <c r="E30" s="35" t="s">
        <v>349</v>
      </c>
      <c r="F30" s="29">
        <v>29577521</v>
      </c>
      <c r="G30" s="29" t="s">
        <v>678</v>
      </c>
      <c r="H30" s="792">
        <v>3140</v>
      </c>
      <c r="I30" s="777">
        <v>3012</v>
      </c>
      <c r="J30" s="777">
        <v>2786</v>
      </c>
      <c r="K30" s="777">
        <v>2631</v>
      </c>
      <c r="L30" s="778">
        <v>2750</v>
      </c>
      <c r="M30" s="778">
        <v>2569</v>
      </c>
      <c r="N30" s="778">
        <v>2755</v>
      </c>
      <c r="O30" s="778">
        <v>3089</v>
      </c>
      <c r="P30" s="606">
        <f t="shared" si="0"/>
        <v>96963.199999999997</v>
      </c>
      <c r="Q30" s="606">
        <f t="shared" si="1"/>
        <v>94787.64</v>
      </c>
      <c r="R30" s="606">
        <f t="shared" si="2"/>
        <v>103360.6</v>
      </c>
      <c r="S30" s="606">
        <f t="shared" si="3"/>
        <v>106818.6</v>
      </c>
      <c r="T30" s="606">
        <f t="shared" si="4"/>
        <v>122814.99999999999</v>
      </c>
      <c r="U30" s="606">
        <f t="shared" si="5"/>
        <v>123774.42</v>
      </c>
    </row>
    <row r="31" spans="1:21">
      <c r="A31" s="3" t="s">
        <v>1770</v>
      </c>
      <c r="B31" s="28" t="s">
        <v>402</v>
      </c>
      <c r="C31" s="29">
        <v>5</v>
      </c>
      <c r="D31" s="29" t="s">
        <v>347</v>
      </c>
      <c r="E31" s="35" t="s">
        <v>120</v>
      </c>
      <c r="F31" s="29" t="s">
        <v>403</v>
      </c>
      <c r="G31" s="29" t="s">
        <v>678</v>
      </c>
      <c r="H31" s="793">
        <v>3194</v>
      </c>
      <c r="I31" s="779">
        <v>2912</v>
      </c>
      <c r="J31" s="779">
        <v>2915</v>
      </c>
      <c r="K31" s="779">
        <v>2238</v>
      </c>
      <c r="L31" s="778">
        <v>2757</v>
      </c>
      <c r="M31" s="778">
        <v>2087</v>
      </c>
      <c r="N31" s="778">
        <v>2482</v>
      </c>
      <c r="O31" s="778">
        <v>2123</v>
      </c>
      <c r="P31" s="606">
        <f t="shared" si="0"/>
        <v>98630.720000000001</v>
      </c>
      <c r="Q31" s="606">
        <f t="shared" si="1"/>
        <v>91640.639999999999</v>
      </c>
      <c r="R31" s="606">
        <f t="shared" si="2"/>
        <v>108146.5</v>
      </c>
      <c r="S31" s="606">
        <f t="shared" si="3"/>
        <v>90862.8</v>
      </c>
      <c r="T31" s="606">
        <f t="shared" si="4"/>
        <v>123127.62</v>
      </c>
      <c r="U31" s="606">
        <f t="shared" si="5"/>
        <v>100551.66</v>
      </c>
    </row>
    <row r="32" spans="1:21">
      <c r="A32" s="3" t="s">
        <v>1771</v>
      </c>
      <c r="B32" s="28" t="s">
        <v>402</v>
      </c>
      <c r="C32" s="29">
        <v>5</v>
      </c>
      <c r="D32" s="29" t="s">
        <v>347</v>
      </c>
      <c r="E32" s="35" t="s">
        <v>120</v>
      </c>
      <c r="F32" s="29">
        <v>16730</v>
      </c>
      <c r="G32" s="29" t="s">
        <v>678</v>
      </c>
      <c r="H32" s="793">
        <v>1572</v>
      </c>
      <c r="I32" s="779">
        <v>1400</v>
      </c>
      <c r="J32" s="779">
        <v>1403</v>
      </c>
      <c r="K32" s="779">
        <v>1625</v>
      </c>
      <c r="L32" s="778">
        <v>1756</v>
      </c>
      <c r="M32" s="778">
        <v>1546</v>
      </c>
      <c r="N32" s="778">
        <v>1590</v>
      </c>
      <c r="O32" s="778">
        <v>1865</v>
      </c>
      <c r="P32" s="606">
        <f t="shared" si="0"/>
        <v>48543.360000000001</v>
      </c>
      <c r="Q32" s="606">
        <f t="shared" si="1"/>
        <v>44058</v>
      </c>
      <c r="R32" s="606">
        <f t="shared" si="2"/>
        <v>52051.3</v>
      </c>
      <c r="S32" s="606">
        <f t="shared" si="3"/>
        <v>65975</v>
      </c>
      <c r="T32" s="606">
        <f t="shared" si="4"/>
        <v>78422.959999999992</v>
      </c>
      <c r="U32" s="606">
        <f t="shared" si="5"/>
        <v>74486.28</v>
      </c>
    </row>
    <row r="33" spans="1:21">
      <c r="A33" s="3" t="s">
        <v>2113</v>
      </c>
      <c r="B33" s="28" t="s">
        <v>402</v>
      </c>
      <c r="C33" s="29">
        <v>3</v>
      </c>
      <c r="D33" s="29" t="s">
        <v>347</v>
      </c>
      <c r="E33" s="35" t="s">
        <v>120</v>
      </c>
      <c r="F33" s="29">
        <v>9299</v>
      </c>
      <c r="G33" s="29" t="s">
        <v>678</v>
      </c>
      <c r="H33" s="793">
        <v>408</v>
      </c>
      <c r="I33" s="779">
        <v>346</v>
      </c>
      <c r="J33" s="779"/>
      <c r="K33" s="779"/>
      <c r="L33" s="778"/>
      <c r="M33" s="778"/>
      <c r="N33" s="778"/>
      <c r="O33" s="778">
        <v>154</v>
      </c>
      <c r="P33" s="606">
        <f t="shared" si="0"/>
        <v>12599.039999999999</v>
      </c>
      <c r="Q33" s="606">
        <f t="shared" si="1"/>
        <v>10888.619999999999</v>
      </c>
      <c r="R33" s="606">
        <f t="shared" si="2"/>
        <v>0</v>
      </c>
      <c r="S33" s="606">
        <f t="shared" si="3"/>
        <v>0</v>
      </c>
      <c r="T33" s="775" t="e">
        <f>$T$3*#REF!</f>
        <v>#REF!</v>
      </c>
      <c r="U33" s="775" t="e">
        <f>$U$3*#REF!</f>
        <v>#REF!</v>
      </c>
    </row>
    <row r="34" spans="1:21">
      <c r="A34" s="3" t="s">
        <v>1772</v>
      </c>
      <c r="B34" s="28" t="s">
        <v>402</v>
      </c>
      <c r="C34" s="29" t="s">
        <v>1773</v>
      </c>
      <c r="D34" s="29" t="s">
        <v>347</v>
      </c>
      <c r="E34" s="35" t="s">
        <v>120</v>
      </c>
      <c r="F34" s="29">
        <v>16395</v>
      </c>
      <c r="G34" s="29" t="s">
        <v>678</v>
      </c>
      <c r="H34" s="793">
        <v>45</v>
      </c>
      <c r="I34" s="779">
        <v>39</v>
      </c>
      <c r="J34" s="779">
        <v>40</v>
      </c>
      <c r="K34" s="779">
        <v>35</v>
      </c>
      <c r="L34" s="778">
        <v>59</v>
      </c>
      <c r="M34" s="778">
        <v>35</v>
      </c>
      <c r="N34" s="778">
        <v>44</v>
      </c>
      <c r="O34" s="778">
        <v>31</v>
      </c>
      <c r="P34" s="606">
        <f t="shared" si="0"/>
        <v>1389.6</v>
      </c>
      <c r="Q34" s="606">
        <f t="shared" si="1"/>
        <v>1227.33</v>
      </c>
      <c r="R34" s="606">
        <f t="shared" si="2"/>
        <v>1484</v>
      </c>
      <c r="S34" s="606">
        <f t="shared" si="3"/>
        <v>1421</v>
      </c>
      <c r="T34" s="606">
        <f t="shared" si="4"/>
        <v>2634.9399999999996</v>
      </c>
      <c r="U34" s="606">
        <f t="shared" si="5"/>
        <v>1686.3</v>
      </c>
    </row>
    <row r="35" spans="1:21">
      <c r="A35" s="3" t="s">
        <v>761</v>
      </c>
      <c r="B35" s="28" t="s">
        <v>402</v>
      </c>
      <c r="C35" s="29">
        <v>47</v>
      </c>
      <c r="D35" s="29">
        <v>6400</v>
      </c>
      <c r="E35" s="35" t="s">
        <v>120</v>
      </c>
      <c r="F35" s="29">
        <v>12762</v>
      </c>
      <c r="G35" s="29" t="s">
        <v>678</v>
      </c>
      <c r="H35" s="793">
        <v>361</v>
      </c>
      <c r="I35" s="779">
        <v>361</v>
      </c>
      <c r="J35" s="779">
        <v>370</v>
      </c>
      <c r="K35" s="779">
        <v>362</v>
      </c>
      <c r="L35" s="778">
        <v>492</v>
      </c>
      <c r="M35" s="778">
        <v>316</v>
      </c>
      <c r="N35" s="778">
        <v>291</v>
      </c>
      <c r="O35" s="778">
        <v>261</v>
      </c>
      <c r="P35" s="606">
        <f t="shared" si="0"/>
        <v>11147.68</v>
      </c>
      <c r="Q35" s="606">
        <f t="shared" si="1"/>
        <v>11360.67</v>
      </c>
      <c r="R35" s="606">
        <f t="shared" si="2"/>
        <v>13727</v>
      </c>
      <c r="S35" s="606">
        <f t="shared" si="3"/>
        <v>14697.2</v>
      </c>
      <c r="T35" s="606">
        <f t="shared" si="4"/>
        <v>21972.719999999998</v>
      </c>
      <c r="U35" s="606">
        <f t="shared" si="5"/>
        <v>15224.88</v>
      </c>
    </row>
    <row r="36" spans="1:21">
      <c r="A36" s="3" t="s">
        <v>299</v>
      </c>
      <c r="B36" s="28" t="s">
        <v>718</v>
      </c>
      <c r="C36" s="29">
        <v>3</v>
      </c>
      <c r="D36" s="29">
        <v>6320</v>
      </c>
      <c r="E36" s="35" t="s">
        <v>362</v>
      </c>
      <c r="F36" s="29">
        <v>14881424</v>
      </c>
      <c r="G36" s="29" t="s">
        <v>678</v>
      </c>
      <c r="H36" s="795"/>
      <c r="I36" s="780"/>
      <c r="J36" s="780"/>
      <c r="K36" s="780"/>
      <c r="L36" s="778">
        <v>34</v>
      </c>
      <c r="M36" s="778">
        <v>22</v>
      </c>
      <c r="N36" s="778"/>
      <c r="O36" s="778"/>
      <c r="P36" s="606">
        <f t="shared" si="0"/>
        <v>0</v>
      </c>
      <c r="Q36" s="606">
        <f t="shared" si="1"/>
        <v>0</v>
      </c>
      <c r="R36" s="606">
        <f t="shared" si="2"/>
        <v>0</v>
      </c>
      <c r="S36" s="606">
        <f t="shared" si="3"/>
        <v>0</v>
      </c>
      <c r="T36" s="606">
        <f t="shared" si="4"/>
        <v>1518.4399999999998</v>
      </c>
      <c r="U36" s="606">
        <f t="shared" si="5"/>
        <v>1059.96</v>
      </c>
    </row>
    <row r="37" spans="1:21">
      <c r="A37" s="3" t="s">
        <v>94</v>
      </c>
      <c r="B37" s="28" t="s">
        <v>404</v>
      </c>
      <c r="C37" s="29">
        <v>2</v>
      </c>
      <c r="D37" s="29" t="s">
        <v>348</v>
      </c>
      <c r="E37" s="35" t="s">
        <v>349</v>
      </c>
      <c r="F37" s="29" t="s">
        <v>405</v>
      </c>
      <c r="G37" s="29" t="s">
        <v>678</v>
      </c>
      <c r="H37" s="793">
        <v>2558</v>
      </c>
      <c r="I37" s="779">
        <v>2865</v>
      </c>
      <c r="J37" s="779">
        <v>2368</v>
      </c>
      <c r="K37" s="779">
        <v>2485</v>
      </c>
      <c r="L37" s="778">
        <v>1328</v>
      </c>
      <c r="M37" s="778">
        <v>1732</v>
      </c>
      <c r="N37" s="778">
        <v>1774</v>
      </c>
      <c r="O37" s="778">
        <v>1727</v>
      </c>
      <c r="P37" s="606">
        <f t="shared" si="0"/>
        <v>78991.039999999994</v>
      </c>
      <c r="Q37" s="606">
        <f t="shared" si="1"/>
        <v>90161.55</v>
      </c>
      <c r="R37" s="606">
        <f t="shared" si="2"/>
        <v>87852.800000000003</v>
      </c>
      <c r="S37" s="606">
        <f t="shared" si="3"/>
        <v>100891</v>
      </c>
      <c r="T37" s="606">
        <f t="shared" si="4"/>
        <v>59308.479999999996</v>
      </c>
      <c r="U37" s="606">
        <f t="shared" si="5"/>
        <v>83447.759999999995</v>
      </c>
    </row>
    <row r="38" spans="1:21">
      <c r="A38" s="3" t="s">
        <v>251</v>
      </c>
      <c r="B38" s="28" t="s">
        <v>409</v>
      </c>
      <c r="C38" s="29">
        <v>1</v>
      </c>
      <c r="D38" s="30">
        <v>6310</v>
      </c>
      <c r="E38" s="35" t="s">
        <v>359</v>
      </c>
      <c r="F38" s="29">
        <v>10823478</v>
      </c>
      <c r="G38" s="29" t="s">
        <v>678</v>
      </c>
      <c r="H38" s="792">
        <v>454</v>
      </c>
      <c r="I38" s="777">
        <v>301</v>
      </c>
      <c r="J38" s="777">
        <v>337</v>
      </c>
      <c r="K38" s="777">
        <v>259</v>
      </c>
      <c r="L38" s="778">
        <v>369</v>
      </c>
      <c r="M38" s="778">
        <v>425</v>
      </c>
      <c r="N38" s="778">
        <v>438</v>
      </c>
      <c r="O38" s="778">
        <v>262</v>
      </c>
      <c r="P38" s="606">
        <f t="shared" si="0"/>
        <v>14019.52</v>
      </c>
      <c r="Q38" s="606">
        <f t="shared" si="1"/>
        <v>9472.4699999999993</v>
      </c>
      <c r="R38" s="606">
        <f t="shared" si="2"/>
        <v>12502.7</v>
      </c>
      <c r="S38" s="606">
        <f t="shared" si="3"/>
        <v>10515.4</v>
      </c>
      <c r="T38" s="606">
        <f t="shared" si="4"/>
        <v>16479.539999999997</v>
      </c>
      <c r="U38" s="606">
        <f t="shared" si="5"/>
        <v>20476.5</v>
      </c>
    </row>
    <row r="39" spans="1:21">
      <c r="A39" s="3" t="s">
        <v>338</v>
      </c>
      <c r="B39" s="28" t="s">
        <v>410</v>
      </c>
      <c r="C39" s="29">
        <v>52</v>
      </c>
      <c r="D39" s="29" t="s">
        <v>347</v>
      </c>
      <c r="E39" s="35" t="s">
        <v>120</v>
      </c>
      <c r="F39" s="29" t="s">
        <v>412</v>
      </c>
      <c r="G39" s="29" t="s">
        <v>678</v>
      </c>
      <c r="H39" s="793">
        <v>502</v>
      </c>
      <c r="I39" s="779">
        <v>500</v>
      </c>
      <c r="J39" s="779">
        <v>521</v>
      </c>
      <c r="K39" s="779">
        <v>447</v>
      </c>
      <c r="L39" s="778">
        <v>447</v>
      </c>
      <c r="M39" s="778">
        <v>461</v>
      </c>
      <c r="N39" s="778">
        <v>551</v>
      </c>
      <c r="O39" s="778">
        <v>796</v>
      </c>
      <c r="P39" s="606">
        <f t="shared" si="0"/>
        <v>15501.76</v>
      </c>
      <c r="Q39" s="606">
        <f t="shared" si="1"/>
        <v>15735</v>
      </c>
      <c r="R39" s="606">
        <f t="shared" si="2"/>
        <v>19329.100000000002</v>
      </c>
      <c r="S39" s="606">
        <f t="shared" si="3"/>
        <v>18148.2</v>
      </c>
      <c r="T39" s="606">
        <f t="shared" si="4"/>
        <v>19963.019999999997</v>
      </c>
      <c r="U39" s="606">
        <f t="shared" si="5"/>
        <v>22210.98</v>
      </c>
    </row>
    <row r="40" spans="1:21">
      <c r="A40" s="3" t="s">
        <v>1774</v>
      </c>
      <c r="B40" s="28" t="s">
        <v>410</v>
      </c>
      <c r="C40" s="29">
        <v>58</v>
      </c>
      <c r="D40" s="29">
        <v>6400</v>
      </c>
      <c r="E40" s="35" t="s">
        <v>120</v>
      </c>
      <c r="F40" s="29">
        <v>6774</v>
      </c>
      <c r="G40" s="29" t="s">
        <v>678</v>
      </c>
      <c r="H40" s="793">
        <v>185</v>
      </c>
      <c r="I40" s="779">
        <v>288</v>
      </c>
      <c r="J40" s="779">
        <v>96</v>
      </c>
      <c r="K40" s="779">
        <v>353</v>
      </c>
      <c r="L40" s="778">
        <v>0</v>
      </c>
      <c r="M40" s="778">
        <v>0</v>
      </c>
      <c r="N40" s="778">
        <v>0</v>
      </c>
      <c r="O40" s="778">
        <v>0</v>
      </c>
      <c r="P40" s="606">
        <f t="shared" si="0"/>
        <v>5712.8</v>
      </c>
      <c r="Q40" s="606">
        <f t="shared" si="1"/>
        <v>9063.36</v>
      </c>
      <c r="R40" s="606">
        <f t="shared" si="2"/>
        <v>3561.6000000000004</v>
      </c>
      <c r="S40" s="606">
        <f t="shared" si="3"/>
        <v>14331.800000000001</v>
      </c>
      <c r="T40" s="606">
        <f t="shared" si="4"/>
        <v>0</v>
      </c>
      <c r="U40" s="606">
        <f t="shared" si="5"/>
        <v>0</v>
      </c>
    </row>
    <row r="41" spans="1:21">
      <c r="A41" s="3" t="s">
        <v>330</v>
      </c>
      <c r="B41" s="28" t="s">
        <v>413</v>
      </c>
      <c r="C41" s="29">
        <v>29</v>
      </c>
      <c r="D41" s="30">
        <v>6400</v>
      </c>
      <c r="E41" s="35" t="s">
        <v>120</v>
      </c>
      <c r="F41" s="29">
        <v>7032375</v>
      </c>
      <c r="G41" s="29" t="s">
        <v>678</v>
      </c>
      <c r="H41" s="792">
        <v>469</v>
      </c>
      <c r="I41" s="777">
        <v>471</v>
      </c>
      <c r="J41" s="777">
        <v>468</v>
      </c>
      <c r="K41" s="777">
        <v>425</v>
      </c>
      <c r="L41" s="778">
        <v>400</v>
      </c>
      <c r="M41" s="778">
        <v>374</v>
      </c>
      <c r="N41" s="778">
        <v>421</v>
      </c>
      <c r="O41" s="778">
        <v>357</v>
      </c>
      <c r="P41" s="606">
        <f t="shared" si="0"/>
        <v>14482.72</v>
      </c>
      <c r="Q41" s="606">
        <f t="shared" si="1"/>
        <v>14822.369999999999</v>
      </c>
      <c r="R41" s="606">
        <f t="shared" si="2"/>
        <v>17362.8</v>
      </c>
      <c r="S41" s="606">
        <f t="shared" si="3"/>
        <v>17255</v>
      </c>
      <c r="T41" s="606">
        <f t="shared" si="4"/>
        <v>17864</v>
      </c>
      <c r="U41" s="606">
        <f t="shared" si="5"/>
        <v>18019.32</v>
      </c>
    </row>
    <row r="42" spans="1:21">
      <c r="A42" s="3" t="s">
        <v>671</v>
      </c>
      <c r="B42" s="28" t="s">
        <v>1464</v>
      </c>
      <c r="C42" s="29">
        <v>4</v>
      </c>
      <c r="D42" s="30">
        <v>6300</v>
      </c>
      <c r="E42" s="35" t="s">
        <v>349</v>
      </c>
      <c r="F42" s="29"/>
      <c r="G42" s="29" t="s">
        <v>678</v>
      </c>
      <c r="H42" s="795">
        <v>705</v>
      </c>
      <c r="I42" s="780">
        <v>605</v>
      </c>
      <c r="J42" s="780">
        <v>594</v>
      </c>
      <c r="K42" s="780">
        <v>619</v>
      </c>
      <c r="L42" s="778">
        <v>628</v>
      </c>
      <c r="M42" s="778">
        <v>635</v>
      </c>
      <c r="N42" s="778">
        <v>696</v>
      </c>
      <c r="O42" s="778">
        <v>703</v>
      </c>
      <c r="P42" s="606">
        <f t="shared" si="0"/>
        <v>21770.399999999998</v>
      </c>
      <c r="Q42" s="606">
        <f t="shared" si="1"/>
        <v>19039.349999999999</v>
      </c>
      <c r="R42" s="606">
        <f t="shared" si="2"/>
        <v>22037.4</v>
      </c>
      <c r="S42" s="606">
        <f t="shared" si="3"/>
        <v>25131.4</v>
      </c>
      <c r="T42" s="606">
        <f t="shared" si="4"/>
        <v>28046.48</v>
      </c>
      <c r="U42" s="606">
        <f t="shared" si="5"/>
        <v>30594.3</v>
      </c>
    </row>
    <row r="43" spans="1:21">
      <c r="A43" s="3" t="s">
        <v>321</v>
      </c>
      <c r="B43" s="28" t="s">
        <v>414</v>
      </c>
      <c r="C43" s="29">
        <v>4</v>
      </c>
      <c r="D43" s="33">
        <v>6400</v>
      </c>
      <c r="E43" s="35" t="s">
        <v>120</v>
      </c>
      <c r="F43" s="10">
        <v>65976666</v>
      </c>
      <c r="G43" s="29" t="s">
        <v>678</v>
      </c>
      <c r="H43" s="792">
        <v>245</v>
      </c>
      <c r="I43" s="777">
        <v>212</v>
      </c>
      <c r="J43" s="777">
        <v>193</v>
      </c>
      <c r="K43" s="777">
        <v>157</v>
      </c>
      <c r="L43" s="778">
        <v>146</v>
      </c>
      <c r="M43" s="778">
        <v>137</v>
      </c>
      <c r="N43" s="778">
        <v>155</v>
      </c>
      <c r="O43" s="778">
        <v>169</v>
      </c>
      <c r="P43" s="606">
        <f t="shared" si="0"/>
        <v>7565.5999999999995</v>
      </c>
      <c r="Q43" s="606">
        <f t="shared" si="1"/>
        <v>6671.6399999999994</v>
      </c>
      <c r="R43" s="606">
        <f t="shared" si="2"/>
        <v>7160.3</v>
      </c>
      <c r="S43" s="606">
        <f t="shared" si="3"/>
        <v>6374.2</v>
      </c>
      <c r="T43" s="606">
        <f t="shared" si="4"/>
        <v>6520.36</v>
      </c>
      <c r="U43" s="606">
        <f t="shared" si="5"/>
        <v>6600.66</v>
      </c>
    </row>
    <row r="44" spans="1:21">
      <c r="A44" s="3" t="s">
        <v>255</v>
      </c>
      <c r="B44" s="28" t="s">
        <v>415</v>
      </c>
      <c r="C44" s="29">
        <v>1</v>
      </c>
      <c r="D44" s="29" t="s">
        <v>347</v>
      </c>
      <c r="E44" s="35" t="s">
        <v>120</v>
      </c>
      <c r="F44" s="29">
        <v>65976675</v>
      </c>
      <c r="G44" s="29" t="s">
        <v>678</v>
      </c>
      <c r="H44" s="793">
        <v>388</v>
      </c>
      <c r="I44" s="779">
        <v>398</v>
      </c>
      <c r="J44" s="779">
        <v>491</v>
      </c>
      <c r="K44" s="779">
        <v>455</v>
      </c>
      <c r="L44" s="778">
        <v>363</v>
      </c>
      <c r="M44" s="778">
        <v>367</v>
      </c>
      <c r="N44" s="778">
        <v>445</v>
      </c>
      <c r="O44" s="778">
        <v>258</v>
      </c>
      <c r="P44" s="606">
        <f t="shared" si="0"/>
        <v>11981.44</v>
      </c>
      <c r="Q44" s="606">
        <f t="shared" si="1"/>
        <v>12525.06</v>
      </c>
      <c r="R44" s="606">
        <f t="shared" si="2"/>
        <v>18216.100000000002</v>
      </c>
      <c r="S44" s="606">
        <f t="shared" si="3"/>
        <v>18473</v>
      </c>
      <c r="T44" s="606">
        <f t="shared" si="4"/>
        <v>16211.579999999998</v>
      </c>
      <c r="U44" s="606">
        <f t="shared" si="5"/>
        <v>17682.060000000001</v>
      </c>
    </row>
    <row r="45" spans="1:21">
      <c r="A45" s="3" t="s">
        <v>167</v>
      </c>
      <c r="B45" s="28" t="s">
        <v>416</v>
      </c>
      <c r="C45" s="29">
        <v>4</v>
      </c>
      <c r="D45" s="29" t="s">
        <v>348</v>
      </c>
      <c r="E45" s="35" t="s">
        <v>349</v>
      </c>
      <c r="F45" s="29" t="s">
        <v>417</v>
      </c>
      <c r="G45" s="29" t="s">
        <v>678</v>
      </c>
      <c r="H45" s="791">
        <v>238</v>
      </c>
      <c r="I45" s="779">
        <v>212</v>
      </c>
      <c r="J45" s="779">
        <v>266</v>
      </c>
      <c r="K45" s="779">
        <v>271</v>
      </c>
      <c r="L45" s="778">
        <v>78</v>
      </c>
      <c r="M45" s="778">
        <v>73</v>
      </c>
      <c r="N45" s="778">
        <v>62</v>
      </c>
      <c r="O45" s="778">
        <v>74</v>
      </c>
      <c r="P45" s="606">
        <f t="shared" si="0"/>
        <v>7349.44</v>
      </c>
      <c r="Q45" s="606">
        <f t="shared" si="1"/>
        <v>6671.6399999999994</v>
      </c>
      <c r="R45" s="606">
        <f t="shared" si="2"/>
        <v>9868.6</v>
      </c>
      <c r="S45" s="606">
        <f t="shared" si="3"/>
        <v>11002.6</v>
      </c>
      <c r="T45" s="606">
        <f t="shared" si="4"/>
        <v>3483.4799999999996</v>
      </c>
      <c r="U45" s="606">
        <f t="shared" si="5"/>
        <v>3517.14</v>
      </c>
    </row>
    <row r="46" spans="1:21">
      <c r="A46" s="3" t="s">
        <v>273</v>
      </c>
      <c r="B46" s="28" t="s">
        <v>418</v>
      </c>
      <c r="C46" s="29">
        <v>15</v>
      </c>
      <c r="D46" s="30">
        <v>6430</v>
      </c>
      <c r="E46" s="35" t="s">
        <v>119</v>
      </c>
      <c r="F46" s="498">
        <v>21013538</v>
      </c>
      <c r="G46" s="29" t="s">
        <v>678</v>
      </c>
      <c r="H46" s="792">
        <v>223</v>
      </c>
      <c r="I46" s="777">
        <v>223</v>
      </c>
      <c r="J46" s="777">
        <v>449</v>
      </c>
      <c r="K46" s="777">
        <v>244</v>
      </c>
      <c r="L46" s="778">
        <v>253</v>
      </c>
      <c r="M46" s="778">
        <v>364</v>
      </c>
      <c r="N46" s="778">
        <v>230</v>
      </c>
      <c r="O46" s="778">
        <v>174</v>
      </c>
      <c r="P46" s="606">
        <f t="shared" si="0"/>
        <v>6886.24</v>
      </c>
      <c r="Q46" s="606">
        <f t="shared" si="1"/>
        <v>7017.8099999999995</v>
      </c>
      <c r="R46" s="606">
        <f t="shared" si="2"/>
        <v>16657.900000000001</v>
      </c>
      <c r="S46" s="606">
        <f t="shared" si="3"/>
        <v>9906.4</v>
      </c>
      <c r="T46" s="606">
        <f t="shared" si="4"/>
        <v>11298.98</v>
      </c>
      <c r="U46" s="606">
        <f t="shared" si="5"/>
        <v>17537.52</v>
      </c>
    </row>
    <row r="47" spans="1:21">
      <c r="A47" s="3" t="s">
        <v>1775</v>
      </c>
      <c r="B47" s="28" t="s">
        <v>664</v>
      </c>
      <c r="C47" s="29">
        <v>2</v>
      </c>
      <c r="D47" s="30">
        <v>6400</v>
      </c>
      <c r="E47" s="35" t="s">
        <v>120</v>
      </c>
      <c r="F47" s="498">
        <v>3667</v>
      </c>
      <c r="G47" s="29" t="s">
        <v>678</v>
      </c>
      <c r="H47" s="792">
        <v>169</v>
      </c>
      <c r="I47" s="777">
        <v>151</v>
      </c>
      <c r="J47" s="777">
        <v>240</v>
      </c>
      <c r="K47" s="777">
        <v>117</v>
      </c>
      <c r="L47" s="778">
        <v>104</v>
      </c>
      <c r="M47" s="782">
        <v>42</v>
      </c>
      <c r="N47" s="778">
        <v>4</v>
      </c>
      <c r="O47" s="778">
        <v>4</v>
      </c>
      <c r="P47" s="606">
        <f t="shared" si="0"/>
        <v>5218.72</v>
      </c>
      <c r="Q47" s="606">
        <f t="shared" si="1"/>
        <v>4751.97</v>
      </c>
      <c r="R47" s="606">
        <f t="shared" si="2"/>
        <v>8904</v>
      </c>
      <c r="S47" s="606">
        <f t="shared" si="3"/>
        <v>4750.2</v>
      </c>
      <c r="T47" s="606">
        <f t="shared" si="4"/>
        <v>4644.6399999999994</v>
      </c>
      <c r="U47" s="606">
        <f t="shared" si="5"/>
        <v>2023.56</v>
      </c>
    </row>
    <row r="48" spans="1:21">
      <c r="A48" s="3" t="s">
        <v>265</v>
      </c>
      <c r="B48" s="28" t="s">
        <v>419</v>
      </c>
      <c r="C48" s="29">
        <v>67</v>
      </c>
      <c r="D48" s="30">
        <v>6430</v>
      </c>
      <c r="E48" s="35" t="s">
        <v>119</v>
      </c>
      <c r="F48" s="29">
        <v>65976671</v>
      </c>
      <c r="G48" s="29" t="s">
        <v>678</v>
      </c>
      <c r="H48" s="792">
        <v>195</v>
      </c>
      <c r="I48" s="777">
        <v>282</v>
      </c>
      <c r="J48" s="777">
        <v>215</v>
      </c>
      <c r="K48" s="777">
        <v>224</v>
      </c>
      <c r="L48" s="778">
        <v>257</v>
      </c>
      <c r="M48" s="778">
        <v>250</v>
      </c>
      <c r="N48" s="778">
        <v>141</v>
      </c>
      <c r="O48" s="778">
        <v>281</v>
      </c>
      <c r="P48" s="606">
        <f t="shared" si="0"/>
        <v>6021.5999999999995</v>
      </c>
      <c r="Q48" s="606">
        <f t="shared" si="1"/>
        <v>8874.5399999999991</v>
      </c>
      <c r="R48" s="606">
        <f t="shared" si="2"/>
        <v>7976.5</v>
      </c>
      <c r="S48" s="606">
        <f t="shared" si="3"/>
        <v>9094.4</v>
      </c>
      <c r="T48" s="606">
        <f t="shared" si="4"/>
        <v>11477.619999999999</v>
      </c>
      <c r="U48" s="606">
        <f t="shared" si="5"/>
        <v>12045</v>
      </c>
    </row>
    <row r="49" spans="1:21">
      <c r="A49" s="3" t="s">
        <v>133</v>
      </c>
      <c r="B49" s="28" t="s">
        <v>420</v>
      </c>
      <c r="C49" s="29">
        <v>4</v>
      </c>
      <c r="D49" s="30">
        <v>6430</v>
      </c>
      <c r="E49" s="35" t="s">
        <v>119</v>
      </c>
      <c r="F49" s="29">
        <v>5206291</v>
      </c>
      <c r="G49" s="29" t="s">
        <v>678</v>
      </c>
      <c r="H49" s="792">
        <v>1380</v>
      </c>
      <c r="I49" s="777">
        <v>1640</v>
      </c>
      <c r="J49" s="777">
        <v>1698</v>
      </c>
      <c r="K49" s="777">
        <v>1665</v>
      </c>
      <c r="L49" s="778">
        <v>1717</v>
      </c>
      <c r="M49" s="778">
        <v>1313</v>
      </c>
      <c r="N49" s="782">
        <v>1383</v>
      </c>
      <c r="O49" s="778">
        <v>1393</v>
      </c>
      <c r="P49" s="606">
        <f t="shared" si="0"/>
        <v>42614.400000000001</v>
      </c>
      <c r="Q49" s="606">
        <f t="shared" si="1"/>
        <v>51610.799999999996</v>
      </c>
      <c r="R49" s="606">
        <f t="shared" si="2"/>
        <v>62995.8</v>
      </c>
      <c r="S49" s="606">
        <f t="shared" si="3"/>
        <v>67599</v>
      </c>
      <c r="T49" s="606">
        <f t="shared" si="4"/>
        <v>76681.22</v>
      </c>
      <c r="U49" s="606">
        <f t="shared" si="5"/>
        <v>63260.34</v>
      </c>
    </row>
    <row r="50" spans="1:21">
      <c r="A50" s="3" t="s">
        <v>269</v>
      </c>
      <c r="B50" s="28" t="s">
        <v>421</v>
      </c>
      <c r="C50" s="29">
        <v>45</v>
      </c>
      <c r="D50" s="29" t="s">
        <v>347</v>
      </c>
      <c r="E50" s="35" t="s">
        <v>120</v>
      </c>
      <c r="F50" s="29">
        <v>17376</v>
      </c>
      <c r="G50" s="29" t="s">
        <v>678</v>
      </c>
      <c r="H50" s="793">
        <v>288</v>
      </c>
      <c r="I50" s="779">
        <v>274</v>
      </c>
      <c r="J50" s="779">
        <v>237</v>
      </c>
      <c r="K50" s="779">
        <v>270</v>
      </c>
      <c r="L50" s="778">
        <v>230</v>
      </c>
      <c r="M50" s="778">
        <v>230</v>
      </c>
      <c r="N50" s="778">
        <v>225</v>
      </c>
      <c r="O50" s="778">
        <v>246</v>
      </c>
      <c r="P50" s="606">
        <f t="shared" si="0"/>
        <v>8893.44</v>
      </c>
      <c r="Q50" s="606">
        <f t="shared" si="1"/>
        <v>8622.7799999999988</v>
      </c>
      <c r="R50" s="606">
        <f t="shared" si="2"/>
        <v>8792.7000000000007</v>
      </c>
      <c r="S50" s="606">
        <f t="shared" si="3"/>
        <v>10962</v>
      </c>
      <c r="T50" s="606">
        <f t="shared" si="4"/>
        <v>10271.799999999999</v>
      </c>
      <c r="U50" s="606">
        <f t="shared" si="5"/>
        <v>11081.4</v>
      </c>
    </row>
    <row r="51" spans="1:21">
      <c r="A51" s="3" t="s">
        <v>164</v>
      </c>
      <c r="B51" s="28" t="s">
        <v>422</v>
      </c>
      <c r="C51" s="29">
        <v>4</v>
      </c>
      <c r="D51" s="30">
        <v>6400</v>
      </c>
      <c r="E51" s="35" t="s">
        <v>120</v>
      </c>
      <c r="F51" s="29" t="s">
        <v>423</v>
      </c>
      <c r="G51" s="29" t="s">
        <v>678</v>
      </c>
      <c r="H51" s="792">
        <v>411</v>
      </c>
      <c r="I51" s="777">
        <v>259</v>
      </c>
      <c r="J51" s="777">
        <v>248</v>
      </c>
      <c r="K51" s="777">
        <v>210</v>
      </c>
      <c r="L51" s="778">
        <v>203</v>
      </c>
      <c r="M51" s="778">
        <v>184</v>
      </c>
      <c r="N51" s="778">
        <v>172</v>
      </c>
      <c r="O51" s="778">
        <v>199</v>
      </c>
      <c r="P51" s="606">
        <f t="shared" si="0"/>
        <v>12691.68</v>
      </c>
      <c r="Q51" s="606">
        <f t="shared" si="1"/>
        <v>8150.73</v>
      </c>
      <c r="R51" s="606">
        <f t="shared" si="2"/>
        <v>9200.8000000000011</v>
      </c>
      <c r="S51" s="606">
        <f t="shared" si="3"/>
        <v>8526</v>
      </c>
      <c r="T51" s="606">
        <f t="shared" si="4"/>
        <v>9065.98</v>
      </c>
      <c r="U51" s="606">
        <f t="shared" si="5"/>
        <v>8865.1200000000008</v>
      </c>
    </row>
    <row r="52" spans="1:21">
      <c r="A52" s="3" t="s">
        <v>182</v>
      </c>
      <c r="B52" s="28" t="s">
        <v>424</v>
      </c>
      <c r="C52" s="29">
        <v>31</v>
      </c>
      <c r="D52" s="30">
        <v>6430</v>
      </c>
      <c r="E52" s="35" t="s">
        <v>119</v>
      </c>
      <c r="F52" s="29">
        <v>2255031</v>
      </c>
      <c r="G52" s="29" t="s">
        <v>678</v>
      </c>
      <c r="H52" s="792">
        <v>756</v>
      </c>
      <c r="I52" s="777">
        <v>738</v>
      </c>
      <c r="J52" s="777">
        <v>656</v>
      </c>
      <c r="K52" s="777">
        <v>1080</v>
      </c>
      <c r="L52" s="778">
        <v>639</v>
      </c>
      <c r="M52" s="778">
        <v>608</v>
      </c>
      <c r="N52" s="778">
        <v>923</v>
      </c>
      <c r="O52" s="778">
        <v>629</v>
      </c>
      <c r="P52" s="606">
        <f t="shared" si="0"/>
        <v>23345.279999999999</v>
      </c>
      <c r="Q52" s="606">
        <f t="shared" si="1"/>
        <v>23224.86</v>
      </c>
      <c r="R52" s="606">
        <f t="shared" si="2"/>
        <v>24337.600000000002</v>
      </c>
      <c r="S52" s="606">
        <f t="shared" si="3"/>
        <v>43848</v>
      </c>
      <c r="T52" s="606">
        <f t="shared" si="4"/>
        <v>28537.739999999998</v>
      </c>
      <c r="U52" s="606">
        <f t="shared" si="5"/>
        <v>29293.439999999999</v>
      </c>
    </row>
    <row r="53" spans="1:21">
      <c r="A53" s="3" t="s">
        <v>277</v>
      </c>
      <c r="B53" s="28" t="s">
        <v>428</v>
      </c>
      <c r="C53" s="29">
        <v>22</v>
      </c>
      <c r="D53" s="30">
        <v>6400</v>
      </c>
      <c r="E53" s="35" t="s">
        <v>120</v>
      </c>
      <c r="F53" s="10">
        <v>6238032</v>
      </c>
      <c r="G53" s="29" t="s">
        <v>678</v>
      </c>
      <c r="H53" s="792">
        <v>404</v>
      </c>
      <c r="I53" s="777">
        <v>395</v>
      </c>
      <c r="J53" s="777">
        <v>310</v>
      </c>
      <c r="K53" s="777">
        <v>278</v>
      </c>
      <c r="L53" s="778">
        <v>241</v>
      </c>
      <c r="M53" s="778">
        <v>293</v>
      </c>
      <c r="N53" s="778">
        <v>115</v>
      </c>
      <c r="O53" s="778">
        <v>374</v>
      </c>
      <c r="P53" s="606">
        <f t="shared" si="0"/>
        <v>12475.52</v>
      </c>
      <c r="Q53" s="606">
        <f t="shared" si="1"/>
        <v>12430.65</v>
      </c>
      <c r="R53" s="606">
        <f t="shared" si="2"/>
        <v>11501</v>
      </c>
      <c r="S53" s="606">
        <f t="shared" si="3"/>
        <v>11286.800000000001</v>
      </c>
      <c r="T53" s="606">
        <f t="shared" si="4"/>
        <v>10763.06</v>
      </c>
      <c r="U53" s="606">
        <f t="shared" si="5"/>
        <v>14116.74</v>
      </c>
    </row>
    <row r="54" spans="1:21">
      <c r="A54" s="3" t="s">
        <v>139</v>
      </c>
      <c r="B54" s="28" t="s">
        <v>429</v>
      </c>
      <c r="C54" s="29">
        <v>24</v>
      </c>
      <c r="D54" s="29" t="s">
        <v>347</v>
      </c>
      <c r="E54" s="35" t="s">
        <v>120</v>
      </c>
      <c r="F54" s="29" t="s">
        <v>430</v>
      </c>
      <c r="G54" s="29" t="s">
        <v>678</v>
      </c>
      <c r="H54" s="793">
        <v>2703</v>
      </c>
      <c r="I54" s="779">
        <v>2636</v>
      </c>
      <c r="J54" s="779">
        <v>2902</v>
      </c>
      <c r="K54" s="779">
        <v>2955</v>
      </c>
      <c r="L54" s="778">
        <v>3039</v>
      </c>
      <c r="M54" s="778">
        <v>3048</v>
      </c>
      <c r="N54" s="778">
        <v>2697</v>
      </c>
      <c r="O54" s="778">
        <v>2715</v>
      </c>
      <c r="P54" s="606">
        <f t="shared" si="0"/>
        <v>83468.639999999999</v>
      </c>
      <c r="Q54" s="606">
        <f t="shared" si="1"/>
        <v>82954.92</v>
      </c>
      <c r="R54" s="606">
        <f t="shared" si="2"/>
        <v>107664.2</v>
      </c>
      <c r="S54" s="606">
        <f t="shared" si="3"/>
        <v>119973</v>
      </c>
      <c r="T54" s="606">
        <f t="shared" si="4"/>
        <v>135721.74</v>
      </c>
      <c r="U54" s="606">
        <f t="shared" si="5"/>
        <v>146852.63999999998</v>
      </c>
    </row>
    <row r="55" spans="1:21">
      <c r="A55" s="3" t="s">
        <v>340</v>
      </c>
      <c r="B55" s="28" t="s">
        <v>358</v>
      </c>
      <c r="C55" s="29">
        <v>2</v>
      </c>
      <c r="D55" s="29" t="s">
        <v>350</v>
      </c>
      <c r="E55" s="35" t="s">
        <v>119</v>
      </c>
      <c r="F55" s="29" t="s">
        <v>431</v>
      </c>
      <c r="G55" s="29" t="s">
        <v>678</v>
      </c>
      <c r="H55" s="791">
        <v>398</v>
      </c>
      <c r="I55" s="779">
        <v>289</v>
      </c>
      <c r="J55" s="779">
        <v>303</v>
      </c>
      <c r="K55" s="779">
        <v>334</v>
      </c>
      <c r="L55" s="778">
        <v>1096</v>
      </c>
      <c r="M55" s="778">
        <v>600</v>
      </c>
      <c r="N55" s="778">
        <v>115</v>
      </c>
      <c r="O55" s="778">
        <v>374</v>
      </c>
      <c r="P55" s="606">
        <f t="shared" si="0"/>
        <v>12290.24</v>
      </c>
      <c r="Q55" s="606">
        <f t="shared" si="1"/>
        <v>9094.83</v>
      </c>
      <c r="R55" s="606">
        <f t="shared" si="2"/>
        <v>11241.300000000001</v>
      </c>
      <c r="S55" s="606">
        <f t="shared" si="3"/>
        <v>13560.4</v>
      </c>
      <c r="T55" s="606">
        <f t="shared" si="4"/>
        <v>48947.359999999993</v>
      </c>
      <c r="U55" s="606">
        <f t="shared" si="5"/>
        <v>28908</v>
      </c>
    </row>
    <row r="56" spans="1:21">
      <c r="A56" s="3" t="s">
        <v>1467</v>
      </c>
      <c r="B56" s="28" t="s">
        <v>1468</v>
      </c>
      <c r="C56" s="29">
        <v>1</v>
      </c>
      <c r="D56" s="29"/>
      <c r="E56" s="35"/>
      <c r="F56" s="29"/>
      <c r="G56" s="29"/>
      <c r="H56" s="792">
        <v>222</v>
      </c>
      <c r="I56" s="777">
        <v>227</v>
      </c>
      <c r="J56" s="777">
        <v>173</v>
      </c>
      <c r="K56" s="777">
        <v>3</v>
      </c>
      <c r="L56" s="778">
        <v>0</v>
      </c>
      <c r="M56" s="778">
        <v>0</v>
      </c>
      <c r="N56" s="778">
        <v>0</v>
      </c>
      <c r="O56" s="778">
        <v>0</v>
      </c>
      <c r="P56" s="606">
        <f t="shared" si="0"/>
        <v>6855.36</v>
      </c>
      <c r="Q56" s="606">
        <f t="shared" si="1"/>
        <v>7143.69</v>
      </c>
      <c r="R56" s="606">
        <f t="shared" si="2"/>
        <v>6418.3</v>
      </c>
      <c r="S56" s="606">
        <f t="shared" si="3"/>
        <v>121.80000000000001</v>
      </c>
      <c r="T56" s="606">
        <f t="shared" si="4"/>
        <v>0</v>
      </c>
      <c r="U56" s="606">
        <f t="shared" si="5"/>
        <v>0</v>
      </c>
    </row>
    <row r="57" spans="1:21">
      <c r="A57" s="3" t="s">
        <v>328</v>
      </c>
      <c r="B57" s="28" t="s">
        <v>432</v>
      </c>
      <c r="C57" s="29">
        <v>100</v>
      </c>
      <c r="D57" s="29" t="s">
        <v>347</v>
      </c>
      <c r="E57" s="35" t="s">
        <v>120</v>
      </c>
      <c r="F57" s="29" t="s">
        <v>433</v>
      </c>
      <c r="G57" s="29" t="s">
        <v>678</v>
      </c>
      <c r="H57" s="793">
        <v>3070</v>
      </c>
      <c r="I57" s="779">
        <v>2152</v>
      </c>
      <c r="J57" s="779">
        <v>2071</v>
      </c>
      <c r="K57" s="779">
        <v>1221</v>
      </c>
      <c r="L57" s="778">
        <v>1579</v>
      </c>
      <c r="M57" s="778">
        <v>1744</v>
      </c>
      <c r="N57" s="778">
        <v>1321</v>
      </c>
      <c r="O57" s="778">
        <v>1493</v>
      </c>
      <c r="P57" s="606">
        <f t="shared" si="0"/>
        <v>94801.599999999991</v>
      </c>
      <c r="Q57" s="606">
        <f t="shared" si="1"/>
        <v>67723.44</v>
      </c>
      <c r="R57" s="606">
        <f t="shared" si="2"/>
        <v>76834.100000000006</v>
      </c>
      <c r="S57" s="606">
        <f t="shared" si="3"/>
        <v>49572.6</v>
      </c>
      <c r="T57" s="606">
        <f t="shared" si="4"/>
        <v>70518.14</v>
      </c>
      <c r="U57" s="606">
        <f t="shared" si="5"/>
        <v>84025.919999999998</v>
      </c>
    </row>
    <row r="58" spans="1:21">
      <c r="A58" s="3" t="s">
        <v>719</v>
      </c>
      <c r="B58" s="28" t="s">
        <v>432</v>
      </c>
      <c r="C58" s="29">
        <v>130</v>
      </c>
      <c r="D58" s="29">
        <v>6400</v>
      </c>
      <c r="E58" s="35" t="s">
        <v>120</v>
      </c>
      <c r="F58" s="33">
        <v>18204</v>
      </c>
      <c r="G58" s="29" t="s">
        <v>678</v>
      </c>
      <c r="H58" s="792">
        <v>499</v>
      </c>
      <c r="I58" s="780">
        <v>419</v>
      </c>
      <c r="J58" s="780">
        <v>341</v>
      </c>
      <c r="K58" s="780">
        <v>331</v>
      </c>
      <c r="L58" s="778">
        <v>338</v>
      </c>
      <c r="M58" s="778">
        <v>310</v>
      </c>
      <c r="N58" s="778">
        <v>281</v>
      </c>
      <c r="O58" s="778">
        <v>249</v>
      </c>
      <c r="P58" s="606">
        <f t="shared" si="0"/>
        <v>15409.119999999999</v>
      </c>
      <c r="Q58" s="606">
        <f t="shared" si="1"/>
        <v>13185.93</v>
      </c>
      <c r="R58" s="606">
        <f t="shared" si="2"/>
        <v>12651.1</v>
      </c>
      <c r="S58" s="606">
        <f t="shared" si="3"/>
        <v>13438.6</v>
      </c>
      <c r="T58" s="606">
        <f t="shared" si="4"/>
        <v>15095.079999999998</v>
      </c>
      <c r="U58" s="606">
        <f t="shared" si="5"/>
        <v>14935.8</v>
      </c>
    </row>
    <row r="59" spans="1:21">
      <c r="A59" s="3" t="s">
        <v>1776</v>
      </c>
      <c r="B59" s="28" t="s">
        <v>434</v>
      </c>
      <c r="C59" s="29">
        <v>19</v>
      </c>
      <c r="D59" s="29">
        <v>6440</v>
      </c>
      <c r="E59" s="35" t="s">
        <v>352</v>
      </c>
      <c r="F59" s="33"/>
      <c r="G59" s="29" t="s">
        <v>678</v>
      </c>
      <c r="H59" s="792">
        <v>106</v>
      </c>
      <c r="I59" s="780">
        <v>105</v>
      </c>
      <c r="J59" s="780">
        <v>101</v>
      </c>
      <c r="K59" s="780">
        <v>100</v>
      </c>
      <c r="L59" s="778">
        <v>77</v>
      </c>
      <c r="M59" s="778">
        <v>48</v>
      </c>
      <c r="N59" s="778">
        <v>21</v>
      </c>
      <c r="O59" s="778">
        <v>12</v>
      </c>
      <c r="P59" s="606">
        <f t="shared" si="0"/>
        <v>3273.2799999999997</v>
      </c>
      <c r="Q59" s="606">
        <f t="shared" si="1"/>
        <v>3304.35</v>
      </c>
      <c r="R59" s="606">
        <f t="shared" si="2"/>
        <v>3747.1000000000004</v>
      </c>
      <c r="S59" s="606">
        <f t="shared" si="3"/>
        <v>4060</v>
      </c>
      <c r="T59" s="606">
        <f t="shared" si="4"/>
        <v>3438.8199999999997</v>
      </c>
      <c r="U59" s="606">
        <f t="shared" si="5"/>
        <v>2312.64</v>
      </c>
    </row>
    <row r="60" spans="1:21">
      <c r="A60" s="3" t="s">
        <v>118</v>
      </c>
      <c r="B60" s="28" t="s">
        <v>434</v>
      </c>
      <c r="C60" s="29">
        <v>98</v>
      </c>
      <c r="D60" s="30">
        <v>6440</v>
      </c>
      <c r="E60" s="35" t="s">
        <v>352</v>
      </c>
      <c r="F60" s="29">
        <v>3503904</v>
      </c>
      <c r="G60" s="29" t="s">
        <v>678</v>
      </c>
      <c r="H60" s="792">
        <v>2324</v>
      </c>
      <c r="I60" s="777">
        <v>3517</v>
      </c>
      <c r="J60" s="777">
        <v>3860</v>
      </c>
      <c r="K60" s="777">
        <v>1340</v>
      </c>
      <c r="L60" s="778">
        <v>894</v>
      </c>
      <c r="M60" s="778">
        <v>1382</v>
      </c>
      <c r="N60" s="778">
        <v>579</v>
      </c>
      <c r="O60" s="778">
        <v>475</v>
      </c>
      <c r="P60" s="606">
        <f t="shared" si="0"/>
        <v>71765.119999999995</v>
      </c>
      <c r="Q60" s="606">
        <f t="shared" si="1"/>
        <v>110679.98999999999</v>
      </c>
      <c r="R60" s="606">
        <f t="shared" si="2"/>
        <v>143206</v>
      </c>
      <c r="S60" s="606">
        <f t="shared" si="3"/>
        <v>54404</v>
      </c>
      <c r="T60" s="606">
        <f t="shared" si="4"/>
        <v>39926.039999999994</v>
      </c>
      <c r="U60" s="606">
        <f t="shared" si="5"/>
        <v>66584.759999999995</v>
      </c>
    </row>
    <row r="61" spans="1:21">
      <c r="A61" s="3" t="s">
        <v>324</v>
      </c>
      <c r="B61" s="34" t="s">
        <v>720</v>
      </c>
      <c r="C61" s="33">
        <v>33</v>
      </c>
      <c r="D61" s="33">
        <v>6430</v>
      </c>
      <c r="E61" s="36" t="s">
        <v>119</v>
      </c>
      <c r="F61" s="33">
        <v>22988</v>
      </c>
      <c r="G61" s="29" t="s">
        <v>678</v>
      </c>
      <c r="H61" s="795">
        <v>62</v>
      </c>
      <c r="I61" s="780">
        <v>62</v>
      </c>
      <c r="J61" s="780">
        <v>62</v>
      </c>
      <c r="K61" s="780">
        <v>62</v>
      </c>
      <c r="L61" s="778">
        <v>62</v>
      </c>
      <c r="M61" s="778">
        <v>83</v>
      </c>
      <c r="N61" s="778">
        <v>55</v>
      </c>
      <c r="O61" s="778">
        <v>72</v>
      </c>
      <c r="P61" s="606">
        <f t="shared" ref="P61:P124" si="6">$P$3*H61</f>
        <v>1914.56</v>
      </c>
      <c r="Q61" s="606">
        <f t="shared" ref="Q61:Q124" si="7">$Q$3*I61</f>
        <v>1951.1399999999999</v>
      </c>
      <c r="R61" s="606">
        <f t="shared" ref="R61:R124" si="8">$R$3*J61</f>
        <v>2300.2000000000003</v>
      </c>
      <c r="S61" s="606">
        <f t="shared" ref="S61:S124" si="9">$S$3*K61</f>
        <v>2517.2000000000003</v>
      </c>
      <c r="T61" s="606">
        <f t="shared" ref="T61:T124" si="10">$T$3*L61</f>
        <v>2768.9199999999996</v>
      </c>
      <c r="U61" s="606">
        <f t="shared" ref="U61:U124" si="11">$U$3*M61</f>
        <v>3998.94</v>
      </c>
    </row>
    <row r="62" spans="1:21">
      <c r="A62" s="3" t="s">
        <v>111</v>
      </c>
      <c r="B62" s="28" t="s">
        <v>435</v>
      </c>
      <c r="C62" s="29">
        <v>13</v>
      </c>
      <c r="D62" s="33">
        <v>6400</v>
      </c>
      <c r="E62" s="35" t="s">
        <v>120</v>
      </c>
      <c r="F62" s="29">
        <v>18259</v>
      </c>
      <c r="G62" s="29" t="s">
        <v>678</v>
      </c>
      <c r="H62" s="792">
        <v>1553</v>
      </c>
      <c r="I62" s="777">
        <v>265</v>
      </c>
      <c r="J62" s="777">
        <v>297</v>
      </c>
      <c r="K62" s="777">
        <v>260</v>
      </c>
      <c r="L62" s="778">
        <v>148</v>
      </c>
      <c r="M62" s="778">
        <v>163</v>
      </c>
      <c r="N62" s="778">
        <v>112</v>
      </c>
      <c r="O62" s="778">
        <v>135</v>
      </c>
      <c r="P62" s="606">
        <f t="shared" si="6"/>
        <v>47956.639999999999</v>
      </c>
      <c r="Q62" s="606">
        <f t="shared" si="7"/>
        <v>8339.5499999999993</v>
      </c>
      <c r="R62" s="606">
        <f t="shared" si="8"/>
        <v>11018.7</v>
      </c>
      <c r="S62" s="606">
        <f t="shared" si="9"/>
        <v>10556</v>
      </c>
      <c r="T62" s="606">
        <f t="shared" si="10"/>
        <v>6609.6799999999994</v>
      </c>
      <c r="U62" s="606">
        <f t="shared" si="11"/>
        <v>7853.34</v>
      </c>
    </row>
    <row r="63" spans="1:21">
      <c r="A63" s="3" t="s">
        <v>131</v>
      </c>
      <c r="B63" s="28" t="s">
        <v>670</v>
      </c>
      <c r="C63" s="29">
        <v>2</v>
      </c>
      <c r="D63" s="30">
        <v>6300</v>
      </c>
      <c r="E63" s="35" t="s">
        <v>349</v>
      </c>
      <c r="F63" s="29">
        <v>42341878</v>
      </c>
      <c r="G63" s="29" t="s">
        <v>678</v>
      </c>
      <c r="H63" s="795">
        <v>459</v>
      </c>
      <c r="I63" s="780">
        <v>397</v>
      </c>
      <c r="J63" s="780">
        <v>480</v>
      </c>
      <c r="K63" s="780">
        <v>442</v>
      </c>
      <c r="L63" s="778">
        <v>478</v>
      </c>
      <c r="M63" s="778">
        <v>538</v>
      </c>
      <c r="N63" s="778">
        <v>543</v>
      </c>
      <c r="O63" s="778">
        <v>612</v>
      </c>
      <c r="P63" s="606">
        <f t="shared" si="6"/>
        <v>14173.92</v>
      </c>
      <c r="Q63" s="606">
        <f t="shared" si="7"/>
        <v>12493.59</v>
      </c>
      <c r="R63" s="606">
        <f t="shared" si="8"/>
        <v>17808</v>
      </c>
      <c r="S63" s="606">
        <f t="shared" si="9"/>
        <v>17945.2</v>
      </c>
      <c r="T63" s="606">
        <f t="shared" si="10"/>
        <v>21347.48</v>
      </c>
      <c r="U63" s="606">
        <f t="shared" si="11"/>
        <v>25920.84</v>
      </c>
    </row>
    <row r="64" spans="1:21">
      <c r="A64" s="3" t="s">
        <v>187</v>
      </c>
      <c r="B64" s="28" t="s">
        <v>721</v>
      </c>
      <c r="C64" s="29" t="s">
        <v>647</v>
      </c>
      <c r="D64" s="29">
        <v>6400</v>
      </c>
      <c r="E64" s="35" t="s">
        <v>120</v>
      </c>
      <c r="F64" s="29">
        <v>16788</v>
      </c>
      <c r="G64" s="29" t="s">
        <v>678</v>
      </c>
      <c r="H64" s="793">
        <v>32</v>
      </c>
      <c r="I64" s="779">
        <v>29</v>
      </c>
      <c r="J64" s="779">
        <v>29</v>
      </c>
      <c r="K64" s="779">
        <v>111</v>
      </c>
      <c r="L64" s="778">
        <v>143</v>
      </c>
      <c r="M64" s="778">
        <v>168</v>
      </c>
      <c r="N64" s="778">
        <v>542</v>
      </c>
      <c r="O64" s="778">
        <v>249</v>
      </c>
      <c r="P64" s="606">
        <f t="shared" si="6"/>
        <v>988.16</v>
      </c>
      <c r="Q64" s="606">
        <f t="shared" si="7"/>
        <v>912.63</v>
      </c>
      <c r="R64" s="606">
        <f t="shared" si="8"/>
        <v>1075.9000000000001</v>
      </c>
      <c r="S64" s="606">
        <f t="shared" si="9"/>
        <v>4506.6000000000004</v>
      </c>
      <c r="T64" s="606">
        <f t="shared" si="10"/>
        <v>6386.3799999999992</v>
      </c>
      <c r="U64" s="606">
        <f t="shared" si="11"/>
        <v>8094.24</v>
      </c>
    </row>
    <row r="65" spans="1:21">
      <c r="A65" s="3" t="s">
        <v>306</v>
      </c>
      <c r="B65" s="28" t="s">
        <v>436</v>
      </c>
      <c r="C65" s="29">
        <v>14</v>
      </c>
      <c r="D65" s="29" t="s">
        <v>355</v>
      </c>
      <c r="E65" s="35" t="s">
        <v>121</v>
      </c>
      <c r="F65" s="29" t="s">
        <v>437</v>
      </c>
      <c r="G65" s="29" t="s">
        <v>678</v>
      </c>
      <c r="H65" s="791">
        <v>39</v>
      </c>
      <c r="I65" s="779">
        <v>28</v>
      </c>
      <c r="J65" s="779">
        <v>23</v>
      </c>
      <c r="K65" s="779">
        <v>25</v>
      </c>
      <c r="L65" s="778">
        <v>37</v>
      </c>
      <c r="M65" s="778">
        <v>36</v>
      </c>
      <c r="N65" s="778">
        <v>43</v>
      </c>
      <c r="O65" s="778">
        <v>34</v>
      </c>
      <c r="P65" s="606">
        <f t="shared" si="6"/>
        <v>1204.32</v>
      </c>
      <c r="Q65" s="606">
        <f t="shared" si="7"/>
        <v>881.16</v>
      </c>
      <c r="R65" s="606">
        <f t="shared" si="8"/>
        <v>853.30000000000007</v>
      </c>
      <c r="S65" s="606">
        <f t="shared" si="9"/>
        <v>1015</v>
      </c>
      <c r="T65" s="606">
        <f t="shared" si="10"/>
        <v>1652.4199999999998</v>
      </c>
      <c r="U65" s="606">
        <f t="shared" si="11"/>
        <v>1734.48</v>
      </c>
    </row>
    <row r="66" spans="1:21">
      <c r="A66" s="3" t="s">
        <v>146</v>
      </c>
      <c r="B66" s="28" t="s">
        <v>436</v>
      </c>
      <c r="C66" s="29">
        <v>44</v>
      </c>
      <c r="D66" s="29" t="s">
        <v>355</v>
      </c>
      <c r="E66" s="35" t="s">
        <v>121</v>
      </c>
      <c r="F66" s="29" t="s">
        <v>438</v>
      </c>
      <c r="G66" s="29" t="s">
        <v>678</v>
      </c>
      <c r="H66" s="791">
        <v>583</v>
      </c>
      <c r="I66" s="779">
        <v>443</v>
      </c>
      <c r="J66" s="779">
        <v>417</v>
      </c>
      <c r="K66" s="779">
        <v>454</v>
      </c>
      <c r="L66" s="778">
        <v>489</v>
      </c>
      <c r="M66" s="778">
        <v>508</v>
      </c>
      <c r="N66" s="778">
        <v>373</v>
      </c>
      <c r="O66" s="778">
        <v>414</v>
      </c>
      <c r="P66" s="606">
        <f t="shared" si="6"/>
        <v>18003.04</v>
      </c>
      <c r="Q66" s="606">
        <f t="shared" si="7"/>
        <v>13941.21</v>
      </c>
      <c r="R66" s="606">
        <f t="shared" si="8"/>
        <v>15470.7</v>
      </c>
      <c r="S66" s="606">
        <f t="shared" si="9"/>
        <v>18432.400000000001</v>
      </c>
      <c r="T66" s="606">
        <f t="shared" si="10"/>
        <v>21838.739999999998</v>
      </c>
      <c r="U66" s="606">
        <f t="shared" si="11"/>
        <v>24475.439999999999</v>
      </c>
    </row>
    <row r="67" spans="1:21">
      <c r="A67" s="3" t="s">
        <v>146</v>
      </c>
      <c r="B67" s="28" t="s">
        <v>436</v>
      </c>
      <c r="C67" s="29">
        <v>44</v>
      </c>
      <c r="D67" s="29" t="s">
        <v>355</v>
      </c>
      <c r="E67" s="35" t="s">
        <v>121</v>
      </c>
      <c r="F67" s="29" t="s">
        <v>439</v>
      </c>
      <c r="G67" s="29" t="s">
        <v>678</v>
      </c>
      <c r="H67" s="791">
        <v>541</v>
      </c>
      <c r="I67" s="779">
        <v>597</v>
      </c>
      <c r="J67" s="779">
        <v>487</v>
      </c>
      <c r="K67" s="779">
        <v>466</v>
      </c>
      <c r="L67" s="778">
        <v>562</v>
      </c>
      <c r="M67" s="778">
        <v>545</v>
      </c>
      <c r="N67" s="778">
        <v>439</v>
      </c>
      <c r="O67" s="778">
        <v>449</v>
      </c>
      <c r="P67" s="606">
        <f t="shared" si="6"/>
        <v>16706.079999999998</v>
      </c>
      <c r="Q67" s="606">
        <f t="shared" si="7"/>
        <v>18787.59</v>
      </c>
      <c r="R67" s="606">
        <f t="shared" si="8"/>
        <v>18067.7</v>
      </c>
      <c r="S67" s="606">
        <f t="shared" si="9"/>
        <v>18919.600000000002</v>
      </c>
      <c r="T67" s="606">
        <f t="shared" si="10"/>
        <v>25098.92</v>
      </c>
      <c r="U67" s="606">
        <f t="shared" si="11"/>
        <v>26258.1</v>
      </c>
    </row>
    <row r="68" spans="1:21">
      <c r="A68" s="3" t="s">
        <v>146</v>
      </c>
      <c r="B68" s="28" t="s">
        <v>436</v>
      </c>
      <c r="C68" s="29">
        <v>44</v>
      </c>
      <c r="D68" s="29" t="s">
        <v>355</v>
      </c>
      <c r="E68" s="35" t="s">
        <v>121</v>
      </c>
      <c r="F68" s="29" t="s">
        <v>440</v>
      </c>
      <c r="G68" s="29" t="s">
        <v>678</v>
      </c>
      <c r="H68" s="791">
        <v>3966</v>
      </c>
      <c r="I68" s="779">
        <v>3292</v>
      </c>
      <c r="J68" s="779">
        <v>2902</v>
      </c>
      <c r="K68" s="779">
        <v>2847</v>
      </c>
      <c r="L68" s="778">
        <v>2762</v>
      </c>
      <c r="M68" s="778">
        <v>2660</v>
      </c>
      <c r="N68" s="778">
        <v>2187</v>
      </c>
      <c r="O68" s="778">
        <v>2036</v>
      </c>
      <c r="P68" s="606">
        <f t="shared" si="6"/>
        <v>122470.08</v>
      </c>
      <c r="Q68" s="606">
        <f t="shared" si="7"/>
        <v>103599.23999999999</v>
      </c>
      <c r="R68" s="606">
        <f t="shared" si="8"/>
        <v>107664.2</v>
      </c>
      <c r="S68" s="606">
        <f t="shared" si="9"/>
        <v>115588.2</v>
      </c>
      <c r="T68" s="606">
        <f t="shared" si="10"/>
        <v>123350.91999999998</v>
      </c>
      <c r="U68" s="606">
        <f t="shared" si="11"/>
        <v>128158.8</v>
      </c>
    </row>
    <row r="69" spans="1:21">
      <c r="A69" s="3" t="s">
        <v>1778</v>
      </c>
      <c r="B69" s="34" t="s">
        <v>722</v>
      </c>
      <c r="C69" s="33">
        <v>5</v>
      </c>
      <c r="D69" s="33">
        <v>6310</v>
      </c>
      <c r="E69" s="36" t="s">
        <v>359</v>
      </c>
      <c r="F69" s="33" t="s">
        <v>723</v>
      </c>
      <c r="G69" s="29" t="s">
        <v>678</v>
      </c>
      <c r="H69" s="795">
        <v>58</v>
      </c>
      <c r="I69" s="780">
        <v>58</v>
      </c>
      <c r="J69" s="780">
        <v>58</v>
      </c>
      <c r="K69" s="780">
        <v>58</v>
      </c>
      <c r="L69" s="778">
        <v>58</v>
      </c>
      <c r="M69" s="778">
        <v>59</v>
      </c>
      <c r="N69" s="778">
        <v>54</v>
      </c>
      <c r="O69" s="778">
        <v>73</v>
      </c>
      <c r="P69" s="606">
        <f t="shared" si="6"/>
        <v>1791.04</v>
      </c>
      <c r="Q69" s="606">
        <f t="shared" si="7"/>
        <v>1825.26</v>
      </c>
      <c r="R69" s="606">
        <f t="shared" si="8"/>
        <v>2151.8000000000002</v>
      </c>
      <c r="S69" s="606">
        <f t="shared" si="9"/>
        <v>2354.8000000000002</v>
      </c>
      <c r="T69" s="606">
        <f t="shared" si="10"/>
        <v>2590.2799999999997</v>
      </c>
      <c r="U69" s="606">
        <f t="shared" si="11"/>
        <v>2842.62</v>
      </c>
    </row>
    <row r="70" spans="1:21">
      <c r="A70" s="3" t="s">
        <v>2097</v>
      </c>
      <c r="B70" s="34" t="s">
        <v>2098</v>
      </c>
      <c r="C70" s="33">
        <v>7</v>
      </c>
      <c r="D70" s="33">
        <v>6310</v>
      </c>
      <c r="E70" s="36" t="s">
        <v>359</v>
      </c>
      <c r="F70" s="33"/>
      <c r="G70" s="29"/>
      <c r="H70" s="795"/>
      <c r="I70" s="780"/>
      <c r="J70" s="780"/>
      <c r="K70" s="780"/>
      <c r="L70" s="778"/>
      <c r="M70" s="778"/>
      <c r="N70" s="778">
        <v>156</v>
      </c>
      <c r="O70" s="778">
        <v>188</v>
      </c>
      <c r="P70" s="606"/>
      <c r="Q70" s="606"/>
      <c r="R70" s="606"/>
      <c r="S70" s="606"/>
      <c r="T70" s="606"/>
      <c r="U70" s="606"/>
    </row>
    <row r="71" spans="1:21">
      <c r="A71" s="3" t="s">
        <v>1469</v>
      </c>
      <c r="B71" s="28" t="s">
        <v>441</v>
      </c>
      <c r="C71" s="29">
        <v>1</v>
      </c>
      <c r="D71" s="29" t="s">
        <v>351</v>
      </c>
      <c r="E71" s="35" t="s">
        <v>352</v>
      </c>
      <c r="F71" s="29" t="s">
        <v>442</v>
      </c>
      <c r="G71" s="29" t="s">
        <v>678</v>
      </c>
      <c r="H71" s="791">
        <v>250</v>
      </c>
      <c r="I71" s="779">
        <v>239</v>
      </c>
      <c r="J71" s="779">
        <v>281</v>
      </c>
      <c r="K71" s="779">
        <v>253</v>
      </c>
      <c r="L71" s="778">
        <v>30</v>
      </c>
      <c r="M71" s="778">
        <v>0</v>
      </c>
      <c r="N71" s="778">
        <v>0</v>
      </c>
      <c r="O71" s="778">
        <v>0</v>
      </c>
      <c r="P71" s="606">
        <f t="shared" si="6"/>
        <v>7720</v>
      </c>
      <c r="Q71" s="606">
        <f t="shared" si="7"/>
        <v>7521.33</v>
      </c>
      <c r="R71" s="606">
        <f t="shared" si="8"/>
        <v>10425.1</v>
      </c>
      <c r="S71" s="606">
        <f t="shared" si="9"/>
        <v>10271.800000000001</v>
      </c>
      <c r="T71" s="606">
        <f t="shared" si="10"/>
        <v>1339.8</v>
      </c>
      <c r="U71" s="606">
        <f t="shared" si="11"/>
        <v>0</v>
      </c>
    </row>
    <row r="72" spans="1:21">
      <c r="A72" s="3" t="s">
        <v>408</v>
      </c>
      <c r="B72" s="28" t="s">
        <v>406</v>
      </c>
      <c r="C72" s="29">
        <v>12</v>
      </c>
      <c r="D72" s="29" t="s">
        <v>348</v>
      </c>
      <c r="E72" s="35" t="s">
        <v>349</v>
      </c>
      <c r="F72" s="29" t="s">
        <v>407</v>
      </c>
      <c r="G72" s="29" t="s">
        <v>678</v>
      </c>
      <c r="H72" s="791">
        <v>104</v>
      </c>
      <c r="I72" s="779">
        <v>75</v>
      </c>
      <c r="J72" s="779">
        <v>76</v>
      </c>
      <c r="K72" s="779">
        <v>66</v>
      </c>
      <c r="L72" s="778">
        <v>90</v>
      </c>
      <c r="M72" s="778">
        <v>90</v>
      </c>
      <c r="N72" s="778">
        <v>173</v>
      </c>
      <c r="O72" s="778">
        <v>108</v>
      </c>
      <c r="P72" s="606">
        <f t="shared" si="6"/>
        <v>3211.52</v>
      </c>
      <c r="Q72" s="606">
        <f t="shared" si="7"/>
        <v>2360.25</v>
      </c>
      <c r="R72" s="606">
        <f t="shared" si="8"/>
        <v>2819.6</v>
      </c>
      <c r="S72" s="606">
        <f t="shared" si="9"/>
        <v>2679.6</v>
      </c>
      <c r="T72" s="606">
        <f t="shared" si="10"/>
        <v>4019.3999999999996</v>
      </c>
      <c r="U72" s="606">
        <f t="shared" si="11"/>
        <v>4336.2</v>
      </c>
    </row>
    <row r="73" spans="1:21">
      <c r="A73" s="3" t="s">
        <v>1081</v>
      </c>
      <c r="B73" s="28" t="s">
        <v>363</v>
      </c>
      <c r="C73" s="29">
        <v>3</v>
      </c>
      <c r="D73" s="33">
        <v>6400</v>
      </c>
      <c r="E73" s="35" t="s">
        <v>120</v>
      </c>
      <c r="F73" s="29">
        <v>63252587</v>
      </c>
      <c r="G73" s="29" t="s">
        <v>678</v>
      </c>
      <c r="H73" s="792">
        <v>1316</v>
      </c>
      <c r="I73" s="777">
        <v>1195</v>
      </c>
      <c r="J73" s="777">
        <v>1133</v>
      </c>
      <c r="K73" s="777">
        <v>579</v>
      </c>
      <c r="L73" s="778">
        <v>493</v>
      </c>
      <c r="M73" s="778">
        <v>449</v>
      </c>
      <c r="N73" s="778">
        <v>378</v>
      </c>
      <c r="O73" s="778">
        <v>427</v>
      </c>
      <c r="P73" s="606">
        <f t="shared" si="6"/>
        <v>40638.080000000002</v>
      </c>
      <c r="Q73" s="606">
        <f t="shared" si="7"/>
        <v>37606.65</v>
      </c>
      <c r="R73" s="606">
        <f t="shared" si="8"/>
        <v>42034.3</v>
      </c>
      <c r="S73" s="606">
        <f t="shared" si="9"/>
        <v>23507.4</v>
      </c>
      <c r="T73" s="606">
        <f t="shared" si="10"/>
        <v>22017.379999999997</v>
      </c>
      <c r="U73" s="606">
        <f t="shared" si="11"/>
        <v>21632.82</v>
      </c>
    </row>
    <row r="74" spans="1:21">
      <c r="A74" s="3" t="s">
        <v>1080</v>
      </c>
      <c r="B74" s="28" t="s">
        <v>363</v>
      </c>
      <c r="C74" s="29">
        <v>3</v>
      </c>
      <c r="D74" s="33">
        <v>6400</v>
      </c>
      <c r="E74" s="35" t="s">
        <v>120</v>
      </c>
      <c r="F74" s="941">
        <v>63252586</v>
      </c>
      <c r="G74" s="29" t="s">
        <v>678</v>
      </c>
      <c r="H74" s="795">
        <v>1163</v>
      </c>
      <c r="I74" s="780">
        <v>1105</v>
      </c>
      <c r="J74" s="780">
        <v>1045</v>
      </c>
      <c r="K74" s="780">
        <v>683</v>
      </c>
      <c r="L74" s="778">
        <v>829</v>
      </c>
      <c r="M74" s="778">
        <v>733</v>
      </c>
      <c r="N74" s="778">
        <v>727</v>
      </c>
      <c r="O74" s="778">
        <v>741</v>
      </c>
      <c r="P74" s="606">
        <f t="shared" si="6"/>
        <v>35913.440000000002</v>
      </c>
      <c r="Q74" s="606">
        <f t="shared" si="7"/>
        <v>34774.35</v>
      </c>
      <c r="R74" s="606">
        <f t="shared" si="8"/>
        <v>38769.5</v>
      </c>
      <c r="S74" s="606">
        <f t="shared" si="9"/>
        <v>27729.8</v>
      </c>
      <c r="T74" s="606">
        <f t="shared" si="10"/>
        <v>37023.14</v>
      </c>
      <c r="U74" s="606">
        <f t="shared" si="11"/>
        <v>35315.94</v>
      </c>
    </row>
    <row r="75" spans="1:21">
      <c r="A75" s="3" t="s">
        <v>1079</v>
      </c>
      <c r="B75" s="28" t="s">
        <v>363</v>
      </c>
      <c r="C75" s="29">
        <v>3</v>
      </c>
      <c r="D75" s="33">
        <v>6400</v>
      </c>
      <c r="E75" s="35" t="s">
        <v>120</v>
      </c>
      <c r="F75" s="29">
        <v>63135526</v>
      </c>
      <c r="G75" s="29" t="s">
        <v>678</v>
      </c>
      <c r="H75" s="795">
        <v>72</v>
      </c>
      <c r="I75" s="780">
        <v>98</v>
      </c>
      <c r="J75" s="780">
        <v>107</v>
      </c>
      <c r="K75" s="780">
        <v>96</v>
      </c>
      <c r="L75" s="778">
        <v>56</v>
      </c>
      <c r="M75" s="778">
        <v>87</v>
      </c>
      <c r="N75" s="778">
        <v>112</v>
      </c>
      <c r="O75" s="778">
        <v>277</v>
      </c>
      <c r="P75" s="606">
        <f t="shared" si="6"/>
        <v>2223.36</v>
      </c>
      <c r="Q75" s="606">
        <f t="shared" si="7"/>
        <v>3084.06</v>
      </c>
      <c r="R75" s="606">
        <f t="shared" si="8"/>
        <v>3969.7000000000003</v>
      </c>
      <c r="S75" s="606">
        <f t="shared" si="9"/>
        <v>3897.6000000000004</v>
      </c>
      <c r="T75" s="606">
        <f t="shared" si="10"/>
        <v>2500.96</v>
      </c>
      <c r="U75" s="606">
        <f t="shared" si="11"/>
        <v>4191.66</v>
      </c>
    </row>
    <row r="76" spans="1:21">
      <c r="A76" s="3" t="s">
        <v>314</v>
      </c>
      <c r="B76" s="28" t="s">
        <v>443</v>
      </c>
      <c r="C76" s="29">
        <v>26</v>
      </c>
      <c r="D76" s="29" t="s">
        <v>347</v>
      </c>
      <c r="E76" s="35" t="s">
        <v>120</v>
      </c>
      <c r="F76" s="29" t="s">
        <v>444</v>
      </c>
      <c r="G76" s="29" t="s">
        <v>678</v>
      </c>
      <c r="H76" s="791">
        <v>181</v>
      </c>
      <c r="I76" s="779">
        <v>108</v>
      </c>
      <c r="J76" s="779">
        <v>158</v>
      </c>
      <c r="K76" s="779">
        <v>119</v>
      </c>
      <c r="L76" s="778">
        <v>111</v>
      </c>
      <c r="M76" s="778">
        <v>97</v>
      </c>
      <c r="N76" s="778">
        <v>108</v>
      </c>
      <c r="O76" s="778">
        <v>112</v>
      </c>
      <c r="P76" s="606">
        <f t="shared" si="6"/>
        <v>5589.28</v>
      </c>
      <c r="Q76" s="606">
        <f t="shared" si="7"/>
        <v>3398.7599999999998</v>
      </c>
      <c r="R76" s="606">
        <f t="shared" si="8"/>
        <v>5861.8</v>
      </c>
      <c r="S76" s="606">
        <f t="shared" si="9"/>
        <v>4831.4000000000005</v>
      </c>
      <c r="T76" s="606">
        <f t="shared" si="10"/>
        <v>4957.2599999999993</v>
      </c>
      <c r="U76" s="606">
        <f t="shared" si="11"/>
        <v>4673.46</v>
      </c>
    </row>
    <row r="77" spans="1:21">
      <c r="A77" s="3" t="s">
        <v>314</v>
      </c>
      <c r="B77" s="28" t="s">
        <v>443</v>
      </c>
      <c r="C77" s="29">
        <v>24</v>
      </c>
      <c r="D77" s="29" t="s">
        <v>347</v>
      </c>
      <c r="E77" s="35" t="s">
        <v>120</v>
      </c>
      <c r="F77" s="29">
        <v>65976663</v>
      </c>
      <c r="G77" s="29" t="s">
        <v>678</v>
      </c>
      <c r="H77" s="791">
        <v>141</v>
      </c>
      <c r="I77" s="779">
        <v>71</v>
      </c>
      <c r="J77" s="779">
        <v>72</v>
      </c>
      <c r="K77" s="779">
        <v>85</v>
      </c>
      <c r="L77" s="778">
        <v>68</v>
      </c>
      <c r="M77" s="778">
        <v>62</v>
      </c>
      <c r="N77" s="778">
        <v>78</v>
      </c>
      <c r="O77" s="778">
        <v>79</v>
      </c>
      <c r="P77" s="606">
        <f t="shared" si="6"/>
        <v>4354.08</v>
      </c>
      <c r="Q77" s="606">
        <f t="shared" si="7"/>
        <v>2234.37</v>
      </c>
      <c r="R77" s="606">
        <f t="shared" si="8"/>
        <v>2671.2000000000003</v>
      </c>
      <c r="S77" s="606">
        <f t="shared" si="9"/>
        <v>3451</v>
      </c>
      <c r="T77" s="606">
        <f t="shared" si="10"/>
        <v>3036.8799999999997</v>
      </c>
      <c r="U77" s="606">
        <f t="shared" si="11"/>
        <v>2987.16</v>
      </c>
    </row>
    <row r="78" spans="1:21">
      <c r="A78" s="3" t="s">
        <v>144</v>
      </c>
      <c r="B78" s="28" t="s">
        <v>445</v>
      </c>
      <c r="C78" s="30" t="s">
        <v>446</v>
      </c>
      <c r="D78" s="30">
        <v>6400</v>
      </c>
      <c r="E78" s="35" t="s">
        <v>120</v>
      </c>
      <c r="F78" s="29">
        <v>29037356</v>
      </c>
      <c r="G78" s="29" t="s">
        <v>678</v>
      </c>
      <c r="H78" s="792">
        <v>2701</v>
      </c>
      <c r="I78" s="777">
        <v>2550</v>
      </c>
      <c r="J78" s="777">
        <v>2503</v>
      </c>
      <c r="K78" s="777">
        <v>2288</v>
      </c>
      <c r="L78" s="778">
        <v>2504</v>
      </c>
      <c r="M78" s="778">
        <v>2002</v>
      </c>
      <c r="N78" s="778">
        <v>1469</v>
      </c>
      <c r="O78" s="778">
        <v>2381</v>
      </c>
      <c r="P78" s="606">
        <f t="shared" si="6"/>
        <v>83406.87999999999</v>
      </c>
      <c r="Q78" s="606">
        <f t="shared" si="7"/>
        <v>80248.5</v>
      </c>
      <c r="R78" s="606">
        <f t="shared" si="8"/>
        <v>92861.3</v>
      </c>
      <c r="S78" s="606">
        <f t="shared" si="9"/>
        <v>92892.800000000003</v>
      </c>
      <c r="T78" s="606">
        <f t="shared" si="10"/>
        <v>111828.63999999998</v>
      </c>
      <c r="U78" s="606">
        <f t="shared" si="11"/>
        <v>96456.36</v>
      </c>
    </row>
    <row r="79" spans="1:21">
      <c r="A79" s="3" t="s">
        <v>307</v>
      </c>
      <c r="B79" s="28" t="s">
        <v>367</v>
      </c>
      <c r="C79" s="29">
        <v>12</v>
      </c>
      <c r="D79" s="29" t="s">
        <v>355</v>
      </c>
      <c r="E79" s="35" t="s">
        <v>121</v>
      </c>
      <c r="F79" s="29" t="s">
        <v>447</v>
      </c>
      <c r="G79" s="29" t="s">
        <v>678</v>
      </c>
      <c r="H79" s="791">
        <v>11</v>
      </c>
      <c r="I79" s="779">
        <v>11</v>
      </c>
      <c r="J79" s="779">
        <v>5</v>
      </c>
      <c r="K79" s="779">
        <v>14</v>
      </c>
      <c r="L79" s="778">
        <v>14</v>
      </c>
      <c r="M79" s="778">
        <v>8</v>
      </c>
      <c r="N79" s="778">
        <v>9</v>
      </c>
      <c r="O79" s="778">
        <v>7</v>
      </c>
      <c r="P79" s="606">
        <f t="shared" si="6"/>
        <v>339.68</v>
      </c>
      <c r="Q79" s="606">
        <f t="shared" si="7"/>
        <v>346.16999999999996</v>
      </c>
      <c r="R79" s="606">
        <f t="shared" si="8"/>
        <v>185.5</v>
      </c>
      <c r="S79" s="606">
        <f t="shared" si="9"/>
        <v>568.4</v>
      </c>
      <c r="T79" s="606">
        <f t="shared" si="10"/>
        <v>625.24</v>
      </c>
      <c r="U79" s="606">
        <f t="shared" si="11"/>
        <v>385.44</v>
      </c>
    </row>
    <row r="80" spans="1:21">
      <c r="A80" s="3" t="s">
        <v>2182</v>
      </c>
      <c r="B80" s="28" t="s">
        <v>356</v>
      </c>
      <c r="C80" s="29">
        <v>1</v>
      </c>
      <c r="D80" s="29" t="s">
        <v>351</v>
      </c>
      <c r="E80" s="35" t="s">
        <v>352</v>
      </c>
      <c r="F80" s="29">
        <v>63818915</v>
      </c>
      <c r="G80" s="29" t="s">
        <v>678</v>
      </c>
      <c r="H80" s="791">
        <v>223</v>
      </c>
      <c r="I80" s="779">
        <v>209</v>
      </c>
      <c r="J80" s="779">
        <v>305</v>
      </c>
      <c r="K80" s="779">
        <v>124</v>
      </c>
      <c r="L80" s="778">
        <v>0</v>
      </c>
      <c r="M80" s="778">
        <v>77</v>
      </c>
      <c r="N80" s="778">
        <v>70</v>
      </c>
      <c r="O80" s="778">
        <v>63</v>
      </c>
      <c r="P80" s="606">
        <f t="shared" si="6"/>
        <v>6886.24</v>
      </c>
      <c r="Q80" s="606">
        <f t="shared" si="7"/>
        <v>6577.23</v>
      </c>
      <c r="R80" s="606">
        <f t="shared" si="8"/>
        <v>11315.5</v>
      </c>
      <c r="S80" s="606">
        <f t="shared" si="9"/>
        <v>5034.4000000000005</v>
      </c>
      <c r="T80" s="606">
        <f t="shared" si="10"/>
        <v>0</v>
      </c>
      <c r="U80" s="606">
        <f t="shared" si="11"/>
        <v>3709.86</v>
      </c>
    </row>
    <row r="81" spans="1:21" s="933" customFormat="1">
      <c r="A81" s="935" t="s">
        <v>2181</v>
      </c>
      <c r="B81" s="940" t="s">
        <v>356</v>
      </c>
      <c r="C81" s="941">
        <v>3</v>
      </c>
      <c r="D81" s="941">
        <v>6440</v>
      </c>
      <c r="E81" s="942" t="s">
        <v>352</v>
      </c>
      <c r="F81" s="941">
        <v>63819001</v>
      </c>
      <c r="G81" s="941"/>
      <c r="H81" s="791">
        <v>14</v>
      </c>
      <c r="I81" s="779">
        <v>4</v>
      </c>
      <c r="J81" s="779">
        <v>2</v>
      </c>
      <c r="K81" s="779">
        <v>10</v>
      </c>
      <c r="L81" s="778">
        <v>6</v>
      </c>
      <c r="M81" s="778">
        <v>9</v>
      </c>
      <c r="N81" s="778">
        <v>5</v>
      </c>
      <c r="O81" s="778">
        <v>9</v>
      </c>
      <c r="P81" s="976">
        <f t="shared" si="6"/>
        <v>432.32</v>
      </c>
      <c r="Q81" s="976">
        <f t="shared" si="7"/>
        <v>125.88</v>
      </c>
      <c r="R81" s="976">
        <f t="shared" si="8"/>
        <v>74.2</v>
      </c>
      <c r="S81" s="976">
        <f t="shared" si="9"/>
        <v>406</v>
      </c>
      <c r="T81" s="976">
        <f t="shared" si="10"/>
        <v>267.95999999999998</v>
      </c>
      <c r="U81" s="976">
        <f t="shared" si="11"/>
        <v>433.62</v>
      </c>
    </row>
    <row r="82" spans="1:21">
      <c r="A82" s="3" t="s">
        <v>1076</v>
      </c>
      <c r="B82" s="28" t="s">
        <v>356</v>
      </c>
      <c r="C82" s="29">
        <v>1</v>
      </c>
      <c r="D82" s="29" t="s">
        <v>351</v>
      </c>
      <c r="E82" s="35" t="s">
        <v>352</v>
      </c>
      <c r="F82" s="29">
        <v>68510036</v>
      </c>
      <c r="G82" s="29" t="s">
        <v>678</v>
      </c>
      <c r="H82" s="791">
        <v>798</v>
      </c>
      <c r="I82" s="779">
        <v>702</v>
      </c>
      <c r="J82" s="779">
        <v>538</v>
      </c>
      <c r="K82" s="779">
        <v>556</v>
      </c>
      <c r="L82" s="778">
        <v>495</v>
      </c>
      <c r="M82" s="778">
        <v>434</v>
      </c>
      <c r="N82" s="778">
        <v>358</v>
      </c>
      <c r="O82" s="778">
        <v>531</v>
      </c>
      <c r="P82" s="606">
        <f t="shared" si="6"/>
        <v>24642.239999999998</v>
      </c>
      <c r="Q82" s="606">
        <f t="shared" si="7"/>
        <v>22091.94</v>
      </c>
      <c r="R82" s="606">
        <f t="shared" si="8"/>
        <v>19959.8</v>
      </c>
      <c r="S82" s="606">
        <f t="shared" si="9"/>
        <v>22573.600000000002</v>
      </c>
      <c r="T82" s="606">
        <f t="shared" si="10"/>
        <v>22106.699999999997</v>
      </c>
      <c r="U82" s="606">
        <f t="shared" si="11"/>
        <v>20910.12</v>
      </c>
    </row>
    <row r="83" spans="1:21">
      <c r="A83" s="3" t="s">
        <v>1077</v>
      </c>
      <c r="B83" s="28" t="s">
        <v>356</v>
      </c>
      <c r="C83" s="29">
        <v>1</v>
      </c>
      <c r="D83" s="29" t="s">
        <v>351</v>
      </c>
      <c r="E83" s="35" t="s">
        <v>352</v>
      </c>
      <c r="F83" s="29">
        <v>68510037</v>
      </c>
      <c r="G83" s="29" t="s">
        <v>678</v>
      </c>
      <c r="H83" s="791">
        <v>366</v>
      </c>
      <c r="I83" s="779">
        <v>291</v>
      </c>
      <c r="J83" s="779">
        <v>339</v>
      </c>
      <c r="K83" s="779">
        <v>365</v>
      </c>
      <c r="L83" s="778">
        <v>365</v>
      </c>
      <c r="M83" s="778">
        <v>320</v>
      </c>
      <c r="N83" s="778">
        <v>316</v>
      </c>
      <c r="O83" s="778">
        <v>299</v>
      </c>
      <c r="P83" s="606">
        <f t="shared" si="6"/>
        <v>11302.08</v>
      </c>
      <c r="Q83" s="606">
        <f t="shared" si="7"/>
        <v>9157.77</v>
      </c>
      <c r="R83" s="606">
        <f t="shared" si="8"/>
        <v>12576.9</v>
      </c>
      <c r="S83" s="606">
        <f t="shared" si="9"/>
        <v>14819</v>
      </c>
      <c r="T83" s="606">
        <f t="shared" si="10"/>
        <v>16300.9</v>
      </c>
      <c r="U83" s="606">
        <f t="shared" si="11"/>
        <v>15417.6</v>
      </c>
    </row>
    <row r="84" spans="1:21" s="6" customFormat="1">
      <c r="A84" s="3" t="s">
        <v>1078</v>
      </c>
      <c r="B84" s="28" t="s">
        <v>356</v>
      </c>
      <c r="C84" s="29">
        <v>1</v>
      </c>
      <c r="D84" s="29" t="s">
        <v>351</v>
      </c>
      <c r="E84" s="35" t="s">
        <v>352</v>
      </c>
      <c r="F84" s="29"/>
      <c r="G84" s="29" t="s">
        <v>678</v>
      </c>
      <c r="H84" s="793">
        <v>0</v>
      </c>
      <c r="I84" s="779">
        <v>96</v>
      </c>
      <c r="J84" s="779">
        <v>57</v>
      </c>
      <c r="K84" s="779">
        <v>21</v>
      </c>
      <c r="L84" s="778">
        <v>64</v>
      </c>
      <c r="M84" s="778">
        <v>62</v>
      </c>
      <c r="N84" s="778">
        <v>83</v>
      </c>
      <c r="O84" s="783">
        <v>50</v>
      </c>
      <c r="P84" s="606">
        <f t="shared" si="6"/>
        <v>0</v>
      </c>
      <c r="Q84" s="606">
        <f t="shared" si="7"/>
        <v>3021.12</v>
      </c>
      <c r="R84" s="606">
        <f t="shared" si="8"/>
        <v>2114.7000000000003</v>
      </c>
      <c r="S84" s="606">
        <f t="shared" si="9"/>
        <v>852.6</v>
      </c>
      <c r="T84" s="606">
        <f t="shared" si="10"/>
        <v>2858.24</v>
      </c>
      <c r="U84" s="606">
        <f t="shared" si="11"/>
        <v>2987.16</v>
      </c>
    </row>
    <row r="85" spans="1:21">
      <c r="A85" s="3" t="s">
        <v>134</v>
      </c>
      <c r="B85" s="28" t="s">
        <v>356</v>
      </c>
      <c r="C85" s="29">
        <v>24</v>
      </c>
      <c r="D85" s="29" t="s">
        <v>351</v>
      </c>
      <c r="E85" s="35" t="s">
        <v>352</v>
      </c>
      <c r="F85" s="29" t="s">
        <v>448</v>
      </c>
      <c r="G85" s="29" t="s">
        <v>678</v>
      </c>
      <c r="H85" s="791">
        <v>3782</v>
      </c>
      <c r="I85" s="779">
        <v>2820</v>
      </c>
      <c r="J85" s="779">
        <v>2276</v>
      </c>
      <c r="K85" s="779">
        <v>1171</v>
      </c>
      <c r="L85" s="778">
        <v>1109</v>
      </c>
      <c r="M85" s="778">
        <v>1268</v>
      </c>
      <c r="N85" s="778">
        <v>882</v>
      </c>
      <c r="O85" s="778">
        <v>332</v>
      </c>
      <c r="P85" s="606">
        <f t="shared" si="6"/>
        <v>116788.16</v>
      </c>
      <c r="Q85" s="606">
        <f t="shared" si="7"/>
        <v>88745.4</v>
      </c>
      <c r="R85" s="606">
        <f t="shared" si="8"/>
        <v>84439.6</v>
      </c>
      <c r="S85" s="606">
        <f t="shared" si="9"/>
        <v>47542.6</v>
      </c>
      <c r="T85" s="606">
        <f t="shared" si="10"/>
        <v>49527.939999999995</v>
      </c>
      <c r="U85" s="606">
        <f t="shared" si="11"/>
        <v>61092.24</v>
      </c>
    </row>
    <row r="86" spans="1:21">
      <c r="A86" s="3" t="s">
        <v>134</v>
      </c>
      <c r="B86" s="28" t="s">
        <v>356</v>
      </c>
      <c r="C86" s="29">
        <v>24</v>
      </c>
      <c r="D86" s="29" t="s">
        <v>351</v>
      </c>
      <c r="E86" s="35" t="s">
        <v>352</v>
      </c>
      <c r="F86" s="29" t="s">
        <v>449</v>
      </c>
      <c r="G86" s="29" t="s">
        <v>678</v>
      </c>
      <c r="H86" s="791">
        <v>3002</v>
      </c>
      <c r="I86" s="779">
        <v>2180</v>
      </c>
      <c r="J86" s="779">
        <v>2034</v>
      </c>
      <c r="K86" s="779">
        <v>1211</v>
      </c>
      <c r="L86" s="778">
        <v>1226</v>
      </c>
      <c r="M86" s="778">
        <v>1210</v>
      </c>
      <c r="N86" s="778">
        <v>649</v>
      </c>
      <c r="O86" s="778">
        <v>447</v>
      </c>
      <c r="P86" s="606">
        <f t="shared" si="6"/>
        <v>92701.759999999995</v>
      </c>
      <c r="Q86" s="606">
        <f t="shared" si="7"/>
        <v>68604.599999999991</v>
      </c>
      <c r="R86" s="606">
        <f t="shared" si="8"/>
        <v>75461.400000000009</v>
      </c>
      <c r="S86" s="606">
        <f t="shared" si="9"/>
        <v>49166.6</v>
      </c>
      <c r="T86" s="606">
        <f t="shared" si="10"/>
        <v>54753.159999999996</v>
      </c>
      <c r="U86" s="606">
        <f t="shared" si="11"/>
        <v>58297.8</v>
      </c>
    </row>
    <row r="87" spans="1:21">
      <c r="A87" s="3" t="s">
        <v>289</v>
      </c>
      <c r="B87" s="34" t="s">
        <v>356</v>
      </c>
      <c r="C87" s="33">
        <v>3</v>
      </c>
      <c r="D87" s="33">
        <v>6440</v>
      </c>
      <c r="E87" s="36" t="s">
        <v>352</v>
      </c>
      <c r="F87" s="33">
        <v>9414987</v>
      </c>
      <c r="G87" s="29" t="s">
        <v>678</v>
      </c>
      <c r="H87" s="791">
        <v>14</v>
      </c>
      <c r="I87" s="779">
        <v>4</v>
      </c>
      <c r="J87" s="779">
        <v>2</v>
      </c>
      <c r="K87" s="779">
        <v>10</v>
      </c>
      <c r="L87" s="778">
        <v>6</v>
      </c>
      <c r="M87" s="778">
        <v>9</v>
      </c>
      <c r="N87" s="778">
        <v>5</v>
      </c>
      <c r="O87" s="778">
        <v>5</v>
      </c>
      <c r="P87" s="606">
        <f t="shared" si="6"/>
        <v>432.32</v>
      </c>
      <c r="Q87" s="606">
        <f t="shared" si="7"/>
        <v>125.88</v>
      </c>
      <c r="R87" s="606">
        <f t="shared" si="8"/>
        <v>74.2</v>
      </c>
      <c r="S87" s="606">
        <f t="shared" si="9"/>
        <v>406</v>
      </c>
      <c r="T87" s="606">
        <f t="shared" si="10"/>
        <v>267.95999999999998</v>
      </c>
      <c r="U87" s="606">
        <f t="shared" si="11"/>
        <v>433.62</v>
      </c>
    </row>
    <row r="88" spans="1:21" ht="28.8">
      <c r="A88" s="3" t="s">
        <v>166</v>
      </c>
      <c r="B88" s="28" t="s">
        <v>2027</v>
      </c>
      <c r="C88" s="29">
        <v>5</v>
      </c>
      <c r="D88" s="29" t="s">
        <v>351</v>
      </c>
      <c r="E88" s="35" t="s">
        <v>352</v>
      </c>
      <c r="F88" s="29" t="s">
        <v>450</v>
      </c>
      <c r="G88" s="29" t="s">
        <v>678</v>
      </c>
      <c r="H88" s="791">
        <v>7</v>
      </c>
      <c r="I88" s="779">
        <v>6</v>
      </c>
      <c r="J88" s="779">
        <v>9</v>
      </c>
      <c r="K88" s="779">
        <v>1</v>
      </c>
      <c r="L88" s="778">
        <v>5</v>
      </c>
      <c r="M88" s="778">
        <v>2</v>
      </c>
      <c r="N88" s="784">
        <v>0</v>
      </c>
      <c r="O88" s="784">
        <v>0</v>
      </c>
      <c r="P88" s="606">
        <f t="shared" si="6"/>
        <v>216.16</v>
      </c>
      <c r="Q88" s="606">
        <f t="shared" si="7"/>
        <v>188.82</v>
      </c>
      <c r="R88" s="606">
        <f t="shared" si="8"/>
        <v>333.90000000000003</v>
      </c>
      <c r="S88" s="606">
        <f t="shared" si="9"/>
        <v>40.6</v>
      </c>
      <c r="T88" s="606">
        <f t="shared" si="10"/>
        <v>223.29999999999998</v>
      </c>
      <c r="U88" s="606">
        <f t="shared" si="11"/>
        <v>96.36</v>
      </c>
    </row>
    <row r="89" spans="1:21" ht="28.8">
      <c r="A89" s="3" t="s">
        <v>166</v>
      </c>
      <c r="B89" s="28" t="s">
        <v>2027</v>
      </c>
      <c r="C89" s="29">
        <v>5</v>
      </c>
      <c r="D89" s="29" t="s">
        <v>351</v>
      </c>
      <c r="E89" s="35" t="s">
        <v>352</v>
      </c>
      <c r="F89" s="29" t="s">
        <v>451</v>
      </c>
      <c r="G89" s="29" t="s">
        <v>678</v>
      </c>
      <c r="H89" s="791">
        <v>70</v>
      </c>
      <c r="I89" s="779">
        <v>52</v>
      </c>
      <c r="J89" s="779">
        <v>59</v>
      </c>
      <c r="K89" s="779">
        <v>127</v>
      </c>
      <c r="L89" s="778">
        <v>42</v>
      </c>
      <c r="M89" s="778">
        <v>47</v>
      </c>
      <c r="N89" s="778">
        <v>15</v>
      </c>
      <c r="O89" s="778">
        <v>10</v>
      </c>
      <c r="P89" s="606">
        <f t="shared" si="6"/>
        <v>2161.6</v>
      </c>
      <c r="Q89" s="606">
        <f t="shared" si="7"/>
        <v>1636.44</v>
      </c>
      <c r="R89" s="606">
        <f t="shared" si="8"/>
        <v>2188.9</v>
      </c>
      <c r="S89" s="606">
        <f t="shared" si="9"/>
        <v>5156.2</v>
      </c>
      <c r="T89" s="606">
        <f t="shared" si="10"/>
        <v>1875.7199999999998</v>
      </c>
      <c r="U89" s="606">
        <f t="shared" si="11"/>
        <v>2264.46</v>
      </c>
    </row>
    <row r="90" spans="1:21">
      <c r="A90" s="3" t="s">
        <v>210</v>
      </c>
      <c r="B90" s="28" t="s">
        <v>452</v>
      </c>
      <c r="C90" s="29">
        <v>9</v>
      </c>
      <c r="D90" s="29" t="s">
        <v>347</v>
      </c>
      <c r="E90" s="35" t="s">
        <v>120</v>
      </c>
      <c r="F90" s="29" t="s">
        <v>453</v>
      </c>
      <c r="G90" s="29" t="s">
        <v>678</v>
      </c>
      <c r="H90" s="791">
        <v>442</v>
      </c>
      <c r="I90" s="779">
        <v>377</v>
      </c>
      <c r="J90" s="779">
        <v>522</v>
      </c>
      <c r="K90" s="779">
        <v>446</v>
      </c>
      <c r="L90" s="778">
        <v>621</v>
      </c>
      <c r="M90" s="778">
        <v>493</v>
      </c>
      <c r="N90" s="778">
        <v>373</v>
      </c>
      <c r="O90" s="778">
        <v>312</v>
      </c>
      <c r="P90" s="606">
        <f t="shared" si="6"/>
        <v>13648.96</v>
      </c>
      <c r="Q90" s="606">
        <f t="shared" si="7"/>
        <v>11864.189999999999</v>
      </c>
      <c r="R90" s="606">
        <f t="shared" si="8"/>
        <v>19366.2</v>
      </c>
      <c r="S90" s="606">
        <f t="shared" si="9"/>
        <v>18107.600000000002</v>
      </c>
      <c r="T90" s="606">
        <f t="shared" si="10"/>
        <v>27733.859999999997</v>
      </c>
      <c r="U90" s="606">
        <f t="shared" si="11"/>
        <v>23752.74</v>
      </c>
    </row>
    <row r="91" spans="1:21">
      <c r="A91" s="3" t="s">
        <v>210</v>
      </c>
      <c r="B91" s="28" t="s">
        <v>452</v>
      </c>
      <c r="C91" s="29">
        <v>9</v>
      </c>
      <c r="D91" s="29" t="s">
        <v>347</v>
      </c>
      <c r="E91" s="35" t="s">
        <v>120</v>
      </c>
      <c r="F91" s="29" t="s">
        <v>454</v>
      </c>
      <c r="G91" s="29" t="s">
        <v>678</v>
      </c>
      <c r="H91" s="791">
        <v>47</v>
      </c>
      <c r="I91" s="779">
        <v>22</v>
      </c>
      <c r="J91" s="779">
        <v>47</v>
      </c>
      <c r="K91" s="779">
        <v>43</v>
      </c>
      <c r="L91" s="778">
        <v>8</v>
      </c>
      <c r="M91" s="778">
        <v>52</v>
      </c>
      <c r="N91" s="778">
        <v>36</v>
      </c>
      <c r="O91" s="778">
        <v>17</v>
      </c>
      <c r="P91" s="606">
        <f t="shared" si="6"/>
        <v>1451.36</v>
      </c>
      <c r="Q91" s="606">
        <f t="shared" si="7"/>
        <v>692.33999999999992</v>
      </c>
      <c r="R91" s="606">
        <f t="shared" si="8"/>
        <v>1743.7</v>
      </c>
      <c r="S91" s="606">
        <f t="shared" si="9"/>
        <v>1745.8</v>
      </c>
      <c r="T91" s="606">
        <f t="shared" si="10"/>
        <v>357.28</v>
      </c>
      <c r="U91" s="606">
        <f t="shared" si="11"/>
        <v>2505.36</v>
      </c>
    </row>
    <row r="92" spans="1:21">
      <c r="A92" s="3" t="s">
        <v>116</v>
      </c>
      <c r="B92" s="28" t="s">
        <v>455</v>
      </c>
      <c r="C92" s="29">
        <v>31</v>
      </c>
      <c r="D92" s="29" t="s">
        <v>355</v>
      </c>
      <c r="E92" s="35" t="s">
        <v>121</v>
      </c>
      <c r="F92" s="29" t="s">
        <v>456</v>
      </c>
      <c r="G92" s="29" t="s">
        <v>678</v>
      </c>
      <c r="H92" s="791">
        <v>201</v>
      </c>
      <c r="I92" s="779">
        <v>186</v>
      </c>
      <c r="J92" s="779">
        <v>144</v>
      </c>
      <c r="K92" s="779">
        <v>145</v>
      </c>
      <c r="L92" s="778">
        <v>179</v>
      </c>
      <c r="M92" s="778">
        <v>157</v>
      </c>
      <c r="N92" s="778">
        <v>138</v>
      </c>
      <c r="O92" s="778">
        <v>152</v>
      </c>
      <c r="P92" s="606">
        <f t="shared" si="6"/>
        <v>6206.88</v>
      </c>
      <c r="Q92" s="606">
        <f t="shared" si="7"/>
        <v>5853.42</v>
      </c>
      <c r="R92" s="606">
        <f t="shared" si="8"/>
        <v>5342.4000000000005</v>
      </c>
      <c r="S92" s="606">
        <f t="shared" si="9"/>
        <v>5887</v>
      </c>
      <c r="T92" s="606">
        <f t="shared" si="10"/>
        <v>7994.1399999999994</v>
      </c>
      <c r="U92" s="606">
        <f t="shared" si="11"/>
        <v>7564.26</v>
      </c>
    </row>
    <row r="93" spans="1:21">
      <c r="A93" s="3" t="s">
        <v>763</v>
      </c>
      <c r="B93" s="28" t="s">
        <v>56</v>
      </c>
      <c r="C93" s="29">
        <v>1</v>
      </c>
      <c r="D93" s="29">
        <v>6400</v>
      </c>
      <c r="E93" s="35" t="s">
        <v>120</v>
      </c>
      <c r="F93" s="29">
        <v>14280</v>
      </c>
      <c r="G93" s="29" t="s">
        <v>678</v>
      </c>
      <c r="H93" s="791">
        <v>454</v>
      </c>
      <c r="I93" s="779">
        <v>2378</v>
      </c>
      <c r="J93" s="779">
        <v>2378</v>
      </c>
      <c r="K93" s="779">
        <v>3112</v>
      </c>
      <c r="L93" s="778">
        <v>1564</v>
      </c>
      <c r="M93" s="778">
        <v>1534</v>
      </c>
      <c r="N93" s="778">
        <v>1497</v>
      </c>
      <c r="O93" s="778">
        <v>1590</v>
      </c>
      <c r="P93" s="606">
        <f t="shared" si="6"/>
        <v>14019.52</v>
      </c>
      <c r="Q93" s="606">
        <f t="shared" si="7"/>
        <v>74835.66</v>
      </c>
      <c r="R93" s="606">
        <f t="shared" si="8"/>
        <v>88223.8</v>
      </c>
      <c r="S93" s="606">
        <f t="shared" si="9"/>
        <v>126347.20000000001</v>
      </c>
      <c r="T93" s="606">
        <f t="shared" si="10"/>
        <v>69848.239999999991</v>
      </c>
      <c r="U93" s="606">
        <f t="shared" si="11"/>
        <v>73908.12</v>
      </c>
    </row>
    <row r="94" spans="1:21">
      <c r="A94" s="3" t="s">
        <v>1470</v>
      </c>
      <c r="B94" s="28" t="s">
        <v>457</v>
      </c>
      <c r="C94" s="29">
        <v>15</v>
      </c>
      <c r="D94" s="29" t="s">
        <v>348</v>
      </c>
      <c r="E94" s="35" t="s">
        <v>349</v>
      </c>
      <c r="F94" s="29" t="s">
        <v>458</v>
      </c>
      <c r="G94" s="29" t="s">
        <v>678</v>
      </c>
      <c r="H94" s="791">
        <v>25</v>
      </c>
      <c r="I94" s="779">
        <v>17</v>
      </c>
      <c r="J94" s="779">
        <v>23</v>
      </c>
      <c r="K94" s="779">
        <v>19</v>
      </c>
      <c r="L94" s="778">
        <v>30</v>
      </c>
      <c r="M94" s="778">
        <v>30</v>
      </c>
      <c r="N94" s="778">
        <v>23</v>
      </c>
      <c r="O94" s="778">
        <v>28</v>
      </c>
      <c r="P94" s="606">
        <f t="shared" si="6"/>
        <v>772</v>
      </c>
      <c r="Q94" s="606">
        <f t="shared" si="7"/>
        <v>534.99</v>
      </c>
      <c r="R94" s="606">
        <f t="shared" si="8"/>
        <v>853.30000000000007</v>
      </c>
      <c r="S94" s="606">
        <f t="shared" si="9"/>
        <v>771.4</v>
      </c>
      <c r="T94" s="606">
        <f t="shared" si="10"/>
        <v>1339.8</v>
      </c>
      <c r="U94" s="606">
        <f t="shared" si="11"/>
        <v>1445.4</v>
      </c>
    </row>
    <row r="95" spans="1:21">
      <c r="A95" s="3" t="s">
        <v>218</v>
      </c>
      <c r="B95" s="28" t="s">
        <v>369</v>
      </c>
      <c r="C95" s="29" t="s">
        <v>724</v>
      </c>
      <c r="D95" s="33">
        <v>6400</v>
      </c>
      <c r="E95" s="35" t="s">
        <v>120</v>
      </c>
      <c r="F95" s="29">
        <v>16097</v>
      </c>
      <c r="G95" s="29" t="s">
        <v>678</v>
      </c>
      <c r="H95" s="792">
        <v>747</v>
      </c>
      <c r="I95" s="777">
        <v>791</v>
      </c>
      <c r="J95" s="777">
        <v>728</v>
      </c>
      <c r="K95" s="777">
        <v>630</v>
      </c>
      <c r="L95" s="778">
        <v>585.28</v>
      </c>
      <c r="M95" s="778">
        <v>620.54</v>
      </c>
      <c r="N95" s="778">
        <v>630</v>
      </c>
      <c r="O95" s="778">
        <v>660</v>
      </c>
      <c r="P95" s="606">
        <f t="shared" si="6"/>
        <v>23067.360000000001</v>
      </c>
      <c r="Q95" s="606">
        <f t="shared" si="7"/>
        <v>24892.77</v>
      </c>
      <c r="R95" s="606">
        <f t="shared" si="8"/>
        <v>27008.799999999999</v>
      </c>
      <c r="S95" s="606">
        <f t="shared" si="9"/>
        <v>25578</v>
      </c>
      <c r="T95" s="606">
        <f t="shared" si="10"/>
        <v>26138.604799999997</v>
      </c>
      <c r="U95" s="606">
        <f t="shared" si="11"/>
        <v>29897.617199999997</v>
      </c>
    </row>
    <row r="96" spans="1:21">
      <c r="A96" s="3" t="s">
        <v>227</v>
      </c>
      <c r="B96" s="28" t="s">
        <v>369</v>
      </c>
      <c r="C96" s="29">
        <v>35</v>
      </c>
      <c r="D96" s="29" t="s">
        <v>347</v>
      </c>
      <c r="E96" s="35" t="s">
        <v>120</v>
      </c>
      <c r="F96" s="29" t="s">
        <v>459</v>
      </c>
      <c r="G96" s="29" t="s">
        <v>678</v>
      </c>
      <c r="H96" s="791">
        <v>407</v>
      </c>
      <c r="I96" s="779">
        <v>322</v>
      </c>
      <c r="J96" s="778">
        <v>366</v>
      </c>
      <c r="K96" s="779">
        <v>273</v>
      </c>
      <c r="L96" s="778">
        <v>254</v>
      </c>
      <c r="M96" s="778">
        <v>388</v>
      </c>
      <c r="N96" s="778">
        <v>164</v>
      </c>
      <c r="O96" s="778">
        <v>193</v>
      </c>
      <c r="P96" s="606">
        <f t="shared" si="6"/>
        <v>12568.16</v>
      </c>
      <c r="Q96" s="606">
        <f t="shared" si="7"/>
        <v>10133.34</v>
      </c>
      <c r="R96" s="606">
        <f t="shared" si="8"/>
        <v>13578.6</v>
      </c>
      <c r="S96" s="606">
        <f t="shared" si="9"/>
        <v>11083.800000000001</v>
      </c>
      <c r="T96" s="606">
        <f t="shared" si="10"/>
        <v>11343.64</v>
      </c>
      <c r="U96" s="606">
        <f t="shared" si="11"/>
        <v>18693.84</v>
      </c>
    </row>
    <row r="97" spans="1:21">
      <c r="A97" s="3" t="s">
        <v>227</v>
      </c>
      <c r="B97" s="28" t="s">
        <v>369</v>
      </c>
      <c r="C97" s="29">
        <v>35</v>
      </c>
      <c r="D97" s="29" t="s">
        <v>347</v>
      </c>
      <c r="E97" s="35" t="s">
        <v>120</v>
      </c>
      <c r="F97" s="29" t="s">
        <v>460</v>
      </c>
      <c r="G97" s="29" t="s">
        <v>678</v>
      </c>
      <c r="H97" s="793">
        <v>1116</v>
      </c>
      <c r="I97" s="779">
        <v>1188</v>
      </c>
      <c r="J97" s="779">
        <v>1232</v>
      </c>
      <c r="K97" s="779">
        <v>964</v>
      </c>
      <c r="L97" s="778">
        <v>1144</v>
      </c>
      <c r="M97" s="778">
        <v>836</v>
      </c>
      <c r="N97" s="778">
        <v>705</v>
      </c>
      <c r="O97" s="778">
        <v>589</v>
      </c>
      <c r="P97" s="606">
        <f t="shared" si="6"/>
        <v>34462.080000000002</v>
      </c>
      <c r="Q97" s="606">
        <f t="shared" si="7"/>
        <v>37386.36</v>
      </c>
      <c r="R97" s="606">
        <f t="shared" si="8"/>
        <v>45707.200000000004</v>
      </c>
      <c r="S97" s="606">
        <f t="shared" si="9"/>
        <v>39138.400000000001</v>
      </c>
      <c r="T97" s="606">
        <f t="shared" si="10"/>
        <v>51091.039999999994</v>
      </c>
      <c r="U97" s="606">
        <f t="shared" si="11"/>
        <v>40278.480000000003</v>
      </c>
    </row>
    <row r="98" spans="1:21" ht="28.8">
      <c r="A98" s="3" t="s">
        <v>1779</v>
      </c>
      <c r="B98" s="28" t="s">
        <v>369</v>
      </c>
      <c r="C98" s="29" t="s">
        <v>1780</v>
      </c>
      <c r="D98" s="29">
        <v>6400</v>
      </c>
      <c r="E98" s="35" t="s">
        <v>120</v>
      </c>
      <c r="F98" s="29">
        <v>8791</v>
      </c>
      <c r="G98" s="29" t="s">
        <v>678</v>
      </c>
      <c r="H98" s="793">
        <v>88</v>
      </c>
      <c r="I98" s="779">
        <v>125</v>
      </c>
      <c r="J98" s="779">
        <v>125</v>
      </c>
      <c r="K98" s="779">
        <v>122</v>
      </c>
      <c r="L98" s="778">
        <v>102</v>
      </c>
      <c r="M98" s="778">
        <v>102</v>
      </c>
      <c r="N98" s="781">
        <v>57</v>
      </c>
      <c r="O98" s="781">
        <v>44</v>
      </c>
      <c r="P98" s="606">
        <f t="shared" si="6"/>
        <v>2717.44</v>
      </c>
      <c r="Q98" s="606">
        <f t="shared" si="7"/>
        <v>3933.75</v>
      </c>
      <c r="R98" s="606">
        <f t="shared" si="8"/>
        <v>4637.5</v>
      </c>
      <c r="S98" s="606">
        <f t="shared" si="9"/>
        <v>4953.2</v>
      </c>
      <c r="T98" s="606">
        <f t="shared" si="10"/>
        <v>4555.32</v>
      </c>
      <c r="U98" s="606">
        <f t="shared" si="11"/>
        <v>4914.3599999999997</v>
      </c>
    </row>
    <row r="99" spans="1:21" ht="28.8">
      <c r="A99" s="3" t="s">
        <v>1779</v>
      </c>
      <c r="B99" s="28" t="s">
        <v>369</v>
      </c>
      <c r="C99" s="29" t="s">
        <v>1780</v>
      </c>
      <c r="D99" s="29">
        <v>6400</v>
      </c>
      <c r="E99" s="35" t="s">
        <v>120</v>
      </c>
      <c r="F99" s="29">
        <v>63392286</v>
      </c>
      <c r="G99" s="29" t="s">
        <v>678</v>
      </c>
      <c r="H99" s="793"/>
      <c r="I99" s="779"/>
      <c r="J99" s="779"/>
      <c r="K99" s="779"/>
      <c r="L99" s="778">
        <v>11</v>
      </c>
      <c r="M99" s="778">
        <v>11</v>
      </c>
      <c r="N99" s="778">
        <v>18</v>
      </c>
      <c r="O99" s="778">
        <v>15</v>
      </c>
      <c r="P99" s="606">
        <f t="shared" si="6"/>
        <v>0</v>
      </c>
      <c r="Q99" s="606">
        <f t="shared" si="7"/>
        <v>0</v>
      </c>
      <c r="R99" s="606">
        <f t="shared" si="8"/>
        <v>0</v>
      </c>
      <c r="S99" s="606">
        <f t="shared" si="9"/>
        <v>0</v>
      </c>
      <c r="T99" s="606">
        <f t="shared" si="10"/>
        <v>491.26</v>
      </c>
      <c r="U99" s="606">
        <f t="shared" si="11"/>
        <v>529.98</v>
      </c>
    </row>
    <row r="100" spans="1:21">
      <c r="A100" s="3" t="s">
        <v>93</v>
      </c>
      <c r="B100" s="28" t="s">
        <v>461</v>
      </c>
      <c r="C100" s="29">
        <v>1</v>
      </c>
      <c r="D100" s="29" t="s">
        <v>348</v>
      </c>
      <c r="E100" s="35" t="s">
        <v>349</v>
      </c>
      <c r="F100" s="29" t="s">
        <v>462</v>
      </c>
      <c r="G100" s="29" t="s">
        <v>678</v>
      </c>
      <c r="H100" s="793">
        <v>3569</v>
      </c>
      <c r="I100" s="779">
        <v>3130</v>
      </c>
      <c r="J100" s="779">
        <v>2455</v>
      </c>
      <c r="K100" s="779">
        <v>2430</v>
      </c>
      <c r="L100" s="778">
        <v>2313</v>
      </c>
      <c r="M100" s="778">
        <v>2240</v>
      </c>
      <c r="N100" s="778">
        <v>2376</v>
      </c>
      <c r="O100" s="778">
        <v>2321</v>
      </c>
      <c r="P100" s="606">
        <f t="shared" si="6"/>
        <v>110210.72</v>
      </c>
      <c r="Q100" s="606">
        <f t="shared" si="7"/>
        <v>98501.099999999991</v>
      </c>
      <c r="R100" s="606">
        <f t="shared" si="8"/>
        <v>91080.5</v>
      </c>
      <c r="S100" s="606">
        <f t="shared" si="9"/>
        <v>98658</v>
      </c>
      <c r="T100" s="606">
        <f t="shared" si="10"/>
        <v>103298.57999999999</v>
      </c>
      <c r="U100" s="606">
        <f t="shared" si="11"/>
        <v>107923.2</v>
      </c>
    </row>
    <row r="101" spans="1:21">
      <c r="A101" s="3" t="s">
        <v>93</v>
      </c>
      <c r="B101" s="28" t="s">
        <v>461</v>
      </c>
      <c r="C101" s="29">
        <v>1</v>
      </c>
      <c r="D101" s="29" t="s">
        <v>348</v>
      </c>
      <c r="E101" s="35" t="s">
        <v>349</v>
      </c>
      <c r="F101" s="29" t="s">
        <v>463</v>
      </c>
      <c r="G101" s="29" t="s">
        <v>678</v>
      </c>
      <c r="H101" s="791">
        <v>365</v>
      </c>
      <c r="I101" s="779">
        <v>267</v>
      </c>
      <c r="J101" s="779">
        <v>253</v>
      </c>
      <c r="K101" s="779">
        <v>272</v>
      </c>
      <c r="L101" s="778">
        <v>288</v>
      </c>
      <c r="M101" s="778">
        <v>325</v>
      </c>
      <c r="N101" s="778">
        <v>347</v>
      </c>
      <c r="O101" s="778">
        <v>393</v>
      </c>
      <c r="P101" s="606">
        <f t="shared" si="6"/>
        <v>11271.199999999999</v>
      </c>
      <c r="Q101" s="606">
        <f t="shared" si="7"/>
        <v>8402.49</v>
      </c>
      <c r="R101" s="606">
        <f t="shared" si="8"/>
        <v>9386.3000000000011</v>
      </c>
      <c r="S101" s="606">
        <f t="shared" si="9"/>
        <v>11043.2</v>
      </c>
      <c r="T101" s="606">
        <f t="shared" si="10"/>
        <v>12862.079999999998</v>
      </c>
      <c r="U101" s="606">
        <f t="shared" si="11"/>
        <v>15658.5</v>
      </c>
    </row>
    <row r="102" spans="1:21">
      <c r="A102" s="3" t="s">
        <v>132</v>
      </c>
      <c r="B102" s="34" t="s">
        <v>725</v>
      </c>
      <c r="C102" s="33">
        <v>19</v>
      </c>
      <c r="D102" s="33">
        <v>6400</v>
      </c>
      <c r="E102" s="36" t="s">
        <v>120</v>
      </c>
      <c r="F102" s="33" t="s">
        <v>726</v>
      </c>
      <c r="G102" s="29" t="s">
        <v>678</v>
      </c>
      <c r="H102" s="795">
        <v>657</v>
      </c>
      <c r="I102" s="780">
        <v>657</v>
      </c>
      <c r="J102" s="780">
        <v>657</v>
      </c>
      <c r="K102" s="780">
        <v>617</v>
      </c>
      <c r="L102" s="778">
        <v>586</v>
      </c>
      <c r="M102" s="778">
        <v>650</v>
      </c>
      <c r="N102" s="778"/>
      <c r="O102" s="778"/>
      <c r="P102" s="606">
        <f t="shared" si="6"/>
        <v>20288.16</v>
      </c>
      <c r="Q102" s="606">
        <f t="shared" si="7"/>
        <v>20675.79</v>
      </c>
      <c r="R102" s="606">
        <f t="shared" si="8"/>
        <v>24374.7</v>
      </c>
      <c r="S102" s="606">
        <f t="shared" si="9"/>
        <v>25050.2</v>
      </c>
      <c r="T102" s="606">
        <f t="shared" si="10"/>
        <v>26170.76</v>
      </c>
      <c r="U102" s="606">
        <f t="shared" si="11"/>
        <v>31317</v>
      </c>
    </row>
    <row r="103" spans="1:21">
      <c r="A103" s="3" t="s">
        <v>286</v>
      </c>
      <c r="B103" s="28" t="s">
        <v>464</v>
      </c>
      <c r="C103" s="29">
        <v>17</v>
      </c>
      <c r="D103" s="29" t="s">
        <v>347</v>
      </c>
      <c r="E103" s="35" t="s">
        <v>120</v>
      </c>
      <c r="F103" s="29" t="s">
        <v>465</v>
      </c>
      <c r="G103" s="29" t="s">
        <v>678</v>
      </c>
      <c r="H103" s="793">
        <v>508</v>
      </c>
      <c r="I103" s="779">
        <v>433</v>
      </c>
      <c r="J103" s="779">
        <v>414</v>
      </c>
      <c r="K103" s="779">
        <v>205</v>
      </c>
      <c r="L103" s="778">
        <v>159</v>
      </c>
      <c r="M103" s="778">
        <v>148</v>
      </c>
      <c r="N103" s="778">
        <v>130</v>
      </c>
      <c r="O103" s="778">
        <v>141</v>
      </c>
      <c r="P103" s="606">
        <f t="shared" si="6"/>
        <v>15687.039999999999</v>
      </c>
      <c r="Q103" s="606">
        <f t="shared" si="7"/>
        <v>13626.51</v>
      </c>
      <c r="R103" s="606">
        <f t="shared" si="8"/>
        <v>15359.400000000001</v>
      </c>
      <c r="S103" s="606">
        <f t="shared" si="9"/>
        <v>8323</v>
      </c>
      <c r="T103" s="606">
        <f t="shared" si="10"/>
        <v>7100.94</v>
      </c>
      <c r="U103" s="606">
        <f t="shared" si="11"/>
        <v>7130.64</v>
      </c>
    </row>
    <row r="104" spans="1:21">
      <c r="A104" s="3" t="s">
        <v>178</v>
      </c>
      <c r="B104" s="28" t="s">
        <v>464</v>
      </c>
      <c r="C104" s="29">
        <v>46</v>
      </c>
      <c r="D104" s="29">
        <v>6400</v>
      </c>
      <c r="E104" s="35" t="s">
        <v>120</v>
      </c>
      <c r="F104" s="29">
        <v>15105</v>
      </c>
      <c r="G104" s="29" t="s">
        <v>678</v>
      </c>
      <c r="H104" s="793">
        <v>386</v>
      </c>
      <c r="I104" s="779">
        <v>256</v>
      </c>
      <c r="J104" s="779">
        <v>256</v>
      </c>
      <c r="K104" s="779">
        <v>162</v>
      </c>
      <c r="L104" s="778">
        <v>262</v>
      </c>
      <c r="M104" s="778">
        <v>281</v>
      </c>
      <c r="N104" s="778">
        <v>443</v>
      </c>
      <c r="O104" s="778">
        <v>200</v>
      </c>
      <c r="P104" s="606">
        <f t="shared" si="6"/>
        <v>11919.68</v>
      </c>
      <c r="Q104" s="606">
        <f t="shared" si="7"/>
        <v>8056.32</v>
      </c>
      <c r="R104" s="606">
        <f t="shared" si="8"/>
        <v>9497.6</v>
      </c>
      <c r="S104" s="606">
        <f t="shared" si="9"/>
        <v>6577.2</v>
      </c>
      <c r="T104" s="606">
        <f t="shared" si="10"/>
        <v>11700.919999999998</v>
      </c>
      <c r="U104" s="606">
        <f t="shared" si="11"/>
        <v>13538.58</v>
      </c>
    </row>
    <row r="105" spans="1:21">
      <c r="A105" s="3" t="s">
        <v>178</v>
      </c>
      <c r="B105" s="28" t="s">
        <v>464</v>
      </c>
      <c r="C105" s="29">
        <v>48</v>
      </c>
      <c r="D105" s="29" t="s">
        <v>347</v>
      </c>
      <c r="E105" s="35" t="s">
        <v>120</v>
      </c>
      <c r="F105" s="29" t="s">
        <v>466</v>
      </c>
      <c r="G105" s="29" t="s">
        <v>678</v>
      </c>
      <c r="H105" s="793">
        <v>17</v>
      </c>
      <c r="I105" s="779">
        <v>8</v>
      </c>
      <c r="J105" s="779">
        <v>8</v>
      </c>
      <c r="K105" s="779">
        <v>34</v>
      </c>
      <c r="L105" s="778">
        <v>19</v>
      </c>
      <c r="M105" s="778">
        <v>12</v>
      </c>
      <c r="N105" s="778">
        <v>11</v>
      </c>
      <c r="O105" s="778">
        <v>10</v>
      </c>
      <c r="P105" s="606">
        <f t="shared" si="6"/>
        <v>524.96</v>
      </c>
      <c r="Q105" s="606">
        <f t="shared" si="7"/>
        <v>251.76</v>
      </c>
      <c r="R105" s="606">
        <f t="shared" si="8"/>
        <v>296.8</v>
      </c>
      <c r="S105" s="606">
        <f t="shared" si="9"/>
        <v>1380.4</v>
      </c>
      <c r="T105" s="606">
        <f t="shared" si="10"/>
        <v>848.54</v>
      </c>
      <c r="U105" s="606">
        <f t="shared" si="11"/>
        <v>578.16</v>
      </c>
    </row>
    <row r="106" spans="1:21">
      <c r="A106" s="3" t="s">
        <v>291</v>
      </c>
      <c r="B106" s="28" t="s">
        <v>727</v>
      </c>
      <c r="C106" s="29">
        <v>22</v>
      </c>
      <c r="D106" s="29">
        <v>6440</v>
      </c>
      <c r="E106" s="35" t="s">
        <v>352</v>
      </c>
      <c r="F106" s="29">
        <v>9414832</v>
      </c>
      <c r="G106" s="29" t="s">
        <v>678</v>
      </c>
      <c r="H106" s="793">
        <v>12</v>
      </c>
      <c r="I106" s="779">
        <v>12</v>
      </c>
      <c r="J106" s="779">
        <v>8</v>
      </c>
      <c r="K106" s="779">
        <v>9</v>
      </c>
      <c r="L106" s="778">
        <v>12</v>
      </c>
      <c r="M106" s="778">
        <v>10</v>
      </c>
      <c r="N106" s="778">
        <v>13</v>
      </c>
      <c r="O106" s="778">
        <v>47</v>
      </c>
      <c r="P106" s="606">
        <f t="shared" si="6"/>
        <v>370.56</v>
      </c>
      <c r="Q106" s="606">
        <f t="shared" si="7"/>
        <v>377.64</v>
      </c>
      <c r="R106" s="606">
        <f t="shared" si="8"/>
        <v>296.8</v>
      </c>
      <c r="S106" s="606">
        <f t="shared" si="9"/>
        <v>365.40000000000003</v>
      </c>
      <c r="T106" s="606">
        <f t="shared" si="10"/>
        <v>535.91999999999996</v>
      </c>
      <c r="U106" s="606">
        <f t="shared" si="11"/>
        <v>481.8</v>
      </c>
    </row>
    <row r="107" spans="1:21">
      <c r="A107" s="3" t="s">
        <v>374</v>
      </c>
      <c r="B107" s="28" t="s">
        <v>467</v>
      </c>
      <c r="C107" s="29">
        <v>10</v>
      </c>
      <c r="D107" s="29" t="s">
        <v>347</v>
      </c>
      <c r="E107" s="35" t="s">
        <v>120</v>
      </c>
      <c r="F107" s="29" t="s">
        <v>468</v>
      </c>
      <c r="G107" s="29" t="s">
        <v>678</v>
      </c>
      <c r="H107" s="793">
        <v>348</v>
      </c>
      <c r="I107" s="779">
        <v>336</v>
      </c>
      <c r="J107" s="779">
        <v>336</v>
      </c>
      <c r="K107" s="779">
        <v>539</v>
      </c>
      <c r="L107" s="778">
        <v>290</v>
      </c>
      <c r="M107" s="778">
        <v>491</v>
      </c>
      <c r="N107" s="778">
        <v>210</v>
      </c>
      <c r="O107" s="778">
        <v>225</v>
      </c>
      <c r="P107" s="606">
        <f t="shared" si="6"/>
        <v>10746.24</v>
      </c>
      <c r="Q107" s="606">
        <f t="shared" si="7"/>
        <v>10573.92</v>
      </c>
      <c r="R107" s="606">
        <f t="shared" si="8"/>
        <v>12465.6</v>
      </c>
      <c r="S107" s="606">
        <f t="shared" si="9"/>
        <v>21883.4</v>
      </c>
      <c r="T107" s="606">
        <f t="shared" si="10"/>
        <v>12951.4</v>
      </c>
      <c r="U107" s="606">
        <f t="shared" si="11"/>
        <v>23656.38</v>
      </c>
    </row>
    <row r="108" spans="1:21">
      <c r="A108" s="3" t="s">
        <v>312</v>
      </c>
      <c r="B108" s="28" t="s">
        <v>467</v>
      </c>
      <c r="C108" s="29">
        <v>7</v>
      </c>
      <c r="D108" s="29" t="s">
        <v>347</v>
      </c>
      <c r="E108" s="35" t="s">
        <v>120</v>
      </c>
      <c r="F108" s="29" t="s">
        <v>469</v>
      </c>
      <c r="G108" s="29" t="s">
        <v>678</v>
      </c>
      <c r="H108" s="793">
        <v>1338</v>
      </c>
      <c r="I108" s="779">
        <v>1037</v>
      </c>
      <c r="J108" s="779">
        <v>1320</v>
      </c>
      <c r="K108" s="779">
        <v>946</v>
      </c>
      <c r="L108" s="778">
        <v>1173</v>
      </c>
      <c r="M108" s="778">
        <v>1097</v>
      </c>
      <c r="N108" s="778">
        <v>985</v>
      </c>
      <c r="O108" s="778">
        <v>1053</v>
      </c>
      <c r="P108" s="606">
        <f t="shared" si="6"/>
        <v>41317.439999999995</v>
      </c>
      <c r="Q108" s="606">
        <f t="shared" si="7"/>
        <v>32634.39</v>
      </c>
      <c r="R108" s="606">
        <f t="shared" si="8"/>
        <v>48972</v>
      </c>
      <c r="S108" s="606">
        <f t="shared" si="9"/>
        <v>38407.599999999999</v>
      </c>
      <c r="T108" s="606">
        <f t="shared" si="10"/>
        <v>52386.179999999993</v>
      </c>
      <c r="U108" s="606">
        <f t="shared" si="11"/>
        <v>52853.46</v>
      </c>
    </row>
    <row r="109" spans="1:21">
      <c r="A109" s="3" t="s">
        <v>107</v>
      </c>
      <c r="B109" s="28" t="s">
        <v>2026</v>
      </c>
      <c r="C109" s="29">
        <v>4</v>
      </c>
      <c r="D109" s="29" t="s">
        <v>351</v>
      </c>
      <c r="E109" s="35" t="s">
        <v>352</v>
      </c>
      <c r="F109" s="29" t="s">
        <v>470</v>
      </c>
      <c r="G109" s="29" t="s">
        <v>678</v>
      </c>
      <c r="H109" s="791">
        <v>466</v>
      </c>
      <c r="I109" s="779">
        <v>476</v>
      </c>
      <c r="J109" s="779">
        <v>152</v>
      </c>
      <c r="K109" s="779">
        <v>71</v>
      </c>
      <c r="L109" s="778">
        <v>58</v>
      </c>
      <c r="M109" s="778">
        <v>53</v>
      </c>
      <c r="N109" s="778">
        <v>18</v>
      </c>
      <c r="O109" s="778">
        <v>3</v>
      </c>
      <c r="P109" s="606">
        <f t="shared" si="6"/>
        <v>14390.08</v>
      </c>
      <c r="Q109" s="606">
        <f t="shared" si="7"/>
        <v>14979.72</v>
      </c>
      <c r="R109" s="606">
        <f t="shared" si="8"/>
        <v>5639.2</v>
      </c>
      <c r="S109" s="606">
        <f t="shared" si="9"/>
        <v>2882.6</v>
      </c>
      <c r="T109" s="606">
        <f t="shared" si="10"/>
        <v>2590.2799999999997</v>
      </c>
      <c r="U109" s="606">
        <f t="shared" si="11"/>
        <v>2553.54</v>
      </c>
    </row>
    <row r="110" spans="1:21">
      <c r="A110" s="3" t="s">
        <v>237</v>
      </c>
      <c r="B110" s="28" t="s">
        <v>471</v>
      </c>
      <c r="C110" s="29">
        <v>2</v>
      </c>
      <c r="D110" s="29" t="s">
        <v>355</v>
      </c>
      <c r="E110" s="35" t="s">
        <v>121</v>
      </c>
      <c r="F110" s="29">
        <v>20022047</v>
      </c>
      <c r="G110" s="29" t="s">
        <v>678</v>
      </c>
      <c r="H110" s="791">
        <v>1327</v>
      </c>
      <c r="I110" s="779">
        <v>1050</v>
      </c>
      <c r="J110" s="779">
        <v>1050</v>
      </c>
      <c r="K110" s="779">
        <v>751</v>
      </c>
      <c r="L110" s="778">
        <v>722</v>
      </c>
      <c r="M110" s="778">
        <v>691</v>
      </c>
      <c r="N110" s="778">
        <v>639</v>
      </c>
      <c r="O110" s="778">
        <v>708</v>
      </c>
      <c r="P110" s="606">
        <f t="shared" si="6"/>
        <v>40977.760000000002</v>
      </c>
      <c r="Q110" s="606">
        <f t="shared" si="7"/>
        <v>33043.5</v>
      </c>
      <c r="R110" s="606">
        <f t="shared" si="8"/>
        <v>38955</v>
      </c>
      <c r="S110" s="606">
        <f t="shared" si="9"/>
        <v>30490.600000000002</v>
      </c>
      <c r="T110" s="606">
        <f t="shared" si="10"/>
        <v>32244.519999999997</v>
      </c>
      <c r="U110" s="606">
        <f t="shared" si="11"/>
        <v>33292.379999999997</v>
      </c>
    </row>
    <row r="111" spans="1:21">
      <c r="A111" s="3" t="s">
        <v>203</v>
      </c>
      <c r="B111" s="28" t="s">
        <v>472</v>
      </c>
      <c r="C111" s="29">
        <v>32</v>
      </c>
      <c r="D111" s="29" t="s">
        <v>350</v>
      </c>
      <c r="E111" s="35" t="s">
        <v>119</v>
      </c>
      <c r="F111" s="29" t="s">
        <v>473</v>
      </c>
      <c r="G111" s="29" t="s">
        <v>678</v>
      </c>
      <c r="H111" s="791">
        <v>9</v>
      </c>
      <c r="I111" s="779">
        <v>9</v>
      </c>
      <c r="J111" s="779">
        <v>7</v>
      </c>
      <c r="K111" s="779">
        <v>127</v>
      </c>
      <c r="L111" s="778">
        <v>12</v>
      </c>
      <c r="M111" s="778">
        <v>11</v>
      </c>
      <c r="N111" s="778">
        <v>9</v>
      </c>
      <c r="O111" s="778">
        <v>17</v>
      </c>
      <c r="P111" s="606">
        <f t="shared" si="6"/>
        <v>277.92</v>
      </c>
      <c r="Q111" s="606">
        <f t="shared" si="7"/>
        <v>283.23</v>
      </c>
      <c r="R111" s="606">
        <f t="shared" si="8"/>
        <v>259.7</v>
      </c>
      <c r="S111" s="606">
        <f t="shared" si="9"/>
        <v>5156.2</v>
      </c>
      <c r="T111" s="606">
        <f t="shared" si="10"/>
        <v>535.91999999999996</v>
      </c>
      <c r="U111" s="606">
        <f t="shared" si="11"/>
        <v>529.98</v>
      </c>
    </row>
    <row r="112" spans="1:21">
      <c r="A112" s="3" t="s">
        <v>206</v>
      </c>
      <c r="B112" s="28" t="s">
        <v>472</v>
      </c>
      <c r="C112" s="29">
        <v>7</v>
      </c>
      <c r="D112" s="29" t="s">
        <v>350</v>
      </c>
      <c r="E112" s="35" t="s">
        <v>119</v>
      </c>
      <c r="F112" s="29" t="s">
        <v>474</v>
      </c>
      <c r="G112" s="29" t="s">
        <v>678</v>
      </c>
      <c r="H112" s="791">
        <v>350</v>
      </c>
      <c r="I112" s="779">
        <v>70</v>
      </c>
      <c r="J112" s="779">
        <v>225</v>
      </c>
      <c r="K112" s="779">
        <v>287</v>
      </c>
      <c r="L112" s="778">
        <v>51</v>
      </c>
      <c r="M112" s="778">
        <v>115</v>
      </c>
      <c r="N112" s="778">
        <v>60</v>
      </c>
      <c r="O112" s="778">
        <v>66</v>
      </c>
      <c r="P112" s="606">
        <f t="shared" si="6"/>
        <v>10808</v>
      </c>
      <c r="Q112" s="606">
        <f t="shared" si="7"/>
        <v>2202.9</v>
      </c>
      <c r="R112" s="606">
        <f t="shared" si="8"/>
        <v>8347.5</v>
      </c>
      <c r="S112" s="606">
        <f t="shared" si="9"/>
        <v>11652.2</v>
      </c>
      <c r="T112" s="606">
        <f t="shared" si="10"/>
        <v>2277.66</v>
      </c>
      <c r="U112" s="606">
        <f t="shared" si="11"/>
        <v>5540.7</v>
      </c>
    </row>
    <row r="113" spans="1:21">
      <c r="A113" s="3" t="s">
        <v>220</v>
      </c>
      <c r="B113" s="28" t="s">
        <v>475</v>
      </c>
      <c r="C113" s="29">
        <v>1</v>
      </c>
      <c r="D113" s="30">
        <v>6400</v>
      </c>
      <c r="E113" s="35" t="s">
        <v>120</v>
      </c>
      <c r="F113" s="29">
        <v>10158</v>
      </c>
      <c r="G113" s="29" t="s">
        <v>678</v>
      </c>
      <c r="H113" s="792">
        <v>953</v>
      </c>
      <c r="I113" s="777">
        <v>741</v>
      </c>
      <c r="J113" s="777">
        <v>662</v>
      </c>
      <c r="K113" s="777">
        <v>775</v>
      </c>
      <c r="L113" s="778">
        <v>1179</v>
      </c>
      <c r="M113" s="778">
        <v>1179</v>
      </c>
      <c r="N113" s="778">
        <v>825</v>
      </c>
      <c r="O113" s="778">
        <v>804</v>
      </c>
      <c r="P113" s="606">
        <f t="shared" si="6"/>
        <v>29428.639999999999</v>
      </c>
      <c r="Q113" s="606">
        <f t="shared" si="7"/>
        <v>23319.27</v>
      </c>
      <c r="R113" s="606">
        <f t="shared" si="8"/>
        <v>24560.2</v>
      </c>
      <c r="S113" s="606">
        <f t="shared" si="9"/>
        <v>31465</v>
      </c>
      <c r="T113" s="606">
        <f t="shared" si="10"/>
        <v>52654.14</v>
      </c>
      <c r="U113" s="606">
        <f t="shared" si="11"/>
        <v>56804.22</v>
      </c>
    </row>
    <row r="114" spans="1:21">
      <c r="H114" s="796">
        <v>0</v>
      </c>
      <c r="I114" s="781"/>
      <c r="J114" s="781"/>
      <c r="K114" s="781"/>
      <c r="L114" s="781"/>
      <c r="M114" s="781"/>
      <c r="N114" s="781"/>
      <c r="O114" s="781"/>
      <c r="P114" s="606">
        <f t="shared" si="6"/>
        <v>0</v>
      </c>
    </row>
    <row r="115" spans="1:21">
      <c r="A115" s="3" t="s">
        <v>105</v>
      </c>
      <c r="B115" s="28" t="s">
        <v>476</v>
      </c>
      <c r="C115" s="29">
        <v>103</v>
      </c>
      <c r="D115" s="29" t="s">
        <v>350</v>
      </c>
      <c r="E115" s="35" t="s">
        <v>119</v>
      </c>
      <c r="F115" s="29" t="s">
        <v>477</v>
      </c>
      <c r="G115" s="29" t="s">
        <v>678</v>
      </c>
      <c r="H115" s="791">
        <v>416</v>
      </c>
      <c r="I115" s="779">
        <v>397</v>
      </c>
      <c r="J115" s="779">
        <v>397</v>
      </c>
      <c r="K115" s="779">
        <v>699</v>
      </c>
      <c r="L115" s="778">
        <v>557</v>
      </c>
      <c r="M115" s="778">
        <v>474</v>
      </c>
      <c r="N115" s="778">
        <v>314</v>
      </c>
      <c r="O115" s="778">
        <v>307</v>
      </c>
      <c r="P115" s="606">
        <f>$P$3*H115</f>
        <v>12846.08</v>
      </c>
      <c r="Q115" s="606">
        <f>$Q$3*I115</f>
        <v>12493.59</v>
      </c>
      <c r="R115" s="606">
        <f>$R$3*J115</f>
        <v>14728.7</v>
      </c>
      <c r="S115" s="606">
        <f>$S$3*K115</f>
        <v>28379.4</v>
      </c>
      <c r="T115" s="606">
        <f>$T$3*L115</f>
        <v>24875.62</v>
      </c>
      <c r="U115" s="606">
        <f>$U$3*M115</f>
        <v>22837.32</v>
      </c>
    </row>
    <row r="116" spans="1:21">
      <c r="E116" s="466"/>
      <c r="H116" s="466"/>
      <c r="I116" s="466"/>
      <c r="J116" s="466"/>
      <c r="K116" s="466"/>
      <c r="L116" s="466"/>
      <c r="M116" s="466"/>
      <c r="N116" s="466"/>
      <c r="O116" s="466"/>
    </row>
    <row r="117" spans="1:21">
      <c r="A117" s="3" t="s">
        <v>764</v>
      </c>
      <c r="B117" s="28" t="s">
        <v>479</v>
      </c>
      <c r="C117" s="29">
        <v>13</v>
      </c>
      <c r="D117" s="33">
        <v>6310</v>
      </c>
      <c r="E117" s="35" t="s">
        <v>359</v>
      </c>
      <c r="F117" s="499" t="s">
        <v>728</v>
      </c>
      <c r="G117" s="29" t="s">
        <v>678</v>
      </c>
      <c r="H117" s="792">
        <v>420</v>
      </c>
      <c r="I117" s="777">
        <v>420</v>
      </c>
      <c r="J117" s="777">
        <v>373</v>
      </c>
      <c r="K117" s="777">
        <v>337</v>
      </c>
      <c r="L117" s="778">
        <v>318</v>
      </c>
      <c r="M117" s="778">
        <v>331</v>
      </c>
      <c r="N117" s="778">
        <v>305</v>
      </c>
      <c r="O117" s="778">
        <v>258</v>
      </c>
      <c r="P117" s="606">
        <f t="shared" si="6"/>
        <v>12969.6</v>
      </c>
      <c r="Q117" s="606">
        <f t="shared" si="7"/>
        <v>13217.4</v>
      </c>
      <c r="R117" s="606">
        <f t="shared" si="8"/>
        <v>13838.300000000001</v>
      </c>
      <c r="S117" s="606">
        <f t="shared" si="9"/>
        <v>13682.2</v>
      </c>
      <c r="T117" s="606">
        <f t="shared" si="10"/>
        <v>14201.88</v>
      </c>
      <c r="U117" s="606">
        <f t="shared" si="11"/>
        <v>15947.58</v>
      </c>
    </row>
    <row r="118" spans="1:21">
      <c r="A118" s="3" t="s">
        <v>170</v>
      </c>
      <c r="B118" s="28" t="s">
        <v>480</v>
      </c>
      <c r="C118" s="29">
        <v>16</v>
      </c>
      <c r="D118" s="30">
        <v>6430</v>
      </c>
      <c r="E118" s="35" t="s">
        <v>119</v>
      </c>
      <c r="F118" s="29">
        <v>23168595</v>
      </c>
      <c r="G118" s="29" t="s">
        <v>678</v>
      </c>
      <c r="H118" s="792">
        <v>365</v>
      </c>
      <c r="I118" s="777">
        <v>759</v>
      </c>
      <c r="J118" s="777">
        <v>307</v>
      </c>
      <c r="K118" s="777">
        <v>236</v>
      </c>
      <c r="L118" s="778">
        <v>352</v>
      </c>
      <c r="M118" s="778">
        <v>257</v>
      </c>
      <c r="N118" s="778">
        <v>258</v>
      </c>
      <c r="O118" s="778">
        <v>238</v>
      </c>
      <c r="P118" s="606">
        <f t="shared" si="6"/>
        <v>11271.199999999999</v>
      </c>
      <c r="Q118" s="606">
        <f t="shared" si="7"/>
        <v>23885.73</v>
      </c>
      <c r="R118" s="606">
        <f t="shared" si="8"/>
        <v>11389.7</v>
      </c>
      <c r="S118" s="606">
        <f t="shared" si="9"/>
        <v>9581.6</v>
      </c>
      <c r="T118" s="606">
        <f t="shared" si="10"/>
        <v>15720.32</v>
      </c>
      <c r="U118" s="606">
        <f t="shared" si="11"/>
        <v>12382.26</v>
      </c>
    </row>
    <row r="119" spans="1:21">
      <c r="A119" s="3" t="s">
        <v>196</v>
      </c>
      <c r="B119" s="34" t="s">
        <v>729</v>
      </c>
      <c r="C119" s="33" t="s">
        <v>581</v>
      </c>
      <c r="D119" s="33">
        <v>6310</v>
      </c>
      <c r="E119" s="36" t="s">
        <v>359</v>
      </c>
      <c r="F119" s="33">
        <v>31180</v>
      </c>
      <c r="G119" s="29" t="s">
        <v>678</v>
      </c>
      <c r="H119" s="795"/>
      <c r="I119" s="780"/>
      <c r="J119" s="780"/>
      <c r="K119" s="780"/>
      <c r="L119" s="778">
        <v>47</v>
      </c>
      <c r="M119" s="778">
        <v>40</v>
      </c>
      <c r="N119" s="778">
        <v>38</v>
      </c>
      <c r="O119" s="778">
        <v>46</v>
      </c>
      <c r="P119" s="606">
        <f t="shared" si="6"/>
        <v>0</v>
      </c>
      <c r="Q119" s="606">
        <f t="shared" si="7"/>
        <v>0</v>
      </c>
      <c r="R119" s="606">
        <f t="shared" si="8"/>
        <v>0</v>
      </c>
      <c r="S119" s="606">
        <f t="shared" si="9"/>
        <v>0</v>
      </c>
      <c r="T119" s="606">
        <f t="shared" si="10"/>
        <v>2099.02</v>
      </c>
      <c r="U119" s="606">
        <f t="shared" si="11"/>
        <v>1927.2</v>
      </c>
    </row>
    <row r="120" spans="1:21">
      <c r="A120" s="3" t="s">
        <v>214</v>
      </c>
      <c r="B120" s="34" t="s">
        <v>730</v>
      </c>
      <c r="C120" s="33">
        <v>2</v>
      </c>
      <c r="D120" s="33">
        <v>6400</v>
      </c>
      <c r="E120" s="36" t="s">
        <v>120</v>
      </c>
      <c r="F120" s="33">
        <v>300248242</v>
      </c>
      <c r="G120" s="29" t="s">
        <v>678</v>
      </c>
      <c r="H120" s="795"/>
      <c r="I120" s="778"/>
      <c r="J120" s="778"/>
      <c r="K120" s="778"/>
      <c r="L120" s="778">
        <v>60</v>
      </c>
      <c r="M120" s="778">
        <v>70</v>
      </c>
      <c r="N120" s="778">
        <v>80</v>
      </c>
      <c r="O120" s="778">
        <v>80</v>
      </c>
      <c r="P120" s="606">
        <f t="shared" si="6"/>
        <v>0</v>
      </c>
      <c r="Q120" s="606">
        <f t="shared" si="7"/>
        <v>0</v>
      </c>
      <c r="R120" s="606">
        <f t="shared" si="8"/>
        <v>0</v>
      </c>
      <c r="S120" s="606">
        <f t="shared" si="9"/>
        <v>0</v>
      </c>
      <c r="T120" s="606">
        <f t="shared" si="10"/>
        <v>2679.6</v>
      </c>
      <c r="U120" s="606">
        <f t="shared" si="11"/>
        <v>3372.6</v>
      </c>
    </row>
    <row r="121" spans="1:21">
      <c r="A121" s="3" t="s">
        <v>150</v>
      </c>
      <c r="B121" s="28" t="s">
        <v>481</v>
      </c>
      <c r="C121" s="29">
        <v>16</v>
      </c>
      <c r="D121" s="29" t="s">
        <v>355</v>
      </c>
      <c r="E121" s="35" t="s">
        <v>121</v>
      </c>
      <c r="F121" s="29">
        <v>8222104</v>
      </c>
      <c r="G121" s="29" t="s">
        <v>678</v>
      </c>
      <c r="H121" s="791">
        <v>140</v>
      </c>
      <c r="I121" s="779">
        <v>112</v>
      </c>
      <c r="J121" s="779">
        <v>90</v>
      </c>
      <c r="K121" s="779">
        <v>86</v>
      </c>
      <c r="L121" s="778">
        <v>86</v>
      </c>
      <c r="M121" s="778">
        <v>77</v>
      </c>
      <c r="N121" s="778">
        <v>76</v>
      </c>
      <c r="O121" s="778">
        <v>47</v>
      </c>
      <c r="P121" s="606">
        <f t="shared" si="6"/>
        <v>4323.2</v>
      </c>
      <c r="Q121" s="606">
        <f t="shared" si="7"/>
        <v>3524.64</v>
      </c>
      <c r="R121" s="606">
        <f t="shared" si="8"/>
        <v>3339</v>
      </c>
      <c r="S121" s="606">
        <f t="shared" si="9"/>
        <v>3491.6</v>
      </c>
      <c r="T121" s="606">
        <f t="shared" si="10"/>
        <v>3840.7599999999998</v>
      </c>
      <c r="U121" s="606">
        <f t="shared" si="11"/>
        <v>3709.86</v>
      </c>
    </row>
    <row r="122" spans="1:21">
      <c r="A122" s="2" t="s">
        <v>2051</v>
      </c>
      <c r="B122" s="28" t="s">
        <v>1329</v>
      </c>
      <c r="C122" s="29">
        <v>5</v>
      </c>
      <c r="D122" s="29">
        <v>6400</v>
      </c>
      <c r="E122" s="35" t="s">
        <v>120</v>
      </c>
      <c r="F122" s="29"/>
      <c r="G122" s="29"/>
      <c r="H122" s="791"/>
      <c r="I122" s="779"/>
      <c r="J122" s="779"/>
      <c r="K122" s="779"/>
      <c r="L122" s="778"/>
      <c r="M122" s="778"/>
      <c r="N122" s="778">
        <v>752</v>
      </c>
      <c r="O122" s="778">
        <v>652</v>
      </c>
      <c r="P122" s="606"/>
      <c r="Q122" s="606"/>
      <c r="R122" s="606"/>
      <c r="S122" s="606"/>
      <c r="T122" s="606"/>
      <c r="U122" s="606"/>
    </row>
    <row r="123" spans="1:21">
      <c r="A123" s="2" t="s">
        <v>1472</v>
      </c>
      <c r="B123" s="3" t="s">
        <v>1473</v>
      </c>
      <c r="C123" s="29">
        <v>1</v>
      </c>
      <c r="D123" s="29"/>
      <c r="E123" s="35"/>
      <c r="F123" s="29"/>
      <c r="G123" s="29"/>
      <c r="H123" s="795">
        <v>128</v>
      </c>
      <c r="I123" s="777">
        <v>128</v>
      </c>
      <c r="J123" s="777">
        <v>40</v>
      </c>
      <c r="K123" s="780">
        <v>59</v>
      </c>
      <c r="L123" s="778">
        <v>38</v>
      </c>
      <c r="M123" s="778">
        <v>39</v>
      </c>
      <c r="N123" s="778">
        <v>47</v>
      </c>
      <c r="O123" s="778">
        <v>38</v>
      </c>
      <c r="P123" s="606">
        <f t="shared" si="6"/>
        <v>3952.64</v>
      </c>
      <c r="Q123" s="606">
        <f t="shared" si="7"/>
        <v>4028.16</v>
      </c>
      <c r="R123" s="606">
        <f t="shared" si="8"/>
        <v>1484</v>
      </c>
      <c r="S123" s="606">
        <f t="shared" si="9"/>
        <v>2395.4</v>
      </c>
      <c r="T123" s="606">
        <f t="shared" si="10"/>
        <v>1697.08</v>
      </c>
      <c r="U123" s="606">
        <f t="shared" si="11"/>
        <v>1879.02</v>
      </c>
    </row>
    <row r="124" spans="1:21">
      <c r="A124" s="2" t="s">
        <v>122</v>
      </c>
      <c r="B124" s="3" t="s">
        <v>1474</v>
      </c>
      <c r="C124" s="29">
        <v>60</v>
      </c>
      <c r="D124" s="29"/>
      <c r="E124" s="35"/>
      <c r="F124" s="29"/>
      <c r="G124" s="29"/>
      <c r="H124" s="795">
        <v>87</v>
      </c>
      <c r="I124" s="777">
        <v>122</v>
      </c>
      <c r="J124" s="777">
        <v>517</v>
      </c>
      <c r="K124" s="780">
        <v>323</v>
      </c>
      <c r="L124" s="778">
        <v>167</v>
      </c>
      <c r="M124" s="778">
        <v>194</v>
      </c>
      <c r="N124" s="778">
        <v>216</v>
      </c>
      <c r="O124" s="778">
        <v>324</v>
      </c>
      <c r="P124" s="606">
        <f t="shared" si="6"/>
        <v>2686.56</v>
      </c>
      <c r="Q124" s="606">
        <f t="shared" si="7"/>
        <v>3839.3399999999997</v>
      </c>
      <c r="R124" s="606">
        <f t="shared" si="8"/>
        <v>19180.7</v>
      </c>
      <c r="S124" s="606">
        <f t="shared" si="9"/>
        <v>13113.800000000001</v>
      </c>
      <c r="T124" s="606">
        <f t="shared" si="10"/>
        <v>7458.2199999999993</v>
      </c>
      <c r="U124" s="606">
        <f t="shared" si="11"/>
        <v>9346.92</v>
      </c>
    </row>
    <row r="125" spans="1:21">
      <c r="A125" s="3" t="s">
        <v>341</v>
      </c>
      <c r="B125" s="28" t="s">
        <v>482</v>
      </c>
      <c r="C125" s="29">
        <v>76</v>
      </c>
      <c r="D125" s="29">
        <v>6400</v>
      </c>
      <c r="E125" s="35" t="s">
        <v>120</v>
      </c>
      <c r="F125" s="29">
        <v>10505</v>
      </c>
      <c r="G125" s="29" t="s">
        <v>678</v>
      </c>
      <c r="H125" s="792">
        <v>675</v>
      </c>
      <c r="I125" s="777">
        <v>787</v>
      </c>
      <c r="J125" s="777">
        <v>836</v>
      </c>
      <c r="K125" s="777">
        <v>526</v>
      </c>
      <c r="L125" s="778">
        <v>516</v>
      </c>
      <c r="M125" s="778">
        <v>546</v>
      </c>
      <c r="N125" s="778">
        <v>506</v>
      </c>
      <c r="O125" s="778">
        <v>451</v>
      </c>
      <c r="P125" s="606">
        <f t="shared" ref="P125:P186" si="12">$P$3*H125</f>
        <v>20844</v>
      </c>
      <c r="Q125" s="606">
        <f t="shared" ref="Q125:Q186" si="13">$Q$3*I125</f>
        <v>24766.89</v>
      </c>
      <c r="R125" s="606">
        <f t="shared" ref="R125:R186" si="14">$R$3*J125</f>
        <v>31015.600000000002</v>
      </c>
      <c r="S125" s="606">
        <f t="shared" ref="S125:S186" si="15">$S$3*K125</f>
        <v>21355.600000000002</v>
      </c>
      <c r="T125" s="606">
        <f t="shared" ref="T125:T186" si="16">$T$3*L125</f>
        <v>23044.559999999998</v>
      </c>
      <c r="U125" s="606">
        <f t="shared" ref="U125:U186" si="17">$U$3*M125</f>
        <v>26306.28</v>
      </c>
    </row>
    <row r="126" spans="1:21">
      <c r="A126" s="3" t="s">
        <v>143</v>
      </c>
      <c r="B126" s="28" t="s">
        <v>483</v>
      </c>
      <c r="C126" s="29">
        <v>10</v>
      </c>
      <c r="D126" s="33">
        <v>6400</v>
      </c>
      <c r="E126" s="35" t="s">
        <v>120</v>
      </c>
      <c r="F126" s="29">
        <v>63501380</v>
      </c>
      <c r="G126" s="29" t="s">
        <v>678</v>
      </c>
      <c r="H126" s="792">
        <v>3193</v>
      </c>
      <c r="I126" s="777">
        <v>2929</v>
      </c>
      <c r="J126" s="777">
        <v>2929</v>
      </c>
      <c r="K126" s="777">
        <v>2045</v>
      </c>
      <c r="L126" s="778">
        <v>1699</v>
      </c>
      <c r="M126" s="778">
        <v>1653</v>
      </c>
      <c r="N126" s="778">
        <v>1730</v>
      </c>
      <c r="O126" s="778">
        <v>1874</v>
      </c>
      <c r="P126" s="606">
        <f t="shared" si="12"/>
        <v>98599.84</v>
      </c>
      <c r="Q126" s="606">
        <f t="shared" si="13"/>
        <v>92175.62999999999</v>
      </c>
      <c r="R126" s="606">
        <f t="shared" si="14"/>
        <v>108665.90000000001</v>
      </c>
      <c r="S126" s="606">
        <f t="shared" si="15"/>
        <v>83027</v>
      </c>
      <c r="T126" s="606">
        <f t="shared" si="16"/>
        <v>75877.34</v>
      </c>
      <c r="U126" s="606">
        <f t="shared" si="17"/>
        <v>79641.539999999994</v>
      </c>
    </row>
    <row r="127" spans="1:21">
      <c r="A127" s="3" t="s">
        <v>278</v>
      </c>
      <c r="B127" s="28" t="s">
        <v>483</v>
      </c>
      <c r="C127" s="29">
        <v>14</v>
      </c>
      <c r="D127" s="33">
        <v>6400</v>
      </c>
      <c r="E127" s="35" t="s">
        <v>120</v>
      </c>
      <c r="F127" s="29">
        <v>9901708</v>
      </c>
      <c r="G127" s="29" t="s">
        <v>678</v>
      </c>
      <c r="H127" s="792">
        <v>374</v>
      </c>
      <c r="I127" s="777">
        <v>228</v>
      </c>
      <c r="J127" s="777">
        <v>325</v>
      </c>
      <c r="K127" s="777">
        <v>363</v>
      </c>
      <c r="L127" s="778">
        <v>314</v>
      </c>
      <c r="M127" s="778">
        <v>276</v>
      </c>
      <c r="N127" s="778">
        <v>211</v>
      </c>
      <c r="O127" s="778">
        <v>203</v>
      </c>
      <c r="P127" s="606">
        <f t="shared" si="12"/>
        <v>11549.119999999999</v>
      </c>
      <c r="Q127" s="606">
        <f t="shared" si="13"/>
        <v>7175.16</v>
      </c>
      <c r="R127" s="606">
        <f t="shared" si="14"/>
        <v>12057.5</v>
      </c>
      <c r="S127" s="606">
        <f t="shared" si="15"/>
        <v>14737.800000000001</v>
      </c>
      <c r="T127" s="606">
        <f t="shared" si="16"/>
        <v>14023.24</v>
      </c>
      <c r="U127" s="606">
        <f t="shared" si="17"/>
        <v>13297.68</v>
      </c>
    </row>
    <row r="128" spans="1:21">
      <c r="A128" s="3" t="s">
        <v>278</v>
      </c>
      <c r="B128" s="34" t="s">
        <v>731</v>
      </c>
      <c r="C128" s="33">
        <v>159</v>
      </c>
      <c r="D128" s="33">
        <v>6300</v>
      </c>
      <c r="E128" s="36" t="s">
        <v>349</v>
      </c>
      <c r="F128" s="33">
        <v>20274177</v>
      </c>
      <c r="G128" s="29" t="s">
        <v>678</v>
      </c>
      <c r="H128" s="795">
        <v>13</v>
      </c>
      <c r="I128" s="780">
        <v>13</v>
      </c>
      <c r="J128" s="780">
        <v>13</v>
      </c>
      <c r="K128" s="780">
        <v>13</v>
      </c>
      <c r="L128" s="778">
        <v>13</v>
      </c>
      <c r="M128" s="778">
        <v>14</v>
      </c>
      <c r="N128" s="778">
        <v>15</v>
      </c>
      <c r="O128" s="778">
        <v>61</v>
      </c>
      <c r="P128" s="606">
        <f t="shared" si="12"/>
        <v>401.44</v>
      </c>
      <c r="Q128" s="606">
        <f t="shared" si="13"/>
        <v>409.11</v>
      </c>
      <c r="R128" s="606">
        <f t="shared" si="14"/>
        <v>482.3</v>
      </c>
      <c r="S128" s="606">
        <f t="shared" si="15"/>
        <v>527.80000000000007</v>
      </c>
      <c r="T128" s="606">
        <f t="shared" si="16"/>
        <v>580.57999999999993</v>
      </c>
      <c r="U128" s="606">
        <f t="shared" si="17"/>
        <v>674.52</v>
      </c>
    </row>
    <row r="129" spans="1:21">
      <c r="A129" s="3" t="s">
        <v>1475</v>
      </c>
      <c r="B129" s="34" t="s">
        <v>732</v>
      </c>
      <c r="C129" s="33">
        <v>15</v>
      </c>
      <c r="D129" s="33">
        <v>6310</v>
      </c>
      <c r="E129" s="36" t="s">
        <v>359</v>
      </c>
      <c r="F129" s="33">
        <v>2670809</v>
      </c>
      <c r="G129" s="29" t="s">
        <v>678</v>
      </c>
      <c r="H129" s="795">
        <v>405</v>
      </c>
      <c r="I129" s="780">
        <v>585</v>
      </c>
      <c r="J129" s="780">
        <v>410</v>
      </c>
      <c r="K129" s="780">
        <v>450</v>
      </c>
      <c r="L129" s="778">
        <v>350</v>
      </c>
      <c r="M129" s="778">
        <v>506</v>
      </c>
      <c r="N129" s="778">
        <v>278</v>
      </c>
      <c r="O129" s="778">
        <v>204</v>
      </c>
      <c r="P129" s="606">
        <f t="shared" si="12"/>
        <v>12506.4</v>
      </c>
      <c r="Q129" s="606">
        <f t="shared" si="13"/>
        <v>18409.95</v>
      </c>
      <c r="R129" s="606">
        <f t="shared" si="14"/>
        <v>15211</v>
      </c>
      <c r="S129" s="606">
        <f t="shared" si="15"/>
        <v>18270</v>
      </c>
      <c r="T129" s="606">
        <f t="shared" si="16"/>
        <v>15630.999999999998</v>
      </c>
      <c r="U129" s="606">
        <f t="shared" si="17"/>
        <v>24379.079999999998</v>
      </c>
    </row>
    <row r="130" spans="1:21">
      <c r="A130" s="3" t="s">
        <v>173</v>
      </c>
      <c r="B130" s="34" t="s">
        <v>732</v>
      </c>
      <c r="C130" s="33">
        <v>15</v>
      </c>
      <c r="D130" s="33">
        <v>6310</v>
      </c>
      <c r="E130" s="36" t="s">
        <v>359</v>
      </c>
      <c r="F130" s="33">
        <v>9945594</v>
      </c>
      <c r="G130" s="29" t="s">
        <v>678</v>
      </c>
      <c r="H130" s="795">
        <v>100</v>
      </c>
      <c r="I130" s="780">
        <v>100</v>
      </c>
      <c r="J130" s="780">
        <v>100</v>
      </c>
      <c r="K130" s="780">
        <v>100</v>
      </c>
      <c r="L130" s="778">
        <v>100</v>
      </c>
      <c r="M130" s="778">
        <v>103</v>
      </c>
      <c r="N130" s="778">
        <v>80</v>
      </c>
      <c r="O130" s="778">
        <v>70</v>
      </c>
      <c r="P130" s="606">
        <f t="shared" si="12"/>
        <v>3088</v>
      </c>
      <c r="Q130" s="606">
        <f t="shared" si="13"/>
        <v>3147</v>
      </c>
      <c r="R130" s="606">
        <f t="shared" si="14"/>
        <v>3710</v>
      </c>
      <c r="S130" s="606">
        <f t="shared" si="15"/>
        <v>4060</v>
      </c>
      <c r="T130" s="606">
        <f t="shared" si="16"/>
        <v>4466</v>
      </c>
      <c r="U130" s="606">
        <f t="shared" si="17"/>
        <v>4962.54</v>
      </c>
    </row>
    <row r="131" spans="1:21">
      <c r="A131" s="3" t="s">
        <v>173</v>
      </c>
      <c r="B131" s="34" t="s">
        <v>484</v>
      </c>
      <c r="C131" s="33" t="s">
        <v>757</v>
      </c>
      <c r="D131" s="33">
        <v>6310</v>
      </c>
      <c r="E131" s="36" t="s">
        <v>359</v>
      </c>
      <c r="F131" s="33" t="s">
        <v>733</v>
      </c>
      <c r="G131" s="29" t="s">
        <v>678</v>
      </c>
      <c r="H131" s="795">
        <v>125</v>
      </c>
      <c r="I131" s="780">
        <v>125</v>
      </c>
      <c r="J131" s="780">
        <v>125</v>
      </c>
      <c r="K131" s="780">
        <v>125</v>
      </c>
      <c r="L131" s="778">
        <v>125</v>
      </c>
      <c r="M131" s="778">
        <v>77</v>
      </c>
      <c r="N131" s="778">
        <v>87</v>
      </c>
      <c r="O131" s="778">
        <v>137</v>
      </c>
      <c r="P131" s="606">
        <f t="shared" si="12"/>
        <v>3860</v>
      </c>
      <c r="Q131" s="606">
        <f t="shared" si="13"/>
        <v>3933.75</v>
      </c>
      <c r="R131" s="606">
        <f t="shared" si="14"/>
        <v>4637.5</v>
      </c>
      <c r="S131" s="606">
        <f t="shared" si="15"/>
        <v>5075</v>
      </c>
      <c r="T131" s="606">
        <f t="shared" si="16"/>
        <v>5582.5</v>
      </c>
      <c r="U131" s="606">
        <f t="shared" si="17"/>
        <v>3709.86</v>
      </c>
    </row>
    <row r="132" spans="1:21">
      <c r="A132" s="3" t="s">
        <v>295</v>
      </c>
      <c r="B132" s="28" t="s">
        <v>484</v>
      </c>
      <c r="C132" s="29">
        <v>19</v>
      </c>
      <c r="D132" s="30">
        <v>6310</v>
      </c>
      <c r="E132" s="35" t="s">
        <v>359</v>
      </c>
      <c r="F132" s="29">
        <v>824492</v>
      </c>
      <c r="G132" s="29" t="s">
        <v>678</v>
      </c>
      <c r="H132" s="792">
        <v>1905</v>
      </c>
      <c r="I132" s="777">
        <v>1966</v>
      </c>
      <c r="J132" s="777">
        <v>1425</v>
      </c>
      <c r="K132" s="777">
        <v>1469</v>
      </c>
      <c r="L132" s="778">
        <v>436</v>
      </c>
      <c r="M132" s="778">
        <v>631</v>
      </c>
      <c r="N132" s="778">
        <v>541</v>
      </c>
      <c r="O132" s="778">
        <v>333</v>
      </c>
      <c r="P132" s="606">
        <f t="shared" si="12"/>
        <v>58826.400000000001</v>
      </c>
      <c r="Q132" s="606">
        <f t="shared" si="13"/>
        <v>61870.02</v>
      </c>
      <c r="R132" s="606">
        <f t="shared" si="14"/>
        <v>52867.5</v>
      </c>
      <c r="S132" s="606">
        <f t="shared" si="15"/>
        <v>59641.4</v>
      </c>
      <c r="T132" s="606">
        <f t="shared" si="16"/>
        <v>19471.759999999998</v>
      </c>
      <c r="U132" s="606">
        <f t="shared" si="17"/>
        <v>30401.579999999998</v>
      </c>
    </row>
    <row r="133" spans="1:21">
      <c r="A133" s="3" t="s">
        <v>229</v>
      </c>
      <c r="B133" s="28" t="s">
        <v>484</v>
      </c>
      <c r="C133" s="29">
        <v>19</v>
      </c>
      <c r="D133" s="30">
        <v>6310</v>
      </c>
      <c r="E133" s="35" t="s">
        <v>359</v>
      </c>
      <c r="F133" s="29" t="s">
        <v>734</v>
      </c>
      <c r="G133" s="29" t="s">
        <v>678</v>
      </c>
      <c r="H133" s="795">
        <v>941</v>
      </c>
      <c r="I133" s="780">
        <v>870</v>
      </c>
      <c r="J133" s="780">
        <v>768</v>
      </c>
      <c r="K133" s="780">
        <v>903</v>
      </c>
      <c r="L133" s="778">
        <v>1033</v>
      </c>
      <c r="M133" s="778">
        <v>1301</v>
      </c>
      <c r="N133" s="778">
        <v>1396</v>
      </c>
      <c r="O133" s="778">
        <v>1254</v>
      </c>
      <c r="P133" s="606">
        <f t="shared" si="12"/>
        <v>29058.079999999998</v>
      </c>
      <c r="Q133" s="606">
        <f t="shared" si="13"/>
        <v>27378.899999999998</v>
      </c>
      <c r="R133" s="606">
        <f t="shared" si="14"/>
        <v>28492.800000000003</v>
      </c>
      <c r="S133" s="606">
        <f t="shared" si="15"/>
        <v>36661.800000000003</v>
      </c>
      <c r="T133" s="606">
        <f t="shared" si="16"/>
        <v>46133.78</v>
      </c>
      <c r="U133" s="606">
        <f t="shared" si="17"/>
        <v>62682.18</v>
      </c>
    </row>
    <row r="134" spans="1:21" s="933" customFormat="1">
      <c r="A134" s="935" t="s">
        <v>229</v>
      </c>
      <c r="B134" s="940" t="s">
        <v>765</v>
      </c>
      <c r="C134" s="941">
        <v>19</v>
      </c>
      <c r="D134" s="30">
        <v>6310</v>
      </c>
      <c r="E134" s="942" t="s">
        <v>359</v>
      </c>
      <c r="F134" s="941" t="s">
        <v>735</v>
      </c>
      <c r="G134" s="941" t="s">
        <v>678</v>
      </c>
      <c r="H134" s="795"/>
      <c r="I134" s="780"/>
      <c r="J134" s="780"/>
      <c r="K134" s="780"/>
      <c r="L134" s="778">
        <v>103</v>
      </c>
      <c r="M134" s="778">
        <v>132</v>
      </c>
      <c r="N134" s="778">
        <v>87</v>
      </c>
      <c r="O134" s="778">
        <v>137</v>
      </c>
      <c r="P134" s="976">
        <f t="shared" si="12"/>
        <v>0</v>
      </c>
      <c r="Q134" s="976">
        <f t="shared" si="13"/>
        <v>0</v>
      </c>
      <c r="R134" s="976">
        <f t="shared" si="14"/>
        <v>0</v>
      </c>
      <c r="S134" s="976">
        <f t="shared" si="15"/>
        <v>0</v>
      </c>
      <c r="T134" s="976">
        <f t="shared" si="16"/>
        <v>4599.9799999999996</v>
      </c>
      <c r="U134" s="976">
        <f t="shared" si="17"/>
        <v>6359.76</v>
      </c>
    </row>
    <row r="135" spans="1:21">
      <c r="A135" s="3" t="s">
        <v>256</v>
      </c>
      <c r="B135" s="28" t="s">
        <v>484</v>
      </c>
      <c r="C135" s="29">
        <v>21</v>
      </c>
      <c r="D135" s="30">
        <v>6310</v>
      </c>
      <c r="E135" s="35" t="s">
        <v>359</v>
      </c>
      <c r="F135" s="29" t="s">
        <v>736</v>
      </c>
      <c r="G135" s="29" t="s">
        <v>678</v>
      </c>
      <c r="H135" s="792">
        <v>458</v>
      </c>
      <c r="I135" s="777">
        <v>443</v>
      </c>
      <c r="J135" s="777">
        <v>200</v>
      </c>
      <c r="K135" s="777">
        <v>335</v>
      </c>
      <c r="L135" s="778">
        <v>370</v>
      </c>
      <c r="M135" s="778">
        <v>354</v>
      </c>
      <c r="N135" s="778">
        <v>379</v>
      </c>
      <c r="O135" s="778">
        <v>350</v>
      </c>
      <c r="P135" s="606">
        <f t="shared" si="12"/>
        <v>14143.039999999999</v>
      </c>
      <c r="Q135" s="606">
        <f t="shared" si="13"/>
        <v>13941.21</v>
      </c>
      <c r="R135" s="606">
        <f t="shared" si="14"/>
        <v>7420</v>
      </c>
      <c r="S135" s="606">
        <f t="shared" si="15"/>
        <v>13601</v>
      </c>
      <c r="T135" s="606">
        <f t="shared" si="16"/>
        <v>16524.199999999997</v>
      </c>
      <c r="U135" s="606">
        <f t="shared" si="17"/>
        <v>17055.72</v>
      </c>
    </row>
    <row r="136" spans="1:21">
      <c r="A136" s="3" t="s">
        <v>309</v>
      </c>
      <c r="B136" s="28" t="s">
        <v>365</v>
      </c>
      <c r="C136" s="29">
        <v>38</v>
      </c>
      <c r="D136" s="33">
        <v>6430</v>
      </c>
      <c r="E136" s="35" t="s">
        <v>119</v>
      </c>
      <c r="F136" s="29">
        <v>68700</v>
      </c>
      <c r="G136" s="29" t="s">
        <v>678</v>
      </c>
      <c r="H136" s="795">
        <v>39</v>
      </c>
      <c r="I136" s="780">
        <v>268</v>
      </c>
      <c r="J136" s="780">
        <v>12</v>
      </c>
      <c r="K136" s="780">
        <v>18</v>
      </c>
      <c r="L136" s="778">
        <v>14</v>
      </c>
      <c r="M136" s="778">
        <v>22</v>
      </c>
      <c r="N136" s="778">
        <v>11</v>
      </c>
      <c r="O136" s="778">
        <v>21</v>
      </c>
      <c r="P136" s="606">
        <f t="shared" si="12"/>
        <v>1204.32</v>
      </c>
      <c r="Q136" s="606">
        <f t="shared" si="13"/>
        <v>8433.9599999999991</v>
      </c>
      <c r="R136" s="606">
        <f t="shared" si="14"/>
        <v>445.20000000000005</v>
      </c>
      <c r="S136" s="606">
        <f t="shared" si="15"/>
        <v>730.80000000000007</v>
      </c>
      <c r="T136" s="606">
        <f t="shared" si="16"/>
        <v>625.24</v>
      </c>
      <c r="U136" s="606">
        <f t="shared" si="17"/>
        <v>1059.96</v>
      </c>
    </row>
    <row r="137" spans="1:21">
      <c r="A137" s="3" t="s">
        <v>1781</v>
      </c>
      <c r="B137" s="28" t="s">
        <v>365</v>
      </c>
      <c r="C137" s="29">
        <v>62</v>
      </c>
      <c r="D137" s="33">
        <v>6430</v>
      </c>
      <c r="E137" s="35" t="s">
        <v>119</v>
      </c>
      <c r="F137" s="29"/>
      <c r="G137" s="29" t="s">
        <v>678</v>
      </c>
      <c r="H137" s="795">
        <v>354</v>
      </c>
      <c r="I137" s="780">
        <v>298</v>
      </c>
      <c r="J137" s="780">
        <v>298</v>
      </c>
      <c r="K137" s="780">
        <v>299</v>
      </c>
      <c r="L137" s="778">
        <v>0</v>
      </c>
      <c r="M137" s="778">
        <v>0</v>
      </c>
      <c r="N137" s="778">
        <v>0</v>
      </c>
      <c r="O137" s="778">
        <v>0</v>
      </c>
      <c r="P137" s="606">
        <f t="shared" si="12"/>
        <v>10931.52</v>
      </c>
      <c r="Q137" s="606">
        <f t="shared" si="13"/>
        <v>9378.06</v>
      </c>
      <c r="R137" s="606">
        <f t="shared" si="14"/>
        <v>11055.800000000001</v>
      </c>
      <c r="S137" s="606">
        <f t="shared" si="15"/>
        <v>12139.4</v>
      </c>
      <c r="T137" s="606">
        <f t="shared" si="16"/>
        <v>0</v>
      </c>
      <c r="U137" s="606">
        <f t="shared" si="17"/>
        <v>0</v>
      </c>
    </row>
    <row r="138" spans="1:21">
      <c r="A138" s="3" t="s">
        <v>209</v>
      </c>
      <c r="B138" s="34" t="s">
        <v>645</v>
      </c>
      <c r="C138" s="33">
        <v>46</v>
      </c>
      <c r="D138" s="33">
        <v>6440</v>
      </c>
      <c r="E138" s="36" t="s">
        <v>352</v>
      </c>
      <c r="F138" s="33">
        <v>365824</v>
      </c>
      <c r="G138" s="29" t="s">
        <v>678</v>
      </c>
      <c r="H138" s="795">
        <v>212</v>
      </c>
      <c r="I138" s="780">
        <v>168</v>
      </c>
      <c r="J138" s="780">
        <v>318</v>
      </c>
      <c r="K138" s="780">
        <v>483</v>
      </c>
      <c r="L138" s="778">
        <v>177</v>
      </c>
      <c r="M138" s="778">
        <v>163</v>
      </c>
      <c r="N138" s="778">
        <v>183</v>
      </c>
      <c r="O138" s="778">
        <v>125</v>
      </c>
      <c r="P138" s="606">
        <f t="shared" si="12"/>
        <v>6546.5599999999995</v>
      </c>
      <c r="Q138" s="606">
        <f t="shared" si="13"/>
        <v>5286.96</v>
      </c>
      <c r="R138" s="606">
        <f t="shared" si="14"/>
        <v>11797.800000000001</v>
      </c>
      <c r="S138" s="606">
        <f t="shared" si="15"/>
        <v>19609.8</v>
      </c>
      <c r="T138" s="606">
        <f t="shared" si="16"/>
        <v>7904.82</v>
      </c>
      <c r="U138" s="606">
        <f t="shared" si="17"/>
        <v>7853.34</v>
      </c>
    </row>
    <row r="139" spans="1:21">
      <c r="A139" s="3" t="s">
        <v>325</v>
      </c>
      <c r="B139" s="28" t="s">
        <v>485</v>
      </c>
      <c r="C139" s="29">
        <v>1</v>
      </c>
      <c r="D139" s="29" t="s">
        <v>347</v>
      </c>
      <c r="E139" s="35" t="s">
        <v>120</v>
      </c>
      <c r="F139" s="29" t="s">
        <v>486</v>
      </c>
      <c r="G139" s="29" t="s">
        <v>678</v>
      </c>
      <c r="H139" s="791">
        <v>1220</v>
      </c>
      <c r="I139" s="779">
        <v>1171</v>
      </c>
      <c r="J139" s="779">
        <v>973</v>
      </c>
      <c r="K139" s="779">
        <v>932</v>
      </c>
      <c r="L139" s="778">
        <v>906</v>
      </c>
      <c r="M139" s="778">
        <v>875</v>
      </c>
      <c r="N139" s="778">
        <v>836</v>
      </c>
      <c r="O139" s="778">
        <v>709</v>
      </c>
      <c r="P139" s="606">
        <f t="shared" si="12"/>
        <v>37673.599999999999</v>
      </c>
      <c r="Q139" s="606">
        <f t="shared" si="13"/>
        <v>36851.369999999995</v>
      </c>
      <c r="R139" s="606">
        <f t="shared" si="14"/>
        <v>36098.300000000003</v>
      </c>
      <c r="S139" s="606">
        <f t="shared" si="15"/>
        <v>37839.200000000004</v>
      </c>
      <c r="T139" s="606">
        <f t="shared" si="16"/>
        <v>40461.96</v>
      </c>
      <c r="U139" s="606">
        <f t="shared" si="17"/>
        <v>42157.5</v>
      </c>
    </row>
    <row r="140" spans="1:21">
      <c r="A140" s="3" t="s">
        <v>758</v>
      </c>
      <c r="B140" s="28" t="s">
        <v>1782</v>
      </c>
      <c r="C140" s="29">
        <v>1</v>
      </c>
      <c r="D140" s="29" t="s">
        <v>347</v>
      </c>
      <c r="E140" s="35" t="s">
        <v>120</v>
      </c>
      <c r="F140" s="29" t="s">
        <v>487</v>
      </c>
      <c r="G140" s="29" t="s">
        <v>678</v>
      </c>
      <c r="H140" s="791">
        <v>0</v>
      </c>
      <c r="I140" s="779">
        <v>38</v>
      </c>
      <c r="J140" s="779">
        <v>98</v>
      </c>
      <c r="K140" s="779">
        <v>142</v>
      </c>
      <c r="L140" s="778">
        <v>141</v>
      </c>
      <c r="M140" s="778">
        <v>116</v>
      </c>
      <c r="N140" s="778">
        <v>105</v>
      </c>
      <c r="O140" s="778">
        <v>78</v>
      </c>
      <c r="P140" s="606">
        <f t="shared" si="12"/>
        <v>0</v>
      </c>
      <c r="Q140" s="606">
        <f t="shared" si="13"/>
        <v>1195.8599999999999</v>
      </c>
      <c r="R140" s="606">
        <f t="shared" si="14"/>
        <v>3635.8</v>
      </c>
      <c r="S140" s="606">
        <f t="shared" si="15"/>
        <v>5765.2</v>
      </c>
      <c r="T140" s="606">
        <f t="shared" si="16"/>
        <v>6297.0599999999995</v>
      </c>
      <c r="U140" s="606">
        <f t="shared" si="17"/>
        <v>5588.88</v>
      </c>
    </row>
    <row r="141" spans="1:21">
      <c r="A141" s="3" t="s">
        <v>2186</v>
      </c>
      <c r="B141" s="28" t="s">
        <v>1476</v>
      </c>
      <c r="C141" s="29">
        <v>8</v>
      </c>
      <c r="D141" s="941" t="s">
        <v>2187</v>
      </c>
      <c r="E141" s="942" t="s">
        <v>120</v>
      </c>
      <c r="F141" s="29"/>
      <c r="G141" s="941" t="s">
        <v>678</v>
      </c>
      <c r="H141" s="792">
        <v>226</v>
      </c>
      <c r="I141" s="777">
        <v>291</v>
      </c>
      <c r="J141" s="777">
        <v>199</v>
      </c>
      <c r="K141" s="777">
        <v>174</v>
      </c>
      <c r="L141" s="778">
        <v>0</v>
      </c>
      <c r="M141" s="778">
        <v>0</v>
      </c>
      <c r="N141" s="784">
        <v>0</v>
      </c>
      <c r="O141" s="784">
        <v>0</v>
      </c>
      <c r="P141" s="606">
        <f t="shared" si="12"/>
        <v>6978.88</v>
      </c>
      <c r="Q141" s="606">
        <f t="shared" si="13"/>
        <v>9157.77</v>
      </c>
      <c r="R141" s="606">
        <f t="shared" si="14"/>
        <v>7382.9000000000005</v>
      </c>
      <c r="S141" s="606">
        <f t="shared" si="15"/>
        <v>7064.4000000000005</v>
      </c>
      <c r="T141" s="606">
        <f t="shared" si="16"/>
        <v>0</v>
      </c>
      <c r="U141" s="606">
        <f t="shared" si="17"/>
        <v>0</v>
      </c>
    </row>
    <row r="142" spans="1:21">
      <c r="A142" s="3" t="s">
        <v>158</v>
      </c>
      <c r="B142" s="28" t="s">
        <v>737</v>
      </c>
      <c r="C142" s="29">
        <v>29</v>
      </c>
      <c r="D142" s="33">
        <v>6430</v>
      </c>
      <c r="E142" s="35" t="s">
        <v>119</v>
      </c>
      <c r="F142" s="29">
        <v>112988</v>
      </c>
      <c r="G142" s="29" t="s">
        <v>678</v>
      </c>
      <c r="H142" s="795">
        <v>0</v>
      </c>
      <c r="I142" s="780">
        <v>0</v>
      </c>
      <c r="J142" s="780">
        <v>0</v>
      </c>
      <c r="K142" s="780">
        <v>0</v>
      </c>
      <c r="L142" s="780">
        <v>0</v>
      </c>
      <c r="M142" s="778">
        <v>120</v>
      </c>
      <c r="N142" s="784">
        <v>119</v>
      </c>
      <c r="O142" s="784">
        <v>108</v>
      </c>
      <c r="P142" s="606">
        <f t="shared" si="12"/>
        <v>0</v>
      </c>
      <c r="Q142" s="606">
        <f t="shared" si="13"/>
        <v>0</v>
      </c>
      <c r="R142" s="606">
        <f t="shared" si="14"/>
        <v>0</v>
      </c>
      <c r="S142" s="606">
        <f t="shared" si="15"/>
        <v>0</v>
      </c>
      <c r="T142" s="606">
        <f t="shared" si="16"/>
        <v>0</v>
      </c>
      <c r="U142" s="606">
        <f t="shared" si="17"/>
        <v>5781.6</v>
      </c>
    </row>
    <row r="143" spans="1:21">
      <c r="A143" s="3" t="s">
        <v>158</v>
      </c>
      <c r="B143" s="28" t="s">
        <v>737</v>
      </c>
      <c r="C143" s="29">
        <v>31</v>
      </c>
      <c r="D143" s="33">
        <v>6430</v>
      </c>
      <c r="E143" s="35" t="s">
        <v>119</v>
      </c>
      <c r="F143" s="29">
        <v>2463214</v>
      </c>
      <c r="G143" s="29" t="s">
        <v>678</v>
      </c>
      <c r="H143" s="795">
        <v>0</v>
      </c>
      <c r="I143" s="780">
        <v>0</v>
      </c>
      <c r="J143" s="780">
        <v>0</v>
      </c>
      <c r="K143" s="780">
        <v>0</v>
      </c>
      <c r="L143" s="780">
        <v>0</v>
      </c>
      <c r="M143" s="778">
        <v>178</v>
      </c>
      <c r="N143" s="778">
        <v>189</v>
      </c>
      <c r="O143" s="778">
        <v>216</v>
      </c>
      <c r="P143" s="606">
        <f t="shared" si="12"/>
        <v>0</v>
      </c>
      <c r="Q143" s="606">
        <f t="shared" si="13"/>
        <v>0</v>
      </c>
      <c r="R143" s="606">
        <f t="shared" si="14"/>
        <v>0</v>
      </c>
      <c r="S143" s="606">
        <f t="shared" si="15"/>
        <v>0</v>
      </c>
      <c r="T143" s="606">
        <f t="shared" si="16"/>
        <v>0</v>
      </c>
      <c r="U143" s="606">
        <f t="shared" si="17"/>
        <v>8576.0399999999991</v>
      </c>
    </row>
    <row r="144" spans="1:21">
      <c r="A144" s="3" t="s">
        <v>222</v>
      </c>
      <c r="B144" s="34" t="s">
        <v>738</v>
      </c>
      <c r="C144" s="33">
        <v>15</v>
      </c>
      <c r="D144" s="33">
        <v>6430</v>
      </c>
      <c r="E144" s="36" t="s">
        <v>119</v>
      </c>
      <c r="F144" s="33">
        <v>24073963</v>
      </c>
      <c r="G144" s="29" t="s">
        <v>678</v>
      </c>
      <c r="H144" s="791">
        <v>209</v>
      </c>
      <c r="I144" s="779">
        <v>10</v>
      </c>
      <c r="J144" s="779">
        <v>52</v>
      </c>
      <c r="K144" s="779">
        <v>9</v>
      </c>
      <c r="L144" s="778">
        <v>28</v>
      </c>
      <c r="M144" s="778">
        <v>9</v>
      </c>
      <c r="N144" s="778">
        <v>10</v>
      </c>
      <c r="O144" s="778">
        <v>6</v>
      </c>
      <c r="P144" s="606">
        <f t="shared" si="12"/>
        <v>6453.92</v>
      </c>
      <c r="Q144" s="606">
        <f t="shared" si="13"/>
        <v>314.7</v>
      </c>
      <c r="R144" s="606">
        <f t="shared" si="14"/>
        <v>1929.2</v>
      </c>
      <c r="S144" s="606">
        <f t="shared" si="15"/>
        <v>365.40000000000003</v>
      </c>
      <c r="T144" s="606">
        <f t="shared" si="16"/>
        <v>1250.48</v>
      </c>
      <c r="U144" s="606">
        <f t="shared" si="17"/>
        <v>433.62</v>
      </c>
    </row>
    <row r="145" spans="1:21">
      <c r="A145" s="3" t="s">
        <v>288</v>
      </c>
      <c r="B145" s="28" t="s">
        <v>489</v>
      </c>
      <c r="C145" s="29">
        <v>12</v>
      </c>
      <c r="D145" s="33">
        <v>6400</v>
      </c>
      <c r="E145" s="35" t="s">
        <v>120</v>
      </c>
      <c r="F145" s="29">
        <v>15768</v>
      </c>
      <c r="G145" s="29" t="s">
        <v>678</v>
      </c>
      <c r="H145" s="792">
        <v>211</v>
      </c>
      <c r="I145" s="777">
        <v>70</v>
      </c>
      <c r="J145" s="777">
        <v>59</v>
      </c>
      <c r="K145" s="777">
        <v>56</v>
      </c>
      <c r="L145" s="778">
        <v>39</v>
      </c>
      <c r="M145" s="778">
        <v>17</v>
      </c>
      <c r="N145" s="778">
        <v>5</v>
      </c>
      <c r="O145" s="778">
        <v>5</v>
      </c>
      <c r="P145" s="606">
        <f t="shared" si="12"/>
        <v>6515.6799999999994</v>
      </c>
      <c r="Q145" s="606">
        <f t="shared" si="13"/>
        <v>2202.9</v>
      </c>
      <c r="R145" s="606">
        <f t="shared" si="14"/>
        <v>2188.9</v>
      </c>
      <c r="S145" s="606">
        <f t="shared" si="15"/>
        <v>2273.6</v>
      </c>
      <c r="T145" s="606">
        <f t="shared" si="16"/>
        <v>1741.7399999999998</v>
      </c>
      <c r="U145" s="606">
        <f t="shared" si="17"/>
        <v>819.06</v>
      </c>
    </row>
    <row r="146" spans="1:21">
      <c r="A146" s="3" t="s">
        <v>1333</v>
      </c>
      <c r="B146" s="28" t="s">
        <v>1477</v>
      </c>
      <c r="C146" s="29">
        <v>14</v>
      </c>
      <c r="D146" s="33">
        <v>6400</v>
      </c>
      <c r="E146" s="35" t="s">
        <v>120</v>
      </c>
      <c r="F146" s="29"/>
      <c r="G146" s="29" t="s">
        <v>678</v>
      </c>
      <c r="H146" s="793">
        <v>169</v>
      </c>
      <c r="I146" s="779">
        <v>151</v>
      </c>
      <c r="J146" s="779">
        <v>240</v>
      </c>
      <c r="K146" s="779">
        <v>117</v>
      </c>
      <c r="L146" s="778">
        <v>83</v>
      </c>
      <c r="M146" s="778">
        <v>93</v>
      </c>
      <c r="N146" s="778">
        <v>142</v>
      </c>
      <c r="O146" s="778">
        <v>56</v>
      </c>
      <c r="P146" s="606">
        <f t="shared" si="12"/>
        <v>5218.72</v>
      </c>
      <c r="Q146" s="606">
        <f t="shared" si="13"/>
        <v>4751.97</v>
      </c>
      <c r="R146" s="606">
        <f t="shared" si="14"/>
        <v>8904</v>
      </c>
      <c r="S146" s="606">
        <f t="shared" si="15"/>
        <v>4750.2</v>
      </c>
      <c r="T146" s="606">
        <f t="shared" si="16"/>
        <v>3706.7799999999997</v>
      </c>
      <c r="U146" s="606">
        <f t="shared" si="17"/>
        <v>4480.74</v>
      </c>
    </row>
    <row r="147" spans="1:21">
      <c r="A147" s="3" t="s">
        <v>2121</v>
      </c>
      <c r="B147" s="28" t="s">
        <v>1478</v>
      </c>
      <c r="C147" s="29">
        <v>11</v>
      </c>
      <c r="D147" s="33">
        <v>6440</v>
      </c>
      <c r="E147" s="998" t="s">
        <v>352</v>
      </c>
      <c r="F147" s="29" t="s">
        <v>1479</v>
      </c>
      <c r="G147" s="29" t="s">
        <v>678</v>
      </c>
      <c r="H147" s="792">
        <v>104</v>
      </c>
      <c r="I147" s="777">
        <v>83</v>
      </c>
      <c r="J147" s="777">
        <v>97</v>
      </c>
      <c r="K147" s="777">
        <v>100</v>
      </c>
      <c r="L147" s="778">
        <v>100</v>
      </c>
      <c r="M147" s="778">
        <v>135</v>
      </c>
      <c r="N147" s="778">
        <v>107</v>
      </c>
      <c r="O147" s="778">
        <v>84</v>
      </c>
      <c r="P147" s="606">
        <f t="shared" si="12"/>
        <v>3211.52</v>
      </c>
      <c r="Q147" s="606">
        <f t="shared" si="13"/>
        <v>2612.0099999999998</v>
      </c>
      <c r="R147" s="606">
        <f t="shared" si="14"/>
        <v>3598.7000000000003</v>
      </c>
      <c r="S147" s="606">
        <f t="shared" si="15"/>
        <v>4060</v>
      </c>
      <c r="T147" s="606">
        <f t="shared" si="16"/>
        <v>4466</v>
      </c>
      <c r="U147" s="606">
        <f t="shared" si="17"/>
        <v>6504.3</v>
      </c>
    </row>
    <row r="148" spans="1:21">
      <c r="A148" s="3" t="s">
        <v>96</v>
      </c>
      <c r="B148" s="28" t="s">
        <v>490</v>
      </c>
      <c r="C148" s="29">
        <v>54</v>
      </c>
      <c r="D148" s="29" t="s">
        <v>347</v>
      </c>
      <c r="E148" s="35" t="s">
        <v>120</v>
      </c>
      <c r="F148" s="29">
        <v>15791</v>
      </c>
      <c r="G148" s="29" t="s">
        <v>678</v>
      </c>
      <c r="H148" s="791">
        <v>438</v>
      </c>
      <c r="I148" s="779">
        <v>357</v>
      </c>
      <c r="J148" s="779">
        <v>396</v>
      </c>
      <c r="K148" s="779">
        <v>518</v>
      </c>
      <c r="L148" s="778">
        <v>422</v>
      </c>
      <c r="M148" s="778">
        <v>382</v>
      </c>
      <c r="N148" s="778">
        <v>350</v>
      </c>
      <c r="O148" s="778">
        <v>322</v>
      </c>
      <c r="P148" s="606">
        <f t="shared" si="12"/>
        <v>13525.439999999999</v>
      </c>
      <c r="Q148" s="606">
        <f t="shared" si="13"/>
        <v>11234.789999999999</v>
      </c>
      <c r="R148" s="606">
        <f t="shared" si="14"/>
        <v>14691.6</v>
      </c>
      <c r="S148" s="606">
        <f t="shared" si="15"/>
        <v>21030.799999999999</v>
      </c>
      <c r="T148" s="606">
        <f t="shared" si="16"/>
        <v>18846.519999999997</v>
      </c>
      <c r="U148" s="606">
        <f t="shared" si="17"/>
        <v>18404.759999999998</v>
      </c>
    </row>
    <row r="149" spans="1:21">
      <c r="A149" s="3" t="s">
        <v>137</v>
      </c>
      <c r="B149" s="28" t="s">
        <v>491</v>
      </c>
      <c r="C149" s="29">
        <v>20</v>
      </c>
      <c r="D149" s="33">
        <v>6430</v>
      </c>
      <c r="E149" s="35" t="s">
        <v>119</v>
      </c>
      <c r="F149" s="29" t="s">
        <v>739</v>
      </c>
      <c r="G149" s="29" t="s">
        <v>678</v>
      </c>
      <c r="H149" s="792">
        <v>4179</v>
      </c>
      <c r="I149" s="777">
        <v>4335</v>
      </c>
      <c r="J149" s="777">
        <v>3561</v>
      </c>
      <c r="K149" s="777">
        <v>3597</v>
      </c>
      <c r="L149" s="778">
        <v>3315</v>
      </c>
      <c r="M149" s="778">
        <v>3282</v>
      </c>
      <c r="N149" s="785">
        <v>3572</v>
      </c>
      <c r="O149" s="785">
        <v>3802</v>
      </c>
      <c r="P149" s="606">
        <f t="shared" si="12"/>
        <v>129047.51999999999</v>
      </c>
      <c r="Q149" s="606">
        <f t="shared" si="13"/>
        <v>136422.44999999998</v>
      </c>
      <c r="R149" s="606">
        <f t="shared" si="14"/>
        <v>132113.1</v>
      </c>
      <c r="S149" s="606">
        <f t="shared" si="15"/>
        <v>146038.20000000001</v>
      </c>
      <c r="T149" s="606">
        <f t="shared" si="16"/>
        <v>148047.9</v>
      </c>
      <c r="U149" s="606">
        <f t="shared" si="17"/>
        <v>158126.76</v>
      </c>
    </row>
    <row r="150" spans="1:21">
      <c r="A150" s="3" t="s">
        <v>238</v>
      </c>
      <c r="B150" s="28" t="s">
        <v>492</v>
      </c>
      <c r="C150" s="29">
        <v>2</v>
      </c>
      <c r="D150" s="29" t="s">
        <v>350</v>
      </c>
      <c r="E150" s="35" t="s">
        <v>119</v>
      </c>
      <c r="F150" s="29" t="s">
        <v>493</v>
      </c>
      <c r="G150" s="29" t="s">
        <v>678</v>
      </c>
      <c r="H150" s="791">
        <v>1574</v>
      </c>
      <c r="I150" s="779">
        <v>1303</v>
      </c>
      <c r="J150" s="779">
        <v>1174</v>
      </c>
      <c r="K150" s="779">
        <v>1344</v>
      </c>
      <c r="L150" s="778">
        <v>1076</v>
      </c>
      <c r="M150" s="778">
        <v>1061</v>
      </c>
      <c r="N150" s="778">
        <v>1084</v>
      </c>
      <c r="O150" s="778">
        <v>1043</v>
      </c>
      <c r="P150" s="606">
        <f t="shared" si="12"/>
        <v>48605.119999999995</v>
      </c>
      <c r="Q150" s="606">
        <f t="shared" si="13"/>
        <v>41005.409999999996</v>
      </c>
      <c r="R150" s="606">
        <f t="shared" si="14"/>
        <v>43555.4</v>
      </c>
      <c r="S150" s="606">
        <f t="shared" si="15"/>
        <v>54566.400000000001</v>
      </c>
      <c r="T150" s="606">
        <f t="shared" si="16"/>
        <v>48054.159999999996</v>
      </c>
      <c r="U150" s="606">
        <f t="shared" si="17"/>
        <v>51118.98</v>
      </c>
    </row>
    <row r="151" spans="1:21">
      <c r="A151" s="3" t="s">
        <v>247</v>
      </c>
      <c r="B151" s="28" t="s">
        <v>494</v>
      </c>
      <c r="C151" s="29">
        <v>4</v>
      </c>
      <c r="D151" s="29" t="s">
        <v>350</v>
      </c>
      <c r="E151" s="35" t="s">
        <v>119</v>
      </c>
      <c r="F151" s="29" t="s">
        <v>495</v>
      </c>
      <c r="G151" s="29" t="s">
        <v>678</v>
      </c>
      <c r="H151" s="791">
        <v>406</v>
      </c>
      <c r="I151" s="779">
        <v>417</v>
      </c>
      <c r="J151" s="779">
        <v>362</v>
      </c>
      <c r="K151" s="779">
        <v>465</v>
      </c>
      <c r="L151" s="780">
        <v>465</v>
      </c>
      <c r="M151" s="780">
        <v>368</v>
      </c>
      <c r="N151" s="780">
        <v>338</v>
      </c>
      <c r="O151" s="780">
        <v>336</v>
      </c>
      <c r="P151" s="606">
        <f t="shared" si="12"/>
        <v>12537.279999999999</v>
      </c>
      <c r="Q151" s="606">
        <f t="shared" si="13"/>
        <v>13122.99</v>
      </c>
      <c r="R151" s="606">
        <f t="shared" si="14"/>
        <v>13430.2</v>
      </c>
      <c r="S151" s="606">
        <f t="shared" si="15"/>
        <v>18879</v>
      </c>
      <c r="T151" s="606">
        <f t="shared" si="16"/>
        <v>20766.899999999998</v>
      </c>
      <c r="U151" s="606">
        <f t="shared" si="17"/>
        <v>17730.240000000002</v>
      </c>
    </row>
    <row r="152" spans="1:21">
      <c r="A152" s="3" t="s">
        <v>1480</v>
      </c>
      <c r="B152" s="28" t="s">
        <v>494</v>
      </c>
      <c r="C152" s="29">
        <v>2</v>
      </c>
      <c r="D152" s="29" t="s">
        <v>496</v>
      </c>
      <c r="E152" s="35" t="s">
        <v>91</v>
      </c>
      <c r="F152" s="29" t="s">
        <v>497</v>
      </c>
      <c r="G152" s="29" t="s">
        <v>678</v>
      </c>
      <c r="H152" s="797">
        <v>426</v>
      </c>
      <c r="I152" s="786">
        <v>513</v>
      </c>
      <c r="J152" s="786">
        <v>398</v>
      </c>
      <c r="K152" s="786">
        <v>843</v>
      </c>
      <c r="L152" s="780">
        <v>189</v>
      </c>
      <c r="M152" s="780">
        <v>73</v>
      </c>
      <c r="N152" s="787">
        <v>96</v>
      </c>
      <c r="O152" s="787">
        <v>96</v>
      </c>
      <c r="P152" s="606">
        <f t="shared" si="12"/>
        <v>13154.88</v>
      </c>
      <c r="Q152" s="606">
        <f t="shared" si="13"/>
        <v>16144.109999999999</v>
      </c>
      <c r="R152" s="606">
        <f t="shared" si="14"/>
        <v>14765.800000000001</v>
      </c>
      <c r="S152" s="606">
        <f t="shared" si="15"/>
        <v>34225.800000000003</v>
      </c>
      <c r="T152" s="606">
        <f t="shared" si="16"/>
        <v>8440.74</v>
      </c>
      <c r="U152" s="606">
        <f t="shared" si="17"/>
        <v>3517.14</v>
      </c>
    </row>
    <row r="153" spans="1:21">
      <c r="A153" s="3" t="s">
        <v>189</v>
      </c>
      <c r="B153" s="28" t="s">
        <v>494</v>
      </c>
      <c r="C153" s="29">
        <v>8</v>
      </c>
      <c r="D153" s="29" t="s">
        <v>350</v>
      </c>
      <c r="E153" s="35" t="s">
        <v>119</v>
      </c>
      <c r="F153" s="29" t="s">
        <v>498</v>
      </c>
      <c r="G153" s="29" t="s">
        <v>678</v>
      </c>
      <c r="H153" s="797">
        <v>30</v>
      </c>
      <c r="I153" s="786">
        <v>30</v>
      </c>
      <c r="J153" s="786">
        <v>28</v>
      </c>
      <c r="K153" s="786">
        <v>26</v>
      </c>
      <c r="L153" s="778">
        <v>21</v>
      </c>
      <c r="M153" s="778">
        <v>71</v>
      </c>
      <c r="N153" s="778">
        <v>155</v>
      </c>
      <c r="O153" s="778">
        <v>227</v>
      </c>
      <c r="P153" s="606">
        <f t="shared" si="12"/>
        <v>926.4</v>
      </c>
      <c r="Q153" s="606">
        <f t="shared" si="13"/>
        <v>944.09999999999991</v>
      </c>
      <c r="R153" s="606">
        <f t="shared" si="14"/>
        <v>1038.8</v>
      </c>
      <c r="S153" s="606">
        <f t="shared" si="15"/>
        <v>1055.6000000000001</v>
      </c>
      <c r="T153" s="606">
        <f t="shared" si="16"/>
        <v>937.8599999999999</v>
      </c>
      <c r="U153" s="606">
        <f t="shared" si="17"/>
        <v>3420.78</v>
      </c>
    </row>
    <row r="154" spans="1:21">
      <c r="A154" s="3" t="s">
        <v>262</v>
      </c>
      <c r="B154" s="28" t="s">
        <v>499</v>
      </c>
      <c r="C154" s="29">
        <v>4</v>
      </c>
      <c r="D154" s="29" t="s">
        <v>347</v>
      </c>
      <c r="E154" s="35" t="s">
        <v>120</v>
      </c>
      <c r="F154" s="29" t="s">
        <v>500</v>
      </c>
      <c r="G154" s="29" t="s">
        <v>678</v>
      </c>
      <c r="H154" s="791">
        <v>342</v>
      </c>
      <c r="I154" s="779">
        <v>231</v>
      </c>
      <c r="J154" s="779">
        <v>249</v>
      </c>
      <c r="K154" s="779">
        <v>248</v>
      </c>
      <c r="L154" s="778">
        <v>293</v>
      </c>
      <c r="M154" s="778">
        <v>263</v>
      </c>
      <c r="N154" s="778">
        <v>230</v>
      </c>
      <c r="O154" s="778">
        <v>203</v>
      </c>
      <c r="P154" s="606">
        <f t="shared" si="12"/>
        <v>10560.96</v>
      </c>
      <c r="Q154" s="606">
        <f t="shared" si="13"/>
        <v>7269.57</v>
      </c>
      <c r="R154" s="606">
        <f t="shared" si="14"/>
        <v>9237.9</v>
      </c>
      <c r="S154" s="606">
        <f t="shared" si="15"/>
        <v>10068.800000000001</v>
      </c>
      <c r="T154" s="606">
        <f t="shared" si="16"/>
        <v>13085.38</v>
      </c>
      <c r="U154" s="606">
        <f t="shared" si="17"/>
        <v>12671.34</v>
      </c>
    </row>
    <row r="155" spans="1:21">
      <c r="A155" s="3" t="s">
        <v>254</v>
      </c>
      <c r="B155" s="28" t="s">
        <v>501</v>
      </c>
      <c r="C155" s="29">
        <v>2</v>
      </c>
      <c r="D155" s="29" t="s">
        <v>351</v>
      </c>
      <c r="E155" s="998" t="s">
        <v>352</v>
      </c>
      <c r="F155" s="29" t="s">
        <v>502</v>
      </c>
      <c r="G155" s="29" t="s">
        <v>678</v>
      </c>
      <c r="H155" s="791">
        <v>864</v>
      </c>
      <c r="I155" s="779">
        <v>528</v>
      </c>
      <c r="J155" s="779">
        <v>514</v>
      </c>
      <c r="K155" s="779">
        <v>191</v>
      </c>
      <c r="L155" s="778">
        <v>193</v>
      </c>
      <c r="M155" s="778">
        <v>199</v>
      </c>
      <c r="N155" s="778">
        <v>202</v>
      </c>
      <c r="O155" s="778">
        <v>234</v>
      </c>
      <c r="P155" s="606">
        <f t="shared" si="12"/>
        <v>26680.32</v>
      </c>
      <c r="Q155" s="606">
        <f t="shared" si="13"/>
        <v>16616.16</v>
      </c>
      <c r="R155" s="606">
        <f t="shared" si="14"/>
        <v>19069.400000000001</v>
      </c>
      <c r="S155" s="606">
        <f t="shared" si="15"/>
        <v>7754.6</v>
      </c>
      <c r="T155" s="606">
        <f t="shared" si="16"/>
        <v>8619.3799999999992</v>
      </c>
      <c r="U155" s="606">
        <f t="shared" si="17"/>
        <v>9587.82</v>
      </c>
    </row>
    <row r="156" spans="1:21">
      <c r="A156" s="3" t="s">
        <v>284</v>
      </c>
      <c r="B156" s="28" t="s">
        <v>503</v>
      </c>
      <c r="C156" s="29">
        <v>12</v>
      </c>
      <c r="D156" s="29" t="s">
        <v>348</v>
      </c>
      <c r="E156" s="35" t="s">
        <v>349</v>
      </c>
      <c r="F156" s="29">
        <v>17487</v>
      </c>
      <c r="G156" s="29" t="s">
        <v>678</v>
      </c>
      <c r="H156" s="791">
        <v>139</v>
      </c>
      <c r="I156" s="779">
        <v>166</v>
      </c>
      <c r="J156" s="779">
        <v>293</v>
      </c>
      <c r="K156" s="779">
        <v>167</v>
      </c>
      <c r="L156" s="778">
        <v>192</v>
      </c>
      <c r="M156" s="778">
        <v>192</v>
      </c>
      <c r="N156" s="778">
        <v>245</v>
      </c>
      <c r="O156" s="778">
        <v>286</v>
      </c>
      <c r="P156" s="606">
        <f t="shared" si="12"/>
        <v>4292.32</v>
      </c>
      <c r="Q156" s="606">
        <f t="shared" si="13"/>
        <v>5224.0199999999995</v>
      </c>
      <c r="R156" s="606">
        <f t="shared" si="14"/>
        <v>10870.300000000001</v>
      </c>
      <c r="S156" s="606">
        <f t="shared" si="15"/>
        <v>6780.2</v>
      </c>
      <c r="T156" s="606">
        <f t="shared" si="16"/>
        <v>8574.7199999999993</v>
      </c>
      <c r="U156" s="606">
        <f t="shared" si="17"/>
        <v>9250.56</v>
      </c>
    </row>
    <row r="157" spans="1:21">
      <c r="A157" s="3" t="s">
        <v>163</v>
      </c>
      <c r="B157" s="28" t="s">
        <v>768</v>
      </c>
      <c r="C157" s="29">
        <v>9</v>
      </c>
      <c r="D157" s="33">
        <v>6320</v>
      </c>
      <c r="E157" s="35" t="s">
        <v>362</v>
      </c>
      <c r="F157" s="29"/>
      <c r="G157" s="29" t="s">
        <v>678</v>
      </c>
      <c r="H157" s="792">
        <v>1430</v>
      </c>
      <c r="I157" s="777">
        <v>1665</v>
      </c>
      <c r="J157" s="777">
        <v>1182</v>
      </c>
      <c r="K157" s="777">
        <v>1422</v>
      </c>
      <c r="L157" s="778">
        <v>1352</v>
      </c>
      <c r="M157" s="778">
        <v>1997</v>
      </c>
      <c r="N157" s="778">
        <v>0</v>
      </c>
      <c r="O157" s="778">
        <v>0</v>
      </c>
      <c r="P157" s="606">
        <f t="shared" si="12"/>
        <v>44158.400000000001</v>
      </c>
      <c r="Q157" s="606">
        <f t="shared" si="13"/>
        <v>52397.549999999996</v>
      </c>
      <c r="R157" s="606">
        <f t="shared" si="14"/>
        <v>43852.200000000004</v>
      </c>
      <c r="S157" s="606">
        <f t="shared" si="15"/>
        <v>57733.200000000004</v>
      </c>
      <c r="T157" s="606">
        <f t="shared" si="16"/>
        <v>60380.319999999992</v>
      </c>
      <c r="U157" s="606">
        <f t="shared" si="17"/>
        <v>96215.46</v>
      </c>
    </row>
    <row r="158" spans="1:21">
      <c r="A158" s="3" t="s">
        <v>331</v>
      </c>
      <c r="B158" s="28" t="s">
        <v>1784</v>
      </c>
      <c r="C158" s="29">
        <v>145</v>
      </c>
      <c r="D158" s="33">
        <v>6400</v>
      </c>
      <c r="E158" s="35" t="s">
        <v>120</v>
      </c>
      <c r="F158" s="29">
        <v>63492365</v>
      </c>
      <c r="G158" s="29" t="s">
        <v>678</v>
      </c>
      <c r="H158" s="792">
        <v>570</v>
      </c>
      <c r="I158" s="777">
        <v>396</v>
      </c>
      <c r="J158" s="777">
        <v>402</v>
      </c>
      <c r="K158" s="777">
        <v>369</v>
      </c>
      <c r="L158" s="778">
        <v>310</v>
      </c>
      <c r="M158" s="778">
        <v>277</v>
      </c>
      <c r="N158" s="785">
        <v>276</v>
      </c>
      <c r="O158" s="785">
        <v>247</v>
      </c>
      <c r="P158" s="606">
        <f t="shared" si="12"/>
        <v>17601.599999999999</v>
      </c>
      <c r="Q158" s="606">
        <f t="shared" si="13"/>
        <v>12462.119999999999</v>
      </c>
      <c r="R158" s="606">
        <f t="shared" si="14"/>
        <v>14914.2</v>
      </c>
      <c r="S158" s="606">
        <f t="shared" si="15"/>
        <v>14981.4</v>
      </c>
      <c r="T158" s="606">
        <f t="shared" si="16"/>
        <v>13844.599999999999</v>
      </c>
      <c r="U158" s="606">
        <f t="shared" si="17"/>
        <v>13345.86</v>
      </c>
    </row>
    <row r="159" spans="1:21">
      <c r="A159" s="3" t="s">
        <v>213</v>
      </c>
      <c r="B159" s="28" t="s">
        <v>357</v>
      </c>
      <c r="C159" s="29">
        <v>30</v>
      </c>
      <c r="D159" s="29" t="s">
        <v>347</v>
      </c>
      <c r="E159" s="35" t="s">
        <v>120</v>
      </c>
      <c r="F159" s="29">
        <v>18747</v>
      </c>
      <c r="G159" s="29" t="s">
        <v>678</v>
      </c>
      <c r="H159" s="791">
        <v>643</v>
      </c>
      <c r="I159" s="779">
        <v>660</v>
      </c>
      <c r="J159" s="779">
        <v>660</v>
      </c>
      <c r="K159" s="779">
        <v>660</v>
      </c>
      <c r="L159" s="778">
        <v>652</v>
      </c>
      <c r="M159" s="778">
        <v>436</v>
      </c>
      <c r="N159" s="778">
        <v>724</v>
      </c>
      <c r="O159" s="778">
        <v>518</v>
      </c>
      <c r="P159" s="606">
        <f t="shared" si="12"/>
        <v>19855.84</v>
      </c>
      <c r="Q159" s="606">
        <f t="shared" si="13"/>
        <v>20770.2</v>
      </c>
      <c r="R159" s="606">
        <f t="shared" si="14"/>
        <v>24486</v>
      </c>
      <c r="S159" s="606">
        <f t="shared" si="15"/>
        <v>26796</v>
      </c>
      <c r="T159" s="606">
        <f t="shared" si="16"/>
        <v>29118.319999999996</v>
      </c>
      <c r="U159" s="606">
        <f t="shared" si="17"/>
        <v>21006.48</v>
      </c>
    </row>
    <row r="160" spans="1:21">
      <c r="A160" s="3" t="s">
        <v>110</v>
      </c>
      <c r="B160" s="28" t="s">
        <v>504</v>
      </c>
      <c r="C160" s="29">
        <v>41</v>
      </c>
      <c r="D160" s="30">
        <v>6400</v>
      </c>
      <c r="E160" s="35" t="s">
        <v>120</v>
      </c>
      <c r="F160" s="29">
        <v>9523856</v>
      </c>
      <c r="G160" s="29" t="s">
        <v>678</v>
      </c>
      <c r="H160" s="792">
        <v>247</v>
      </c>
      <c r="I160" s="777">
        <v>236</v>
      </c>
      <c r="J160" s="777">
        <v>291</v>
      </c>
      <c r="K160" s="777">
        <v>252</v>
      </c>
      <c r="L160" s="778">
        <v>211</v>
      </c>
      <c r="M160" s="778">
        <v>247</v>
      </c>
      <c r="N160" s="785">
        <v>224</v>
      </c>
      <c r="O160" s="785">
        <v>94</v>
      </c>
      <c r="P160" s="606">
        <f t="shared" si="12"/>
        <v>7627.36</v>
      </c>
      <c r="Q160" s="606">
        <f t="shared" si="13"/>
        <v>7426.92</v>
      </c>
      <c r="R160" s="606">
        <f t="shared" si="14"/>
        <v>10796.1</v>
      </c>
      <c r="S160" s="606">
        <f t="shared" si="15"/>
        <v>10231.200000000001</v>
      </c>
      <c r="T160" s="606">
        <f t="shared" si="16"/>
        <v>9423.2599999999984</v>
      </c>
      <c r="U160" s="606">
        <f t="shared" si="17"/>
        <v>11900.46</v>
      </c>
    </row>
    <row r="161" spans="1:21">
      <c r="A161" s="3" t="s">
        <v>179</v>
      </c>
      <c r="B161" s="28" t="s">
        <v>505</v>
      </c>
      <c r="C161" s="29">
        <v>1</v>
      </c>
      <c r="D161" s="29" t="s">
        <v>350</v>
      </c>
      <c r="E161" s="35" t="s">
        <v>119</v>
      </c>
      <c r="F161" s="29" t="s">
        <v>506</v>
      </c>
      <c r="G161" s="29" t="s">
        <v>678</v>
      </c>
      <c r="H161" s="791">
        <v>539</v>
      </c>
      <c r="I161" s="779">
        <v>353</v>
      </c>
      <c r="J161" s="779">
        <v>531</v>
      </c>
      <c r="K161" s="779">
        <v>553</v>
      </c>
      <c r="L161" s="778">
        <v>577</v>
      </c>
      <c r="M161" s="778">
        <v>430</v>
      </c>
      <c r="N161" s="778">
        <v>469</v>
      </c>
      <c r="O161" s="778">
        <v>566</v>
      </c>
      <c r="P161" s="606">
        <f t="shared" si="12"/>
        <v>16644.32</v>
      </c>
      <c r="Q161" s="606">
        <f t="shared" si="13"/>
        <v>11108.91</v>
      </c>
      <c r="R161" s="606">
        <f t="shared" si="14"/>
        <v>19700.100000000002</v>
      </c>
      <c r="S161" s="606">
        <f t="shared" si="15"/>
        <v>22451.8</v>
      </c>
      <c r="T161" s="606">
        <f t="shared" si="16"/>
        <v>25768.82</v>
      </c>
      <c r="U161" s="606">
        <f t="shared" si="17"/>
        <v>20717.400000000001</v>
      </c>
    </row>
    <row r="162" spans="1:21">
      <c r="A162" s="3" t="s">
        <v>317</v>
      </c>
      <c r="B162" s="28" t="s">
        <v>507</v>
      </c>
      <c r="C162" s="29">
        <v>10</v>
      </c>
      <c r="D162" s="29" t="s">
        <v>347</v>
      </c>
      <c r="E162" s="35" t="s">
        <v>120</v>
      </c>
      <c r="F162" s="29" t="s">
        <v>508</v>
      </c>
      <c r="G162" s="29" t="s">
        <v>678</v>
      </c>
      <c r="H162" s="791">
        <v>568</v>
      </c>
      <c r="I162" s="779">
        <v>398</v>
      </c>
      <c r="J162" s="779">
        <v>472</v>
      </c>
      <c r="K162" s="779">
        <v>568</v>
      </c>
      <c r="L162" s="778">
        <v>481</v>
      </c>
      <c r="M162" s="778">
        <v>448</v>
      </c>
      <c r="N162" s="778">
        <v>492</v>
      </c>
      <c r="O162" s="778">
        <v>401</v>
      </c>
      <c r="P162" s="606">
        <f t="shared" si="12"/>
        <v>17539.84</v>
      </c>
      <c r="Q162" s="606">
        <f t="shared" si="13"/>
        <v>12525.06</v>
      </c>
      <c r="R162" s="606">
        <f t="shared" si="14"/>
        <v>17511.2</v>
      </c>
      <c r="S162" s="606">
        <f t="shared" si="15"/>
        <v>23060.799999999999</v>
      </c>
      <c r="T162" s="606">
        <f t="shared" si="16"/>
        <v>21481.46</v>
      </c>
      <c r="U162" s="606">
        <f t="shared" si="17"/>
        <v>21584.639999999999</v>
      </c>
    </row>
    <row r="163" spans="1:21">
      <c r="A163" s="3" t="s">
        <v>317</v>
      </c>
      <c r="B163" s="28" t="s">
        <v>507</v>
      </c>
      <c r="C163" s="29">
        <v>10</v>
      </c>
      <c r="D163" s="29" t="s">
        <v>347</v>
      </c>
      <c r="E163" s="35" t="s">
        <v>120</v>
      </c>
      <c r="F163" s="29" t="s">
        <v>509</v>
      </c>
      <c r="G163" s="29" t="s">
        <v>678</v>
      </c>
      <c r="H163" s="791">
        <v>188</v>
      </c>
      <c r="I163" s="779">
        <v>430</v>
      </c>
      <c r="J163" s="779">
        <v>178</v>
      </c>
      <c r="K163" s="779">
        <v>255</v>
      </c>
      <c r="L163" s="778">
        <v>280</v>
      </c>
      <c r="M163" s="778">
        <v>291</v>
      </c>
      <c r="N163" s="778">
        <v>88</v>
      </c>
      <c r="O163" s="778">
        <v>74</v>
      </c>
      <c r="P163" s="606">
        <f t="shared" si="12"/>
        <v>5805.44</v>
      </c>
      <c r="Q163" s="606">
        <f t="shared" si="13"/>
        <v>13532.1</v>
      </c>
      <c r="R163" s="606">
        <f t="shared" si="14"/>
        <v>6603.8</v>
      </c>
      <c r="S163" s="606">
        <f t="shared" si="15"/>
        <v>10353</v>
      </c>
      <c r="T163" s="606">
        <f t="shared" si="16"/>
        <v>12504.8</v>
      </c>
      <c r="U163" s="606">
        <f t="shared" si="17"/>
        <v>14020.38</v>
      </c>
    </row>
    <row r="164" spans="1:21">
      <c r="A164" s="3" t="s">
        <v>317</v>
      </c>
      <c r="B164" s="28" t="s">
        <v>507</v>
      </c>
      <c r="C164" s="29">
        <v>10</v>
      </c>
      <c r="D164" s="29" t="s">
        <v>347</v>
      </c>
      <c r="E164" s="35" t="s">
        <v>120</v>
      </c>
      <c r="F164" s="29" t="s">
        <v>510</v>
      </c>
      <c r="G164" s="29" t="s">
        <v>678</v>
      </c>
      <c r="H164" s="791">
        <v>70</v>
      </c>
      <c r="I164" s="779">
        <v>678</v>
      </c>
      <c r="J164" s="779">
        <v>102</v>
      </c>
      <c r="K164" s="779">
        <v>110</v>
      </c>
      <c r="L164" s="778">
        <v>139</v>
      </c>
      <c r="M164" s="778">
        <v>97</v>
      </c>
      <c r="N164" s="778">
        <v>61</v>
      </c>
      <c r="O164" s="778">
        <v>83</v>
      </c>
      <c r="P164" s="606">
        <f t="shared" si="12"/>
        <v>2161.6</v>
      </c>
      <c r="Q164" s="606">
        <f t="shared" si="13"/>
        <v>21336.66</v>
      </c>
      <c r="R164" s="606">
        <f t="shared" si="14"/>
        <v>3784.2000000000003</v>
      </c>
      <c r="S164" s="606">
        <f t="shared" si="15"/>
        <v>4466</v>
      </c>
      <c r="T164" s="606">
        <f t="shared" si="16"/>
        <v>6207.74</v>
      </c>
      <c r="U164" s="606">
        <f t="shared" si="17"/>
        <v>4673.46</v>
      </c>
    </row>
    <row r="165" spans="1:21">
      <c r="A165" s="3" t="s">
        <v>221</v>
      </c>
      <c r="B165" s="28" t="s">
        <v>507</v>
      </c>
      <c r="C165" s="29">
        <v>7</v>
      </c>
      <c r="D165" s="29" t="s">
        <v>347</v>
      </c>
      <c r="E165" s="35" t="s">
        <v>120</v>
      </c>
      <c r="F165" s="29" t="s">
        <v>511</v>
      </c>
      <c r="G165" s="29" t="s">
        <v>678</v>
      </c>
      <c r="H165" s="791">
        <v>39</v>
      </c>
      <c r="I165" s="779">
        <v>43</v>
      </c>
      <c r="J165" s="779">
        <v>43</v>
      </c>
      <c r="K165" s="779">
        <v>34</v>
      </c>
      <c r="L165" s="778">
        <v>36</v>
      </c>
      <c r="M165" s="778">
        <v>30</v>
      </c>
      <c r="N165" s="778">
        <v>37</v>
      </c>
      <c r="O165" s="778">
        <v>41</v>
      </c>
      <c r="P165" s="606">
        <f t="shared" si="12"/>
        <v>1204.32</v>
      </c>
      <c r="Q165" s="606">
        <f t="shared" si="13"/>
        <v>1353.21</v>
      </c>
      <c r="R165" s="606">
        <f t="shared" si="14"/>
        <v>1595.3</v>
      </c>
      <c r="S165" s="606">
        <f t="shared" si="15"/>
        <v>1380.4</v>
      </c>
      <c r="T165" s="606">
        <f t="shared" si="16"/>
        <v>1607.7599999999998</v>
      </c>
      <c r="U165" s="606">
        <f t="shared" si="17"/>
        <v>1445.4</v>
      </c>
    </row>
    <row r="166" spans="1:21">
      <c r="A166" s="3" t="s">
        <v>97</v>
      </c>
      <c r="B166" s="28" t="s">
        <v>512</v>
      </c>
      <c r="C166" s="29">
        <v>1</v>
      </c>
      <c r="D166" s="29" t="s">
        <v>347</v>
      </c>
      <c r="E166" s="35" t="s">
        <v>120</v>
      </c>
      <c r="F166" s="29" t="s">
        <v>513</v>
      </c>
      <c r="G166" s="29" t="s">
        <v>678</v>
      </c>
      <c r="H166" s="791">
        <v>435</v>
      </c>
      <c r="I166" s="779">
        <v>364</v>
      </c>
      <c r="J166" s="779">
        <v>407</v>
      </c>
      <c r="K166" s="779">
        <v>404</v>
      </c>
      <c r="L166" s="778">
        <v>358</v>
      </c>
      <c r="M166" s="778">
        <v>369</v>
      </c>
      <c r="N166" s="778">
        <v>339</v>
      </c>
      <c r="O166" s="778">
        <v>345</v>
      </c>
      <c r="P166" s="606">
        <f t="shared" si="12"/>
        <v>13432.8</v>
      </c>
      <c r="Q166" s="606">
        <f t="shared" si="13"/>
        <v>11455.08</v>
      </c>
      <c r="R166" s="606">
        <f t="shared" si="14"/>
        <v>15099.7</v>
      </c>
      <c r="S166" s="606">
        <f t="shared" si="15"/>
        <v>16402.400000000001</v>
      </c>
      <c r="T166" s="606">
        <f t="shared" si="16"/>
        <v>15988.279999999999</v>
      </c>
      <c r="U166" s="606">
        <f t="shared" si="17"/>
        <v>17778.419999999998</v>
      </c>
    </row>
    <row r="167" spans="1:21">
      <c r="A167" s="3" t="s">
        <v>112</v>
      </c>
      <c r="B167" s="28" t="s">
        <v>1785</v>
      </c>
      <c r="C167" s="29">
        <v>3</v>
      </c>
      <c r="D167" s="29">
        <v>6400</v>
      </c>
      <c r="E167" s="35" t="s">
        <v>120</v>
      </c>
      <c r="F167" s="29" t="s">
        <v>1786</v>
      </c>
      <c r="G167" s="29" t="s">
        <v>678</v>
      </c>
      <c r="H167" s="791">
        <v>321</v>
      </c>
      <c r="I167" s="779">
        <v>290</v>
      </c>
      <c r="J167" s="779">
        <v>337</v>
      </c>
      <c r="K167" s="779">
        <v>424</v>
      </c>
      <c r="L167" s="778">
        <v>242</v>
      </c>
      <c r="M167" s="778">
        <v>209</v>
      </c>
      <c r="N167" s="785">
        <v>201</v>
      </c>
      <c r="O167" s="785">
        <v>222</v>
      </c>
      <c r="P167" s="606">
        <f t="shared" si="12"/>
        <v>9912.48</v>
      </c>
      <c r="Q167" s="606">
        <f t="shared" si="13"/>
        <v>9126.2999999999993</v>
      </c>
      <c r="R167" s="606">
        <f t="shared" si="14"/>
        <v>12502.7</v>
      </c>
      <c r="S167" s="606">
        <f t="shared" si="15"/>
        <v>17214.400000000001</v>
      </c>
      <c r="T167" s="606">
        <f t="shared" si="16"/>
        <v>10807.72</v>
      </c>
      <c r="U167" s="606">
        <f t="shared" si="17"/>
        <v>10069.620000000001</v>
      </c>
    </row>
    <row r="168" spans="1:21">
      <c r="A168" s="3" t="s">
        <v>184</v>
      </c>
      <c r="B168" s="34" t="s">
        <v>740</v>
      </c>
      <c r="C168" s="33">
        <v>21</v>
      </c>
      <c r="D168" s="33">
        <v>6430</v>
      </c>
      <c r="E168" s="36" t="s">
        <v>119</v>
      </c>
      <c r="F168" s="33">
        <v>4378232</v>
      </c>
      <c r="G168" s="29" t="s">
        <v>678</v>
      </c>
      <c r="H168" s="795">
        <v>123</v>
      </c>
      <c r="I168" s="780">
        <v>123</v>
      </c>
      <c r="J168" s="780">
        <v>123</v>
      </c>
      <c r="K168" s="780">
        <v>123</v>
      </c>
      <c r="L168" s="778">
        <v>123</v>
      </c>
      <c r="M168" s="778">
        <v>150</v>
      </c>
      <c r="N168" s="785">
        <v>130</v>
      </c>
      <c r="O168" s="785">
        <v>139</v>
      </c>
      <c r="P168" s="606">
        <f t="shared" si="12"/>
        <v>3798.24</v>
      </c>
      <c r="Q168" s="606">
        <f t="shared" si="13"/>
        <v>3870.81</v>
      </c>
      <c r="R168" s="606">
        <f t="shared" si="14"/>
        <v>4563.3</v>
      </c>
      <c r="S168" s="606">
        <f t="shared" si="15"/>
        <v>4993.8</v>
      </c>
      <c r="T168" s="606">
        <f t="shared" si="16"/>
        <v>5493.1799999999994</v>
      </c>
      <c r="U168" s="606">
        <f t="shared" si="17"/>
        <v>7227</v>
      </c>
    </row>
    <row r="169" spans="1:21">
      <c r="A169" s="3" t="s">
        <v>184</v>
      </c>
      <c r="B169" s="34" t="s">
        <v>740</v>
      </c>
      <c r="C169" s="33">
        <v>21</v>
      </c>
      <c r="D169" s="33">
        <v>6430</v>
      </c>
      <c r="E169" s="36" t="s">
        <v>119</v>
      </c>
      <c r="F169" s="33">
        <v>4400150</v>
      </c>
      <c r="G169" s="29" t="s">
        <v>678</v>
      </c>
      <c r="H169" s="795"/>
      <c r="I169" s="780"/>
      <c r="J169" s="780"/>
      <c r="K169" s="780"/>
      <c r="L169" s="778">
        <v>24</v>
      </c>
      <c r="M169" s="778">
        <v>18</v>
      </c>
      <c r="N169" s="785">
        <v>14</v>
      </c>
      <c r="O169" s="785">
        <v>13</v>
      </c>
      <c r="P169" s="606">
        <f t="shared" si="12"/>
        <v>0</v>
      </c>
      <c r="Q169" s="606">
        <f t="shared" si="13"/>
        <v>0</v>
      </c>
      <c r="R169" s="606">
        <f t="shared" si="14"/>
        <v>0</v>
      </c>
      <c r="S169" s="606">
        <f t="shared" si="15"/>
        <v>0</v>
      </c>
      <c r="T169" s="606">
        <f t="shared" si="16"/>
        <v>1071.8399999999999</v>
      </c>
      <c r="U169" s="606">
        <f t="shared" si="17"/>
        <v>867.24</v>
      </c>
    </row>
    <row r="170" spans="1:21">
      <c r="A170" s="3" t="s">
        <v>372</v>
      </c>
      <c r="B170" s="28" t="s">
        <v>515</v>
      </c>
      <c r="C170" s="29">
        <v>9</v>
      </c>
      <c r="D170" s="33">
        <v>6430</v>
      </c>
      <c r="E170" s="35" t="s">
        <v>119</v>
      </c>
      <c r="F170" s="29">
        <v>5091370103</v>
      </c>
      <c r="G170" s="29" t="s">
        <v>678</v>
      </c>
      <c r="H170" s="792">
        <v>152</v>
      </c>
      <c r="I170" s="777">
        <v>136</v>
      </c>
      <c r="J170" s="777">
        <v>64</v>
      </c>
      <c r="K170" s="777">
        <v>71</v>
      </c>
      <c r="L170" s="778">
        <v>78</v>
      </c>
      <c r="M170" s="778">
        <v>111</v>
      </c>
      <c r="N170" s="778">
        <v>90</v>
      </c>
      <c r="O170" s="778">
        <v>96</v>
      </c>
      <c r="P170" s="606">
        <f t="shared" si="12"/>
        <v>4693.76</v>
      </c>
      <c r="Q170" s="606">
        <f t="shared" si="13"/>
        <v>4279.92</v>
      </c>
      <c r="R170" s="606">
        <f t="shared" si="14"/>
        <v>2374.4</v>
      </c>
      <c r="S170" s="606">
        <f t="shared" si="15"/>
        <v>2882.6</v>
      </c>
      <c r="T170" s="606">
        <f t="shared" si="16"/>
        <v>3483.4799999999996</v>
      </c>
      <c r="U170" s="606">
        <f t="shared" si="17"/>
        <v>5347.98</v>
      </c>
    </row>
    <row r="171" spans="1:21">
      <c r="A171" s="3" t="s">
        <v>775</v>
      </c>
      <c r="B171" s="28" t="s">
        <v>741</v>
      </c>
      <c r="C171" s="33" t="s">
        <v>1787</v>
      </c>
      <c r="D171" s="33">
        <v>6430</v>
      </c>
      <c r="E171" s="35" t="s">
        <v>119</v>
      </c>
      <c r="F171" s="33">
        <v>68526942</v>
      </c>
      <c r="G171" s="941" t="s">
        <v>678</v>
      </c>
      <c r="H171" s="792">
        <v>1914</v>
      </c>
      <c r="I171" s="777">
        <v>1901</v>
      </c>
      <c r="J171" s="777">
        <v>890</v>
      </c>
      <c r="K171" s="777">
        <v>733</v>
      </c>
      <c r="L171" s="778">
        <v>813</v>
      </c>
      <c r="M171" s="778">
        <v>652</v>
      </c>
      <c r="N171" s="778">
        <v>649</v>
      </c>
      <c r="O171" s="778">
        <v>574</v>
      </c>
      <c r="P171" s="606">
        <f t="shared" si="12"/>
        <v>59104.32</v>
      </c>
      <c r="Q171" s="606">
        <f t="shared" si="13"/>
        <v>59824.47</v>
      </c>
      <c r="R171" s="606">
        <f t="shared" si="14"/>
        <v>33019</v>
      </c>
      <c r="S171" s="606">
        <f t="shared" si="15"/>
        <v>29759.8</v>
      </c>
      <c r="T171" s="606">
        <f t="shared" si="16"/>
        <v>36308.579999999994</v>
      </c>
      <c r="U171" s="606">
        <f t="shared" si="17"/>
        <v>31413.360000000001</v>
      </c>
    </row>
    <row r="172" spans="1:21" s="933" customFormat="1">
      <c r="A172" s="935" t="s">
        <v>775</v>
      </c>
      <c r="B172" s="940" t="s">
        <v>741</v>
      </c>
      <c r="C172" s="33" t="s">
        <v>1787</v>
      </c>
      <c r="D172" s="33">
        <v>6430</v>
      </c>
      <c r="E172" s="942" t="s">
        <v>119</v>
      </c>
      <c r="F172" s="33">
        <v>68526944</v>
      </c>
      <c r="G172" s="29" t="s">
        <v>678</v>
      </c>
      <c r="H172" s="792">
        <v>0</v>
      </c>
      <c r="I172" s="777">
        <v>0</v>
      </c>
      <c r="J172" s="777">
        <v>302</v>
      </c>
      <c r="K172" s="777">
        <v>270</v>
      </c>
      <c r="L172" s="778">
        <v>241</v>
      </c>
      <c r="M172" s="778">
        <v>273</v>
      </c>
      <c r="N172" s="778">
        <v>248</v>
      </c>
      <c r="O172" s="778">
        <v>282</v>
      </c>
      <c r="P172" s="976">
        <f t="shared" si="12"/>
        <v>0</v>
      </c>
      <c r="Q172" s="976">
        <f t="shared" si="13"/>
        <v>0</v>
      </c>
      <c r="R172" s="976">
        <f t="shared" si="14"/>
        <v>11204.2</v>
      </c>
      <c r="S172" s="976">
        <f t="shared" si="15"/>
        <v>10962</v>
      </c>
      <c r="T172" s="976">
        <f t="shared" si="16"/>
        <v>10763.06</v>
      </c>
      <c r="U172" s="976">
        <f t="shared" si="17"/>
        <v>13153.14</v>
      </c>
    </row>
    <row r="173" spans="1:21">
      <c r="A173" s="3" t="s">
        <v>311</v>
      </c>
      <c r="B173" s="34" t="s">
        <v>102</v>
      </c>
      <c r="C173" s="33">
        <v>12</v>
      </c>
      <c r="D173" s="33">
        <v>6400</v>
      </c>
      <c r="E173" s="36" t="s">
        <v>120</v>
      </c>
      <c r="F173" s="33">
        <v>1033393</v>
      </c>
      <c r="G173" s="29" t="s">
        <v>678</v>
      </c>
      <c r="H173" s="795">
        <v>6</v>
      </c>
      <c r="I173" s="780">
        <v>6</v>
      </c>
      <c r="J173" s="780">
        <v>6</v>
      </c>
      <c r="K173" s="780">
        <v>6</v>
      </c>
      <c r="L173" s="778">
        <v>6</v>
      </c>
      <c r="M173" s="778">
        <v>13</v>
      </c>
      <c r="N173" s="785">
        <v>14</v>
      </c>
      <c r="O173" s="785">
        <v>13</v>
      </c>
      <c r="P173" s="606">
        <f t="shared" si="12"/>
        <v>185.28</v>
      </c>
      <c r="Q173" s="606">
        <f t="shared" si="13"/>
        <v>188.82</v>
      </c>
      <c r="R173" s="606">
        <f t="shared" si="14"/>
        <v>222.60000000000002</v>
      </c>
      <c r="S173" s="606">
        <f t="shared" si="15"/>
        <v>243.60000000000002</v>
      </c>
      <c r="T173" s="606">
        <f t="shared" si="16"/>
        <v>267.95999999999998</v>
      </c>
      <c r="U173" s="606">
        <f t="shared" si="17"/>
        <v>626.34</v>
      </c>
    </row>
    <row r="174" spans="1:21">
      <c r="A174" s="3" t="s">
        <v>755</v>
      </c>
      <c r="B174" s="28" t="s">
        <v>102</v>
      </c>
      <c r="C174" s="29" t="s">
        <v>647</v>
      </c>
      <c r="D174" s="30">
        <v>6400</v>
      </c>
      <c r="E174" s="35" t="s">
        <v>120</v>
      </c>
      <c r="F174" s="29">
        <v>1033392</v>
      </c>
      <c r="G174" s="29" t="s">
        <v>678</v>
      </c>
      <c r="H174" s="792">
        <v>306</v>
      </c>
      <c r="I174" s="777">
        <v>373</v>
      </c>
      <c r="J174" s="777">
        <v>361</v>
      </c>
      <c r="K174" s="777">
        <v>387</v>
      </c>
      <c r="L174" s="778">
        <v>199</v>
      </c>
      <c r="M174" s="778">
        <v>405</v>
      </c>
      <c r="N174" s="778">
        <v>405</v>
      </c>
      <c r="O174" s="778">
        <v>360</v>
      </c>
      <c r="P174" s="606">
        <f t="shared" si="12"/>
        <v>9449.2799999999988</v>
      </c>
      <c r="Q174" s="606">
        <f t="shared" si="13"/>
        <v>11738.31</v>
      </c>
      <c r="R174" s="606">
        <f t="shared" si="14"/>
        <v>13393.1</v>
      </c>
      <c r="S174" s="606">
        <f t="shared" si="15"/>
        <v>15712.2</v>
      </c>
      <c r="T174" s="606">
        <f t="shared" si="16"/>
        <v>8887.34</v>
      </c>
      <c r="U174" s="606">
        <f t="shared" si="17"/>
        <v>19512.900000000001</v>
      </c>
    </row>
    <row r="175" spans="1:21">
      <c r="A175" s="3" t="s">
        <v>756</v>
      </c>
      <c r="B175" s="28" t="s">
        <v>747</v>
      </c>
      <c r="C175" s="29" t="s">
        <v>757</v>
      </c>
      <c r="D175" s="30">
        <v>6400</v>
      </c>
      <c r="E175" s="35" t="s">
        <v>120</v>
      </c>
      <c r="F175" s="29">
        <v>7604194</v>
      </c>
      <c r="G175" s="29" t="s">
        <v>678</v>
      </c>
      <c r="H175" s="795">
        <v>68</v>
      </c>
      <c r="I175" s="780">
        <v>68</v>
      </c>
      <c r="J175" s="780">
        <v>68</v>
      </c>
      <c r="K175" s="780">
        <v>68</v>
      </c>
      <c r="L175" s="778">
        <v>68</v>
      </c>
      <c r="M175" s="778">
        <v>59</v>
      </c>
      <c r="N175" s="785">
        <v>16</v>
      </c>
      <c r="O175" s="785">
        <v>26</v>
      </c>
      <c r="P175" s="606">
        <f t="shared" si="12"/>
        <v>2099.84</v>
      </c>
      <c r="Q175" s="606">
        <f t="shared" si="13"/>
        <v>2139.96</v>
      </c>
      <c r="R175" s="606">
        <f t="shared" si="14"/>
        <v>2522.8000000000002</v>
      </c>
      <c r="S175" s="606">
        <f t="shared" si="15"/>
        <v>2760.8</v>
      </c>
      <c r="T175" s="606">
        <f t="shared" si="16"/>
        <v>3036.8799999999997</v>
      </c>
      <c r="U175" s="606">
        <f t="shared" si="17"/>
        <v>2842.62</v>
      </c>
    </row>
    <row r="176" spans="1:21">
      <c r="A176" s="3" t="s">
        <v>103</v>
      </c>
      <c r="B176" s="28" t="s">
        <v>102</v>
      </c>
      <c r="C176" s="29">
        <v>4</v>
      </c>
      <c r="D176" s="29" t="s">
        <v>350</v>
      </c>
      <c r="E176" s="35" t="s">
        <v>119</v>
      </c>
      <c r="F176" s="29" t="s">
        <v>516</v>
      </c>
      <c r="G176" s="29" t="s">
        <v>678</v>
      </c>
      <c r="H176" s="791">
        <v>2452</v>
      </c>
      <c r="I176" s="779">
        <v>1782</v>
      </c>
      <c r="J176" s="779">
        <v>2445</v>
      </c>
      <c r="K176" s="779">
        <v>1159</v>
      </c>
      <c r="L176" s="778">
        <v>1158</v>
      </c>
      <c r="M176" s="778">
        <v>961</v>
      </c>
      <c r="N176" s="785">
        <v>837</v>
      </c>
      <c r="O176" s="785">
        <v>891</v>
      </c>
      <c r="P176" s="606">
        <f t="shared" si="12"/>
        <v>75717.759999999995</v>
      </c>
      <c r="Q176" s="606">
        <f t="shared" si="13"/>
        <v>56079.54</v>
      </c>
      <c r="R176" s="606">
        <f t="shared" si="14"/>
        <v>90709.5</v>
      </c>
      <c r="S176" s="606">
        <f t="shared" si="15"/>
        <v>47055.4</v>
      </c>
      <c r="T176" s="606">
        <f t="shared" si="16"/>
        <v>51716.28</v>
      </c>
      <c r="U176" s="606">
        <f t="shared" si="17"/>
        <v>46300.98</v>
      </c>
    </row>
    <row r="177" spans="1:21">
      <c r="A177" s="3" t="s">
        <v>742</v>
      </c>
      <c r="B177" s="28" t="s">
        <v>102</v>
      </c>
      <c r="C177" s="29">
        <v>21</v>
      </c>
      <c r="D177" s="30">
        <v>6400</v>
      </c>
      <c r="E177" s="35" t="s">
        <v>120</v>
      </c>
      <c r="F177" s="33" t="s">
        <v>743</v>
      </c>
      <c r="G177" s="29" t="s">
        <v>678</v>
      </c>
      <c r="H177" s="792">
        <v>1708</v>
      </c>
      <c r="I177" s="777">
        <v>2301</v>
      </c>
      <c r="J177" s="777">
        <v>1862</v>
      </c>
      <c r="K177" s="777">
        <v>1778</v>
      </c>
      <c r="L177" s="778">
        <v>421</v>
      </c>
      <c r="M177" s="778">
        <v>392</v>
      </c>
      <c r="N177" s="778">
        <v>427</v>
      </c>
      <c r="O177" s="778">
        <v>396</v>
      </c>
      <c r="P177" s="606">
        <f t="shared" si="12"/>
        <v>52743.040000000001</v>
      </c>
      <c r="Q177" s="606">
        <f t="shared" si="13"/>
        <v>72412.47</v>
      </c>
      <c r="R177" s="606">
        <f t="shared" si="14"/>
        <v>69080.2</v>
      </c>
      <c r="S177" s="606">
        <f t="shared" si="15"/>
        <v>72186.8</v>
      </c>
      <c r="T177" s="606">
        <f t="shared" si="16"/>
        <v>18801.859999999997</v>
      </c>
      <c r="U177" s="606">
        <f t="shared" si="17"/>
        <v>18886.560000000001</v>
      </c>
    </row>
    <row r="178" spans="1:21">
      <c r="A178" s="3" t="s">
        <v>744</v>
      </c>
      <c r="B178" s="28" t="s">
        <v>102</v>
      </c>
      <c r="C178" s="29">
        <v>23</v>
      </c>
      <c r="D178" s="30">
        <v>6400</v>
      </c>
      <c r="E178" s="35" t="s">
        <v>120</v>
      </c>
      <c r="F178" s="33" t="s">
        <v>745</v>
      </c>
      <c r="G178" s="29" t="s">
        <v>678</v>
      </c>
      <c r="H178" s="795"/>
      <c r="I178" s="780"/>
      <c r="J178" s="780"/>
      <c r="K178" s="780"/>
      <c r="L178" s="778">
        <v>1258</v>
      </c>
      <c r="M178" s="778">
        <v>1298</v>
      </c>
      <c r="N178" s="778">
        <v>1474</v>
      </c>
      <c r="O178" s="778">
        <v>1599</v>
      </c>
      <c r="P178" s="606">
        <f t="shared" si="12"/>
        <v>0</v>
      </c>
      <c r="Q178" s="606">
        <f t="shared" si="13"/>
        <v>0</v>
      </c>
      <c r="R178" s="606">
        <f t="shared" si="14"/>
        <v>0</v>
      </c>
      <c r="S178" s="606">
        <f t="shared" si="15"/>
        <v>0</v>
      </c>
      <c r="T178" s="606">
        <f t="shared" si="16"/>
        <v>56182.28</v>
      </c>
      <c r="U178" s="606">
        <f t="shared" si="17"/>
        <v>62537.64</v>
      </c>
    </row>
    <row r="179" spans="1:21">
      <c r="A179" s="3" t="s">
        <v>746</v>
      </c>
      <c r="B179" s="28" t="s">
        <v>102</v>
      </c>
      <c r="C179" s="29">
        <v>23</v>
      </c>
      <c r="D179" s="30">
        <v>6400</v>
      </c>
      <c r="E179" s="35" t="s">
        <v>120</v>
      </c>
      <c r="F179" s="33" t="s">
        <v>743</v>
      </c>
      <c r="G179" s="29" t="s">
        <v>678</v>
      </c>
      <c r="H179" s="795"/>
      <c r="I179" s="780"/>
      <c r="J179" s="780"/>
      <c r="K179" s="780"/>
      <c r="L179" s="778">
        <v>421</v>
      </c>
      <c r="M179" s="778">
        <v>392</v>
      </c>
      <c r="N179" s="778">
        <v>432</v>
      </c>
      <c r="O179" s="778">
        <v>167</v>
      </c>
      <c r="P179" s="606">
        <f t="shared" si="12"/>
        <v>0</v>
      </c>
      <c r="Q179" s="606">
        <f t="shared" si="13"/>
        <v>0</v>
      </c>
      <c r="R179" s="606">
        <f t="shared" si="14"/>
        <v>0</v>
      </c>
      <c r="S179" s="606">
        <f t="shared" si="15"/>
        <v>0</v>
      </c>
      <c r="T179" s="606">
        <f t="shared" si="16"/>
        <v>18801.859999999997</v>
      </c>
      <c r="U179" s="606">
        <f t="shared" si="17"/>
        <v>18886.560000000001</v>
      </c>
    </row>
    <row r="180" spans="1:21">
      <c r="A180" s="3" t="s">
        <v>217</v>
      </c>
      <c r="B180" s="34" t="s">
        <v>747</v>
      </c>
      <c r="C180" s="33">
        <v>8</v>
      </c>
      <c r="D180" s="33">
        <v>6400</v>
      </c>
      <c r="E180" s="36" t="s">
        <v>120</v>
      </c>
      <c r="F180" s="33">
        <v>9171093</v>
      </c>
      <c r="G180" s="29" t="s">
        <v>678</v>
      </c>
      <c r="H180" s="795"/>
      <c r="I180" s="780"/>
      <c r="J180" s="780"/>
      <c r="K180" s="780"/>
      <c r="L180" s="778">
        <v>30</v>
      </c>
      <c r="M180" s="778">
        <v>34</v>
      </c>
      <c r="N180" s="778">
        <v>0</v>
      </c>
      <c r="O180" s="778">
        <v>11</v>
      </c>
      <c r="P180" s="606">
        <f t="shared" si="12"/>
        <v>0</v>
      </c>
      <c r="Q180" s="606">
        <f t="shared" si="13"/>
        <v>0</v>
      </c>
      <c r="R180" s="606">
        <f t="shared" si="14"/>
        <v>0</v>
      </c>
      <c r="S180" s="606">
        <f t="shared" si="15"/>
        <v>0</v>
      </c>
      <c r="T180" s="606">
        <f t="shared" si="16"/>
        <v>1339.8</v>
      </c>
      <c r="U180" s="606">
        <f t="shared" si="17"/>
        <v>1638.12</v>
      </c>
    </row>
    <row r="181" spans="1:21">
      <c r="A181" s="3" t="s">
        <v>518</v>
      </c>
      <c r="B181" s="28" t="s">
        <v>102</v>
      </c>
      <c r="C181" s="29">
        <v>53</v>
      </c>
      <c r="D181" s="29" t="s">
        <v>350</v>
      </c>
      <c r="E181" s="35" t="s">
        <v>119</v>
      </c>
      <c r="F181" s="29" t="s">
        <v>517</v>
      </c>
      <c r="G181" s="29" t="s">
        <v>678</v>
      </c>
      <c r="H181" s="791">
        <v>725</v>
      </c>
      <c r="I181" s="779">
        <v>754</v>
      </c>
      <c r="J181" s="779">
        <v>780</v>
      </c>
      <c r="K181" s="779">
        <v>597</v>
      </c>
      <c r="L181" s="778">
        <v>497</v>
      </c>
      <c r="M181" s="778">
        <v>456</v>
      </c>
      <c r="N181" s="785">
        <v>0</v>
      </c>
      <c r="O181" s="785">
        <v>0</v>
      </c>
      <c r="P181" s="606">
        <f t="shared" si="12"/>
        <v>22388</v>
      </c>
      <c r="Q181" s="606">
        <f t="shared" si="13"/>
        <v>23728.379999999997</v>
      </c>
      <c r="R181" s="606">
        <f t="shared" si="14"/>
        <v>28938</v>
      </c>
      <c r="S181" s="606">
        <f t="shared" si="15"/>
        <v>24238.2</v>
      </c>
      <c r="T181" s="606">
        <f t="shared" si="16"/>
        <v>22196.019999999997</v>
      </c>
      <c r="U181" s="606">
        <f t="shared" si="17"/>
        <v>21970.079999999998</v>
      </c>
    </row>
    <row r="182" spans="1:21">
      <c r="A182" s="3" t="s">
        <v>769</v>
      </c>
      <c r="B182" s="28" t="s">
        <v>519</v>
      </c>
      <c r="C182" s="29">
        <v>4</v>
      </c>
      <c r="D182" s="33">
        <v>6400</v>
      </c>
      <c r="E182" s="35" t="s">
        <v>120</v>
      </c>
      <c r="F182" s="29">
        <v>63261622</v>
      </c>
      <c r="G182" s="29" t="s">
        <v>678</v>
      </c>
      <c r="H182" s="792">
        <v>606</v>
      </c>
      <c r="I182" s="777">
        <v>537</v>
      </c>
      <c r="J182" s="777">
        <v>400</v>
      </c>
      <c r="K182" s="777">
        <v>350</v>
      </c>
      <c r="L182" s="778">
        <v>446</v>
      </c>
      <c r="M182" s="778">
        <v>302</v>
      </c>
      <c r="N182" s="778">
        <v>369</v>
      </c>
      <c r="O182" s="778">
        <v>338</v>
      </c>
      <c r="P182" s="606">
        <f t="shared" si="12"/>
        <v>18713.28</v>
      </c>
      <c r="Q182" s="606">
        <f t="shared" si="13"/>
        <v>16899.39</v>
      </c>
      <c r="R182" s="606">
        <f t="shared" si="14"/>
        <v>14840</v>
      </c>
      <c r="S182" s="606">
        <f t="shared" si="15"/>
        <v>14210</v>
      </c>
      <c r="T182" s="606">
        <f t="shared" si="16"/>
        <v>19918.359999999997</v>
      </c>
      <c r="U182" s="606">
        <f t="shared" si="17"/>
        <v>14550.36</v>
      </c>
    </row>
    <row r="183" spans="1:21">
      <c r="A183" s="3" t="s">
        <v>215</v>
      </c>
      <c r="B183" s="28" t="s">
        <v>519</v>
      </c>
      <c r="C183" s="29">
        <v>14</v>
      </c>
      <c r="D183" s="30">
        <v>6430</v>
      </c>
      <c r="E183" s="35" t="s">
        <v>119</v>
      </c>
      <c r="F183" s="29">
        <v>927414</v>
      </c>
      <c r="G183" s="29" t="s">
        <v>678</v>
      </c>
      <c r="H183" s="798">
        <v>150</v>
      </c>
      <c r="I183" s="788">
        <v>150</v>
      </c>
      <c r="J183" s="788">
        <v>150</v>
      </c>
      <c r="K183" s="788">
        <v>150</v>
      </c>
      <c r="L183" s="778">
        <v>150</v>
      </c>
      <c r="M183" s="778">
        <v>110</v>
      </c>
      <c r="N183" s="785">
        <v>30</v>
      </c>
      <c r="O183" s="785">
        <v>28</v>
      </c>
      <c r="P183" s="606">
        <f t="shared" si="12"/>
        <v>4632</v>
      </c>
      <c r="Q183" s="606">
        <f t="shared" si="13"/>
        <v>4720.5</v>
      </c>
      <c r="R183" s="606">
        <f t="shared" si="14"/>
        <v>5565</v>
      </c>
      <c r="S183" s="606">
        <f t="shared" si="15"/>
        <v>6090</v>
      </c>
      <c r="T183" s="606">
        <f t="shared" si="16"/>
        <v>6698.9999999999991</v>
      </c>
      <c r="U183" s="606">
        <f t="shared" si="17"/>
        <v>5299.8</v>
      </c>
    </row>
    <row r="184" spans="1:21">
      <c r="A184" s="3" t="s">
        <v>267</v>
      </c>
      <c r="B184" s="28" t="s">
        <v>519</v>
      </c>
      <c r="C184" s="29">
        <v>12</v>
      </c>
      <c r="D184" s="30">
        <v>6430</v>
      </c>
      <c r="E184" s="35" t="s">
        <v>119</v>
      </c>
      <c r="F184" s="29">
        <v>917417</v>
      </c>
      <c r="G184" s="29" t="s">
        <v>678</v>
      </c>
      <c r="H184" s="792">
        <v>350</v>
      </c>
      <c r="I184" s="777">
        <v>350</v>
      </c>
      <c r="J184" s="777">
        <v>355</v>
      </c>
      <c r="K184" s="777">
        <v>355</v>
      </c>
      <c r="L184" s="778">
        <v>499</v>
      </c>
      <c r="M184" s="778">
        <v>139</v>
      </c>
      <c r="N184" s="785">
        <v>176</v>
      </c>
      <c r="O184" s="785">
        <v>224</v>
      </c>
      <c r="P184" s="606">
        <f t="shared" si="12"/>
        <v>10808</v>
      </c>
      <c r="Q184" s="606">
        <f t="shared" si="13"/>
        <v>11014.5</v>
      </c>
      <c r="R184" s="606">
        <f t="shared" si="14"/>
        <v>13170.5</v>
      </c>
      <c r="S184" s="606">
        <f t="shared" si="15"/>
        <v>14413</v>
      </c>
      <c r="T184" s="606">
        <f t="shared" si="16"/>
        <v>22285.339999999997</v>
      </c>
      <c r="U184" s="606">
        <f t="shared" si="17"/>
        <v>6697.0199999999995</v>
      </c>
    </row>
    <row r="185" spans="1:21">
      <c r="A185" s="3" t="s">
        <v>109</v>
      </c>
      <c r="B185" s="28" t="s">
        <v>520</v>
      </c>
      <c r="C185" s="29">
        <v>13</v>
      </c>
      <c r="D185" s="33">
        <v>6320</v>
      </c>
      <c r="E185" s="35" t="s">
        <v>362</v>
      </c>
      <c r="F185" s="10">
        <v>28080905</v>
      </c>
      <c r="G185" s="29" t="s">
        <v>678</v>
      </c>
      <c r="H185" s="792">
        <v>1567</v>
      </c>
      <c r="I185" s="777">
        <v>2387</v>
      </c>
      <c r="J185" s="777">
        <v>1228</v>
      </c>
      <c r="K185" s="777">
        <v>2411</v>
      </c>
      <c r="L185" s="778">
        <v>1139</v>
      </c>
      <c r="M185" s="778">
        <v>1017</v>
      </c>
      <c r="N185" s="778">
        <v>761</v>
      </c>
      <c r="O185" s="778">
        <v>1245</v>
      </c>
      <c r="P185" s="606">
        <f t="shared" si="12"/>
        <v>48388.959999999999</v>
      </c>
      <c r="Q185" s="606">
        <f t="shared" si="13"/>
        <v>75118.89</v>
      </c>
      <c r="R185" s="606">
        <f t="shared" si="14"/>
        <v>45558.8</v>
      </c>
      <c r="S185" s="606">
        <f t="shared" si="15"/>
        <v>97886.6</v>
      </c>
      <c r="T185" s="606">
        <f t="shared" si="16"/>
        <v>50867.74</v>
      </c>
      <c r="U185" s="606">
        <f t="shared" si="17"/>
        <v>48999.06</v>
      </c>
    </row>
    <row r="186" spans="1:21">
      <c r="A186" s="3" t="s">
        <v>205</v>
      </c>
      <c r="B186" s="28" t="s">
        <v>52</v>
      </c>
      <c r="C186" s="29">
        <v>16</v>
      </c>
      <c r="D186" s="29" t="s">
        <v>347</v>
      </c>
      <c r="E186" s="35" t="s">
        <v>120</v>
      </c>
      <c r="F186" s="29">
        <v>15763</v>
      </c>
      <c r="G186" s="29" t="s">
        <v>678</v>
      </c>
      <c r="H186" s="791">
        <v>304</v>
      </c>
      <c r="I186" s="779">
        <v>271</v>
      </c>
      <c r="J186" s="779">
        <v>1526</v>
      </c>
      <c r="K186" s="779">
        <v>167</v>
      </c>
      <c r="L186" s="778">
        <v>129</v>
      </c>
      <c r="M186" s="778">
        <v>135</v>
      </c>
      <c r="N186" s="778">
        <v>153</v>
      </c>
      <c r="O186" s="778">
        <v>206</v>
      </c>
      <c r="P186" s="606">
        <f t="shared" si="12"/>
        <v>9387.52</v>
      </c>
      <c r="Q186" s="606">
        <f t="shared" si="13"/>
        <v>8528.369999999999</v>
      </c>
      <c r="R186" s="606">
        <f t="shared" si="14"/>
        <v>56614.6</v>
      </c>
      <c r="S186" s="606">
        <f t="shared" si="15"/>
        <v>6780.2</v>
      </c>
      <c r="T186" s="606">
        <f t="shared" si="16"/>
        <v>5761.1399999999994</v>
      </c>
      <c r="U186" s="606">
        <f t="shared" si="17"/>
        <v>6504.3</v>
      </c>
    </row>
    <row r="187" spans="1:21">
      <c r="A187" s="3" t="s">
        <v>574</v>
      </c>
      <c r="B187" s="28" t="s">
        <v>52</v>
      </c>
      <c r="C187" s="29">
        <v>2</v>
      </c>
      <c r="D187" s="29" t="s">
        <v>347</v>
      </c>
      <c r="E187" s="35" t="s">
        <v>120</v>
      </c>
      <c r="F187" s="29" t="s">
        <v>521</v>
      </c>
      <c r="G187" s="29" t="s">
        <v>678</v>
      </c>
      <c r="H187" s="791">
        <v>981</v>
      </c>
      <c r="I187" s="779">
        <v>1125</v>
      </c>
      <c r="J187" s="779">
        <v>1438</v>
      </c>
      <c r="K187" s="779">
        <v>761</v>
      </c>
      <c r="L187" s="778">
        <v>984</v>
      </c>
      <c r="M187" s="778">
        <v>1113</v>
      </c>
      <c r="N187" s="778">
        <v>920</v>
      </c>
      <c r="O187" s="778">
        <v>749</v>
      </c>
      <c r="P187" s="606">
        <f t="shared" ref="P187:P245" si="18">$P$3*H187</f>
        <v>30293.279999999999</v>
      </c>
      <c r="Q187" s="606">
        <f t="shared" ref="Q187:Q245" si="19">$Q$3*I187</f>
        <v>35403.75</v>
      </c>
      <c r="R187" s="606">
        <f t="shared" ref="R187:R245" si="20">$R$3*J187</f>
        <v>53349.8</v>
      </c>
      <c r="S187" s="606">
        <f t="shared" ref="S187:S245" si="21">$S$3*K187</f>
        <v>30896.600000000002</v>
      </c>
      <c r="T187" s="606">
        <f t="shared" ref="T187:T245" si="22">$T$3*L187</f>
        <v>43945.439999999995</v>
      </c>
      <c r="U187" s="606">
        <f t="shared" ref="U187:U245" si="23">$U$3*M187</f>
        <v>53624.34</v>
      </c>
    </row>
    <row r="188" spans="1:21">
      <c r="A188" s="3" t="s">
        <v>574</v>
      </c>
      <c r="B188" s="28" t="s">
        <v>52</v>
      </c>
      <c r="C188" s="29">
        <v>2</v>
      </c>
      <c r="D188" s="29" t="s">
        <v>347</v>
      </c>
      <c r="E188" s="35" t="s">
        <v>120</v>
      </c>
      <c r="F188" s="29" t="s">
        <v>522</v>
      </c>
      <c r="G188" s="29" t="s">
        <v>678</v>
      </c>
      <c r="H188" s="791">
        <v>0</v>
      </c>
      <c r="I188" s="779">
        <v>40</v>
      </c>
      <c r="J188" s="779">
        <v>61</v>
      </c>
      <c r="K188" s="779">
        <v>8</v>
      </c>
      <c r="L188" s="778">
        <v>111</v>
      </c>
      <c r="M188" s="778">
        <v>118</v>
      </c>
      <c r="N188" s="778">
        <v>50</v>
      </c>
      <c r="O188" s="778">
        <v>0</v>
      </c>
      <c r="P188" s="606">
        <f t="shared" si="18"/>
        <v>0</v>
      </c>
      <c r="Q188" s="606">
        <f t="shared" si="19"/>
        <v>1258.8</v>
      </c>
      <c r="R188" s="606">
        <f t="shared" si="20"/>
        <v>2263.1</v>
      </c>
      <c r="S188" s="606">
        <f t="shared" si="21"/>
        <v>324.8</v>
      </c>
      <c r="T188" s="606">
        <f t="shared" si="22"/>
        <v>4957.2599999999993</v>
      </c>
      <c r="U188" s="606">
        <f t="shared" si="23"/>
        <v>5685.24</v>
      </c>
    </row>
    <row r="189" spans="1:21">
      <c r="A189" s="3" t="s">
        <v>574</v>
      </c>
      <c r="B189" s="28" t="s">
        <v>52</v>
      </c>
      <c r="C189" s="29">
        <v>2</v>
      </c>
      <c r="D189" s="29" t="s">
        <v>347</v>
      </c>
      <c r="E189" s="35" t="s">
        <v>120</v>
      </c>
      <c r="F189" s="29" t="s">
        <v>523</v>
      </c>
      <c r="G189" s="29" t="s">
        <v>678</v>
      </c>
      <c r="H189" s="791">
        <v>32</v>
      </c>
      <c r="I189" s="779">
        <v>43</v>
      </c>
      <c r="J189" s="779">
        <v>55</v>
      </c>
      <c r="K189" s="779">
        <v>55</v>
      </c>
      <c r="L189" s="778">
        <v>53</v>
      </c>
      <c r="M189" s="778">
        <v>53</v>
      </c>
      <c r="N189" s="778">
        <v>8</v>
      </c>
      <c r="O189" s="778">
        <v>37</v>
      </c>
      <c r="P189" s="606">
        <f t="shared" si="18"/>
        <v>988.16</v>
      </c>
      <c r="Q189" s="606">
        <f t="shared" si="19"/>
        <v>1353.21</v>
      </c>
      <c r="R189" s="606">
        <f t="shared" si="20"/>
        <v>2040.5</v>
      </c>
      <c r="S189" s="606">
        <f t="shared" si="21"/>
        <v>2233</v>
      </c>
      <c r="T189" s="606">
        <f t="shared" si="22"/>
        <v>2366.98</v>
      </c>
      <c r="U189" s="606">
        <f t="shared" si="23"/>
        <v>2553.54</v>
      </c>
    </row>
    <row r="190" spans="1:21">
      <c r="A190" s="3" t="s">
        <v>186</v>
      </c>
      <c r="B190" s="28" t="s">
        <v>52</v>
      </c>
      <c r="C190" s="29">
        <v>4</v>
      </c>
      <c r="D190" s="29" t="s">
        <v>347</v>
      </c>
      <c r="E190" s="35" t="s">
        <v>120</v>
      </c>
      <c r="F190" s="29" t="s">
        <v>524</v>
      </c>
      <c r="G190" s="29" t="s">
        <v>678</v>
      </c>
      <c r="H190" s="791">
        <v>11</v>
      </c>
      <c r="I190" s="779">
        <v>23</v>
      </c>
      <c r="J190" s="779">
        <v>11</v>
      </c>
      <c r="K190" s="779">
        <v>12</v>
      </c>
      <c r="L190" s="778">
        <v>14</v>
      </c>
      <c r="M190" s="778">
        <v>25</v>
      </c>
      <c r="N190" s="778">
        <v>10</v>
      </c>
      <c r="O190" s="778">
        <v>5</v>
      </c>
      <c r="P190" s="606">
        <f t="shared" si="18"/>
        <v>339.68</v>
      </c>
      <c r="Q190" s="606">
        <f t="shared" si="19"/>
        <v>723.81</v>
      </c>
      <c r="R190" s="606">
        <f t="shared" si="20"/>
        <v>408.1</v>
      </c>
      <c r="S190" s="606">
        <f t="shared" si="21"/>
        <v>487.20000000000005</v>
      </c>
      <c r="T190" s="606">
        <f t="shared" si="22"/>
        <v>625.24</v>
      </c>
      <c r="U190" s="606">
        <f t="shared" si="23"/>
        <v>1204.5</v>
      </c>
    </row>
    <row r="191" spans="1:21">
      <c r="A191" s="3" t="s">
        <v>202</v>
      </c>
      <c r="B191" s="28" t="s">
        <v>525</v>
      </c>
      <c r="C191" s="29">
        <v>10</v>
      </c>
      <c r="D191" s="29" t="s">
        <v>351</v>
      </c>
      <c r="E191" s="998" t="s">
        <v>352</v>
      </c>
      <c r="F191" s="29">
        <v>29147486</v>
      </c>
      <c r="G191" s="29" t="s">
        <v>678</v>
      </c>
      <c r="H191" s="791">
        <v>12</v>
      </c>
      <c r="I191" s="779">
        <v>10</v>
      </c>
      <c r="J191" s="779">
        <v>8</v>
      </c>
      <c r="K191" s="779">
        <v>8</v>
      </c>
      <c r="L191" s="778">
        <v>177</v>
      </c>
      <c r="M191" s="778">
        <v>112</v>
      </c>
      <c r="N191" s="778">
        <v>5</v>
      </c>
      <c r="O191" s="778">
        <v>9</v>
      </c>
      <c r="P191" s="606">
        <f t="shared" si="18"/>
        <v>370.56</v>
      </c>
      <c r="Q191" s="606">
        <f t="shared" si="19"/>
        <v>314.7</v>
      </c>
      <c r="R191" s="606">
        <f t="shared" si="20"/>
        <v>296.8</v>
      </c>
      <c r="S191" s="606">
        <f t="shared" si="21"/>
        <v>324.8</v>
      </c>
      <c r="T191" s="606">
        <f t="shared" si="22"/>
        <v>7904.82</v>
      </c>
      <c r="U191" s="606">
        <f t="shared" si="23"/>
        <v>5396.16</v>
      </c>
    </row>
    <row r="192" spans="1:21">
      <c r="A192" s="3" t="s">
        <v>2180</v>
      </c>
      <c r="B192" s="28" t="s">
        <v>771</v>
      </c>
      <c r="C192" s="29">
        <v>17</v>
      </c>
      <c r="D192" s="29">
        <v>6430</v>
      </c>
      <c r="E192" s="35" t="s">
        <v>119</v>
      </c>
      <c r="F192" s="29">
        <v>8388</v>
      </c>
      <c r="G192" s="29" t="s">
        <v>678</v>
      </c>
      <c r="H192" s="792">
        <v>361</v>
      </c>
      <c r="I192" s="777">
        <v>688</v>
      </c>
      <c r="J192" s="777">
        <v>265</v>
      </c>
      <c r="K192" s="777">
        <v>175</v>
      </c>
      <c r="L192" s="778">
        <v>196</v>
      </c>
      <c r="M192" s="778">
        <v>158</v>
      </c>
      <c r="N192" s="778">
        <v>2</v>
      </c>
      <c r="O192" s="778">
        <v>37</v>
      </c>
      <c r="P192" s="606">
        <f t="shared" si="18"/>
        <v>11147.68</v>
      </c>
      <c r="Q192" s="606">
        <f t="shared" si="19"/>
        <v>21651.360000000001</v>
      </c>
      <c r="R192" s="606">
        <f t="shared" si="20"/>
        <v>9831.5</v>
      </c>
      <c r="S192" s="606">
        <f t="shared" si="21"/>
        <v>7105</v>
      </c>
      <c r="T192" s="606">
        <f t="shared" si="22"/>
        <v>8753.3599999999988</v>
      </c>
      <c r="U192" s="606">
        <f t="shared" si="23"/>
        <v>7612.44</v>
      </c>
    </row>
    <row r="193" spans="1:21">
      <c r="A193" s="3" t="s">
        <v>297</v>
      </c>
      <c r="B193" s="34" t="s">
        <v>770</v>
      </c>
      <c r="C193" s="33">
        <v>33</v>
      </c>
      <c r="D193" s="33">
        <v>6430</v>
      </c>
      <c r="E193" s="36" t="s">
        <v>119</v>
      </c>
      <c r="F193" s="33">
        <v>63127261</v>
      </c>
      <c r="G193" s="29" t="s">
        <v>678</v>
      </c>
      <c r="H193" s="795">
        <v>12</v>
      </c>
      <c r="I193" s="780">
        <v>12</v>
      </c>
      <c r="J193" s="780">
        <v>12</v>
      </c>
      <c r="K193" s="780">
        <v>12</v>
      </c>
      <c r="L193" s="778">
        <v>12</v>
      </c>
      <c r="M193" s="778">
        <v>29</v>
      </c>
      <c r="N193" s="778">
        <v>9</v>
      </c>
      <c r="O193" s="778">
        <v>48</v>
      </c>
      <c r="P193" s="606">
        <f t="shared" si="18"/>
        <v>370.56</v>
      </c>
      <c r="Q193" s="606">
        <f t="shared" si="19"/>
        <v>377.64</v>
      </c>
      <c r="R193" s="606">
        <f t="shared" si="20"/>
        <v>445.20000000000005</v>
      </c>
      <c r="S193" s="606">
        <f t="shared" si="21"/>
        <v>487.20000000000005</v>
      </c>
      <c r="T193" s="606">
        <f t="shared" si="22"/>
        <v>535.91999999999996</v>
      </c>
      <c r="U193" s="606">
        <f t="shared" si="23"/>
        <v>1397.22</v>
      </c>
    </row>
    <row r="194" spans="1:21">
      <c r="A194" s="3" t="s">
        <v>104</v>
      </c>
      <c r="B194" s="28" t="s">
        <v>527</v>
      </c>
      <c r="C194" s="29">
        <v>8</v>
      </c>
      <c r="D194" s="29" t="s">
        <v>351</v>
      </c>
      <c r="E194" s="998" t="s">
        <v>352</v>
      </c>
      <c r="F194" s="29">
        <v>100579</v>
      </c>
      <c r="G194" s="29" t="s">
        <v>678</v>
      </c>
      <c r="H194" s="791">
        <v>566</v>
      </c>
      <c r="I194" s="779">
        <v>474</v>
      </c>
      <c r="J194" s="779">
        <v>446</v>
      </c>
      <c r="K194" s="779">
        <v>201</v>
      </c>
      <c r="L194" s="778">
        <v>158</v>
      </c>
      <c r="M194" s="778">
        <v>231</v>
      </c>
      <c r="N194" s="778">
        <v>520</v>
      </c>
      <c r="O194" s="778">
        <v>1066</v>
      </c>
      <c r="P194" s="606">
        <f t="shared" si="18"/>
        <v>17478.079999999998</v>
      </c>
      <c r="Q194" s="606">
        <f t="shared" si="19"/>
        <v>14916.779999999999</v>
      </c>
      <c r="R194" s="606">
        <f t="shared" si="20"/>
        <v>16546.600000000002</v>
      </c>
      <c r="S194" s="606">
        <f t="shared" si="21"/>
        <v>8160.6</v>
      </c>
      <c r="T194" s="606">
        <f t="shared" si="22"/>
        <v>7056.28</v>
      </c>
      <c r="U194" s="606">
        <f t="shared" si="23"/>
        <v>11129.58</v>
      </c>
    </row>
    <row r="195" spans="1:21">
      <c r="A195" s="3" t="s">
        <v>113</v>
      </c>
      <c r="B195" s="28" t="s">
        <v>528</v>
      </c>
      <c r="C195" s="29">
        <v>66</v>
      </c>
      <c r="D195" s="29" t="s">
        <v>351</v>
      </c>
      <c r="E195" s="998" t="s">
        <v>352</v>
      </c>
      <c r="F195" s="29">
        <v>16958</v>
      </c>
      <c r="G195" s="29" t="s">
        <v>678</v>
      </c>
      <c r="H195" s="791">
        <v>764</v>
      </c>
      <c r="I195" s="779">
        <v>622</v>
      </c>
      <c r="J195" s="779">
        <v>578</v>
      </c>
      <c r="K195" s="779">
        <v>230</v>
      </c>
      <c r="L195" s="778">
        <v>189</v>
      </c>
      <c r="M195" s="778">
        <v>289</v>
      </c>
      <c r="N195" s="778">
        <v>350</v>
      </c>
      <c r="O195" s="778">
        <v>268</v>
      </c>
      <c r="P195" s="606">
        <f t="shared" si="18"/>
        <v>23592.32</v>
      </c>
      <c r="Q195" s="606">
        <f t="shared" si="19"/>
        <v>19574.34</v>
      </c>
      <c r="R195" s="606">
        <f t="shared" si="20"/>
        <v>21443.8</v>
      </c>
      <c r="S195" s="606">
        <f t="shared" si="21"/>
        <v>9338</v>
      </c>
      <c r="T195" s="606">
        <f t="shared" si="22"/>
        <v>8440.74</v>
      </c>
      <c r="U195" s="606">
        <f t="shared" si="23"/>
        <v>13924.02</v>
      </c>
    </row>
    <row r="196" spans="1:21">
      <c r="A196" s="3" t="s">
        <v>2120</v>
      </c>
      <c r="B196" s="34" t="s">
        <v>748</v>
      </c>
      <c r="C196" s="33">
        <v>9</v>
      </c>
      <c r="D196" s="33">
        <v>6400</v>
      </c>
      <c r="E196" s="36" t="s">
        <v>120</v>
      </c>
      <c r="F196" s="33">
        <v>63038504</v>
      </c>
      <c r="G196" s="29" t="s">
        <v>678</v>
      </c>
      <c r="H196" s="795">
        <v>423</v>
      </c>
      <c r="I196" s="780">
        <v>423</v>
      </c>
      <c r="J196" s="780">
        <v>423</v>
      </c>
      <c r="K196" s="780">
        <v>377</v>
      </c>
      <c r="L196" s="778">
        <v>375</v>
      </c>
      <c r="M196" s="778">
        <v>353</v>
      </c>
      <c r="N196" s="782">
        <v>397</v>
      </c>
      <c r="O196" s="782">
        <v>494</v>
      </c>
      <c r="P196" s="606">
        <f t="shared" si="18"/>
        <v>13062.24</v>
      </c>
      <c r="Q196" s="606">
        <f t="shared" si="19"/>
        <v>13311.81</v>
      </c>
      <c r="R196" s="606">
        <f t="shared" si="20"/>
        <v>15693.300000000001</v>
      </c>
      <c r="S196" s="606">
        <f t="shared" si="21"/>
        <v>15306.2</v>
      </c>
      <c r="T196" s="606">
        <f t="shared" si="22"/>
        <v>16747.5</v>
      </c>
      <c r="U196" s="606">
        <f t="shared" si="23"/>
        <v>17007.54</v>
      </c>
    </row>
    <row r="197" spans="1:21">
      <c r="A197" s="3" t="s">
        <v>108</v>
      </c>
      <c r="B197" s="28" t="s">
        <v>529</v>
      </c>
      <c r="C197" s="29">
        <v>10</v>
      </c>
      <c r="D197" s="30">
        <v>6300</v>
      </c>
      <c r="E197" s="35" t="s">
        <v>349</v>
      </c>
      <c r="F197" s="10">
        <v>20269155</v>
      </c>
      <c r="G197" s="29" t="s">
        <v>678</v>
      </c>
      <c r="H197" s="792">
        <v>470</v>
      </c>
      <c r="I197" s="777">
        <v>477</v>
      </c>
      <c r="J197" s="777">
        <v>425</v>
      </c>
      <c r="K197" s="777">
        <v>363</v>
      </c>
      <c r="L197" s="778">
        <v>347</v>
      </c>
      <c r="M197" s="778">
        <v>302</v>
      </c>
      <c r="N197" s="778">
        <v>286</v>
      </c>
      <c r="O197" s="778">
        <v>348</v>
      </c>
      <c r="P197" s="606">
        <f t="shared" si="18"/>
        <v>14513.6</v>
      </c>
      <c r="Q197" s="606">
        <f t="shared" si="19"/>
        <v>15011.189999999999</v>
      </c>
      <c r="R197" s="606">
        <f t="shared" si="20"/>
        <v>15767.5</v>
      </c>
      <c r="S197" s="606">
        <f t="shared" si="21"/>
        <v>14737.800000000001</v>
      </c>
      <c r="T197" s="606">
        <f t="shared" si="22"/>
        <v>15497.019999999999</v>
      </c>
      <c r="U197" s="606">
        <f t="shared" si="23"/>
        <v>14550.36</v>
      </c>
    </row>
    <row r="198" spans="1:21">
      <c r="A198" s="3" t="s">
        <v>258</v>
      </c>
      <c r="B198" s="28" t="s">
        <v>529</v>
      </c>
      <c r="C198" s="29">
        <v>28</v>
      </c>
      <c r="D198" s="33">
        <v>6300</v>
      </c>
      <c r="E198" s="35" t="s">
        <v>349</v>
      </c>
      <c r="F198" s="499" t="s">
        <v>749</v>
      </c>
      <c r="G198" s="29" t="s">
        <v>678</v>
      </c>
      <c r="H198" s="792">
        <v>302</v>
      </c>
      <c r="I198" s="777">
        <v>465</v>
      </c>
      <c r="J198" s="777">
        <v>368</v>
      </c>
      <c r="K198" s="777">
        <v>381</v>
      </c>
      <c r="L198" s="778">
        <v>337</v>
      </c>
      <c r="M198" s="778">
        <v>280</v>
      </c>
      <c r="N198" s="782">
        <v>287</v>
      </c>
      <c r="O198" s="782">
        <v>218</v>
      </c>
      <c r="P198" s="606">
        <f t="shared" si="18"/>
        <v>9325.76</v>
      </c>
      <c r="Q198" s="606">
        <f t="shared" si="19"/>
        <v>14633.55</v>
      </c>
      <c r="R198" s="606">
        <f t="shared" si="20"/>
        <v>13652.800000000001</v>
      </c>
      <c r="S198" s="606">
        <f t="shared" si="21"/>
        <v>15468.6</v>
      </c>
      <c r="T198" s="606">
        <f t="shared" si="22"/>
        <v>15050.419999999998</v>
      </c>
      <c r="U198" s="606">
        <f t="shared" si="23"/>
        <v>13490.4</v>
      </c>
    </row>
    <row r="199" spans="1:21">
      <c r="A199" s="3" t="s">
        <v>283</v>
      </c>
      <c r="B199" s="28" t="s">
        <v>530</v>
      </c>
      <c r="C199" s="29">
        <v>63</v>
      </c>
      <c r="D199" s="29" t="s">
        <v>348</v>
      </c>
      <c r="E199" s="35" t="s">
        <v>349</v>
      </c>
      <c r="F199" s="29">
        <v>16327</v>
      </c>
      <c r="G199" s="29" t="s">
        <v>678</v>
      </c>
      <c r="H199" s="791">
        <v>240</v>
      </c>
      <c r="I199" s="779">
        <v>243</v>
      </c>
      <c r="J199" s="779">
        <v>205</v>
      </c>
      <c r="K199" s="779">
        <v>263</v>
      </c>
      <c r="L199" s="778">
        <v>140</v>
      </c>
      <c r="M199" s="778">
        <v>284</v>
      </c>
      <c r="N199" s="778">
        <v>232</v>
      </c>
      <c r="O199" s="778">
        <v>269</v>
      </c>
      <c r="P199" s="606">
        <f t="shared" si="18"/>
        <v>7411.2</v>
      </c>
      <c r="Q199" s="606">
        <f t="shared" si="19"/>
        <v>7647.21</v>
      </c>
      <c r="R199" s="606">
        <f t="shared" si="20"/>
        <v>7605.5</v>
      </c>
      <c r="S199" s="606">
        <f t="shared" si="21"/>
        <v>10677.800000000001</v>
      </c>
      <c r="T199" s="606">
        <f t="shared" si="22"/>
        <v>6252.4</v>
      </c>
      <c r="U199" s="606">
        <f t="shared" si="23"/>
        <v>13683.12</v>
      </c>
    </row>
    <row r="200" spans="1:21">
      <c r="A200" s="3" t="s">
        <v>1788</v>
      </c>
      <c r="B200" s="28" t="s">
        <v>750</v>
      </c>
      <c r="C200" s="29" t="s">
        <v>1789</v>
      </c>
      <c r="D200" s="29">
        <v>6310</v>
      </c>
      <c r="E200" s="35" t="s">
        <v>359</v>
      </c>
      <c r="F200" s="29"/>
      <c r="G200" s="29" t="s">
        <v>678</v>
      </c>
      <c r="H200" s="791">
        <v>38</v>
      </c>
      <c r="I200" s="779">
        <v>24</v>
      </c>
      <c r="J200" s="779">
        <v>16</v>
      </c>
      <c r="K200" s="779">
        <v>14</v>
      </c>
      <c r="L200" s="778">
        <v>15</v>
      </c>
      <c r="M200" s="778">
        <v>15</v>
      </c>
      <c r="N200" s="778">
        <v>27</v>
      </c>
      <c r="O200" s="778">
        <v>22</v>
      </c>
      <c r="P200" s="606">
        <f t="shared" si="18"/>
        <v>1173.44</v>
      </c>
      <c r="Q200" s="606">
        <f t="shared" si="19"/>
        <v>755.28</v>
      </c>
      <c r="R200" s="606">
        <f t="shared" si="20"/>
        <v>593.6</v>
      </c>
      <c r="S200" s="606">
        <f t="shared" si="21"/>
        <v>568.4</v>
      </c>
      <c r="T200" s="606">
        <f t="shared" si="22"/>
        <v>669.9</v>
      </c>
      <c r="U200" s="606">
        <f t="shared" si="23"/>
        <v>722.7</v>
      </c>
    </row>
    <row r="201" spans="1:21">
      <c r="A201" s="3" t="s">
        <v>224</v>
      </c>
      <c r="B201" s="28" t="s">
        <v>368</v>
      </c>
      <c r="C201" s="29">
        <v>14</v>
      </c>
      <c r="D201" s="29" t="s">
        <v>351</v>
      </c>
      <c r="E201" s="998" t="s">
        <v>352</v>
      </c>
      <c r="F201" s="29">
        <v>100478</v>
      </c>
      <c r="G201" s="29" t="s">
        <v>678</v>
      </c>
      <c r="H201" s="791">
        <v>109</v>
      </c>
      <c r="I201" s="779">
        <v>74</v>
      </c>
      <c r="J201" s="779">
        <v>5</v>
      </c>
      <c r="K201" s="779">
        <v>6</v>
      </c>
      <c r="L201" s="778">
        <v>15</v>
      </c>
      <c r="M201" s="778">
        <v>24</v>
      </c>
      <c r="N201" s="778">
        <v>23</v>
      </c>
      <c r="O201" s="778">
        <v>23</v>
      </c>
      <c r="P201" s="606">
        <f t="shared" si="18"/>
        <v>3365.92</v>
      </c>
      <c r="Q201" s="606">
        <f t="shared" si="19"/>
        <v>2328.7799999999997</v>
      </c>
      <c r="R201" s="606">
        <f t="shared" si="20"/>
        <v>185.5</v>
      </c>
      <c r="S201" s="606">
        <f t="shared" si="21"/>
        <v>243.60000000000002</v>
      </c>
      <c r="T201" s="606">
        <f t="shared" si="22"/>
        <v>669.9</v>
      </c>
      <c r="U201" s="606">
        <f t="shared" si="23"/>
        <v>1156.32</v>
      </c>
    </row>
    <row r="202" spans="1:21">
      <c r="A202" s="3" t="s">
        <v>2111</v>
      </c>
      <c r="B202" s="28" t="s">
        <v>368</v>
      </c>
      <c r="C202" s="29">
        <v>20</v>
      </c>
      <c r="D202" s="29" t="s">
        <v>351</v>
      </c>
      <c r="E202" s="998" t="s">
        <v>352</v>
      </c>
      <c r="F202" s="29">
        <v>16797</v>
      </c>
      <c r="G202" s="29" t="s">
        <v>678</v>
      </c>
      <c r="H202" s="791">
        <v>369</v>
      </c>
      <c r="I202" s="779">
        <v>193</v>
      </c>
      <c r="J202" s="779">
        <v>193</v>
      </c>
      <c r="K202" s="779">
        <v>232</v>
      </c>
      <c r="L202" s="778">
        <v>236</v>
      </c>
      <c r="M202" s="778">
        <v>57</v>
      </c>
      <c r="N202" s="778">
        <v>0</v>
      </c>
      <c r="O202" s="778">
        <v>47</v>
      </c>
      <c r="P202" s="606">
        <f t="shared" si="18"/>
        <v>11394.72</v>
      </c>
      <c r="Q202" s="606">
        <f t="shared" si="19"/>
        <v>6073.71</v>
      </c>
      <c r="R202" s="606">
        <f t="shared" si="20"/>
        <v>7160.3</v>
      </c>
      <c r="S202" s="606">
        <f t="shared" si="21"/>
        <v>9419.2000000000007</v>
      </c>
      <c r="T202" s="606">
        <f t="shared" si="22"/>
        <v>10539.759999999998</v>
      </c>
      <c r="U202" s="606">
        <f t="shared" si="23"/>
        <v>2746.2599999999998</v>
      </c>
    </row>
    <row r="203" spans="1:21">
      <c r="A203" s="3" t="s">
        <v>201</v>
      </c>
      <c r="B203" s="28" t="s">
        <v>750</v>
      </c>
      <c r="C203" s="29">
        <v>33</v>
      </c>
      <c r="D203" s="29">
        <v>6310</v>
      </c>
      <c r="E203" s="35" t="s">
        <v>359</v>
      </c>
      <c r="F203" s="29" t="s">
        <v>751</v>
      </c>
      <c r="G203" s="29" t="s">
        <v>678</v>
      </c>
      <c r="H203" s="795">
        <v>145</v>
      </c>
      <c r="I203" s="780">
        <v>145</v>
      </c>
      <c r="J203" s="780">
        <v>145</v>
      </c>
      <c r="K203" s="780">
        <v>145</v>
      </c>
      <c r="L203" s="778">
        <v>145</v>
      </c>
      <c r="M203" s="778">
        <v>193</v>
      </c>
      <c r="N203" s="778">
        <v>49</v>
      </c>
      <c r="O203" s="778">
        <v>178</v>
      </c>
      <c r="P203" s="606">
        <f t="shared" si="18"/>
        <v>4477.5999999999995</v>
      </c>
      <c r="Q203" s="606">
        <f t="shared" si="19"/>
        <v>4563.1499999999996</v>
      </c>
      <c r="R203" s="606">
        <f t="shared" si="20"/>
        <v>5379.5</v>
      </c>
      <c r="S203" s="606">
        <f t="shared" si="21"/>
        <v>5887</v>
      </c>
      <c r="T203" s="606">
        <f t="shared" si="22"/>
        <v>6475.7</v>
      </c>
      <c r="U203" s="606">
        <f t="shared" si="23"/>
        <v>9298.74</v>
      </c>
    </row>
    <row r="204" spans="1:21">
      <c r="A204" s="3" t="s">
        <v>2119</v>
      </c>
      <c r="B204" s="28" t="s">
        <v>750</v>
      </c>
      <c r="C204" s="29">
        <v>38</v>
      </c>
      <c r="D204" s="29">
        <v>6430</v>
      </c>
      <c r="E204" s="35" t="s">
        <v>119</v>
      </c>
      <c r="F204" s="29"/>
      <c r="G204" s="29" t="s">
        <v>678</v>
      </c>
      <c r="H204" s="795">
        <v>0</v>
      </c>
      <c r="I204" s="780">
        <v>65</v>
      </c>
      <c r="J204" s="780">
        <v>110</v>
      </c>
      <c r="K204" s="780">
        <v>164</v>
      </c>
      <c r="L204" s="778">
        <v>84</v>
      </c>
      <c r="M204" s="778">
        <v>99</v>
      </c>
      <c r="N204" s="778">
        <v>159</v>
      </c>
      <c r="O204" s="785">
        <v>162</v>
      </c>
      <c r="P204" s="606">
        <f t="shared" si="18"/>
        <v>0</v>
      </c>
      <c r="Q204" s="606">
        <f t="shared" si="19"/>
        <v>2045.55</v>
      </c>
      <c r="R204" s="606">
        <f t="shared" si="20"/>
        <v>4081</v>
      </c>
      <c r="S204" s="606">
        <f t="shared" si="21"/>
        <v>6658.4000000000005</v>
      </c>
      <c r="T204" s="606">
        <f t="shared" si="22"/>
        <v>3751.4399999999996</v>
      </c>
      <c r="U204" s="606">
        <f t="shared" si="23"/>
        <v>4769.82</v>
      </c>
    </row>
    <row r="205" spans="1:21">
      <c r="A205" s="3" t="s">
        <v>233</v>
      </c>
      <c r="B205" s="28" t="s">
        <v>594</v>
      </c>
      <c r="C205" s="29">
        <v>3</v>
      </c>
      <c r="D205" s="29" t="s">
        <v>347</v>
      </c>
      <c r="E205" s="35" t="s">
        <v>120</v>
      </c>
      <c r="F205" s="29" t="s">
        <v>531</v>
      </c>
      <c r="G205" s="29" t="s">
        <v>678</v>
      </c>
      <c r="H205" s="791">
        <v>11736</v>
      </c>
      <c r="I205" s="779">
        <v>12168</v>
      </c>
      <c r="J205" s="779">
        <v>11111</v>
      </c>
      <c r="K205" s="779">
        <v>12889</v>
      </c>
      <c r="L205" s="778">
        <v>11586</v>
      </c>
      <c r="M205" s="778">
        <v>12164</v>
      </c>
      <c r="N205" s="778">
        <v>10044</v>
      </c>
      <c r="O205" s="785">
        <v>14126</v>
      </c>
      <c r="P205" s="606">
        <f t="shared" si="18"/>
        <v>362407.67999999999</v>
      </c>
      <c r="Q205" s="606">
        <f t="shared" si="19"/>
        <v>382926.95999999996</v>
      </c>
      <c r="R205" s="606">
        <f t="shared" si="20"/>
        <v>412218.10000000003</v>
      </c>
      <c r="S205" s="606">
        <f t="shared" si="21"/>
        <v>523293.4</v>
      </c>
      <c r="T205" s="606">
        <f t="shared" si="22"/>
        <v>517430.75999999995</v>
      </c>
      <c r="U205" s="606">
        <f t="shared" si="23"/>
        <v>586061.52</v>
      </c>
    </row>
    <row r="206" spans="1:21">
      <c r="A206" s="3" t="s">
        <v>268</v>
      </c>
      <c r="B206" s="28" t="s">
        <v>594</v>
      </c>
      <c r="C206" s="29">
        <v>7</v>
      </c>
      <c r="D206" s="29">
        <v>6400</v>
      </c>
      <c r="E206" s="35" t="s">
        <v>120</v>
      </c>
      <c r="F206" s="29" t="s">
        <v>532</v>
      </c>
      <c r="G206" s="29" t="s">
        <v>678</v>
      </c>
      <c r="H206" s="795"/>
      <c r="I206" s="780"/>
      <c r="J206" s="780"/>
      <c r="K206" s="780"/>
      <c r="L206" s="778">
        <v>391</v>
      </c>
      <c r="M206" s="778">
        <v>444</v>
      </c>
      <c r="N206" s="778">
        <v>423</v>
      </c>
      <c r="O206" s="778">
        <v>492</v>
      </c>
      <c r="P206" s="606">
        <f t="shared" si="18"/>
        <v>0</v>
      </c>
      <c r="Q206" s="606">
        <f t="shared" si="19"/>
        <v>0</v>
      </c>
      <c r="R206" s="606">
        <f t="shared" si="20"/>
        <v>0</v>
      </c>
      <c r="S206" s="606">
        <f t="shared" si="21"/>
        <v>0</v>
      </c>
      <c r="T206" s="606">
        <f t="shared" si="22"/>
        <v>17462.059999999998</v>
      </c>
      <c r="U206" s="606">
        <f t="shared" si="23"/>
        <v>21391.919999999998</v>
      </c>
    </row>
    <row r="207" spans="1:21">
      <c r="A207" s="3" t="s">
        <v>193</v>
      </c>
      <c r="B207" s="28" t="s">
        <v>752</v>
      </c>
      <c r="C207" s="29">
        <v>100</v>
      </c>
      <c r="D207" s="29">
        <v>6400</v>
      </c>
      <c r="E207" s="35" t="s">
        <v>120</v>
      </c>
      <c r="F207" s="29">
        <v>27034264</v>
      </c>
      <c r="G207" s="29" t="s">
        <v>678</v>
      </c>
      <c r="H207" s="792">
        <v>332</v>
      </c>
      <c r="I207" s="777">
        <v>129</v>
      </c>
      <c r="J207" s="777">
        <v>80</v>
      </c>
      <c r="K207" s="777">
        <v>102</v>
      </c>
      <c r="L207" s="778">
        <v>235</v>
      </c>
      <c r="M207" s="778">
        <v>219</v>
      </c>
      <c r="N207" s="778">
        <v>210</v>
      </c>
      <c r="O207" s="778">
        <v>239</v>
      </c>
      <c r="P207" s="606">
        <f t="shared" si="18"/>
        <v>10252.16</v>
      </c>
      <c r="Q207" s="606">
        <f t="shared" si="19"/>
        <v>4059.6299999999997</v>
      </c>
      <c r="R207" s="606">
        <f t="shared" si="20"/>
        <v>2968</v>
      </c>
      <c r="S207" s="606">
        <f t="shared" si="21"/>
        <v>4141.2</v>
      </c>
      <c r="T207" s="606">
        <f t="shared" si="22"/>
        <v>10495.099999999999</v>
      </c>
      <c r="U207" s="606">
        <f t="shared" si="23"/>
        <v>10551.42</v>
      </c>
    </row>
    <row r="208" spans="1:21">
      <c r="A208" s="3" t="s">
        <v>271</v>
      </c>
      <c r="B208" s="28" t="s">
        <v>753</v>
      </c>
      <c r="C208" s="29">
        <v>72</v>
      </c>
      <c r="D208" s="30">
        <v>6400</v>
      </c>
      <c r="E208" s="35" t="s">
        <v>120</v>
      </c>
      <c r="F208" s="29">
        <v>12360</v>
      </c>
      <c r="G208" s="29" t="s">
        <v>678</v>
      </c>
      <c r="H208" s="795"/>
      <c r="I208" s="780"/>
      <c r="J208" s="780"/>
      <c r="K208" s="780"/>
      <c r="L208" s="778">
        <v>241</v>
      </c>
      <c r="M208" s="778">
        <v>175</v>
      </c>
      <c r="N208" s="778">
        <v>179</v>
      </c>
      <c r="O208" s="778">
        <v>214</v>
      </c>
      <c r="P208" s="606">
        <f t="shared" si="18"/>
        <v>0</v>
      </c>
      <c r="Q208" s="606">
        <f t="shared" si="19"/>
        <v>0</v>
      </c>
      <c r="R208" s="606">
        <f t="shared" si="20"/>
        <v>0</v>
      </c>
      <c r="S208" s="606">
        <f t="shared" si="21"/>
        <v>0</v>
      </c>
      <c r="T208" s="606">
        <f t="shared" si="22"/>
        <v>10763.06</v>
      </c>
      <c r="U208" s="606">
        <f t="shared" si="23"/>
        <v>8431.5</v>
      </c>
    </row>
    <row r="209" spans="1:21">
      <c r="A209" s="3" t="s">
        <v>271</v>
      </c>
      <c r="B209" s="28" t="s">
        <v>753</v>
      </c>
      <c r="C209" s="29">
        <v>72</v>
      </c>
      <c r="D209" s="30">
        <v>6400</v>
      </c>
      <c r="E209" s="35" t="s">
        <v>120</v>
      </c>
      <c r="F209" s="29">
        <v>16360</v>
      </c>
      <c r="G209" s="29" t="s">
        <v>678</v>
      </c>
      <c r="H209" s="795"/>
      <c r="I209" s="780"/>
      <c r="J209" s="780"/>
      <c r="K209" s="780"/>
      <c r="L209" s="778">
        <v>39</v>
      </c>
      <c r="M209" s="778">
        <v>47</v>
      </c>
      <c r="N209" s="778">
        <v>35</v>
      </c>
      <c r="O209" s="778"/>
      <c r="P209" s="606">
        <f t="shared" si="18"/>
        <v>0</v>
      </c>
      <c r="Q209" s="606">
        <f t="shared" si="19"/>
        <v>0</v>
      </c>
      <c r="R209" s="606">
        <f t="shared" si="20"/>
        <v>0</v>
      </c>
      <c r="S209" s="606">
        <f t="shared" si="21"/>
        <v>0</v>
      </c>
      <c r="T209" s="606">
        <f t="shared" si="22"/>
        <v>1741.7399999999998</v>
      </c>
      <c r="U209" s="606">
        <f t="shared" si="23"/>
        <v>2264.46</v>
      </c>
    </row>
    <row r="210" spans="1:21">
      <c r="A210" s="3" t="s">
        <v>271</v>
      </c>
      <c r="B210" s="28" t="s">
        <v>753</v>
      </c>
      <c r="C210" s="29">
        <v>72</v>
      </c>
      <c r="D210" s="30">
        <v>6400</v>
      </c>
      <c r="E210" s="35" t="s">
        <v>120</v>
      </c>
      <c r="F210" s="29">
        <v>11894</v>
      </c>
      <c r="G210" s="29" t="s">
        <v>678</v>
      </c>
      <c r="H210" s="795"/>
      <c r="I210" s="780"/>
      <c r="J210" s="780"/>
      <c r="K210" s="780"/>
      <c r="L210" s="778">
        <v>4</v>
      </c>
      <c r="M210" s="778">
        <v>18</v>
      </c>
      <c r="N210" s="778">
        <v>6</v>
      </c>
      <c r="O210" s="778">
        <v>44</v>
      </c>
      <c r="P210" s="606">
        <f t="shared" si="18"/>
        <v>0</v>
      </c>
      <c r="Q210" s="606">
        <f t="shared" si="19"/>
        <v>0</v>
      </c>
      <c r="R210" s="606">
        <f t="shared" si="20"/>
        <v>0</v>
      </c>
      <c r="S210" s="606">
        <f t="shared" si="21"/>
        <v>0</v>
      </c>
      <c r="T210" s="606">
        <f t="shared" si="22"/>
        <v>178.64</v>
      </c>
      <c r="U210" s="606">
        <f t="shared" si="23"/>
        <v>867.24</v>
      </c>
    </row>
    <row r="211" spans="1:21">
      <c r="A211" s="3" t="s">
        <v>175</v>
      </c>
      <c r="B211" s="34" t="s">
        <v>753</v>
      </c>
      <c r="C211" s="33">
        <v>74</v>
      </c>
      <c r="D211" s="33">
        <v>6400</v>
      </c>
      <c r="E211" s="36" t="s">
        <v>120</v>
      </c>
      <c r="F211" s="33">
        <v>10520</v>
      </c>
      <c r="G211" s="29" t="s">
        <v>678</v>
      </c>
      <c r="H211" s="795">
        <v>2741</v>
      </c>
      <c r="I211" s="780">
        <v>2004</v>
      </c>
      <c r="J211" s="780">
        <v>3219</v>
      </c>
      <c r="K211" s="780">
        <v>2838</v>
      </c>
      <c r="L211" s="778">
        <v>1457</v>
      </c>
      <c r="M211" s="778">
        <v>77</v>
      </c>
      <c r="N211" s="778">
        <v>228</v>
      </c>
      <c r="O211" s="778">
        <v>294</v>
      </c>
      <c r="P211" s="606">
        <f t="shared" si="18"/>
        <v>84642.08</v>
      </c>
      <c r="Q211" s="606">
        <f t="shared" si="19"/>
        <v>63065.88</v>
      </c>
      <c r="R211" s="606">
        <f t="shared" si="20"/>
        <v>119424.90000000001</v>
      </c>
      <c r="S211" s="606">
        <f t="shared" si="21"/>
        <v>115222.8</v>
      </c>
      <c r="T211" s="606">
        <f t="shared" si="22"/>
        <v>65069.619999999995</v>
      </c>
      <c r="U211" s="606">
        <f t="shared" si="23"/>
        <v>3709.86</v>
      </c>
    </row>
    <row r="212" spans="1:21">
      <c r="A212" s="3" t="s">
        <v>175</v>
      </c>
      <c r="B212" s="34" t="s">
        <v>753</v>
      </c>
      <c r="C212" s="33">
        <v>74</v>
      </c>
      <c r="D212" s="33">
        <v>6400</v>
      </c>
      <c r="E212" s="36" t="s">
        <v>120</v>
      </c>
      <c r="F212" s="33">
        <v>613102</v>
      </c>
      <c r="G212" s="29" t="s">
        <v>678</v>
      </c>
      <c r="H212" s="795">
        <v>857</v>
      </c>
      <c r="I212" s="780">
        <v>1239</v>
      </c>
      <c r="J212" s="780">
        <v>1847</v>
      </c>
      <c r="K212" s="780">
        <v>1330</v>
      </c>
      <c r="L212" s="778">
        <v>307</v>
      </c>
      <c r="M212" s="778">
        <v>346</v>
      </c>
      <c r="N212" s="778">
        <v>242</v>
      </c>
      <c r="O212" s="778">
        <v>307</v>
      </c>
      <c r="P212" s="606">
        <f t="shared" si="18"/>
        <v>26464.16</v>
      </c>
      <c r="Q212" s="606">
        <f t="shared" si="19"/>
        <v>38991.33</v>
      </c>
      <c r="R212" s="606">
        <f t="shared" si="20"/>
        <v>68523.7</v>
      </c>
      <c r="S212" s="606">
        <f t="shared" si="21"/>
        <v>53998</v>
      </c>
      <c r="T212" s="606">
        <f t="shared" si="22"/>
        <v>13710.619999999999</v>
      </c>
      <c r="U212" s="606">
        <f t="shared" si="23"/>
        <v>16670.28</v>
      </c>
    </row>
    <row r="213" spans="1:21">
      <c r="A213" s="3" t="s">
        <v>2096</v>
      </c>
      <c r="B213" s="34" t="s">
        <v>2095</v>
      </c>
      <c r="C213" s="33">
        <v>2</v>
      </c>
      <c r="D213" s="33">
        <v>6430</v>
      </c>
      <c r="E213" s="36" t="s">
        <v>352</v>
      </c>
      <c r="F213" s="33"/>
      <c r="G213" s="941" t="s">
        <v>678</v>
      </c>
      <c r="H213" s="795"/>
      <c r="I213" s="780"/>
      <c r="J213" s="780"/>
      <c r="K213" s="780"/>
      <c r="L213" s="778"/>
      <c r="M213" s="778">
        <v>0</v>
      </c>
      <c r="N213" s="778">
        <v>943</v>
      </c>
      <c r="O213" s="778">
        <v>1152</v>
      </c>
      <c r="P213" s="606"/>
      <c r="Q213" s="606"/>
      <c r="R213" s="606"/>
      <c r="S213" s="606"/>
      <c r="T213" s="606"/>
      <c r="U213" s="606">
        <f t="shared" si="23"/>
        <v>0</v>
      </c>
    </row>
    <row r="214" spans="1:21">
      <c r="A214" s="3" t="s">
        <v>114</v>
      </c>
      <c r="B214" s="28" t="s">
        <v>533</v>
      </c>
      <c r="C214" s="30">
        <v>4</v>
      </c>
      <c r="D214" s="30">
        <v>6440</v>
      </c>
      <c r="E214" s="35" t="s">
        <v>352</v>
      </c>
      <c r="F214" s="33">
        <v>905203</v>
      </c>
      <c r="G214" s="941" t="s">
        <v>678</v>
      </c>
      <c r="H214" s="792">
        <v>232</v>
      </c>
      <c r="I214" s="777">
        <v>334</v>
      </c>
      <c r="J214" s="777">
        <v>306</v>
      </c>
      <c r="K214" s="777">
        <v>380</v>
      </c>
      <c r="L214" s="778">
        <v>263</v>
      </c>
      <c r="M214" s="778">
        <v>74</v>
      </c>
      <c r="N214" s="789">
        <v>110</v>
      </c>
      <c r="O214" s="789">
        <v>246</v>
      </c>
      <c r="P214" s="606">
        <f t="shared" si="18"/>
        <v>7164.16</v>
      </c>
      <c r="Q214" s="606">
        <f t="shared" si="19"/>
        <v>10510.98</v>
      </c>
      <c r="R214" s="606">
        <f t="shared" si="20"/>
        <v>11352.6</v>
      </c>
      <c r="S214" s="606">
        <f t="shared" si="21"/>
        <v>15428</v>
      </c>
      <c r="T214" s="606">
        <f t="shared" si="22"/>
        <v>11745.58</v>
      </c>
      <c r="U214" s="606">
        <f t="shared" si="23"/>
        <v>3565.32</v>
      </c>
    </row>
    <row r="215" spans="1:21">
      <c r="A215" s="3" t="s">
        <v>114</v>
      </c>
      <c r="B215" s="28" t="s">
        <v>533</v>
      </c>
      <c r="C215" s="30">
        <v>2</v>
      </c>
      <c r="D215" s="30">
        <v>6440</v>
      </c>
      <c r="E215" s="35" t="s">
        <v>352</v>
      </c>
      <c r="F215" s="29">
        <v>905294</v>
      </c>
      <c r="G215" s="29" t="s">
        <v>678</v>
      </c>
      <c r="H215" s="795"/>
      <c r="I215" s="780"/>
      <c r="J215" s="780"/>
      <c r="K215" s="780"/>
      <c r="L215" s="778">
        <v>46</v>
      </c>
      <c r="M215" s="778">
        <v>118</v>
      </c>
      <c r="N215" s="785">
        <v>120</v>
      </c>
      <c r="O215" s="785">
        <v>104</v>
      </c>
      <c r="P215" s="606">
        <f t="shared" si="18"/>
        <v>0</v>
      </c>
      <c r="Q215" s="606">
        <f t="shared" si="19"/>
        <v>0</v>
      </c>
      <c r="R215" s="606">
        <f t="shared" si="20"/>
        <v>0</v>
      </c>
      <c r="S215" s="606">
        <f t="shared" si="21"/>
        <v>0</v>
      </c>
      <c r="T215" s="606">
        <f t="shared" si="22"/>
        <v>2054.3599999999997</v>
      </c>
      <c r="U215" s="606">
        <f t="shared" si="23"/>
        <v>5685.24</v>
      </c>
    </row>
    <row r="216" spans="1:21">
      <c r="A216" s="3" t="s">
        <v>772</v>
      </c>
      <c r="B216" s="28" t="s">
        <v>353</v>
      </c>
      <c r="C216" s="30">
        <v>3</v>
      </c>
      <c r="D216" s="30">
        <v>6400</v>
      </c>
      <c r="E216" s="35" t="s">
        <v>120</v>
      </c>
      <c r="F216" s="29">
        <v>12216</v>
      </c>
      <c r="G216" s="29" t="s">
        <v>678</v>
      </c>
      <c r="H216" s="791">
        <v>458</v>
      </c>
      <c r="I216" s="779">
        <v>386</v>
      </c>
      <c r="J216" s="779">
        <v>495</v>
      </c>
      <c r="K216" s="779">
        <v>337</v>
      </c>
      <c r="L216" s="778">
        <v>343</v>
      </c>
      <c r="M216" s="778">
        <v>399</v>
      </c>
      <c r="N216" s="778">
        <v>664</v>
      </c>
      <c r="O216" s="778">
        <v>383</v>
      </c>
      <c r="P216" s="606">
        <f t="shared" si="18"/>
        <v>14143.039999999999</v>
      </c>
      <c r="Q216" s="606">
        <f t="shared" si="19"/>
        <v>12147.42</v>
      </c>
      <c r="R216" s="606">
        <f t="shared" si="20"/>
        <v>18364.5</v>
      </c>
      <c r="S216" s="606">
        <f t="shared" si="21"/>
        <v>13682.2</v>
      </c>
      <c r="T216" s="606">
        <f t="shared" si="22"/>
        <v>15318.38</v>
      </c>
      <c r="U216" s="606">
        <f t="shared" si="23"/>
        <v>19223.82</v>
      </c>
    </row>
    <row r="217" spans="1:21">
      <c r="A217" s="3" t="s">
        <v>326</v>
      </c>
      <c r="B217" s="28" t="s">
        <v>754</v>
      </c>
      <c r="C217" s="29">
        <v>4</v>
      </c>
      <c r="D217" s="29">
        <v>6400</v>
      </c>
      <c r="E217" s="35" t="s">
        <v>120</v>
      </c>
      <c r="F217" s="29">
        <v>63038463</v>
      </c>
      <c r="G217" s="29" t="s">
        <v>678</v>
      </c>
      <c r="H217" s="795"/>
      <c r="I217" s="780"/>
      <c r="J217" s="780"/>
      <c r="K217" s="780"/>
      <c r="L217" s="778"/>
      <c r="M217" s="778">
        <v>41</v>
      </c>
      <c r="N217" s="778">
        <v>13</v>
      </c>
      <c r="O217" s="778">
        <v>3</v>
      </c>
      <c r="P217" s="606">
        <f t="shared" si="18"/>
        <v>0</v>
      </c>
      <c r="Q217" s="606">
        <f t="shared" si="19"/>
        <v>0</v>
      </c>
      <c r="R217" s="606">
        <f t="shared" si="20"/>
        <v>0</v>
      </c>
      <c r="S217" s="606">
        <f t="shared" si="21"/>
        <v>0</v>
      </c>
      <c r="T217" s="606">
        <f t="shared" si="22"/>
        <v>0</v>
      </c>
      <c r="U217" s="606">
        <f t="shared" si="23"/>
        <v>1975.3799999999999</v>
      </c>
    </row>
    <row r="218" spans="1:21" ht="28.8">
      <c r="A218" s="3" t="s">
        <v>326</v>
      </c>
      <c r="B218" s="28" t="s">
        <v>2030</v>
      </c>
      <c r="C218" s="29">
        <v>4</v>
      </c>
      <c r="D218" s="29">
        <v>6400</v>
      </c>
      <c r="E218" s="35" t="s">
        <v>120</v>
      </c>
      <c r="F218" s="29">
        <v>926764</v>
      </c>
      <c r="G218" s="29" t="s">
        <v>678</v>
      </c>
      <c r="H218" s="795">
        <v>69</v>
      </c>
      <c r="I218" s="780">
        <v>69</v>
      </c>
      <c r="J218" s="780">
        <v>69</v>
      </c>
      <c r="K218" s="780">
        <v>69</v>
      </c>
      <c r="L218" s="778">
        <v>69</v>
      </c>
      <c r="M218" s="778">
        <v>49</v>
      </c>
      <c r="N218" s="778">
        <v>49</v>
      </c>
      <c r="O218" s="778">
        <v>40</v>
      </c>
      <c r="P218" s="606">
        <f t="shared" si="18"/>
        <v>2130.7199999999998</v>
      </c>
      <c r="Q218" s="606">
        <f t="shared" si="19"/>
        <v>2171.4299999999998</v>
      </c>
      <c r="R218" s="606">
        <f t="shared" si="20"/>
        <v>2559.9</v>
      </c>
      <c r="S218" s="606">
        <f t="shared" si="21"/>
        <v>2801.4</v>
      </c>
      <c r="T218" s="606">
        <f t="shared" si="22"/>
        <v>3081.54</v>
      </c>
      <c r="U218" s="606">
        <f t="shared" si="23"/>
        <v>2360.8200000000002</v>
      </c>
    </row>
    <row r="219" spans="1:21">
      <c r="A219" s="3" t="s">
        <v>207</v>
      </c>
      <c r="B219" s="28" t="s">
        <v>534</v>
      </c>
      <c r="C219" s="29">
        <v>7</v>
      </c>
      <c r="D219" s="29" t="s">
        <v>350</v>
      </c>
      <c r="E219" s="35" t="s">
        <v>119</v>
      </c>
      <c r="F219" s="29" t="s">
        <v>535</v>
      </c>
      <c r="G219" s="29" t="s">
        <v>678</v>
      </c>
      <c r="H219" s="791">
        <v>90</v>
      </c>
      <c r="I219" s="779">
        <v>88</v>
      </c>
      <c r="J219" s="779">
        <v>82</v>
      </c>
      <c r="K219" s="779">
        <v>90</v>
      </c>
      <c r="L219" s="778">
        <v>103</v>
      </c>
      <c r="M219" s="778">
        <v>69</v>
      </c>
      <c r="N219" s="778">
        <v>77</v>
      </c>
      <c r="O219" s="778">
        <v>62</v>
      </c>
      <c r="P219" s="606">
        <f t="shared" si="18"/>
        <v>2779.2</v>
      </c>
      <c r="Q219" s="606">
        <f t="shared" si="19"/>
        <v>2769.3599999999997</v>
      </c>
      <c r="R219" s="606">
        <f t="shared" si="20"/>
        <v>3042.2000000000003</v>
      </c>
      <c r="S219" s="606">
        <f t="shared" si="21"/>
        <v>3654</v>
      </c>
      <c r="T219" s="606">
        <f t="shared" si="22"/>
        <v>4599.9799999999996</v>
      </c>
      <c r="U219" s="606">
        <f t="shared" si="23"/>
        <v>3324.42</v>
      </c>
    </row>
    <row r="220" spans="1:21">
      <c r="A220" s="3" t="s">
        <v>142</v>
      </c>
      <c r="B220" s="28" t="s">
        <v>536</v>
      </c>
      <c r="C220" s="29">
        <v>10</v>
      </c>
      <c r="D220" s="29" t="s">
        <v>347</v>
      </c>
      <c r="E220" s="35" t="s">
        <v>120</v>
      </c>
      <c r="F220" s="29" t="s">
        <v>537</v>
      </c>
      <c r="G220" s="29" t="s">
        <v>678</v>
      </c>
      <c r="H220" s="791">
        <v>3130</v>
      </c>
      <c r="I220" s="779">
        <v>2105</v>
      </c>
      <c r="J220" s="779">
        <v>2453</v>
      </c>
      <c r="K220" s="779">
        <v>2593</v>
      </c>
      <c r="L220" s="778">
        <v>1989</v>
      </c>
      <c r="M220" s="778">
        <v>2366</v>
      </c>
      <c r="N220" s="778">
        <v>1748</v>
      </c>
      <c r="O220" s="778">
        <v>2228</v>
      </c>
      <c r="P220" s="606">
        <f t="shared" si="18"/>
        <v>96654.399999999994</v>
      </c>
      <c r="Q220" s="606">
        <f t="shared" si="19"/>
        <v>66244.349999999991</v>
      </c>
      <c r="R220" s="606">
        <f t="shared" si="20"/>
        <v>91006.3</v>
      </c>
      <c r="S220" s="606">
        <f t="shared" si="21"/>
        <v>105275.8</v>
      </c>
      <c r="T220" s="606">
        <f t="shared" si="22"/>
        <v>88828.739999999991</v>
      </c>
      <c r="U220" s="606">
        <f t="shared" si="23"/>
        <v>113993.88</v>
      </c>
    </row>
    <row r="221" spans="1:21">
      <c r="A221" s="3" t="s">
        <v>142</v>
      </c>
      <c r="B221" s="28" t="s">
        <v>536</v>
      </c>
      <c r="C221" s="29">
        <v>10</v>
      </c>
      <c r="D221" s="29" t="s">
        <v>347</v>
      </c>
      <c r="E221" s="35" t="s">
        <v>120</v>
      </c>
      <c r="F221" s="29" t="s">
        <v>538</v>
      </c>
      <c r="G221" s="29" t="s">
        <v>678</v>
      </c>
      <c r="H221" s="791">
        <v>1176</v>
      </c>
      <c r="I221" s="779">
        <v>1169</v>
      </c>
      <c r="J221" s="779">
        <v>1152</v>
      </c>
      <c r="K221" s="779">
        <v>1285</v>
      </c>
      <c r="L221" s="778">
        <v>1186</v>
      </c>
      <c r="M221" s="778">
        <v>1349</v>
      </c>
      <c r="N221" s="783">
        <v>1240</v>
      </c>
      <c r="O221" s="783">
        <v>1054</v>
      </c>
      <c r="P221" s="606">
        <f t="shared" si="18"/>
        <v>36314.879999999997</v>
      </c>
      <c r="Q221" s="606">
        <f t="shared" si="19"/>
        <v>36788.43</v>
      </c>
      <c r="R221" s="606">
        <f t="shared" si="20"/>
        <v>42739.200000000004</v>
      </c>
      <c r="S221" s="606">
        <f t="shared" si="21"/>
        <v>52171</v>
      </c>
      <c r="T221" s="606">
        <f t="shared" si="22"/>
        <v>52966.759999999995</v>
      </c>
      <c r="U221" s="606">
        <f t="shared" si="23"/>
        <v>64994.82</v>
      </c>
    </row>
    <row r="222" spans="1:21">
      <c r="A222" s="3" t="s">
        <v>117</v>
      </c>
      <c r="B222" s="28" t="s">
        <v>539</v>
      </c>
      <c r="C222" s="29">
        <v>2</v>
      </c>
      <c r="D222" s="29" t="s">
        <v>355</v>
      </c>
      <c r="E222" s="35" t="s">
        <v>121</v>
      </c>
      <c r="F222" s="29">
        <v>63107963</v>
      </c>
      <c r="G222" s="29" t="s">
        <v>678</v>
      </c>
      <c r="H222" s="791">
        <v>307</v>
      </c>
      <c r="I222" s="779">
        <v>226</v>
      </c>
      <c r="J222" s="779">
        <v>200</v>
      </c>
      <c r="K222" s="779">
        <v>231</v>
      </c>
      <c r="L222" s="778">
        <v>156</v>
      </c>
      <c r="M222" s="778">
        <v>153</v>
      </c>
      <c r="N222" s="778">
        <v>201</v>
      </c>
      <c r="O222" s="778">
        <v>136</v>
      </c>
      <c r="P222" s="606">
        <f t="shared" si="18"/>
        <v>9480.16</v>
      </c>
      <c r="Q222" s="606">
        <f t="shared" si="19"/>
        <v>7112.2199999999993</v>
      </c>
      <c r="R222" s="606">
        <f t="shared" si="20"/>
        <v>7420</v>
      </c>
      <c r="S222" s="606">
        <f t="shared" si="21"/>
        <v>9378.6</v>
      </c>
      <c r="T222" s="606">
        <f t="shared" si="22"/>
        <v>6966.9599999999991</v>
      </c>
      <c r="U222" s="606">
        <f t="shared" si="23"/>
        <v>7371.54</v>
      </c>
    </row>
    <row r="223" spans="1:21">
      <c r="A223" s="3" t="s">
        <v>148</v>
      </c>
      <c r="B223" s="28" t="s">
        <v>540</v>
      </c>
      <c r="C223" s="29">
        <v>1</v>
      </c>
      <c r="D223" s="29" t="s">
        <v>350</v>
      </c>
      <c r="E223" s="35" t="s">
        <v>119</v>
      </c>
      <c r="F223" s="29" t="s">
        <v>541</v>
      </c>
      <c r="G223" s="29" t="s">
        <v>678</v>
      </c>
      <c r="H223" s="791">
        <v>2212</v>
      </c>
      <c r="I223" s="779">
        <v>1579</v>
      </c>
      <c r="J223" s="779">
        <v>1464</v>
      </c>
      <c r="K223" s="779">
        <v>1516</v>
      </c>
      <c r="L223" s="778">
        <v>1463</v>
      </c>
      <c r="M223" s="778">
        <v>1392</v>
      </c>
      <c r="N223" s="778">
        <v>1418</v>
      </c>
      <c r="O223" s="778">
        <v>1399</v>
      </c>
      <c r="P223" s="606">
        <f t="shared" si="18"/>
        <v>68306.559999999998</v>
      </c>
      <c r="Q223" s="606">
        <f t="shared" si="19"/>
        <v>49691.13</v>
      </c>
      <c r="R223" s="606">
        <f t="shared" si="20"/>
        <v>54314.400000000001</v>
      </c>
      <c r="S223" s="606">
        <f t="shared" si="21"/>
        <v>61549.599999999999</v>
      </c>
      <c r="T223" s="606">
        <f t="shared" si="22"/>
        <v>65337.579999999994</v>
      </c>
      <c r="U223" s="606">
        <f t="shared" si="23"/>
        <v>67066.559999999998</v>
      </c>
    </row>
    <row r="224" spans="1:21">
      <c r="A224" s="3" t="s">
        <v>1483</v>
      </c>
      <c r="B224" s="28" t="s">
        <v>540</v>
      </c>
      <c r="C224" s="29">
        <v>2</v>
      </c>
      <c r="D224" s="29" t="s">
        <v>350</v>
      </c>
      <c r="E224" s="35" t="s">
        <v>119</v>
      </c>
      <c r="F224" s="29">
        <v>28042508</v>
      </c>
      <c r="G224" s="29" t="s">
        <v>678</v>
      </c>
      <c r="H224" s="795">
        <v>511</v>
      </c>
      <c r="I224" s="780">
        <v>511</v>
      </c>
      <c r="J224" s="780">
        <v>511</v>
      </c>
      <c r="K224" s="780">
        <v>556</v>
      </c>
      <c r="L224" s="778">
        <v>680</v>
      </c>
      <c r="M224" s="778">
        <v>722</v>
      </c>
      <c r="N224" s="778">
        <v>571</v>
      </c>
      <c r="O224" s="778">
        <v>667</v>
      </c>
      <c r="P224" s="606">
        <f t="shared" si="18"/>
        <v>15779.68</v>
      </c>
      <c r="Q224" s="606">
        <f t="shared" si="19"/>
        <v>16081.17</v>
      </c>
      <c r="R224" s="606">
        <f t="shared" si="20"/>
        <v>18958.100000000002</v>
      </c>
      <c r="S224" s="606">
        <f t="shared" si="21"/>
        <v>22573.600000000002</v>
      </c>
      <c r="T224" s="606">
        <f t="shared" si="22"/>
        <v>30368.799999999999</v>
      </c>
      <c r="U224" s="606">
        <f t="shared" si="23"/>
        <v>34785.96</v>
      </c>
    </row>
    <row r="225" spans="1:21">
      <c r="A225" s="3" t="s">
        <v>263</v>
      </c>
      <c r="B225" s="28" t="s">
        <v>542</v>
      </c>
      <c r="C225" s="29">
        <v>2</v>
      </c>
      <c r="D225" s="29" t="s">
        <v>355</v>
      </c>
      <c r="E225" s="35" t="s">
        <v>121</v>
      </c>
      <c r="F225" s="29" t="s">
        <v>543</v>
      </c>
      <c r="G225" s="29" t="s">
        <v>678</v>
      </c>
      <c r="H225" s="791">
        <v>229</v>
      </c>
      <c r="I225" s="779">
        <v>311</v>
      </c>
      <c r="J225" s="779">
        <v>160</v>
      </c>
      <c r="K225" s="779">
        <v>171</v>
      </c>
      <c r="L225" s="778">
        <v>204</v>
      </c>
      <c r="M225" s="778">
        <v>196</v>
      </c>
      <c r="N225" s="778">
        <v>218</v>
      </c>
      <c r="O225" s="778">
        <v>124</v>
      </c>
      <c r="P225" s="606">
        <f t="shared" si="18"/>
        <v>7071.5199999999995</v>
      </c>
      <c r="Q225" s="606">
        <f t="shared" si="19"/>
        <v>9787.17</v>
      </c>
      <c r="R225" s="606">
        <f t="shared" si="20"/>
        <v>5936</v>
      </c>
      <c r="S225" s="606">
        <f t="shared" si="21"/>
        <v>6942.6</v>
      </c>
      <c r="T225" s="606">
        <f t="shared" si="22"/>
        <v>9110.64</v>
      </c>
      <c r="U225" s="606">
        <f t="shared" si="23"/>
        <v>9443.2800000000007</v>
      </c>
    </row>
    <row r="226" spans="1:21">
      <c r="A226" s="723" t="s">
        <v>2053</v>
      </c>
      <c r="B226" s="28" t="s">
        <v>366</v>
      </c>
      <c r="C226" s="29">
        <v>8</v>
      </c>
      <c r="D226" s="29" t="s">
        <v>348</v>
      </c>
      <c r="E226" s="35" t="s">
        <v>349</v>
      </c>
      <c r="F226" s="29" t="s">
        <v>544</v>
      </c>
      <c r="G226" s="29" t="s">
        <v>678</v>
      </c>
      <c r="H226" s="791">
        <v>199</v>
      </c>
      <c r="I226" s="779">
        <v>157</v>
      </c>
      <c r="J226" s="779">
        <v>125</v>
      </c>
      <c r="K226" s="779">
        <v>129</v>
      </c>
      <c r="L226" s="778">
        <v>160</v>
      </c>
      <c r="M226" s="778">
        <v>106</v>
      </c>
      <c r="N226" s="778">
        <v>131</v>
      </c>
      <c r="O226" s="778">
        <v>98</v>
      </c>
      <c r="P226" s="606">
        <f t="shared" si="18"/>
        <v>6145.12</v>
      </c>
      <c r="Q226" s="606">
        <f t="shared" si="19"/>
        <v>4940.79</v>
      </c>
      <c r="R226" s="606">
        <f t="shared" si="20"/>
        <v>4637.5</v>
      </c>
      <c r="S226" s="606">
        <f t="shared" si="21"/>
        <v>5237.4000000000005</v>
      </c>
      <c r="T226" s="606">
        <f t="shared" si="22"/>
        <v>7145.5999999999995</v>
      </c>
      <c r="U226" s="606">
        <f t="shared" si="23"/>
        <v>5107.08</v>
      </c>
    </row>
    <row r="227" spans="1:21">
      <c r="A227" s="3" t="s">
        <v>308</v>
      </c>
      <c r="B227" s="28" t="s">
        <v>366</v>
      </c>
      <c r="C227" s="29">
        <v>8</v>
      </c>
      <c r="D227" s="29" t="s">
        <v>348</v>
      </c>
      <c r="E227" s="35" t="s">
        <v>349</v>
      </c>
      <c r="F227" s="29" t="s">
        <v>545</v>
      </c>
      <c r="G227" s="29" t="s">
        <v>678</v>
      </c>
      <c r="H227" s="791">
        <v>286</v>
      </c>
      <c r="I227" s="779">
        <v>306</v>
      </c>
      <c r="J227" s="779">
        <v>398</v>
      </c>
      <c r="K227" s="779">
        <v>405</v>
      </c>
      <c r="L227" s="778">
        <v>316</v>
      </c>
      <c r="M227" s="778">
        <v>215</v>
      </c>
      <c r="N227" s="778">
        <v>345</v>
      </c>
      <c r="O227" s="778">
        <v>242</v>
      </c>
      <c r="P227" s="606">
        <f t="shared" si="18"/>
        <v>8831.68</v>
      </c>
      <c r="Q227" s="606">
        <f t="shared" si="19"/>
        <v>9629.82</v>
      </c>
      <c r="R227" s="606">
        <f t="shared" si="20"/>
        <v>14765.800000000001</v>
      </c>
      <c r="S227" s="606">
        <f t="shared" si="21"/>
        <v>16443</v>
      </c>
      <c r="T227" s="606">
        <f t="shared" si="22"/>
        <v>14112.56</v>
      </c>
      <c r="U227" s="606">
        <f t="shared" si="23"/>
        <v>10358.700000000001</v>
      </c>
    </row>
    <row r="228" spans="1:21" ht="28.8">
      <c r="A228" s="3" t="s">
        <v>1790</v>
      </c>
      <c r="B228" s="28" t="s">
        <v>2029</v>
      </c>
      <c r="C228" s="29">
        <v>21</v>
      </c>
      <c r="D228" s="29">
        <v>6400</v>
      </c>
      <c r="E228" s="35" t="s">
        <v>120</v>
      </c>
      <c r="F228" s="29"/>
      <c r="G228" s="29" t="s">
        <v>678</v>
      </c>
      <c r="H228" s="791">
        <v>495</v>
      </c>
      <c r="I228" s="779">
        <v>187</v>
      </c>
      <c r="J228" s="779">
        <v>154</v>
      </c>
      <c r="K228" s="779">
        <v>60</v>
      </c>
      <c r="L228" s="785">
        <v>42</v>
      </c>
      <c r="M228" s="785">
        <v>35</v>
      </c>
      <c r="N228" s="778">
        <v>114</v>
      </c>
      <c r="O228" s="778">
        <v>0</v>
      </c>
      <c r="P228" s="606">
        <f t="shared" si="18"/>
        <v>15285.6</v>
      </c>
      <c r="Q228" s="606">
        <f t="shared" si="19"/>
        <v>5884.8899999999994</v>
      </c>
      <c r="R228" s="606">
        <f t="shared" si="20"/>
        <v>5713.4000000000005</v>
      </c>
      <c r="S228" s="606">
        <f t="shared" si="21"/>
        <v>2436</v>
      </c>
      <c r="T228" s="606">
        <f t="shared" si="22"/>
        <v>1875.7199999999998</v>
      </c>
      <c r="U228" s="606">
        <f t="shared" si="23"/>
        <v>1686.3</v>
      </c>
    </row>
    <row r="229" spans="1:21">
      <c r="A229" s="3" t="s">
        <v>548</v>
      </c>
      <c r="B229" s="28" t="s">
        <v>2028</v>
      </c>
      <c r="C229" s="29">
        <v>21</v>
      </c>
      <c r="D229" s="29" t="s">
        <v>348</v>
      </c>
      <c r="E229" s="35" t="s">
        <v>349</v>
      </c>
      <c r="F229" s="29">
        <v>15341</v>
      </c>
      <c r="G229" s="29" t="s">
        <v>678</v>
      </c>
      <c r="H229" s="791">
        <v>272</v>
      </c>
      <c r="I229" s="779">
        <v>325</v>
      </c>
      <c r="J229" s="779">
        <v>297</v>
      </c>
      <c r="K229" s="779">
        <v>269</v>
      </c>
      <c r="L229" s="778">
        <v>210</v>
      </c>
      <c r="M229" s="778">
        <v>9</v>
      </c>
      <c r="N229" s="778">
        <v>2</v>
      </c>
      <c r="O229" s="778">
        <v>0</v>
      </c>
      <c r="P229" s="606">
        <f t="shared" si="18"/>
        <v>8399.36</v>
      </c>
      <c r="Q229" s="606">
        <f t="shared" si="19"/>
        <v>10227.75</v>
      </c>
      <c r="R229" s="606">
        <f t="shared" si="20"/>
        <v>11018.7</v>
      </c>
      <c r="S229" s="606">
        <f t="shared" si="21"/>
        <v>10921.4</v>
      </c>
      <c r="T229" s="606">
        <f t="shared" si="22"/>
        <v>9378.5999999999985</v>
      </c>
      <c r="U229" s="606">
        <f t="shared" si="23"/>
        <v>433.62</v>
      </c>
    </row>
    <row r="230" spans="1:21">
      <c r="A230" s="34" t="s">
        <v>376</v>
      </c>
      <c r="B230" s="28" t="s">
        <v>549</v>
      </c>
      <c r="C230" s="29">
        <v>66</v>
      </c>
      <c r="D230" s="29" t="s">
        <v>347</v>
      </c>
      <c r="E230" s="35" t="s">
        <v>120</v>
      </c>
      <c r="F230" s="29" t="s">
        <v>550</v>
      </c>
      <c r="G230" s="29" t="s">
        <v>678</v>
      </c>
      <c r="H230" s="791">
        <v>323</v>
      </c>
      <c r="I230" s="779">
        <v>318</v>
      </c>
      <c r="J230" s="779">
        <v>236</v>
      </c>
      <c r="K230" s="779">
        <v>238</v>
      </c>
      <c r="L230" s="778">
        <v>285</v>
      </c>
      <c r="M230" s="778">
        <v>286</v>
      </c>
      <c r="N230" s="785">
        <v>193</v>
      </c>
      <c r="O230" s="785">
        <v>209</v>
      </c>
      <c r="P230" s="606">
        <f t="shared" si="18"/>
        <v>9974.24</v>
      </c>
      <c r="Q230" s="606">
        <f t="shared" si="19"/>
        <v>10007.459999999999</v>
      </c>
      <c r="R230" s="606">
        <f t="shared" si="20"/>
        <v>8755.6</v>
      </c>
      <c r="S230" s="606">
        <f t="shared" si="21"/>
        <v>9662.8000000000011</v>
      </c>
      <c r="T230" s="606">
        <f t="shared" si="22"/>
        <v>12728.099999999999</v>
      </c>
      <c r="U230" s="606">
        <f t="shared" si="23"/>
        <v>13779.48</v>
      </c>
    </row>
    <row r="231" spans="1:21">
      <c r="A231" s="34" t="s">
        <v>333</v>
      </c>
      <c r="B231" s="28" t="s">
        <v>773</v>
      </c>
      <c r="C231" s="29">
        <v>14</v>
      </c>
      <c r="D231" s="29">
        <v>6310</v>
      </c>
      <c r="E231" s="35" t="s">
        <v>359</v>
      </c>
      <c r="F231" s="29">
        <v>4001404</v>
      </c>
      <c r="G231" s="29" t="s">
        <v>678</v>
      </c>
      <c r="H231" s="795">
        <v>260</v>
      </c>
      <c r="I231" s="780">
        <v>274</v>
      </c>
      <c r="J231" s="780">
        <v>236</v>
      </c>
      <c r="K231" s="780">
        <v>236</v>
      </c>
      <c r="L231" s="778">
        <v>230</v>
      </c>
      <c r="M231" s="778">
        <v>217</v>
      </c>
      <c r="N231" s="778">
        <v>121</v>
      </c>
      <c r="O231" s="778">
        <v>136</v>
      </c>
      <c r="P231" s="606">
        <f t="shared" si="18"/>
        <v>8028.8</v>
      </c>
      <c r="Q231" s="606">
        <f t="shared" si="19"/>
        <v>8622.7799999999988</v>
      </c>
      <c r="R231" s="606">
        <f t="shared" si="20"/>
        <v>8755.6</v>
      </c>
      <c r="S231" s="606">
        <f t="shared" si="21"/>
        <v>9581.6</v>
      </c>
      <c r="T231" s="606">
        <f t="shared" si="22"/>
        <v>10271.799999999999</v>
      </c>
      <c r="U231" s="606">
        <f t="shared" si="23"/>
        <v>10455.06</v>
      </c>
    </row>
    <row r="232" spans="1:21">
      <c r="A232" s="3" t="s">
        <v>292</v>
      </c>
      <c r="B232" s="28" t="s">
        <v>346</v>
      </c>
      <c r="C232" s="29">
        <v>10</v>
      </c>
      <c r="D232" s="29" t="s">
        <v>347</v>
      </c>
      <c r="E232" s="35" t="s">
        <v>120</v>
      </c>
      <c r="F232" s="29" t="s">
        <v>551</v>
      </c>
      <c r="G232" s="29" t="s">
        <v>678</v>
      </c>
      <c r="H232" s="791">
        <v>298</v>
      </c>
      <c r="I232" s="779">
        <v>225</v>
      </c>
      <c r="J232" s="779">
        <v>274</v>
      </c>
      <c r="K232" s="779">
        <v>224</v>
      </c>
      <c r="L232" s="778">
        <v>233</v>
      </c>
      <c r="M232" s="778">
        <v>302</v>
      </c>
      <c r="N232" s="778">
        <v>301</v>
      </c>
      <c r="O232" s="778">
        <v>285</v>
      </c>
      <c r="P232" s="606">
        <f t="shared" si="18"/>
        <v>9202.24</v>
      </c>
      <c r="Q232" s="606">
        <f t="shared" si="19"/>
        <v>7080.75</v>
      </c>
      <c r="R232" s="606">
        <f t="shared" si="20"/>
        <v>10165.4</v>
      </c>
      <c r="S232" s="606">
        <f t="shared" si="21"/>
        <v>9094.4</v>
      </c>
      <c r="T232" s="606">
        <f t="shared" si="22"/>
        <v>10405.779999999999</v>
      </c>
      <c r="U232" s="606">
        <f t="shared" si="23"/>
        <v>14550.36</v>
      </c>
    </row>
    <row r="233" spans="1:21">
      <c r="A233" s="3" t="s">
        <v>292</v>
      </c>
      <c r="B233" s="28" t="s">
        <v>346</v>
      </c>
      <c r="C233" s="29">
        <v>12</v>
      </c>
      <c r="D233" s="29" t="s">
        <v>347</v>
      </c>
      <c r="E233" s="35" t="s">
        <v>120</v>
      </c>
      <c r="F233" s="29">
        <v>15179</v>
      </c>
      <c r="G233" s="29" t="s">
        <v>678</v>
      </c>
      <c r="H233" s="791">
        <v>2</v>
      </c>
      <c r="I233" s="779">
        <v>10</v>
      </c>
      <c r="J233" s="779">
        <v>66</v>
      </c>
      <c r="K233" s="779">
        <v>11</v>
      </c>
      <c r="L233" s="778">
        <v>4</v>
      </c>
      <c r="M233" s="778">
        <v>0</v>
      </c>
      <c r="N233" s="785">
        <v>0</v>
      </c>
      <c r="O233" s="785">
        <v>0</v>
      </c>
      <c r="P233" s="606">
        <f t="shared" si="18"/>
        <v>61.76</v>
      </c>
      <c r="Q233" s="606">
        <f t="shared" si="19"/>
        <v>314.7</v>
      </c>
      <c r="R233" s="606">
        <f t="shared" si="20"/>
        <v>2448.6</v>
      </c>
      <c r="S233" s="606">
        <f t="shared" si="21"/>
        <v>446.6</v>
      </c>
      <c r="T233" s="606">
        <f t="shared" si="22"/>
        <v>178.64</v>
      </c>
      <c r="U233" s="606">
        <f t="shared" si="23"/>
        <v>0</v>
      </c>
    </row>
    <row r="234" spans="1:21">
      <c r="A234" s="3" t="s">
        <v>235</v>
      </c>
      <c r="B234" s="28" t="s">
        <v>552</v>
      </c>
      <c r="C234" s="29">
        <v>42</v>
      </c>
      <c r="D234" s="29" t="s">
        <v>355</v>
      </c>
      <c r="E234" s="35" t="s">
        <v>121</v>
      </c>
      <c r="F234" s="29">
        <v>7277532</v>
      </c>
      <c r="G234" s="29" t="s">
        <v>678</v>
      </c>
      <c r="H234" s="791">
        <v>2056</v>
      </c>
      <c r="I234" s="779">
        <v>1249</v>
      </c>
      <c r="J234" s="779">
        <v>1497</v>
      </c>
      <c r="K234" s="779">
        <v>1364</v>
      </c>
      <c r="L234" s="778">
        <v>1078</v>
      </c>
      <c r="M234" s="778">
        <v>1429</v>
      </c>
      <c r="N234" s="778">
        <v>986</v>
      </c>
      <c r="O234" s="778">
        <v>1002</v>
      </c>
      <c r="P234" s="606">
        <f t="shared" si="18"/>
        <v>63489.279999999999</v>
      </c>
      <c r="Q234" s="606">
        <f t="shared" si="19"/>
        <v>39306.03</v>
      </c>
      <c r="R234" s="606">
        <f t="shared" si="20"/>
        <v>55538.700000000004</v>
      </c>
      <c r="S234" s="606">
        <f t="shared" si="21"/>
        <v>55378.400000000001</v>
      </c>
      <c r="T234" s="606">
        <f t="shared" si="22"/>
        <v>48143.479999999996</v>
      </c>
      <c r="U234" s="606">
        <f t="shared" si="23"/>
        <v>68849.22</v>
      </c>
    </row>
    <row r="235" spans="1:21">
      <c r="A235" s="3" t="s">
        <v>766</v>
      </c>
      <c r="B235" s="28" t="s">
        <v>552</v>
      </c>
      <c r="C235" s="29">
        <v>42</v>
      </c>
      <c r="D235" s="29" t="s">
        <v>355</v>
      </c>
      <c r="E235" s="35" t="s">
        <v>121</v>
      </c>
      <c r="F235" s="29">
        <v>7278202</v>
      </c>
      <c r="G235" s="29" t="s">
        <v>678</v>
      </c>
      <c r="H235" s="797">
        <v>2175</v>
      </c>
      <c r="I235" s="786">
        <v>1546</v>
      </c>
      <c r="J235" s="786">
        <v>1245</v>
      </c>
      <c r="K235" s="786">
        <v>1014</v>
      </c>
      <c r="L235" s="778">
        <v>751</v>
      </c>
      <c r="M235" s="778">
        <v>692</v>
      </c>
      <c r="N235" s="778">
        <v>653</v>
      </c>
      <c r="O235" s="778">
        <v>469</v>
      </c>
      <c r="P235" s="606">
        <f t="shared" si="18"/>
        <v>67164</v>
      </c>
      <c r="Q235" s="606">
        <f t="shared" si="19"/>
        <v>48652.619999999995</v>
      </c>
      <c r="R235" s="606">
        <f t="shared" si="20"/>
        <v>46189.5</v>
      </c>
      <c r="S235" s="606">
        <f t="shared" si="21"/>
        <v>41168.400000000001</v>
      </c>
      <c r="T235" s="606">
        <f t="shared" si="22"/>
        <v>33539.659999999996</v>
      </c>
      <c r="U235" s="606">
        <f t="shared" si="23"/>
        <v>33340.559999999998</v>
      </c>
    </row>
    <row r="236" spans="1:21">
      <c r="A236" s="3" t="s">
        <v>767</v>
      </c>
      <c r="B236" s="28" t="s">
        <v>552</v>
      </c>
      <c r="C236" s="29">
        <v>42</v>
      </c>
      <c r="D236" s="29">
        <v>6470</v>
      </c>
      <c r="E236" s="35" t="s">
        <v>121</v>
      </c>
      <c r="F236" s="29" t="s">
        <v>553</v>
      </c>
      <c r="G236" s="29" t="s">
        <v>678</v>
      </c>
      <c r="H236" s="791">
        <v>265</v>
      </c>
      <c r="I236" s="779">
        <v>242</v>
      </c>
      <c r="J236" s="779">
        <v>190</v>
      </c>
      <c r="K236" s="779">
        <v>302</v>
      </c>
      <c r="L236" s="778">
        <v>212</v>
      </c>
      <c r="M236" s="778">
        <v>345</v>
      </c>
      <c r="N236" s="778">
        <v>236</v>
      </c>
      <c r="O236" s="778">
        <v>190</v>
      </c>
      <c r="P236" s="606">
        <f t="shared" si="18"/>
        <v>8183.2</v>
      </c>
      <c r="Q236" s="606">
        <f t="shared" si="19"/>
        <v>7615.74</v>
      </c>
      <c r="R236" s="606">
        <f t="shared" si="20"/>
        <v>7049</v>
      </c>
      <c r="S236" s="606">
        <f t="shared" si="21"/>
        <v>12261.2</v>
      </c>
      <c r="T236" s="606">
        <f t="shared" si="22"/>
        <v>9467.92</v>
      </c>
      <c r="U236" s="606">
        <f t="shared" si="23"/>
        <v>16622.099999999999</v>
      </c>
    </row>
    <row r="237" spans="1:21">
      <c r="A237" s="935" t="s">
        <v>198</v>
      </c>
      <c r="B237" s="28" t="s">
        <v>552</v>
      </c>
      <c r="C237" s="29">
        <v>1</v>
      </c>
      <c r="D237" s="29" t="s">
        <v>355</v>
      </c>
      <c r="E237" s="35" t="s">
        <v>121</v>
      </c>
      <c r="F237" s="29">
        <v>65976670</v>
      </c>
      <c r="G237" s="29" t="s">
        <v>678</v>
      </c>
      <c r="H237" s="797">
        <v>76</v>
      </c>
      <c r="I237" s="786">
        <v>90</v>
      </c>
      <c r="J237" s="786">
        <v>83</v>
      </c>
      <c r="K237" s="786">
        <v>152</v>
      </c>
      <c r="L237" s="778">
        <v>81</v>
      </c>
      <c r="M237" s="778">
        <v>95</v>
      </c>
      <c r="N237" s="778">
        <v>95</v>
      </c>
      <c r="O237" s="778">
        <v>80</v>
      </c>
      <c r="P237" s="606">
        <f t="shared" si="18"/>
        <v>2346.88</v>
      </c>
      <c r="Q237" s="606">
        <f t="shared" si="19"/>
        <v>2832.2999999999997</v>
      </c>
      <c r="R237" s="606">
        <f t="shared" si="20"/>
        <v>3079.3</v>
      </c>
      <c r="S237" s="606">
        <f t="shared" si="21"/>
        <v>6171.2</v>
      </c>
      <c r="T237" s="606">
        <f t="shared" si="22"/>
        <v>3617.4599999999996</v>
      </c>
      <c r="U237" s="606">
        <f t="shared" si="23"/>
        <v>4577.1000000000004</v>
      </c>
    </row>
    <row r="238" spans="1:21">
      <c r="A238" s="3" t="s">
        <v>1484</v>
      </c>
      <c r="B238" s="28" t="s">
        <v>552</v>
      </c>
      <c r="C238" s="29">
        <v>3</v>
      </c>
      <c r="D238" s="29"/>
      <c r="E238" s="35"/>
      <c r="F238" s="29"/>
      <c r="G238" s="29" t="s">
        <v>678</v>
      </c>
      <c r="H238" s="795">
        <v>14</v>
      </c>
      <c r="I238" s="780">
        <v>20</v>
      </c>
      <c r="J238" s="780">
        <v>7</v>
      </c>
      <c r="K238" s="780">
        <v>10</v>
      </c>
      <c r="L238" s="778">
        <v>15</v>
      </c>
      <c r="M238" s="778">
        <v>46</v>
      </c>
      <c r="N238" s="778">
        <v>20</v>
      </c>
      <c r="O238" s="778">
        <v>22</v>
      </c>
      <c r="P238" s="606">
        <f t="shared" si="18"/>
        <v>432.32</v>
      </c>
      <c r="Q238" s="606">
        <f t="shared" si="19"/>
        <v>629.4</v>
      </c>
      <c r="R238" s="606">
        <f t="shared" si="20"/>
        <v>259.7</v>
      </c>
      <c r="S238" s="606">
        <f t="shared" si="21"/>
        <v>406</v>
      </c>
      <c r="T238" s="606">
        <f t="shared" si="22"/>
        <v>669.9</v>
      </c>
      <c r="U238" s="606">
        <f t="shared" si="23"/>
        <v>2216.2800000000002</v>
      </c>
    </row>
    <row r="239" spans="1:21">
      <c r="A239" s="3" t="s">
        <v>2091</v>
      </c>
      <c r="B239" s="28" t="s">
        <v>774</v>
      </c>
      <c r="C239" s="29">
        <v>5</v>
      </c>
      <c r="D239" s="29">
        <v>6400</v>
      </c>
      <c r="E239" s="35" t="s">
        <v>120</v>
      </c>
      <c r="F239" s="29">
        <v>10560</v>
      </c>
      <c r="G239" s="29" t="s">
        <v>678</v>
      </c>
      <c r="H239" s="791">
        <v>1240</v>
      </c>
      <c r="I239" s="779">
        <v>700</v>
      </c>
      <c r="J239" s="779">
        <v>812</v>
      </c>
      <c r="K239" s="779">
        <v>796</v>
      </c>
      <c r="L239" s="778">
        <v>636</v>
      </c>
      <c r="M239" s="778">
        <v>515</v>
      </c>
      <c r="N239" s="778">
        <v>519</v>
      </c>
      <c r="O239" s="778">
        <v>0</v>
      </c>
      <c r="P239" s="606">
        <f t="shared" si="18"/>
        <v>38291.199999999997</v>
      </c>
      <c r="Q239" s="606">
        <f t="shared" si="19"/>
        <v>22029</v>
      </c>
      <c r="R239" s="606">
        <f t="shared" si="20"/>
        <v>30125.200000000001</v>
      </c>
      <c r="S239" s="606">
        <f t="shared" si="21"/>
        <v>32317.600000000002</v>
      </c>
      <c r="T239" s="606">
        <f t="shared" si="22"/>
        <v>28403.759999999998</v>
      </c>
      <c r="U239" s="606">
        <f t="shared" si="23"/>
        <v>24812.7</v>
      </c>
    </row>
    <row r="240" spans="1:21">
      <c r="A240" s="3" t="s">
        <v>2091</v>
      </c>
      <c r="B240" s="28" t="s">
        <v>774</v>
      </c>
      <c r="C240" s="29">
        <v>5</v>
      </c>
      <c r="D240" s="29">
        <v>6400</v>
      </c>
      <c r="E240" s="35" t="s">
        <v>120</v>
      </c>
      <c r="F240" s="29">
        <v>10570</v>
      </c>
      <c r="G240" s="29" t="s">
        <v>678</v>
      </c>
      <c r="H240" s="791">
        <v>899</v>
      </c>
      <c r="I240" s="779">
        <v>724</v>
      </c>
      <c r="J240" s="779">
        <v>869</v>
      </c>
      <c r="K240" s="779">
        <v>1139</v>
      </c>
      <c r="L240" s="778">
        <v>566</v>
      </c>
      <c r="M240" s="778">
        <v>587</v>
      </c>
      <c r="N240" s="778">
        <v>390</v>
      </c>
      <c r="O240" s="778">
        <v>0</v>
      </c>
      <c r="P240" s="606">
        <f t="shared" si="18"/>
        <v>27761.119999999999</v>
      </c>
      <c r="Q240" s="606">
        <f t="shared" si="19"/>
        <v>22784.28</v>
      </c>
      <c r="R240" s="606">
        <f t="shared" si="20"/>
        <v>32239.9</v>
      </c>
      <c r="S240" s="606">
        <f t="shared" si="21"/>
        <v>46243.4</v>
      </c>
      <c r="T240" s="606">
        <f t="shared" si="22"/>
        <v>25277.559999999998</v>
      </c>
      <c r="U240" s="606">
        <f t="shared" si="23"/>
        <v>28281.66</v>
      </c>
    </row>
    <row r="241" spans="1:21">
      <c r="A241" s="3" t="s">
        <v>319</v>
      </c>
      <c r="B241" s="28" t="s">
        <v>554</v>
      </c>
      <c r="C241" s="29">
        <v>1</v>
      </c>
      <c r="D241" s="29" t="s">
        <v>347</v>
      </c>
      <c r="E241" s="35" t="s">
        <v>120</v>
      </c>
      <c r="F241" s="29" t="s">
        <v>555</v>
      </c>
      <c r="G241" s="29" t="s">
        <v>678</v>
      </c>
      <c r="H241" s="791">
        <v>73</v>
      </c>
      <c r="I241" s="779">
        <v>68</v>
      </c>
      <c r="J241" s="779">
        <v>199</v>
      </c>
      <c r="K241" s="779">
        <v>122</v>
      </c>
      <c r="L241" s="778">
        <v>81</v>
      </c>
      <c r="M241" s="778">
        <v>82</v>
      </c>
      <c r="N241" s="778">
        <v>109</v>
      </c>
      <c r="O241" s="778">
        <v>17</v>
      </c>
      <c r="P241" s="606">
        <f t="shared" si="18"/>
        <v>2254.2399999999998</v>
      </c>
      <c r="Q241" s="606">
        <f t="shared" si="19"/>
        <v>2139.96</v>
      </c>
      <c r="R241" s="606">
        <f t="shared" si="20"/>
        <v>7382.9000000000005</v>
      </c>
      <c r="S241" s="606">
        <f t="shared" si="21"/>
        <v>4953.2</v>
      </c>
      <c r="T241" s="606">
        <f t="shared" si="22"/>
        <v>3617.4599999999996</v>
      </c>
      <c r="U241" s="606">
        <f t="shared" si="23"/>
        <v>3950.7599999999998</v>
      </c>
    </row>
    <row r="242" spans="1:21">
      <c r="A242" s="3" t="s">
        <v>319</v>
      </c>
      <c r="B242" s="28" t="s">
        <v>554</v>
      </c>
      <c r="C242" s="29">
        <v>1</v>
      </c>
      <c r="D242" s="29" t="s">
        <v>347</v>
      </c>
      <c r="E242" s="35" t="s">
        <v>120</v>
      </c>
      <c r="F242" s="29" t="s">
        <v>556</v>
      </c>
      <c r="G242" s="29" t="s">
        <v>678</v>
      </c>
      <c r="H242" s="791">
        <v>274</v>
      </c>
      <c r="I242" s="779">
        <v>265</v>
      </c>
      <c r="J242" s="779">
        <v>434</v>
      </c>
      <c r="K242" s="779">
        <v>260</v>
      </c>
      <c r="L242" s="778">
        <v>387</v>
      </c>
      <c r="M242" s="778">
        <v>441</v>
      </c>
      <c r="N242" s="778">
        <v>744</v>
      </c>
      <c r="O242" s="778">
        <v>588</v>
      </c>
      <c r="P242" s="606">
        <f t="shared" si="18"/>
        <v>8461.119999999999</v>
      </c>
      <c r="Q242" s="606">
        <f t="shared" si="19"/>
        <v>8339.5499999999993</v>
      </c>
      <c r="R242" s="606">
        <f t="shared" si="20"/>
        <v>16101.400000000001</v>
      </c>
      <c r="S242" s="606">
        <f t="shared" si="21"/>
        <v>10556</v>
      </c>
      <c r="T242" s="606">
        <f t="shared" si="22"/>
        <v>17283.419999999998</v>
      </c>
      <c r="U242" s="606">
        <f t="shared" si="23"/>
        <v>21247.38</v>
      </c>
    </row>
    <row r="243" spans="1:21">
      <c r="A243" s="3" t="s">
        <v>322</v>
      </c>
      <c r="B243" s="28" t="s">
        <v>557</v>
      </c>
      <c r="C243" s="29">
        <v>2</v>
      </c>
      <c r="D243" s="29" t="s">
        <v>350</v>
      </c>
      <c r="E243" s="35" t="s">
        <v>119</v>
      </c>
      <c r="F243" s="29" t="s">
        <v>558</v>
      </c>
      <c r="G243" s="29" t="s">
        <v>678</v>
      </c>
      <c r="H243" s="791">
        <v>1356</v>
      </c>
      <c r="I243" s="779">
        <v>288</v>
      </c>
      <c r="J243" s="779">
        <v>288</v>
      </c>
      <c r="K243" s="779">
        <v>8</v>
      </c>
      <c r="L243" s="778">
        <v>165</v>
      </c>
      <c r="M243" s="778">
        <v>122</v>
      </c>
      <c r="N243" s="778">
        <v>123</v>
      </c>
      <c r="O243" s="778">
        <v>91</v>
      </c>
      <c r="P243" s="606">
        <f t="shared" si="18"/>
        <v>41873.279999999999</v>
      </c>
      <c r="Q243" s="606">
        <f t="shared" si="19"/>
        <v>9063.36</v>
      </c>
      <c r="R243" s="606">
        <f t="shared" si="20"/>
        <v>10684.800000000001</v>
      </c>
      <c r="S243" s="606">
        <f t="shared" si="21"/>
        <v>324.8</v>
      </c>
      <c r="T243" s="606">
        <f t="shared" si="22"/>
        <v>7368.9</v>
      </c>
      <c r="U243" s="606">
        <f t="shared" si="23"/>
        <v>5877.96</v>
      </c>
    </row>
    <row r="244" spans="1:21">
      <c r="A244" s="3" t="s">
        <v>373</v>
      </c>
      <c r="B244" s="28" t="s">
        <v>425</v>
      </c>
      <c r="C244" s="29">
        <v>25</v>
      </c>
      <c r="D244" s="29" t="s">
        <v>347</v>
      </c>
      <c r="E244" s="35" t="s">
        <v>120</v>
      </c>
      <c r="F244" s="29" t="s">
        <v>426</v>
      </c>
      <c r="G244" s="29" t="s">
        <v>678</v>
      </c>
      <c r="H244" s="791">
        <v>2367</v>
      </c>
      <c r="I244" s="779">
        <v>1709</v>
      </c>
      <c r="J244" s="779">
        <v>1285</v>
      </c>
      <c r="K244" s="779">
        <v>1548</v>
      </c>
      <c r="L244" s="778">
        <v>1311</v>
      </c>
      <c r="M244" s="778">
        <v>1000</v>
      </c>
      <c r="N244" s="778">
        <v>1749</v>
      </c>
      <c r="O244" s="778">
        <v>898</v>
      </c>
      <c r="P244" s="606">
        <f t="shared" si="18"/>
        <v>73092.959999999992</v>
      </c>
      <c r="Q244" s="606">
        <f t="shared" si="19"/>
        <v>53782.229999999996</v>
      </c>
      <c r="R244" s="606">
        <f t="shared" si="20"/>
        <v>47673.5</v>
      </c>
      <c r="S244" s="606">
        <f t="shared" si="21"/>
        <v>62848.800000000003</v>
      </c>
      <c r="T244" s="606">
        <f t="shared" si="22"/>
        <v>58549.259999999995</v>
      </c>
      <c r="U244" s="606">
        <f t="shared" si="23"/>
        <v>48180</v>
      </c>
    </row>
    <row r="245" spans="1:21">
      <c r="A245" s="3" t="s">
        <v>373</v>
      </c>
      <c r="B245" s="28" t="s">
        <v>425</v>
      </c>
      <c r="C245" s="29">
        <v>25</v>
      </c>
      <c r="D245" s="29" t="s">
        <v>347</v>
      </c>
      <c r="E245" s="35" t="s">
        <v>120</v>
      </c>
      <c r="F245" s="29" t="s">
        <v>427</v>
      </c>
      <c r="G245" s="29" t="s">
        <v>678</v>
      </c>
      <c r="H245" s="791">
        <v>1225</v>
      </c>
      <c r="I245" s="779">
        <v>920</v>
      </c>
      <c r="J245" s="779">
        <v>467</v>
      </c>
      <c r="K245" s="779">
        <v>385</v>
      </c>
      <c r="L245" s="778">
        <v>348</v>
      </c>
      <c r="M245" s="778">
        <v>446</v>
      </c>
      <c r="N245" s="778">
        <v>228</v>
      </c>
      <c r="O245" s="785">
        <v>0</v>
      </c>
      <c r="P245" s="606">
        <f t="shared" si="18"/>
        <v>37828</v>
      </c>
      <c r="Q245" s="606">
        <f t="shared" si="19"/>
        <v>28952.399999999998</v>
      </c>
      <c r="R245" s="606">
        <f t="shared" si="20"/>
        <v>17325.7</v>
      </c>
      <c r="S245" s="606">
        <f t="shared" si="21"/>
        <v>15631</v>
      </c>
      <c r="T245" s="606">
        <f t="shared" si="22"/>
        <v>15541.679999999998</v>
      </c>
      <c r="U245" s="606">
        <f t="shared" si="23"/>
        <v>21488.28</v>
      </c>
    </row>
    <row r="246" spans="1:21">
      <c r="A246" s="760" t="s">
        <v>2112</v>
      </c>
      <c r="B246" s="6"/>
      <c r="C246" s="6"/>
      <c r="D246" s="6"/>
      <c r="E246" s="6"/>
      <c r="F246" s="6"/>
      <c r="G246" s="6"/>
      <c r="H246" s="799"/>
      <c r="I246" s="790"/>
      <c r="J246" s="790"/>
      <c r="K246" s="790"/>
      <c r="L246" s="790"/>
      <c r="M246" s="790"/>
      <c r="N246" s="790"/>
      <c r="O246" s="790"/>
      <c r="P246" s="607">
        <f t="shared" ref="P246:U246" si="24">SUM(P4:P245)</f>
        <v>4748263.2000000011</v>
      </c>
      <c r="Q246" s="607">
        <f t="shared" si="24"/>
        <v>4516448.5200000033</v>
      </c>
      <c r="R246" s="607">
        <f t="shared" si="24"/>
        <v>5028942.1000000015</v>
      </c>
      <c r="S246" s="607">
        <f t="shared" si="24"/>
        <v>5082957.6000000006</v>
      </c>
      <c r="T246" s="607" t="e">
        <f t="shared" si="24"/>
        <v>#REF!</v>
      </c>
      <c r="U246" s="607" t="e">
        <f t="shared" si="24"/>
        <v>#REF!</v>
      </c>
    </row>
    <row r="247" spans="1:21">
      <c r="A247" s="3" t="s">
        <v>1783</v>
      </c>
      <c r="B247" s="28" t="s">
        <v>1784</v>
      </c>
      <c r="C247" s="29">
        <v>2</v>
      </c>
      <c r="D247" s="33">
        <v>6400</v>
      </c>
      <c r="E247" s="35" t="s">
        <v>120</v>
      </c>
      <c r="F247" s="29">
        <v>10598</v>
      </c>
      <c r="G247" s="29" t="s">
        <v>678</v>
      </c>
      <c r="H247" s="792">
        <v>2290</v>
      </c>
      <c r="I247" s="777">
        <v>2656</v>
      </c>
      <c r="J247" s="777">
        <v>1255</v>
      </c>
      <c r="K247" s="777">
        <v>1255</v>
      </c>
      <c r="L247" s="778">
        <v>1656</v>
      </c>
      <c r="M247" s="778">
        <v>1518</v>
      </c>
      <c r="N247" s="778">
        <v>0</v>
      </c>
      <c r="O247" s="778">
        <v>0</v>
      </c>
      <c r="P247" s="606">
        <f t="shared" ref="P247:P257" si="25">$P$3*H247</f>
        <v>70715.199999999997</v>
      </c>
      <c r="Q247" s="606">
        <f t="shared" ref="Q247:Q257" si="26">$Q$3*I247</f>
        <v>83584.319999999992</v>
      </c>
      <c r="R247" s="606">
        <f t="shared" ref="R247:R257" si="27">$R$3*J247</f>
        <v>46560.5</v>
      </c>
      <c r="S247" s="606">
        <f t="shared" ref="S247:S257" si="28">$S$3*K247</f>
        <v>50953</v>
      </c>
      <c r="T247" s="606">
        <f t="shared" ref="T247:T257" si="29">$T$3*L247</f>
        <v>73956.959999999992</v>
      </c>
      <c r="U247" s="606">
        <f t="shared" ref="U247:U257" si="30">$U$3*M247</f>
        <v>73137.240000000005</v>
      </c>
    </row>
    <row r="248" spans="1:21">
      <c r="A248" s="3" t="s">
        <v>1783</v>
      </c>
      <c r="B248" s="28" t="s">
        <v>1784</v>
      </c>
      <c r="C248" s="29">
        <v>2</v>
      </c>
      <c r="D248" s="33">
        <v>6400</v>
      </c>
      <c r="E248" s="35" t="s">
        <v>120</v>
      </c>
      <c r="F248" s="29">
        <v>10755</v>
      </c>
      <c r="G248" s="29" t="s">
        <v>678</v>
      </c>
      <c r="H248" s="792">
        <v>280</v>
      </c>
      <c r="I248" s="777">
        <v>139</v>
      </c>
      <c r="J248" s="777">
        <v>139</v>
      </c>
      <c r="K248" s="777">
        <v>304</v>
      </c>
      <c r="L248" s="778">
        <v>250</v>
      </c>
      <c r="M248" s="778">
        <v>110</v>
      </c>
      <c r="N248" s="778">
        <v>0</v>
      </c>
      <c r="O248" s="778">
        <v>0</v>
      </c>
      <c r="P248" s="606">
        <f t="shared" si="25"/>
        <v>8646.4</v>
      </c>
      <c r="Q248" s="606">
        <f t="shared" si="26"/>
        <v>4374.33</v>
      </c>
      <c r="R248" s="606">
        <f t="shared" si="27"/>
        <v>5156.9000000000005</v>
      </c>
      <c r="S248" s="606">
        <f t="shared" si="28"/>
        <v>12342.4</v>
      </c>
      <c r="T248" s="606">
        <f t="shared" si="29"/>
        <v>11165</v>
      </c>
      <c r="U248" s="606">
        <f t="shared" si="30"/>
        <v>5299.8</v>
      </c>
    </row>
    <row r="249" spans="1:21">
      <c r="A249" s="3" t="s">
        <v>1783</v>
      </c>
      <c r="B249" s="28" t="s">
        <v>1784</v>
      </c>
      <c r="C249" s="29">
        <v>2</v>
      </c>
      <c r="D249" s="33">
        <v>6400</v>
      </c>
      <c r="E249" s="35" t="s">
        <v>120</v>
      </c>
      <c r="F249" s="29">
        <v>10613</v>
      </c>
      <c r="G249" s="29" t="s">
        <v>678</v>
      </c>
      <c r="H249" s="792">
        <v>3051</v>
      </c>
      <c r="I249" s="777">
        <v>2892</v>
      </c>
      <c r="J249" s="777">
        <v>1873</v>
      </c>
      <c r="K249" s="777">
        <v>1695</v>
      </c>
      <c r="L249" s="778">
        <v>1695</v>
      </c>
      <c r="M249" s="778">
        <v>1708</v>
      </c>
      <c r="N249" s="778">
        <v>0</v>
      </c>
      <c r="O249" s="778">
        <v>0</v>
      </c>
      <c r="P249" s="606">
        <f t="shared" si="25"/>
        <v>94214.87999999999</v>
      </c>
      <c r="Q249" s="606">
        <f t="shared" si="26"/>
        <v>91011.239999999991</v>
      </c>
      <c r="R249" s="606">
        <f t="shared" si="27"/>
        <v>69488.3</v>
      </c>
      <c r="S249" s="606">
        <f t="shared" si="28"/>
        <v>68817</v>
      </c>
      <c r="T249" s="606">
        <f t="shared" si="29"/>
        <v>75698.7</v>
      </c>
      <c r="U249" s="606">
        <f t="shared" si="30"/>
        <v>82291.44</v>
      </c>
    </row>
    <row r="250" spans="1:21">
      <c r="A250" s="3" t="s">
        <v>1469</v>
      </c>
      <c r="B250" s="28" t="s">
        <v>441</v>
      </c>
      <c r="C250" s="29">
        <v>3</v>
      </c>
      <c r="D250" s="29">
        <v>6440</v>
      </c>
      <c r="E250" s="35" t="s">
        <v>352</v>
      </c>
      <c r="F250" s="29"/>
      <c r="G250" s="29" t="s">
        <v>678</v>
      </c>
      <c r="H250" s="791">
        <v>797</v>
      </c>
      <c r="I250" s="779">
        <v>627</v>
      </c>
      <c r="J250" s="779">
        <v>529</v>
      </c>
      <c r="K250" s="779">
        <v>482</v>
      </c>
      <c r="L250" s="778">
        <v>0</v>
      </c>
      <c r="M250" s="778">
        <v>0</v>
      </c>
      <c r="N250" s="778">
        <v>0</v>
      </c>
      <c r="O250" s="778">
        <v>0</v>
      </c>
      <c r="P250" s="606">
        <f t="shared" si="25"/>
        <v>24611.360000000001</v>
      </c>
      <c r="Q250" s="606">
        <f t="shared" si="26"/>
        <v>19731.689999999999</v>
      </c>
      <c r="R250" s="606">
        <f t="shared" si="27"/>
        <v>19625.900000000001</v>
      </c>
      <c r="S250" s="606">
        <f t="shared" si="28"/>
        <v>19569.2</v>
      </c>
      <c r="T250" s="606">
        <f t="shared" si="29"/>
        <v>0</v>
      </c>
      <c r="U250" s="606">
        <f t="shared" si="30"/>
        <v>0</v>
      </c>
    </row>
    <row r="251" spans="1:21" ht="28.8">
      <c r="A251" s="3" t="s">
        <v>1481</v>
      </c>
      <c r="B251" s="28" t="s">
        <v>2031</v>
      </c>
      <c r="C251" s="29">
        <v>10</v>
      </c>
      <c r="D251" s="29">
        <v>6300</v>
      </c>
      <c r="E251" s="35" t="s">
        <v>349</v>
      </c>
      <c r="F251" s="29"/>
      <c r="G251" s="29" t="s">
        <v>678</v>
      </c>
      <c r="H251" s="792">
        <v>193</v>
      </c>
      <c r="I251" s="777">
        <v>238</v>
      </c>
      <c r="J251" s="777">
        <v>239</v>
      </c>
      <c r="K251" s="777">
        <v>183</v>
      </c>
      <c r="L251" s="785">
        <v>183</v>
      </c>
      <c r="M251" s="785">
        <v>183</v>
      </c>
      <c r="N251" s="778">
        <v>90</v>
      </c>
      <c r="O251" s="778">
        <v>0</v>
      </c>
      <c r="P251" s="606">
        <f t="shared" si="25"/>
        <v>5959.84</v>
      </c>
      <c r="Q251" s="606">
        <f t="shared" si="26"/>
        <v>7489.86</v>
      </c>
      <c r="R251" s="606">
        <f t="shared" si="27"/>
        <v>8866.9</v>
      </c>
      <c r="S251" s="606">
        <f t="shared" si="28"/>
        <v>7429.8</v>
      </c>
      <c r="T251" s="606">
        <f t="shared" si="29"/>
        <v>8172.78</v>
      </c>
      <c r="U251" s="606">
        <f t="shared" si="30"/>
        <v>8816.94</v>
      </c>
    </row>
    <row r="252" spans="1:21">
      <c r="A252" s="3" t="s">
        <v>1466</v>
      </c>
      <c r="B252" s="28" t="s">
        <v>1151</v>
      </c>
      <c r="C252" s="29">
        <v>11</v>
      </c>
      <c r="D252" s="29"/>
      <c r="E252" s="35"/>
      <c r="F252" s="29"/>
      <c r="G252" s="29" t="s">
        <v>678</v>
      </c>
      <c r="H252" s="792">
        <v>270</v>
      </c>
      <c r="I252" s="777">
        <v>202</v>
      </c>
      <c r="J252" s="777">
        <v>213</v>
      </c>
      <c r="K252" s="777">
        <v>215</v>
      </c>
      <c r="L252" s="778">
        <v>0</v>
      </c>
      <c r="M252" s="778">
        <v>0</v>
      </c>
      <c r="N252" s="778">
        <v>0</v>
      </c>
      <c r="O252" s="778">
        <v>0</v>
      </c>
      <c r="P252" s="606">
        <f t="shared" si="25"/>
        <v>8337.6</v>
      </c>
      <c r="Q252" s="606">
        <f t="shared" si="26"/>
        <v>6356.94</v>
      </c>
      <c r="R252" s="606">
        <f t="shared" si="27"/>
        <v>7902.3</v>
      </c>
      <c r="S252" s="606">
        <f t="shared" si="28"/>
        <v>8729</v>
      </c>
      <c r="T252" s="606">
        <f t="shared" si="29"/>
        <v>0</v>
      </c>
      <c r="U252" s="606">
        <f t="shared" si="30"/>
        <v>0</v>
      </c>
    </row>
    <row r="253" spans="1:21">
      <c r="A253" s="3" t="s">
        <v>2110</v>
      </c>
      <c r="B253" s="28" t="s">
        <v>410</v>
      </c>
      <c r="C253" s="29">
        <v>25</v>
      </c>
      <c r="D253" s="30">
        <v>6400</v>
      </c>
      <c r="E253" s="35" t="s">
        <v>120</v>
      </c>
      <c r="F253" s="29" t="s">
        <v>411</v>
      </c>
      <c r="G253" s="29" t="s">
        <v>678</v>
      </c>
      <c r="H253" s="792">
        <v>251</v>
      </c>
      <c r="I253" s="777">
        <v>261</v>
      </c>
      <c r="J253" s="777">
        <v>236</v>
      </c>
      <c r="K253" s="777">
        <v>238</v>
      </c>
      <c r="L253" s="778">
        <v>180</v>
      </c>
      <c r="M253" s="778">
        <v>182</v>
      </c>
      <c r="N253" s="778">
        <v>0</v>
      </c>
      <c r="O253" s="778">
        <v>0</v>
      </c>
      <c r="P253" s="606">
        <f t="shared" si="25"/>
        <v>7750.88</v>
      </c>
      <c r="Q253" s="606">
        <f t="shared" si="26"/>
        <v>8213.67</v>
      </c>
      <c r="R253" s="606">
        <f t="shared" si="27"/>
        <v>8755.6</v>
      </c>
      <c r="S253" s="606">
        <f t="shared" si="28"/>
        <v>9662.8000000000011</v>
      </c>
      <c r="T253" s="606">
        <f t="shared" si="29"/>
        <v>8038.7999999999993</v>
      </c>
      <c r="U253" s="606">
        <f t="shared" si="30"/>
        <v>8768.76</v>
      </c>
    </row>
    <row r="254" spans="1:21" ht="17.25" customHeight="1">
      <c r="A254" s="3" t="s">
        <v>1766</v>
      </c>
      <c r="B254" s="28" t="s">
        <v>1767</v>
      </c>
      <c r="C254" s="29">
        <v>37</v>
      </c>
      <c r="D254" s="29"/>
      <c r="E254" s="35"/>
      <c r="F254" s="29"/>
      <c r="G254" s="29" t="s">
        <v>678</v>
      </c>
      <c r="H254" s="794">
        <v>137</v>
      </c>
      <c r="I254" s="779">
        <v>134</v>
      </c>
      <c r="J254" s="779">
        <v>89</v>
      </c>
      <c r="K254" s="779">
        <v>46</v>
      </c>
      <c r="L254" s="778"/>
      <c r="M254" s="778"/>
      <c r="N254" s="778"/>
      <c r="O254" s="778"/>
      <c r="P254" s="606">
        <f t="shared" si="25"/>
        <v>4230.5599999999995</v>
      </c>
      <c r="Q254" s="606">
        <f t="shared" si="26"/>
        <v>4216.9799999999996</v>
      </c>
      <c r="R254" s="606">
        <f t="shared" si="27"/>
        <v>3301.9</v>
      </c>
      <c r="S254" s="606">
        <f t="shared" si="28"/>
        <v>1867.6000000000001</v>
      </c>
      <c r="T254" s="606">
        <f t="shared" si="29"/>
        <v>0</v>
      </c>
      <c r="U254" s="606">
        <f t="shared" si="30"/>
        <v>0</v>
      </c>
    </row>
    <row r="255" spans="1:21">
      <c r="A255" s="3" t="s">
        <v>1768</v>
      </c>
      <c r="B255" s="28" t="s">
        <v>759</v>
      </c>
      <c r="C255" s="29">
        <v>12</v>
      </c>
      <c r="D255" s="30">
        <v>6300</v>
      </c>
      <c r="E255" s="35" t="s">
        <v>349</v>
      </c>
      <c r="F255" s="29">
        <v>30002393</v>
      </c>
      <c r="G255" s="29" t="s">
        <v>678</v>
      </c>
      <c r="H255" s="792">
        <v>316</v>
      </c>
      <c r="I255" s="777">
        <v>257</v>
      </c>
      <c r="J255" s="777">
        <v>262</v>
      </c>
      <c r="K255" s="777"/>
      <c r="L255" s="778"/>
      <c r="M255" s="778"/>
      <c r="N255" s="778"/>
      <c r="O255" s="778"/>
      <c r="P255" s="606">
        <f t="shared" si="25"/>
        <v>9758.08</v>
      </c>
      <c r="Q255" s="606">
        <f t="shared" si="26"/>
        <v>8087.79</v>
      </c>
      <c r="R255" s="606">
        <f t="shared" si="27"/>
        <v>9720.2000000000007</v>
      </c>
      <c r="S255" s="606">
        <f t="shared" si="28"/>
        <v>0</v>
      </c>
      <c r="T255" s="606">
        <f t="shared" si="29"/>
        <v>0</v>
      </c>
      <c r="U255" s="606">
        <f t="shared" si="30"/>
        <v>0</v>
      </c>
    </row>
    <row r="256" spans="1:21">
      <c r="A256" s="3" t="s">
        <v>1465</v>
      </c>
      <c r="B256" s="28" t="s">
        <v>762</v>
      </c>
      <c r="C256" s="29">
        <v>6</v>
      </c>
      <c r="D256" s="29">
        <v>6300</v>
      </c>
      <c r="E256" s="35" t="s">
        <v>349</v>
      </c>
      <c r="F256" s="29">
        <v>65976672</v>
      </c>
      <c r="G256" s="29" t="s">
        <v>678</v>
      </c>
      <c r="H256" s="793">
        <v>132</v>
      </c>
      <c r="I256" s="779">
        <v>120</v>
      </c>
      <c r="J256" s="779">
        <v>66</v>
      </c>
      <c r="K256" s="779">
        <v>74</v>
      </c>
      <c r="L256" s="778">
        <v>233</v>
      </c>
      <c r="M256" s="778">
        <v>0</v>
      </c>
      <c r="N256" s="778">
        <v>0</v>
      </c>
      <c r="O256" s="778">
        <v>0</v>
      </c>
      <c r="P256" s="606">
        <f t="shared" si="25"/>
        <v>4076.16</v>
      </c>
      <c r="Q256" s="606">
        <f t="shared" si="26"/>
        <v>3776.3999999999996</v>
      </c>
      <c r="R256" s="606">
        <f t="shared" si="27"/>
        <v>2448.6</v>
      </c>
      <c r="S256" s="606">
        <f t="shared" si="28"/>
        <v>3004.4</v>
      </c>
      <c r="T256" s="606">
        <f t="shared" si="29"/>
        <v>10405.779999999999</v>
      </c>
      <c r="U256" s="606">
        <f t="shared" si="30"/>
        <v>0</v>
      </c>
    </row>
    <row r="257" spans="1:21">
      <c r="A257" s="3" t="s">
        <v>1777</v>
      </c>
      <c r="B257" s="28" t="s">
        <v>436</v>
      </c>
      <c r="C257" s="29">
        <v>26</v>
      </c>
      <c r="D257" s="29">
        <v>6479</v>
      </c>
      <c r="E257" s="35" t="s">
        <v>121</v>
      </c>
      <c r="F257" s="29">
        <v>61070691</v>
      </c>
      <c r="G257" s="29" t="s">
        <v>678</v>
      </c>
      <c r="H257" s="791">
        <v>164</v>
      </c>
      <c r="I257" s="779">
        <v>98</v>
      </c>
      <c r="J257" s="779">
        <v>6</v>
      </c>
      <c r="K257" s="779">
        <v>2</v>
      </c>
      <c r="L257" s="778">
        <v>0</v>
      </c>
      <c r="M257" s="778">
        <v>0</v>
      </c>
      <c r="N257" s="778">
        <v>0</v>
      </c>
      <c r="O257" s="778">
        <v>0</v>
      </c>
      <c r="P257" s="606">
        <f t="shared" si="25"/>
        <v>5064.32</v>
      </c>
      <c r="Q257" s="606">
        <f t="shared" si="26"/>
        <v>3084.06</v>
      </c>
      <c r="R257" s="606">
        <f t="shared" si="27"/>
        <v>222.60000000000002</v>
      </c>
      <c r="S257" s="606">
        <f t="shared" si="28"/>
        <v>81.2</v>
      </c>
      <c r="T257" s="606">
        <f t="shared" si="29"/>
        <v>0</v>
      </c>
      <c r="U257" s="606">
        <f t="shared" si="30"/>
        <v>0</v>
      </c>
    </row>
    <row r="258" spans="1:21" s="933" customFormat="1">
      <c r="A258" s="3" t="s">
        <v>2179</v>
      </c>
      <c r="B258" s="28" t="s">
        <v>476</v>
      </c>
      <c r="C258" s="29">
        <v>13</v>
      </c>
      <c r="D258" s="29" t="s">
        <v>350</v>
      </c>
      <c r="E258" s="35" t="s">
        <v>119</v>
      </c>
      <c r="F258" s="29" t="s">
        <v>478</v>
      </c>
      <c r="G258" s="29" t="s">
        <v>678</v>
      </c>
      <c r="H258" s="791">
        <v>573</v>
      </c>
      <c r="I258" s="779">
        <v>650</v>
      </c>
      <c r="J258" s="779">
        <v>601</v>
      </c>
      <c r="K258" s="779">
        <v>620</v>
      </c>
      <c r="L258" s="778">
        <v>733</v>
      </c>
      <c r="M258" s="778">
        <v>768</v>
      </c>
      <c r="N258" s="778">
        <v>540</v>
      </c>
      <c r="O258" s="778">
        <v>0</v>
      </c>
      <c r="P258" s="606">
        <f>$P$3*H258</f>
        <v>17694.239999999998</v>
      </c>
      <c r="Q258" s="606">
        <f>$Q$3*I258</f>
        <v>20455.5</v>
      </c>
      <c r="R258" s="606">
        <f>$R$3*J258</f>
        <v>22297.100000000002</v>
      </c>
      <c r="S258" s="606">
        <f>$S$3*K258</f>
        <v>25172</v>
      </c>
      <c r="T258" s="606">
        <f>$T$3*L258</f>
        <v>32735.78</v>
      </c>
      <c r="U258" s="606">
        <f>$U$3*M258</f>
        <v>37002.239999999998</v>
      </c>
    </row>
    <row r="259" spans="1:21">
      <c r="A259" s="935" t="s">
        <v>1471</v>
      </c>
      <c r="B259" s="28" t="s">
        <v>1160</v>
      </c>
      <c r="C259" s="29">
        <v>1</v>
      </c>
      <c r="D259" s="30">
        <v>6400</v>
      </c>
      <c r="E259" s="35" t="s">
        <v>120</v>
      </c>
      <c r="F259" s="29"/>
      <c r="G259" s="29" t="s">
        <v>678</v>
      </c>
      <c r="H259" s="792">
        <v>332</v>
      </c>
      <c r="I259" s="777">
        <v>215</v>
      </c>
      <c r="J259" s="777">
        <v>168</v>
      </c>
      <c r="K259" s="777">
        <v>132</v>
      </c>
      <c r="L259" s="778">
        <v>0</v>
      </c>
      <c r="M259" s="778">
        <v>0</v>
      </c>
      <c r="N259" s="778">
        <v>0</v>
      </c>
      <c r="O259" s="778">
        <v>0</v>
      </c>
      <c r="P259" s="606">
        <f>$P$3*H259</f>
        <v>10252.16</v>
      </c>
      <c r="Q259" s="606">
        <f>$Q$3*I259</f>
        <v>6766.05</v>
      </c>
      <c r="R259" s="606">
        <f>$R$3*J259</f>
        <v>6232.8</v>
      </c>
      <c r="S259" s="606">
        <f>$S$3*K259</f>
        <v>5359.2</v>
      </c>
      <c r="T259" s="606">
        <f>$T$3*L259</f>
        <v>0</v>
      </c>
      <c r="U259" s="606">
        <f>$U$3*M259</f>
        <v>0</v>
      </c>
    </row>
    <row r="260" spans="1:21">
      <c r="B260" s="505" t="s">
        <v>2127</v>
      </c>
      <c r="E260" s="466"/>
      <c r="H260" s="776">
        <f t="shared" ref="H260:O260" si="31">SUM(H4:H259)</f>
        <v>162551</v>
      </c>
      <c r="I260" s="776">
        <f t="shared" si="31"/>
        <v>152005</v>
      </c>
      <c r="J260" s="776">
        <f t="shared" si="31"/>
        <v>141227</v>
      </c>
      <c r="K260" s="776">
        <f t="shared" si="31"/>
        <v>130442</v>
      </c>
      <c r="L260" s="776">
        <f t="shared" si="31"/>
        <v>119342.28</v>
      </c>
      <c r="M260" s="776">
        <f t="shared" si="31"/>
        <v>117083.54000000001</v>
      </c>
      <c r="N260" s="776">
        <f t="shared" si="31"/>
        <v>103189</v>
      </c>
      <c r="O260" s="776">
        <f t="shared" si="31"/>
        <v>104762</v>
      </c>
      <c r="P260" s="607">
        <f>$P$3*$H$246</f>
        <v>0</v>
      </c>
      <c r="Q260" s="607">
        <f>$Q$3*$H$246</f>
        <v>0</v>
      </c>
      <c r="R260" s="607">
        <f>$R$3*$H$246</f>
        <v>0</v>
      </c>
      <c r="S260" s="607">
        <f>$S$3*$H$246</f>
        <v>0</v>
      </c>
      <c r="T260" s="607">
        <f>$T$3*$H$246</f>
        <v>0</v>
      </c>
      <c r="U260" s="607">
        <f>$U$3*$H$246</f>
        <v>0</v>
      </c>
    </row>
    <row r="261" spans="1:21">
      <c r="E261" s="466"/>
      <c r="H261" s="776"/>
      <c r="I261" s="520"/>
      <c r="J261" s="520"/>
      <c r="K261" s="520"/>
      <c r="L261" s="520"/>
      <c r="M261" s="520"/>
      <c r="N261" s="520"/>
      <c r="O261" s="520"/>
    </row>
    <row r="262" spans="1:21">
      <c r="E262" s="466"/>
      <c r="H262" s="520"/>
      <c r="I262" s="520"/>
      <c r="J262" s="520"/>
      <c r="K262" s="520"/>
      <c r="L262" s="520"/>
      <c r="M262" s="520"/>
      <c r="N262" s="520"/>
      <c r="O262" s="520"/>
      <c r="P262" s="466" t="s">
        <v>1801</v>
      </c>
    </row>
    <row r="263" spans="1:21">
      <c r="E263" s="466"/>
      <c r="H263" s="520"/>
      <c r="I263" s="520"/>
      <c r="J263" s="520"/>
      <c r="K263" s="520"/>
      <c r="L263" s="520"/>
      <c r="N263" s="520" t="s">
        <v>1802</v>
      </c>
      <c r="O263" s="520"/>
      <c r="P263" s="341">
        <f t="shared" ref="P263:U263" si="32">P246/1000</f>
        <v>4748.2632000000012</v>
      </c>
      <c r="Q263" s="341">
        <f t="shared" si="32"/>
        <v>4516.4485200000036</v>
      </c>
      <c r="R263" s="341">
        <f t="shared" si="32"/>
        <v>5028.9421000000011</v>
      </c>
      <c r="S263" s="341">
        <f t="shared" si="32"/>
        <v>5082.9576000000006</v>
      </c>
      <c r="T263" s="341" t="e">
        <f t="shared" si="32"/>
        <v>#REF!</v>
      </c>
      <c r="U263" s="341" t="e">
        <f t="shared" si="32"/>
        <v>#REF!</v>
      </c>
    </row>
    <row r="264" spans="1:21">
      <c r="E264" s="466"/>
      <c r="H264" s="520"/>
      <c r="I264" s="520"/>
      <c r="J264" s="520"/>
      <c r="K264" s="520"/>
      <c r="L264" s="520"/>
      <c r="N264" s="520" t="s">
        <v>1803</v>
      </c>
      <c r="O264" s="520"/>
      <c r="P264" s="341">
        <f>P260/1000</f>
        <v>0</v>
      </c>
      <c r="Q264" s="341">
        <f t="shared" ref="Q264:U264" si="33">Q260/1000</f>
        <v>0</v>
      </c>
      <c r="R264" s="341">
        <f t="shared" si="33"/>
        <v>0</v>
      </c>
      <c r="S264" s="341">
        <f t="shared" si="33"/>
        <v>0</v>
      </c>
      <c r="T264" s="341">
        <f t="shared" si="33"/>
        <v>0</v>
      </c>
      <c r="U264" s="341">
        <f t="shared" si="33"/>
        <v>0</v>
      </c>
    </row>
    <row r="265" spans="1:21">
      <c r="E265" s="466"/>
      <c r="H265" s="520"/>
      <c r="I265" s="520"/>
      <c r="J265" s="520"/>
      <c r="K265" s="520"/>
      <c r="L265" s="520"/>
      <c r="M265" s="520"/>
      <c r="N265" s="520"/>
      <c r="O265" s="520"/>
    </row>
    <row r="266" spans="1:21">
      <c r="E266" s="466"/>
      <c r="H266" s="520"/>
      <c r="I266" s="520"/>
      <c r="J266" s="520"/>
      <c r="K266" s="520"/>
      <c r="L266" s="520"/>
      <c r="M266" s="520"/>
      <c r="N266" s="520"/>
      <c r="O266" s="520"/>
    </row>
    <row r="267" spans="1:21">
      <c r="E267" s="466"/>
      <c r="H267" s="520"/>
      <c r="I267" s="520"/>
      <c r="J267" s="520"/>
      <c r="K267" s="520"/>
      <c r="L267" s="520"/>
      <c r="M267" s="520"/>
      <c r="N267" s="520"/>
      <c r="O267" s="520"/>
    </row>
    <row r="268" spans="1:21">
      <c r="E268" s="466"/>
      <c r="H268" s="520"/>
      <c r="I268" s="520"/>
      <c r="J268" s="520"/>
      <c r="K268" s="520"/>
      <c r="L268" s="520"/>
      <c r="M268" s="520"/>
      <c r="N268" s="520"/>
      <c r="O268" s="520"/>
    </row>
    <row r="269" spans="1:21">
      <c r="E269" s="466"/>
      <c r="H269" s="520"/>
      <c r="I269" s="520"/>
      <c r="J269" s="520"/>
      <c r="K269" s="520"/>
      <c r="L269" s="520"/>
      <c r="M269" s="520"/>
      <c r="N269" s="520"/>
      <c r="O269" s="520"/>
    </row>
    <row r="270" spans="1:21">
      <c r="E270" s="466"/>
      <c r="H270" s="520"/>
      <c r="I270" s="520"/>
      <c r="J270" s="520"/>
      <c r="K270" s="520"/>
      <c r="L270" s="520"/>
      <c r="M270" s="520"/>
      <c r="N270" s="520"/>
      <c r="O270" s="520"/>
    </row>
    <row r="271" spans="1:21">
      <c r="E271" s="466"/>
      <c r="H271" s="520"/>
      <c r="I271" s="520"/>
      <c r="J271" s="520"/>
      <c r="K271" s="520"/>
      <c r="L271" s="520"/>
      <c r="M271" s="520"/>
      <c r="N271" s="520"/>
      <c r="O271" s="520"/>
    </row>
    <row r="272" spans="1:21">
      <c r="E272" s="466"/>
      <c r="H272" s="520"/>
      <c r="I272" s="520"/>
      <c r="J272" s="520"/>
      <c r="K272" s="520"/>
      <c r="L272" s="520"/>
      <c r="M272" s="520"/>
      <c r="N272" s="520"/>
      <c r="O272" s="520"/>
    </row>
    <row r="273" spans="5:15">
      <c r="E273" s="466"/>
      <c r="H273" s="520"/>
      <c r="I273" s="520"/>
      <c r="J273" s="520"/>
      <c r="K273" s="520"/>
      <c r="L273" s="520"/>
      <c r="M273" s="520"/>
      <c r="N273" s="520"/>
      <c r="O273" s="520"/>
    </row>
    <row r="274" spans="5:15">
      <c r="E274" s="466"/>
      <c r="H274" s="520"/>
      <c r="I274" s="520"/>
      <c r="J274" s="520"/>
      <c r="K274" s="520"/>
      <c r="L274" s="520"/>
      <c r="M274" s="520"/>
      <c r="N274" s="520"/>
      <c r="O274" s="520"/>
    </row>
    <row r="275" spans="5:15">
      <c r="E275" s="466"/>
      <c r="H275" s="520"/>
      <c r="I275" s="520"/>
      <c r="J275" s="520"/>
      <c r="K275" s="520"/>
      <c r="L275" s="520"/>
      <c r="M275" s="520"/>
      <c r="N275" s="520"/>
      <c r="O275" s="520"/>
    </row>
    <row r="276" spans="5:15">
      <c r="H276" s="520"/>
      <c r="I276" s="520"/>
      <c r="J276" s="520"/>
      <c r="K276" s="520"/>
      <c r="L276" s="520"/>
      <c r="M276" s="520"/>
      <c r="N276" s="520"/>
      <c r="O276" s="520"/>
    </row>
    <row r="277" spans="5:15">
      <c r="H277" s="520"/>
      <c r="I277" s="520"/>
      <c r="J277" s="520"/>
      <c r="K277" s="520"/>
      <c r="L277" s="520"/>
      <c r="M277" s="520"/>
      <c r="N277" s="520"/>
      <c r="O277" s="520"/>
    </row>
    <row r="278" spans="5:15">
      <c r="H278" s="520"/>
      <c r="I278" s="520"/>
      <c r="J278" s="520"/>
      <c r="K278" s="520"/>
      <c r="L278" s="520"/>
      <c r="M278" s="520"/>
      <c r="N278" s="520"/>
      <c r="O278" s="520"/>
    </row>
    <row r="279" spans="5:15">
      <c r="H279" s="520"/>
      <c r="I279" s="520"/>
      <c r="J279" s="520"/>
      <c r="K279" s="520"/>
      <c r="L279" s="520"/>
      <c r="M279" s="520"/>
      <c r="N279" s="520"/>
      <c r="O279" s="520"/>
    </row>
    <row r="280" spans="5:15">
      <c r="E280" s="466"/>
      <c r="H280" s="520"/>
      <c r="I280" s="520"/>
      <c r="J280" s="520"/>
      <c r="K280" s="520"/>
      <c r="L280" s="520"/>
      <c r="M280" s="520"/>
      <c r="N280" s="520"/>
      <c r="O280" s="520"/>
    </row>
    <row r="281" spans="5:15">
      <c r="E281" s="466"/>
      <c r="H281" s="520"/>
      <c r="I281" s="520"/>
      <c r="J281" s="520"/>
      <c r="K281" s="520"/>
      <c r="L281" s="520"/>
      <c r="M281" s="520"/>
      <c r="N281" s="520"/>
      <c r="O281" s="520"/>
    </row>
    <row r="282" spans="5:15">
      <c r="E282" s="466"/>
      <c r="H282" s="520"/>
      <c r="I282" s="520"/>
      <c r="J282" s="520"/>
      <c r="K282" s="520"/>
      <c r="L282" s="520"/>
      <c r="M282" s="520"/>
      <c r="N282" s="520"/>
      <c r="O282" s="520"/>
    </row>
    <row r="283" spans="5:15">
      <c r="E283" s="466"/>
      <c r="H283" s="520"/>
      <c r="I283" s="520"/>
      <c r="J283" s="520"/>
      <c r="K283" s="520"/>
      <c r="L283" s="520"/>
      <c r="M283" s="520"/>
      <c r="N283" s="520"/>
      <c r="O283" s="520"/>
    </row>
    <row r="284" spans="5:15">
      <c r="E284" s="466"/>
      <c r="H284" s="520"/>
      <c r="I284" s="520"/>
      <c r="J284" s="520"/>
      <c r="K284" s="520"/>
      <c r="L284" s="520"/>
      <c r="M284" s="520"/>
      <c r="N284" s="520"/>
      <c r="O284" s="520"/>
    </row>
    <row r="285" spans="5:15">
      <c r="E285" s="466"/>
      <c r="H285" s="520"/>
      <c r="I285" s="520"/>
      <c r="J285" s="520"/>
      <c r="K285" s="520"/>
      <c r="L285" s="520"/>
      <c r="M285" s="520"/>
      <c r="N285" s="520"/>
      <c r="O285" s="520"/>
    </row>
    <row r="286" spans="5:15">
      <c r="E286" s="466"/>
      <c r="H286" s="520"/>
      <c r="I286" s="520"/>
      <c r="J286" s="520"/>
      <c r="K286" s="520"/>
      <c r="L286" s="520"/>
      <c r="M286" s="520"/>
      <c r="N286" s="520"/>
      <c r="O286" s="520"/>
    </row>
    <row r="287" spans="5:15">
      <c r="E287" s="466"/>
      <c r="H287" s="520"/>
      <c r="I287" s="520"/>
      <c r="J287" s="520"/>
      <c r="K287" s="520"/>
      <c r="L287" s="520"/>
      <c r="M287" s="520"/>
      <c r="N287" s="520"/>
      <c r="O287" s="520"/>
    </row>
    <row r="288" spans="5:15">
      <c r="E288" s="466"/>
      <c r="H288" s="520"/>
      <c r="I288" s="520"/>
      <c r="J288" s="520"/>
      <c r="K288" s="520"/>
      <c r="L288" s="520"/>
      <c r="M288" s="520"/>
      <c r="N288" s="520"/>
      <c r="O288" s="520"/>
    </row>
    <row r="289" spans="5:15">
      <c r="E289" s="466"/>
      <c r="H289" s="520"/>
      <c r="I289" s="520"/>
      <c r="J289" s="520"/>
      <c r="K289" s="520"/>
      <c r="L289" s="520"/>
      <c r="M289" s="520"/>
      <c r="N289" s="520"/>
      <c r="O289" s="520"/>
    </row>
    <row r="290" spans="5:15">
      <c r="E290" s="466"/>
      <c r="H290" s="520"/>
      <c r="I290" s="520"/>
      <c r="J290" s="520"/>
      <c r="K290" s="520"/>
      <c r="L290" s="520"/>
      <c r="M290" s="520"/>
      <c r="N290" s="520"/>
      <c r="O290" s="520"/>
    </row>
    <row r="291" spans="5:15">
      <c r="E291" s="466"/>
      <c r="H291" s="520"/>
      <c r="I291" s="520"/>
      <c r="J291" s="520"/>
      <c r="K291" s="520"/>
      <c r="L291" s="520"/>
      <c r="M291" s="520"/>
      <c r="N291" s="520"/>
      <c r="O291" s="520"/>
    </row>
    <row r="292" spans="5:15">
      <c r="E292" s="466"/>
      <c r="H292" s="520"/>
      <c r="I292" s="520"/>
      <c r="J292" s="520"/>
      <c r="K292" s="520"/>
      <c r="L292" s="520"/>
      <c r="M292" s="520"/>
      <c r="N292" s="520"/>
      <c r="O292" s="520"/>
    </row>
    <row r="293" spans="5:15">
      <c r="E293" s="466"/>
      <c r="H293" s="520"/>
      <c r="I293" s="520"/>
      <c r="J293" s="520"/>
      <c r="K293" s="520"/>
      <c r="L293" s="520"/>
      <c r="M293" s="520"/>
      <c r="N293" s="520"/>
      <c r="O293" s="520"/>
    </row>
    <row r="294" spans="5:15">
      <c r="E294" s="466"/>
      <c r="H294" s="520"/>
      <c r="I294" s="520"/>
      <c r="J294" s="520"/>
      <c r="K294" s="520"/>
      <c r="L294" s="520"/>
      <c r="M294" s="520"/>
      <c r="N294" s="520"/>
      <c r="O294" s="520"/>
    </row>
    <row r="295" spans="5:15">
      <c r="E295" s="466"/>
      <c r="H295" s="520"/>
      <c r="I295" s="520"/>
      <c r="J295" s="520"/>
      <c r="K295" s="520"/>
      <c r="L295" s="520"/>
      <c r="M295" s="520"/>
      <c r="N295" s="520"/>
      <c r="O295" s="520"/>
    </row>
    <row r="296" spans="5:15">
      <c r="H296" s="520"/>
      <c r="I296" s="520"/>
      <c r="J296" s="520"/>
      <c r="K296" s="520"/>
      <c r="L296" s="520"/>
      <c r="M296" s="520"/>
      <c r="N296" s="520"/>
      <c r="O296" s="520"/>
    </row>
    <row r="297" spans="5:15">
      <c r="H297" s="520"/>
      <c r="I297" s="520"/>
      <c r="J297" s="520"/>
      <c r="K297" s="520"/>
      <c r="L297" s="520"/>
      <c r="M297" s="520"/>
      <c r="N297" s="520"/>
      <c r="O297" s="520"/>
    </row>
    <row r="298" spans="5:15">
      <c r="H298" s="520"/>
      <c r="I298" s="520"/>
      <c r="J298" s="520"/>
      <c r="K298" s="520"/>
      <c r="L298" s="520"/>
      <c r="M298" s="520"/>
      <c r="N298" s="520"/>
      <c r="O298" s="520"/>
    </row>
    <row r="299" spans="5:15">
      <c r="H299" s="520"/>
      <c r="I299" s="520"/>
      <c r="J299" s="520"/>
      <c r="K299" s="520"/>
      <c r="L299" s="520"/>
      <c r="M299" s="520"/>
      <c r="N299" s="520"/>
      <c r="O299" s="520"/>
    </row>
    <row r="300" spans="5:15">
      <c r="H300" s="520"/>
      <c r="I300" s="520"/>
      <c r="J300" s="520"/>
      <c r="K300" s="520"/>
      <c r="L300" s="520"/>
      <c r="M300" s="520"/>
      <c r="N300" s="520"/>
      <c r="O300" s="520"/>
    </row>
    <row r="301" spans="5:15">
      <c r="H301" s="520"/>
      <c r="I301" s="520"/>
      <c r="J301" s="520"/>
      <c r="K301" s="520"/>
      <c r="L301" s="520"/>
      <c r="M301" s="520"/>
      <c r="N301" s="520"/>
      <c r="O301" s="520"/>
    </row>
    <row r="302" spans="5:15">
      <c r="H302" s="520"/>
      <c r="I302" s="520"/>
      <c r="J302" s="520"/>
      <c r="K302" s="520"/>
      <c r="L302" s="520"/>
      <c r="M302" s="520"/>
      <c r="N302" s="520"/>
      <c r="O302" s="520"/>
    </row>
    <row r="303" spans="5:15">
      <c r="H303" s="520"/>
      <c r="I303" s="520"/>
      <c r="J303" s="520"/>
      <c r="K303" s="520"/>
      <c r="L303" s="520"/>
      <c r="M303" s="520"/>
      <c r="N303" s="520"/>
      <c r="O303" s="520"/>
    </row>
    <row r="304" spans="5:15">
      <c r="H304" s="520"/>
      <c r="I304" s="520"/>
      <c r="J304" s="520"/>
      <c r="K304" s="520"/>
      <c r="L304" s="520"/>
      <c r="M304" s="520"/>
      <c r="N304" s="520"/>
      <c r="O304" s="520"/>
    </row>
    <row r="305" spans="1:15">
      <c r="H305" s="520"/>
      <c r="I305" s="520"/>
      <c r="J305" s="520"/>
      <c r="K305" s="520"/>
      <c r="L305" s="520"/>
      <c r="M305" s="520"/>
      <c r="N305" s="520"/>
      <c r="O305" s="520"/>
    </row>
    <row r="306" spans="1:15">
      <c r="H306" s="520"/>
      <c r="I306" s="520"/>
      <c r="J306" s="520"/>
      <c r="K306" s="520"/>
      <c r="L306" s="520"/>
      <c r="M306" s="520"/>
      <c r="N306" s="520"/>
      <c r="O306" s="520"/>
    </row>
    <row r="307" spans="1:15">
      <c r="H307" s="520"/>
      <c r="I307" s="520"/>
      <c r="J307" s="520"/>
      <c r="K307" s="520"/>
      <c r="L307" s="520"/>
      <c r="M307" s="520"/>
      <c r="N307" s="520"/>
      <c r="O307" s="520"/>
    </row>
    <row r="308" spans="1:15">
      <c r="H308" s="520"/>
      <c r="I308" s="520"/>
      <c r="J308" s="520"/>
      <c r="K308" s="520"/>
      <c r="L308" s="520"/>
      <c r="M308" s="520"/>
      <c r="N308" s="520"/>
      <c r="O308" s="520"/>
    </row>
    <row r="309" spans="1:15">
      <c r="A309" s="501"/>
      <c r="B309" s="502"/>
      <c r="C309" s="501"/>
      <c r="D309" s="501"/>
      <c r="E309" s="503"/>
      <c r="F309" s="502"/>
      <c r="G309" s="502"/>
      <c r="H309" s="521"/>
      <c r="I309" s="521"/>
      <c r="J309" s="521"/>
      <c r="K309" s="521"/>
      <c r="L309" s="521"/>
      <c r="M309" s="522"/>
      <c r="N309" s="522"/>
      <c r="O309" s="522"/>
    </row>
    <row r="310" spans="1:15">
      <c r="A310" s="504"/>
      <c r="B310" s="505"/>
      <c r="C310" s="504"/>
      <c r="D310" s="504"/>
      <c r="E310" s="506"/>
      <c r="F310" s="505"/>
      <c r="G310" s="505"/>
      <c r="H310" s="521"/>
      <c r="I310" s="521"/>
      <c r="J310" s="521"/>
      <c r="K310" s="521"/>
      <c r="L310" s="521"/>
      <c r="M310" s="523"/>
      <c r="N310" s="523"/>
      <c r="O310" s="523"/>
    </row>
    <row r="311" spans="1:15">
      <c r="A311" s="6"/>
      <c r="B311" s="6"/>
      <c r="C311" s="6"/>
      <c r="D311" s="6"/>
      <c r="E311" s="507"/>
      <c r="F311" s="6"/>
      <c r="G311" s="6"/>
      <c r="H311" s="520"/>
      <c r="I311" s="520"/>
      <c r="J311" s="520"/>
      <c r="K311" s="520"/>
      <c r="L311" s="520"/>
      <c r="M311" s="520"/>
      <c r="N311" s="520"/>
      <c r="O311" s="520"/>
    </row>
    <row r="312" spans="1:15">
      <c r="A312" s="508"/>
      <c r="B312" s="502"/>
      <c r="C312" s="501"/>
      <c r="D312" s="508"/>
      <c r="E312" s="509"/>
      <c r="F312" s="502"/>
      <c r="G312" s="502"/>
      <c r="H312" s="521"/>
      <c r="I312" s="521"/>
      <c r="J312" s="521"/>
      <c r="K312" s="521"/>
      <c r="L312" s="521"/>
      <c r="M312" s="520"/>
      <c r="N312" s="520"/>
      <c r="O312" s="520"/>
    </row>
    <row r="313" spans="1:15">
      <c r="A313" s="508"/>
      <c r="B313" s="502"/>
      <c r="C313" s="501"/>
      <c r="D313" s="508"/>
      <c r="E313" s="509"/>
      <c r="F313" s="502"/>
      <c r="G313" s="502"/>
      <c r="H313" s="521"/>
      <c r="I313" s="521"/>
      <c r="J313" s="521"/>
      <c r="K313" s="521"/>
      <c r="L313" s="521"/>
      <c r="M313" s="520"/>
      <c r="N313" s="520"/>
      <c r="O313" s="520"/>
    </row>
    <row r="314" spans="1:15">
      <c r="A314" s="6"/>
      <c r="B314" s="6"/>
      <c r="C314" s="6"/>
      <c r="D314" s="6"/>
      <c r="E314"/>
      <c r="F314"/>
      <c r="G314" s="6"/>
      <c r="H314" s="520"/>
      <c r="I314" s="520"/>
      <c r="J314" s="520"/>
      <c r="K314" s="520"/>
      <c r="L314" s="520"/>
      <c r="M314" s="520"/>
      <c r="N314" s="520"/>
      <c r="O314" s="520"/>
    </row>
    <row r="315" spans="1:15">
      <c r="A315" s="6"/>
      <c r="B315" s="6"/>
      <c r="C315" s="6"/>
      <c r="D315" s="6"/>
      <c r="E315" s="507"/>
      <c r="F315" s="6"/>
      <c r="G315" s="6"/>
      <c r="H315" s="520"/>
      <c r="I315" s="520"/>
      <c r="J315" s="520"/>
      <c r="K315" s="520"/>
      <c r="L315" s="520"/>
      <c r="M315" s="520"/>
      <c r="N315" s="520"/>
      <c r="O315" s="520"/>
    </row>
    <row r="316" spans="1:15">
      <c r="A316" s="6"/>
      <c r="B316" s="6"/>
      <c r="C316" s="6"/>
      <c r="D316" s="6"/>
      <c r="E316" s="507"/>
      <c r="F316" s="6"/>
      <c r="G316" s="6"/>
      <c r="H316" s="520"/>
      <c r="I316" s="520"/>
      <c r="J316" s="520"/>
      <c r="K316" s="520"/>
      <c r="L316" s="520"/>
      <c r="M316" s="520"/>
      <c r="N316" s="520"/>
      <c r="O316" s="520"/>
    </row>
    <row r="317" spans="1:15">
      <c r="A317" s="508"/>
      <c r="B317" s="502"/>
      <c r="C317" s="501"/>
      <c r="D317" s="508"/>
      <c r="E317" s="509"/>
      <c r="F317" s="502"/>
      <c r="G317" s="502"/>
      <c r="H317" s="521"/>
      <c r="I317" s="521"/>
      <c r="J317" s="521"/>
      <c r="K317" s="521"/>
      <c r="L317" s="521"/>
      <c r="M317" s="520"/>
      <c r="N317" s="520"/>
      <c r="O317" s="520"/>
    </row>
    <row r="318" spans="1:15">
      <c r="A318" s="6"/>
      <c r="B318" s="6"/>
      <c r="C318" s="6"/>
      <c r="D318" s="6"/>
      <c r="E318" s="507"/>
      <c r="F318" s="6"/>
      <c r="G318" s="6"/>
      <c r="H318" s="520"/>
      <c r="I318" s="520"/>
      <c r="J318" s="520"/>
      <c r="K318" s="520"/>
      <c r="L318" s="520"/>
      <c r="M318" s="520"/>
      <c r="N318" s="520"/>
      <c r="O318" s="520"/>
    </row>
    <row r="319" spans="1:15">
      <c r="A319" s="6"/>
      <c r="B319" s="6"/>
      <c r="C319" s="6"/>
      <c r="D319" s="6"/>
      <c r="E319" s="507"/>
      <c r="F319" s="6"/>
      <c r="G319" s="6"/>
      <c r="H319" s="520"/>
      <c r="I319" s="520"/>
      <c r="J319" s="520"/>
      <c r="K319" s="520"/>
      <c r="L319" s="520"/>
      <c r="M319" s="520"/>
      <c r="N319" s="520"/>
      <c r="O319" s="520"/>
    </row>
    <row r="320" spans="1:15">
      <c r="A320" s="508"/>
      <c r="B320" s="502"/>
      <c r="C320" s="501"/>
      <c r="D320" s="508"/>
      <c r="E320" s="509"/>
      <c r="F320" s="502"/>
      <c r="G320" s="502"/>
      <c r="H320" s="521"/>
      <c r="I320" s="521"/>
      <c r="J320" s="521"/>
      <c r="K320" s="521"/>
      <c r="L320" s="521"/>
      <c r="M320" s="520"/>
      <c r="N320" s="520"/>
      <c r="O320" s="520"/>
    </row>
    <row r="321" spans="1:15">
      <c r="A321" s="508"/>
      <c r="B321" s="502"/>
      <c r="C321" s="501"/>
      <c r="D321" s="508"/>
      <c r="E321" s="509"/>
      <c r="F321" s="502"/>
      <c r="G321" s="502"/>
      <c r="H321" s="521"/>
      <c r="I321" s="521"/>
      <c r="J321" s="521"/>
      <c r="K321" s="521"/>
      <c r="L321" s="521"/>
      <c r="M321" s="520"/>
      <c r="N321" s="520"/>
      <c r="O321" s="520"/>
    </row>
    <row r="322" spans="1:15">
      <c r="A322" s="508"/>
      <c r="B322" s="502"/>
      <c r="C322" s="501"/>
      <c r="D322" s="508"/>
      <c r="E322" s="509"/>
      <c r="F322" s="502"/>
      <c r="G322" s="502"/>
      <c r="H322" s="521"/>
      <c r="I322" s="521"/>
      <c r="J322" s="521"/>
      <c r="K322" s="521"/>
      <c r="L322" s="521"/>
      <c r="M322" s="520"/>
      <c r="N322" s="520"/>
      <c r="O322" s="520"/>
    </row>
    <row r="323" spans="1:15">
      <c r="A323" s="508"/>
      <c r="B323" s="502"/>
      <c r="C323" s="501"/>
      <c r="D323" s="508"/>
      <c r="E323" s="509"/>
      <c r="F323" s="502"/>
      <c r="G323" s="502"/>
      <c r="H323" s="521"/>
      <c r="I323" s="521"/>
      <c r="J323" s="521"/>
      <c r="K323" s="521"/>
      <c r="L323" s="521"/>
      <c r="M323" s="520"/>
      <c r="N323" s="520"/>
      <c r="O323" s="520"/>
    </row>
    <row r="324" spans="1:15">
      <c r="A324" s="6"/>
      <c r="B324" s="6"/>
      <c r="C324" s="6"/>
      <c r="D324" s="6"/>
      <c r="E324" s="507"/>
      <c r="F324" s="6"/>
      <c r="G324" s="6"/>
      <c r="H324" s="520"/>
      <c r="I324" s="520"/>
      <c r="J324" s="520"/>
      <c r="K324" s="520"/>
      <c r="L324" s="520"/>
      <c r="M324" s="520"/>
      <c r="N324" s="520"/>
      <c r="O324" s="520"/>
    </row>
    <row r="325" spans="1:15">
      <c r="A325" s="6"/>
      <c r="B325" s="6"/>
      <c r="C325" s="6"/>
      <c r="D325" s="6"/>
      <c r="E325" s="507"/>
      <c r="F325" s="6"/>
      <c r="G325" s="6"/>
      <c r="H325" s="520"/>
      <c r="I325" s="520"/>
      <c r="J325" s="520"/>
      <c r="K325" s="520"/>
      <c r="L325" s="520"/>
      <c r="M325" s="520"/>
      <c r="N325" s="520"/>
      <c r="O325" s="520"/>
    </row>
    <row r="326" spans="1:15">
      <c r="A326" s="6"/>
      <c r="B326" s="6"/>
      <c r="C326" s="6"/>
      <c r="D326" s="6"/>
      <c r="E326" s="507"/>
      <c r="F326" s="6"/>
      <c r="G326" s="6"/>
      <c r="H326" s="520"/>
      <c r="I326" s="520"/>
      <c r="J326" s="520"/>
      <c r="K326" s="520"/>
      <c r="L326" s="520"/>
      <c r="M326" s="520"/>
      <c r="N326" s="520"/>
      <c r="O326" s="520"/>
    </row>
    <row r="327" spans="1:15">
      <c r="A327" s="6"/>
      <c r="B327" s="6"/>
      <c r="C327" s="6"/>
      <c r="D327" s="6"/>
      <c r="E327" s="507"/>
      <c r="F327" s="6"/>
      <c r="G327" s="6"/>
    </row>
    <row r="328" spans="1:15">
      <c r="A328" s="6"/>
      <c r="B328" s="6"/>
      <c r="C328" s="6"/>
      <c r="D328" s="6"/>
      <c r="E328" s="507"/>
      <c r="F328" s="6"/>
      <c r="G328" s="6"/>
    </row>
    <row r="329" spans="1:15">
      <c r="A329" s="6"/>
      <c r="B329" s="6"/>
      <c r="C329" s="6"/>
      <c r="D329" s="6"/>
      <c r="E329" s="507"/>
      <c r="F329" s="6"/>
      <c r="G329" s="6"/>
    </row>
    <row r="330" spans="1:15">
      <c r="A330" s="6"/>
      <c r="B330" s="6"/>
      <c r="C330" s="6"/>
      <c r="D330" s="6"/>
      <c r="E330" s="507"/>
      <c r="F330" s="6"/>
      <c r="G330" s="6"/>
    </row>
    <row r="331" spans="1:15">
      <c r="A331" s="6"/>
      <c r="B331" s="6"/>
      <c r="C331" s="6"/>
      <c r="D331" s="6"/>
      <c r="E331" s="507"/>
      <c r="F331" s="6"/>
      <c r="G331" s="6"/>
    </row>
    <row r="332" spans="1:15">
      <c r="A332" s="6"/>
      <c r="B332" s="6"/>
      <c r="C332" s="6"/>
      <c r="D332" s="6"/>
      <c r="E332" s="507"/>
      <c r="F332" s="6"/>
      <c r="G332" s="6"/>
    </row>
    <row r="333" spans="1:15">
      <c r="A333" s="6"/>
      <c r="B333" s="6"/>
      <c r="C333" s="6"/>
      <c r="D333" s="6"/>
      <c r="E333" s="507"/>
      <c r="F333" s="6"/>
      <c r="G333" s="6"/>
    </row>
    <row r="334" spans="1:15">
      <c r="A334" s="6"/>
      <c r="B334" s="6"/>
      <c r="C334" s="6"/>
      <c r="D334" s="6"/>
      <c r="E334" s="507"/>
      <c r="F334" s="6"/>
      <c r="G334" s="6"/>
    </row>
    <row r="335" spans="1:15">
      <c r="A335" s="6"/>
      <c r="B335" s="6"/>
      <c r="C335" s="6"/>
      <c r="D335" s="6"/>
      <c r="E335" s="507"/>
      <c r="F335" s="6"/>
      <c r="G335" s="6"/>
    </row>
    <row r="336" spans="1:15">
      <c r="A336" s="6"/>
      <c r="B336" s="6"/>
      <c r="C336" s="6"/>
      <c r="D336" s="6"/>
      <c r="E336" s="507"/>
      <c r="F336" s="6"/>
      <c r="G336" s="6"/>
    </row>
    <row r="337" spans="1:12">
      <c r="A337" s="6"/>
      <c r="B337" s="6"/>
      <c r="C337" s="6"/>
      <c r="D337" s="6"/>
      <c r="E337" s="507"/>
      <c r="F337" s="6"/>
      <c r="G337" s="6"/>
    </row>
    <row r="338" spans="1:12">
      <c r="A338" s="6"/>
      <c r="B338" s="6"/>
      <c r="C338" s="6"/>
      <c r="D338" s="6"/>
      <c r="E338" s="507"/>
      <c r="F338" s="6"/>
      <c r="G338" s="6"/>
    </row>
    <row r="339" spans="1:12">
      <c r="A339" s="6"/>
      <c r="B339" s="6"/>
      <c r="C339" s="6"/>
      <c r="D339" s="6"/>
      <c r="E339" s="507"/>
      <c r="F339" s="6"/>
      <c r="G339" s="6"/>
    </row>
    <row r="340" spans="1:12">
      <c r="A340" s="6"/>
      <c r="B340" s="6"/>
      <c r="C340" s="6"/>
      <c r="D340" s="6"/>
      <c r="E340" s="507"/>
      <c r="F340" s="6"/>
      <c r="G340" s="6"/>
    </row>
    <row r="341" spans="1:12">
      <c r="A341" s="6"/>
      <c r="B341" s="6"/>
      <c r="C341" s="6"/>
      <c r="D341" s="6"/>
      <c r="E341" s="507"/>
      <c r="F341" s="6"/>
      <c r="G341" s="6"/>
      <c r="L341" s="525"/>
    </row>
    <row r="342" spans="1:12">
      <c r="A342" s="511"/>
      <c r="B342" s="512"/>
      <c r="C342" s="511"/>
      <c r="D342" s="511"/>
      <c r="E342" s="513"/>
      <c r="F342" s="512"/>
      <c r="G342" s="512"/>
      <c r="H342" s="526"/>
      <c r="I342" s="526"/>
      <c r="J342" s="526"/>
      <c r="K342" s="526"/>
      <c r="L342" s="526"/>
    </row>
    <row r="343" spans="1:12">
      <c r="A343" s="6"/>
      <c r="B343" s="6"/>
      <c r="C343" s="6"/>
      <c r="D343" s="6"/>
      <c r="E343" s="507"/>
      <c r="F343" s="6"/>
      <c r="G343" s="6"/>
    </row>
    <row r="344" spans="1:12">
      <c r="A344" s="514"/>
      <c r="B344" s="510"/>
      <c r="C344" s="515"/>
      <c r="D344" s="515"/>
      <c r="E344" s="516"/>
      <c r="F344" s="510"/>
      <c r="G344" s="510"/>
      <c r="H344" s="525"/>
      <c r="I344" s="525"/>
      <c r="J344" s="525"/>
      <c r="K344" s="525"/>
      <c r="L344" s="525"/>
    </row>
    <row r="345" spans="1:12">
      <c r="A345" s="515"/>
      <c r="B345" s="510"/>
      <c r="C345" s="515"/>
      <c r="D345" s="515"/>
      <c r="E345" s="516"/>
      <c r="F345" s="510"/>
      <c r="G345" s="510"/>
      <c r="H345" s="525"/>
      <c r="I345" s="525"/>
      <c r="J345" s="525"/>
      <c r="K345" s="525"/>
      <c r="L345" s="525"/>
    </row>
    <row r="346" spans="1:12">
      <c r="A346" s="511"/>
      <c r="B346" s="512"/>
      <c r="C346" s="511"/>
      <c r="D346" s="511"/>
      <c r="E346" s="513"/>
      <c r="F346" s="512"/>
      <c r="G346" s="512"/>
      <c r="H346" s="526"/>
      <c r="I346" s="526"/>
      <c r="J346" s="526"/>
      <c r="K346" s="526"/>
      <c r="L346" s="526"/>
    </row>
    <row r="347" spans="1:12">
      <c r="A347" s="6"/>
      <c r="B347" s="6"/>
      <c r="C347" s="6"/>
      <c r="D347" s="6"/>
      <c r="E347" s="507"/>
      <c r="F347" s="6"/>
      <c r="G347" s="6"/>
    </row>
    <row r="348" spans="1:12">
      <c r="A348" s="511"/>
      <c r="B348" s="512"/>
      <c r="C348" s="511"/>
      <c r="D348" s="511"/>
      <c r="E348" s="513"/>
      <c r="F348" s="512"/>
      <c r="G348" s="512"/>
      <c r="H348" s="526"/>
      <c r="I348" s="526"/>
      <c r="J348" s="526"/>
      <c r="K348" s="526"/>
      <c r="L348" s="526"/>
    </row>
    <row r="349" spans="1:12">
      <c r="A349" s="6"/>
      <c r="B349" s="6"/>
      <c r="C349" s="6"/>
      <c r="D349" s="6"/>
      <c r="E349" s="507"/>
      <c r="F349" s="6"/>
      <c r="G349" s="6"/>
    </row>
    <row r="350" spans="1:12">
      <c r="A350" s="6"/>
      <c r="B350" s="6"/>
      <c r="C350" s="6"/>
      <c r="D350" s="6"/>
      <c r="E350" s="507"/>
      <c r="F350" s="6"/>
      <c r="G350" s="6"/>
    </row>
  </sheetData>
  <mergeCells count="1">
    <mergeCell ref="H1:M1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47"/>
  <sheetViews>
    <sheetView topLeftCell="A169" workbookViewId="0">
      <selection activeCell="F204" sqref="F204"/>
    </sheetView>
  </sheetViews>
  <sheetFormatPr defaultColWidth="9.109375" defaultRowHeight="14.4"/>
  <cols>
    <col min="1" max="1" width="9" style="6" bestFit="1" customWidth="1"/>
    <col min="2" max="2" width="17.5546875" style="470" bestFit="1" customWidth="1"/>
    <col min="3" max="3" width="25.109375" style="469" bestFit="1" customWidth="1"/>
    <col min="4" max="4" width="11.6640625" style="6" bestFit="1" customWidth="1"/>
    <col min="5" max="5" width="12.88671875" style="6" bestFit="1" customWidth="1"/>
    <col min="6" max="6" width="37" style="470" bestFit="1" customWidth="1"/>
    <col min="7" max="8" width="12.88671875" style="398" bestFit="1" customWidth="1"/>
    <col min="9" max="9" width="15.5546875" style="398" customWidth="1"/>
    <col min="10" max="10" width="15.109375" style="398" customWidth="1"/>
    <col min="11" max="11" width="11" style="398" customWidth="1"/>
    <col min="12" max="12" width="10.5546875" style="398" bestFit="1" customWidth="1"/>
    <col min="13" max="16384" width="9.109375" style="6"/>
  </cols>
  <sheetData>
    <row r="1" spans="1:19">
      <c r="G1" s="1043" t="s">
        <v>1791</v>
      </c>
      <c r="H1" s="1043"/>
      <c r="I1" s="1043"/>
      <c r="J1" s="1043"/>
      <c r="K1" s="1043"/>
      <c r="L1" s="1043"/>
      <c r="M1" s="1044" t="s">
        <v>1793</v>
      </c>
      <c r="N1" s="1044"/>
      <c r="O1" s="1044"/>
      <c r="P1" s="1044"/>
      <c r="Q1" s="1044"/>
      <c r="R1" s="1044"/>
    </row>
    <row r="2" spans="1:19">
      <c r="G2" s="1043" t="s">
        <v>1709</v>
      </c>
      <c r="H2" s="1043"/>
      <c r="I2" s="1043" t="s">
        <v>1710</v>
      </c>
      <c r="J2" s="1043"/>
      <c r="K2" s="1043" t="s">
        <v>1711</v>
      </c>
      <c r="L2" s="1043"/>
    </row>
    <row r="3" spans="1:19" s="585" customFormat="1">
      <c r="A3" s="585" t="s">
        <v>1485</v>
      </c>
      <c r="B3" s="467" t="s">
        <v>778</v>
      </c>
      <c r="C3" s="585" t="s">
        <v>1486</v>
      </c>
      <c r="D3" s="585" t="s">
        <v>1487</v>
      </c>
      <c r="E3" s="585" t="s">
        <v>1488</v>
      </c>
      <c r="F3" s="467" t="s">
        <v>1794</v>
      </c>
      <c r="G3" s="591">
        <v>2007</v>
      </c>
      <c r="H3" s="591">
        <v>2008</v>
      </c>
      <c r="I3" s="592">
        <v>2009</v>
      </c>
      <c r="J3" s="592">
        <v>2010</v>
      </c>
      <c r="K3" s="591">
        <v>2011</v>
      </c>
      <c r="L3" s="591">
        <v>2012</v>
      </c>
      <c r="M3" s="585">
        <v>2007</v>
      </c>
      <c r="N3" s="585">
        <v>2008</v>
      </c>
      <c r="O3" s="468">
        <v>2009</v>
      </c>
      <c r="P3" s="468">
        <v>2010</v>
      </c>
      <c r="Q3" s="585">
        <v>2011</v>
      </c>
      <c r="R3" s="585">
        <v>2012</v>
      </c>
    </row>
    <row r="4" spans="1:19" s="584" customFormat="1">
      <c r="B4" s="467"/>
      <c r="E4" s="584" t="s">
        <v>1713</v>
      </c>
      <c r="F4" s="467"/>
      <c r="G4" s="591"/>
      <c r="H4" s="591"/>
      <c r="I4" s="592"/>
      <c r="J4" s="592"/>
      <c r="K4" s="591"/>
      <c r="L4" s="591"/>
      <c r="M4" s="586">
        <f>'CO2 faktorer 141015'!D29</f>
        <v>475.60469557514637</v>
      </c>
      <c r="N4" s="586">
        <f>'CO2 faktorer 141015'!E29</f>
        <v>480.59286208285431</v>
      </c>
      <c r="O4" s="586">
        <f>'CO2 faktorer 141015'!F29</f>
        <v>468.42105263157896</v>
      </c>
      <c r="P4" s="586">
        <f>'CO2 faktorer 141015'!G29</f>
        <v>454.73684210526318</v>
      </c>
      <c r="Q4" s="586">
        <f>'CO2 faktorer 141015'!H29</f>
        <v>384.21052631578948</v>
      </c>
      <c r="R4" s="586">
        <f>'CO2 faktorer 141015'!I29</f>
        <v>307.36842105263162</v>
      </c>
      <c r="S4" s="584" t="s">
        <v>1381</v>
      </c>
    </row>
    <row r="5" spans="1:19">
      <c r="A5" s="6">
        <v>4451418</v>
      </c>
      <c r="B5" s="470" t="s">
        <v>1489</v>
      </c>
      <c r="C5" s="469" t="s">
        <v>1490</v>
      </c>
      <c r="D5" s="6">
        <v>1</v>
      </c>
      <c r="E5" s="6">
        <v>6440</v>
      </c>
      <c r="G5" s="398">
        <v>2804</v>
      </c>
      <c r="H5" s="398">
        <v>3123</v>
      </c>
      <c r="I5" s="398">
        <v>2829.92</v>
      </c>
      <c r="J5" s="398">
        <v>2936.4</v>
      </c>
      <c r="K5" s="398">
        <v>2998.91</v>
      </c>
      <c r="L5" s="398">
        <v>2949.73</v>
      </c>
      <c r="M5" s="583">
        <f t="shared" ref="M5:M69" si="0">$M$4*G5/1000000</f>
        <v>1.3335955663927104</v>
      </c>
      <c r="N5" s="583">
        <f t="shared" ref="N5:N69" si="1">$N$4*H5/1000000</f>
        <v>1.500891508284754</v>
      </c>
      <c r="O5" s="583">
        <f t="shared" ref="O5:O69" si="2">$O$4*I5/1000000</f>
        <v>1.3255941052631579</v>
      </c>
      <c r="P5" s="583">
        <f t="shared" ref="P5:P69" si="3">$P$4*J5/1000000</f>
        <v>1.3352892631578948</v>
      </c>
      <c r="Q5" s="583">
        <f t="shared" ref="Q5:Q69" si="4">$Q$4*K5/1000000</f>
        <v>1.1522127894736842</v>
      </c>
      <c r="R5" s="583">
        <f t="shared" ref="R5:R69" si="5">$R$4*L5/1000000</f>
        <v>0.90665385263157905</v>
      </c>
    </row>
    <row r="6" spans="1:19">
      <c r="A6" s="6">
        <v>4451426</v>
      </c>
      <c r="B6" s="470" t="s">
        <v>1491</v>
      </c>
      <c r="C6" s="469" t="s">
        <v>1492</v>
      </c>
      <c r="E6" s="6">
        <v>6430</v>
      </c>
      <c r="G6" s="398">
        <v>8607</v>
      </c>
      <c r="H6" s="398">
        <v>8167</v>
      </c>
      <c r="I6" s="398">
        <v>8056.17</v>
      </c>
      <c r="J6" s="398">
        <v>8050.99</v>
      </c>
      <c r="K6" s="398">
        <v>7660.01</v>
      </c>
      <c r="L6" s="398">
        <v>8127.62</v>
      </c>
      <c r="M6" s="583">
        <f t="shared" si="0"/>
        <v>4.0935296148152851</v>
      </c>
      <c r="N6" s="583">
        <f t="shared" si="1"/>
        <v>3.9250019046306712</v>
      </c>
      <c r="O6" s="583">
        <f t="shared" si="2"/>
        <v>3.7736796315789474</v>
      </c>
      <c r="P6" s="583">
        <f t="shared" si="3"/>
        <v>3.6610817684210524</v>
      </c>
      <c r="Q6" s="583">
        <f t="shared" si="4"/>
        <v>2.9430564736842109</v>
      </c>
      <c r="R6" s="583">
        <f t="shared" si="5"/>
        <v>2.4981737263157897</v>
      </c>
    </row>
    <row r="7" spans="1:19">
      <c r="A7" s="6">
        <v>4452100</v>
      </c>
      <c r="C7" s="469" t="s">
        <v>1493</v>
      </c>
      <c r="D7" s="6">
        <v>15</v>
      </c>
      <c r="E7" s="6">
        <v>6400</v>
      </c>
      <c r="F7" s="470" t="s">
        <v>1691</v>
      </c>
      <c r="G7" s="398">
        <v>7714</v>
      </c>
      <c r="H7" s="398">
        <v>6274</v>
      </c>
      <c r="I7" s="398">
        <v>6553</v>
      </c>
      <c r="J7" s="593">
        <v>5860</v>
      </c>
      <c r="K7" s="398">
        <f>J7</f>
        <v>5860</v>
      </c>
      <c r="L7" s="398">
        <f>J7</f>
        <v>5860</v>
      </c>
      <c r="M7" s="583">
        <f t="shared" si="0"/>
        <v>3.6688146216666793</v>
      </c>
      <c r="N7" s="583">
        <f t="shared" si="1"/>
        <v>3.0152396167078277</v>
      </c>
      <c r="O7" s="583">
        <f t="shared" si="2"/>
        <v>3.0695631578947369</v>
      </c>
      <c r="P7" s="583">
        <f t="shared" si="3"/>
        <v>2.6647578947368422</v>
      </c>
      <c r="Q7" s="583">
        <f t="shared" si="4"/>
        <v>2.2514736842105263</v>
      </c>
      <c r="R7" s="583">
        <f t="shared" si="5"/>
        <v>1.8011789473684214</v>
      </c>
    </row>
    <row r="8" spans="1:19">
      <c r="A8" s="6">
        <v>4453392</v>
      </c>
      <c r="B8" s="470" t="s">
        <v>1494</v>
      </c>
      <c r="C8" s="469" t="s">
        <v>1495</v>
      </c>
      <c r="D8" s="6">
        <v>14</v>
      </c>
      <c r="E8" s="6">
        <v>6440</v>
      </c>
      <c r="G8" s="398">
        <v>11468</v>
      </c>
      <c r="H8" s="398">
        <v>11223</v>
      </c>
      <c r="I8" s="398">
        <v>10519.95</v>
      </c>
      <c r="J8" s="398">
        <v>11209.88</v>
      </c>
      <c r="K8" s="398">
        <v>9869.2999999999993</v>
      </c>
      <c r="L8" s="398">
        <v>10787.68</v>
      </c>
      <c r="M8" s="583">
        <f t="shared" si="0"/>
        <v>5.4542346488557785</v>
      </c>
      <c r="N8" s="583">
        <f t="shared" si="1"/>
        <v>5.3936936911558746</v>
      </c>
      <c r="O8" s="583">
        <f t="shared" si="2"/>
        <v>4.9277660526315792</v>
      </c>
      <c r="P8" s="583">
        <f t="shared" si="3"/>
        <v>5.097545431578947</v>
      </c>
      <c r="Q8" s="583">
        <f t="shared" si="4"/>
        <v>3.7918889473684207</v>
      </c>
      <c r="R8" s="583">
        <f t="shared" si="5"/>
        <v>3.3157921684210532</v>
      </c>
    </row>
    <row r="9" spans="1:19">
      <c r="M9" s="583"/>
      <c r="N9" s="583"/>
      <c r="O9" s="583"/>
      <c r="P9" s="583"/>
      <c r="Q9" s="583"/>
      <c r="R9" s="583"/>
    </row>
    <row r="10" spans="1:19" s="635" customFormat="1">
      <c r="A10" s="635">
        <v>4453401</v>
      </c>
      <c r="B10" s="636" t="s">
        <v>1496</v>
      </c>
      <c r="C10" s="637" t="s">
        <v>1497</v>
      </c>
      <c r="D10" s="635">
        <v>2</v>
      </c>
      <c r="E10" s="635">
        <v>6440</v>
      </c>
      <c r="F10" s="636"/>
      <c r="G10" s="638">
        <v>12312</v>
      </c>
      <c r="H10" s="638">
        <v>13259</v>
      </c>
      <c r="I10" s="638">
        <v>11796.49</v>
      </c>
      <c r="J10" s="638">
        <v>11989.19</v>
      </c>
      <c r="K10" s="638">
        <v>10974.96</v>
      </c>
      <c r="L10" s="638">
        <v>12008.5</v>
      </c>
      <c r="M10" s="639">
        <f t="shared" si="0"/>
        <v>5.8556450119212018</v>
      </c>
      <c r="N10" s="639">
        <f t="shared" si="1"/>
        <v>6.3721807583565653</v>
      </c>
      <c r="O10" s="639">
        <f t="shared" si="2"/>
        <v>5.5257242631578949</v>
      </c>
      <c r="P10" s="639">
        <f t="shared" si="3"/>
        <v>5.4519264000000005</v>
      </c>
      <c r="Q10" s="639">
        <f t="shared" si="4"/>
        <v>4.216695157894736</v>
      </c>
      <c r="R10" s="639">
        <f t="shared" si="5"/>
        <v>3.6910336842105269</v>
      </c>
    </row>
    <row r="11" spans="1:19">
      <c r="A11" s="6">
        <v>4453482</v>
      </c>
      <c r="B11" s="470" t="s">
        <v>1498</v>
      </c>
      <c r="C11" s="469" t="s">
        <v>410</v>
      </c>
      <c r="E11" s="6">
        <v>6400</v>
      </c>
      <c r="G11" s="398">
        <v>1173</v>
      </c>
      <c r="H11" s="398">
        <v>973</v>
      </c>
      <c r="I11" s="398">
        <v>875</v>
      </c>
      <c r="J11" s="593">
        <v>876</v>
      </c>
      <c r="K11" s="594">
        <v>876</v>
      </c>
      <c r="L11" s="398">
        <v>876</v>
      </c>
      <c r="M11" s="583">
        <f t="shared" si="0"/>
        <v>0.5578843079096466</v>
      </c>
      <c r="N11" s="583">
        <f t="shared" si="1"/>
        <v>0.46761685480661724</v>
      </c>
      <c r="O11" s="583">
        <f t="shared" si="2"/>
        <v>0.40986842105263155</v>
      </c>
      <c r="P11" s="583">
        <f t="shared" si="3"/>
        <v>0.39834947368421059</v>
      </c>
      <c r="Q11" s="583">
        <f t="shared" si="4"/>
        <v>0.33656842105263157</v>
      </c>
      <c r="R11" s="583">
        <f t="shared" si="5"/>
        <v>0.26925473684210527</v>
      </c>
    </row>
    <row r="12" spans="1:19">
      <c r="A12" s="6">
        <v>4454342</v>
      </c>
      <c r="B12" s="470" t="s">
        <v>1499</v>
      </c>
      <c r="C12" s="469" t="s">
        <v>1500</v>
      </c>
      <c r="D12" s="6">
        <v>2</v>
      </c>
      <c r="E12" s="6">
        <v>6440</v>
      </c>
      <c r="G12" s="398">
        <v>16160</v>
      </c>
      <c r="H12" s="398">
        <v>16888</v>
      </c>
      <c r="I12" s="398">
        <v>11819.19</v>
      </c>
      <c r="J12" s="398">
        <v>16134.7</v>
      </c>
      <c r="K12" s="398">
        <v>14328.12</v>
      </c>
      <c r="L12" s="398">
        <v>15838.69</v>
      </c>
      <c r="M12" s="583">
        <f t="shared" si="0"/>
        <v>7.6857718804943653</v>
      </c>
      <c r="N12" s="583">
        <f t="shared" si="1"/>
        <v>8.1162522548552438</v>
      </c>
      <c r="O12" s="583">
        <f t="shared" si="2"/>
        <v>5.5363574210526316</v>
      </c>
      <c r="P12" s="583">
        <f t="shared" si="3"/>
        <v>7.3370425263157903</v>
      </c>
      <c r="Q12" s="583">
        <f t="shared" si="4"/>
        <v>5.5050145263157892</v>
      </c>
      <c r="R12" s="583">
        <f t="shared" si="5"/>
        <v>4.8683131368421062</v>
      </c>
    </row>
    <row r="13" spans="1:19">
      <c r="B13" s="470" t="s">
        <v>1501</v>
      </c>
      <c r="F13" s="470" t="s">
        <v>1689</v>
      </c>
      <c r="G13" s="398">
        <f>H13</f>
        <v>39356.692500000005</v>
      </c>
      <c r="H13" s="398">
        <f>(I13+J13+K13+L13)/4</f>
        <v>39356.692500000005</v>
      </c>
      <c r="I13" s="398">
        <v>40177.68</v>
      </c>
      <c r="J13" s="398">
        <v>38805.65</v>
      </c>
      <c r="K13" s="398">
        <v>40197.440000000002</v>
      </c>
      <c r="L13" s="398">
        <v>38246</v>
      </c>
      <c r="M13" s="583">
        <f t="shared" si="0"/>
        <v>18.718227755307151</v>
      </c>
      <c r="N13" s="583">
        <f t="shared" si="1"/>
        <v>18.914545490689811</v>
      </c>
      <c r="O13" s="583">
        <f t="shared" si="2"/>
        <v>18.820071157894738</v>
      </c>
      <c r="P13" s="583">
        <f t="shared" si="3"/>
        <v>17.646358736842107</v>
      </c>
      <c r="Q13" s="583">
        <f t="shared" si="4"/>
        <v>15.444279578947368</v>
      </c>
      <c r="R13" s="583">
        <f t="shared" si="5"/>
        <v>11.755612631578948</v>
      </c>
    </row>
    <row r="14" spans="1:19">
      <c r="A14" s="6">
        <v>4454716</v>
      </c>
      <c r="B14" s="470" t="s">
        <v>1502</v>
      </c>
      <c r="C14" s="469" t="s">
        <v>1503</v>
      </c>
      <c r="D14" s="6">
        <v>39</v>
      </c>
      <c r="E14" s="6">
        <v>6440</v>
      </c>
      <c r="G14" s="398">
        <v>21661</v>
      </c>
      <c r="H14" s="398">
        <v>22503</v>
      </c>
      <c r="I14" s="398">
        <v>18683.669999999998</v>
      </c>
      <c r="J14" s="398">
        <v>14873.26</v>
      </c>
      <c r="K14" s="398">
        <v>11335.78</v>
      </c>
      <c r="L14" s="398">
        <v>10292.620000000001</v>
      </c>
      <c r="M14" s="583">
        <f t="shared" si="0"/>
        <v>10.302073310853245</v>
      </c>
      <c r="N14" s="583">
        <f t="shared" si="1"/>
        <v>10.81478117545047</v>
      </c>
      <c r="O14" s="583">
        <f t="shared" si="2"/>
        <v>8.751824368421051</v>
      </c>
      <c r="P14" s="583">
        <f t="shared" si="3"/>
        <v>6.7634192842105261</v>
      </c>
      <c r="Q14" s="583">
        <f t="shared" si="4"/>
        <v>4.3553259999999998</v>
      </c>
      <c r="R14" s="583">
        <f t="shared" si="5"/>
        <v>3.1636263578947372</v>
      </c>
    </row>
    <row r="15" spans="1:19">
      <c r="A15" s="6">
        <v>4455040</v>
      </c>
      <c r="B15" s="470" t="s">
        <v>1504</v>
      </c>
      <c r="C15" s="469" t="s">
        <v>1505</v>
      </c>
      <c r="E15" s="6">
        <v>6400</v>
      </c>
      <c r="G15" s="398">
        <v>33851</v>
      </c>
      <c r="H15" s="398">
        <v>31354</v>
      </c>
      <c r="I15" s="398">
        <v>33422.14</v>
      </c>
      <c r="J15" s="398">
        <v>35829.699999999997</v>
      </c>
      <c r="K15" s="398">
        <v>31871.21</v>
      </c>
      <c r="L15" s="398">
        <v>34017.97</v>
      </c>
      <c r="M15" s="583">
        <f t="shared" si="0"/>
        <v>16.099694549914279</v>
      </c>
      <c r="N15" s="583">
        <f t="shared" si="1"/>
        <v>15.068508597745813</v>
      </c>
      <c r="O15" s="583">
        <f t="shared" si="2"/>
        <v>15.655633999999999</v>
      </c>
      <c r="P15" s="583">
        <f t="shared" si="3"/>
        <v>16.293084631578946</v>
      </c>
      <c r="Q15" s="583">
        <f t="shared" si="4"/>
        <v>12.245254368421051</v>
      </c>
      <c r="R15" s="583">
        <f t="shared" si="5"/>
        <v>10.456049726315792</v>
      </c>
    </row>
    <row r="16" spans="1:19">
      <c r="A16" s="6">
        <v>4456076</v>
      </c>
      <c r="B16" s="470" t="s">
        <v>1506</v>
      </c>
      <c r="C16" s="469" t="s">
        <v>1507</v>
      </c>
      <c r="D16" s="6">
        <v>79</v>
      </c>
      <c r="E16" s="6">
        <v>6300</v>
      </c>
      <c r="G16" s="398">
        <v>12665</v>
      </c>
      <c r="H16" s="398">
        <v>11709</v>
      </c>
      <c r="I16" s="398">
        <v>12328.28</v>
      </c>
      <c r="J16" s="398">
        <v>12888.18</v>
      </c>
      <c r="K16" s="398">
        <v>10728.6</v>
      </c>
      <c r="L16" s="398">
        <v>10703.54</v>
      </c>
      <c r="M16" s="583">
        <f t="shared" si="0"/>
        <v>6.0235334694592293</v>
      </c>
      <c r="N16" s="583">
        <f t="shared" si="1"/>
        <v>5.6272618221281414</v>
      </c>
      <c r="O16" s="583">
        <f t="shared" si="2"/>
        <v>5.7748258947368418</v>
      </c>
      <c r="P16" s="583">
        <f t="shared" si="3"/>
        <v>5.8607302736842115</v>
      </c>
      <c r="Q16" s="583">
        <f t="shared" si="4"/>
        <v>4.1220410526315794</v>
      </c>
      <c r="R16" s="583">
        <f t="shared" si="5"/>
        <v>3.2899301894736848</v>
      </c>
    </row>
    <row r="17" spans="1:18">
      <c r="A17" s="6">
        <v>4456270</v>
      </c>
      <c r="B17" s="470" t="s">
        <v>1508</v>
      </c>
      <c r="C17" s="469" t="s">
        <v>1509</v>
      </c>
      <c r="E17" s="6">
        <v>6400</v>
      </c>
      <c r="G17" s="398">
        <v>23426</v>
      </c>
      <c r="H17" s="398">
        <v>17712</v>
      </c>
      <c r="I17" s="398">
        <v>16636.88</v>
      </c>
      <c r="J17" s="398">
        <v>17914.61</v>
      </c>
      <c r="K17" s="398">
        <v>13296.27</v>
      </c>
      <c r="L17" s="398">
        <v>12256.56</v>
      </c>
      <c r="M17" s="583">
        <f t="shared" si="0"/>
        <v>11.14151559854338</v>
      </c>
      <c r="N17" s="583">
        <f t="shared" si="1"/>
        <v>8.5122607732115156</v>
      </c>
      <c r="O17" s="583">
        <f t="shared" si="2"/>
        <v>7.793064842105264</v>
      </c>
      <c r="P17" s="583">
        <f t="shared" si="3"/>
        <v>8.146433178947369</v>
      </c>
      <c r="Q17" s="583">
        <f t="shared" si="4"/>
        <v>5.1085668947368426</v>
      </c>
      <c r="R17" s="583">
        <f t="shared" si="5"/>
        <v>3.7672794947368424</v>
      </c>
    </row>
    <row r="18" spans="1:18">
      <c r="A18" s="6">
        <v>4456532</v>
      </c>
      <c r="B18" s="470" t="s">
        <v>1510</v>
      </c>
      <c r="C18" s="469" t="s">
        <v>1511</v>
      </c>
      <c r="E18" s="6">
        <v>6470</v>
      </c>
      <c r="G18" s="398">
        <v>31383</v>
      </c>
      <c r="H18" s="398">
        <v>43727</v>
      </c>
      <c r="I18" s="398">
        <v>45484.86</v>
      </c>
      <c r="J18" s="398">
        <v>46081.16</v>
      </c>
      <c r="K18" s="398">
        <v>37074.18</v>
      </c>
      <c r="L18" s="398">
        <v>36779.03</v>
      </c>
      <c r="M18" s="583">
        <f t="shared" si="0"/>
        <v>14.925902161234818</v>
      </c>
      <c r="N18" s="583">
        <f t="shared" si="1"/>
        <v>21.014884080296969</v>
      </c>
      <c r="O18" s="583">
        <f t="shared" si="2"/>
        <v>21.306066000000001</v>
      </c>
      <c r="P18" s="583">
        <f t="shared" si="3"/>
        <v>20.95480117894737</v>
      </c>
      <c r="Q18" s="583">
        <f t="shared" si="4"/>
        <v>14.244290210526316</v>
      </c>
      <c r="R18" s="583">
        <f t="shared" si="5"/>
        <v>11.30471237894737</v>
      </c>
    </row>
    <row r="19" spans="1:18">
      <c r="A19" s="6">
        <v>4457231</v>
      </c>
      <c r="B19" s="470" t="s">
        <v>1512</v>
      </c>
      <c r="C19" s="469" t="s">
        <v>402</v>
      </c>
      <c r="D19" s="6">
        <v>85</v>
      </c>
      <c r="E19" s="6">
        <v>6400</v>
      </c>
      <c r="G19" s="398">
        <v>20035</v>
      </c>
      <c r="H19" s="398">
        <v>18487</v>
      </c>
      <c r="I19" s="398">
        <v>18701.86</v>
      </c>
      <c r="J19" s="398">
        <v>18891.939999999999</v>
      </c>
      <c r="K19" s="398">
        <v>19121.810000000001</v>
      </c>
      <c r="L19" s="398">
        <v>18690.84</v>
      </c>
      <c r="M19" s="583">
        <f t="shared" si="0"/>
        <v>9.5287400758480576</v>
      </c>
      <c r="N19" s="583">
        <f t="shared" si="1"/>
        <v>8.8847202413257271</v>
      </c>
      <c r="O19" s="583">
        <f t="shared" si="2"/>
        <v>8.7603449473684201</v>
      </c>
      <c r="P19" s="583">
        <f t="shared" si="3"/>
        <v>8.5908611368421059</v>
      </c>
      <c r="Q19" s="583">
        <f t="shared" si="4"/>
        <v>7.3468006842105265</v>
      </c>
      <c r="R19" s="583">
        <f t="shared" si="5"/>
        <v>5.7449739789473693</v>
      </c>
    </row>
    <row r="20" spans="1:18">
      <c r="A20" s="6">
        <v>4457736</v>
      </c>
      <c r="B20" s="582" t="s">
        <v>1513</v>
      </c>
      <c r="C20" s="469" t="s">
        <v>1514</v>
      </c>
      <c r="E20" s="6">
        <v>6310</v>
      </c>
      <c r="F20" s="582"/>
      <c r="G20" s="398">
        <v>4594</v>
      </c>
      <c r="H20" s="398">
        <v>2656</v>
      </c>
      <c r="I20" s="398">
        <v>2640</v>
      </c>
      <c r="J20" s="593">
        <v>2641</v>
      </c>
      <c r="K20" s="594">
        <v>2641</v>
      </c>
      <c r="L20" s="398">
        <v>2641</v>
      </c>
      <c r="M20" s="583">
        <f t="shared" si="0"/>
        <v>2.1849279714722223</v>
      </c>
      <c r="N20" s="583">
        <f t="shared" si="1"/>
        <v>1.276454641692061</v>
      </c>
      <c r="O20" s="583">
        <f t="shared" si="2"/>
        <v>1.2366315789473685</v>
      </c>
      <c r="P20" s="583">
        <f t="shared" si="3"/>
        <v>1.20096</v>
      </c>
      <c r="Q20" s="583">
        <f t="shared" si="4"/>
        <v>1.0146999999999999</v>
      </c>
      <c r="R20" s="583">
        <f t="shared" si="5"/>
        <v>0.81176000000000015</v>
      </c>
    </row>
    <row r="21" spans="1:18">
      <c r="A21" s="6">
        <v>4458548</v>
      </c>
      <c r="B21" s="470" t="s">
        <v>1515</v>
      </c>
      <c r="C21" s="469" t="s">
        <v>650</v>
      </c>
      <c r="E21" s="6">
        <v>6300</v>
      </c>
      <c r="G21" s="398">
        <v>22143</v>
      </c>
      <c r="H21" s="398">
        <v>16728</v>
      </c>
      <c r="I21" s="398">
        <v>16150.68</v>
      </c>
      <c r="J21" s="398">
        <v>15286.52</v>
      </c>
      <c r="K21" s="398">
        <v>13962.53</v>
      </c>
      <c r="L21" s="398">
        <v>16168.96</v>
      </c>
      <c r="M21" s="583">
        <f t="shared" si="0"/>
        <v>10.531314774120467</v>
      </c>
      <c r="N21" s="583">
        <f t="shared" si="1"/>
        <v>8.0393573969219876</v>
      </c>
      <c r="O21" s="583">
        <f t="shared" si="2"/>
        <v>7.5653185263157896</v>
      </c>
      <c r="P21" s="583">
        <f t="shared" si="3"/>
        <v>6.9513438315789475</v>
      </c>
      <c r="Q21" s="583">
        <f t="shared" si="4"/>
        <v>5.3645509999999996</v>
      </c>
      <c r="R21" s="583">
        <f t="shared" si="5"/>
        <v>4.9698277052631585</v>
      </c>
    </row>
    <row r="22" spans="1:18">
      <c r="B22" s="470" t="s">
        <v>1516</v>
      </c>
      <c r="F22" s="470" t="s">
        <v>1689</v>
      </c>
      <c r="G22" s="398">
        <f>H22</f>
        <v>2419.5149999999999</v>
      </c>
      <c r="H22" s="398">
        <f>(I22+J22+K22+L22)/4</f>
        <v>2419.5149999999999</v>
      </c>
      <c r="I22" s="398">
        <v>2686.77</v>
      </c>
      <c r="J22" s="398">
        <v>2598.98</v>
      </c>
      <c r="K22" s="398">
        <v>1795.48</v>
      </c>
      <c r="L22" s="398">
        <v>2596.83</v>
      </c>
      <c r="M22" s="583">
        <f t="shared" si="0"/>
        <v>1.1507326950145003</v>
      </c>
      <c r="N22" s="583">
        <f t="shared" si="1"/>
        <v>1.1628016387023972</v>
      </c>
      <c r="O22" s="583">
        <f t="shared" si="2"/>
        <v>1.2585396315789474</v>
      </c>
      <c r="P22" s="583">
        <f t="shared" si="3"/>
        <v>1.1818519578947368</v>
      </c>
      <c r="Q22" s="583">
        <f t="shared" si="4"/>
        <v>0.68984231578947375</v>
      </c>
      <c r="R22" s="583">
        <f t="shared" si="5"/>
        <v>0.7981835368421053</v>
      </c>
    </row>
    <row r="23" spans="1:18">
      <c r="A23" s="6">
        <v>4458849</v>
      </c>
      <c r="B23" s="470" t="s">
        <v>1517</v>
      </c>
      <c r="C23" s="469" t="s">
        <v>1091</v>
      </c>
      <c r="E23" s="6">
        <v>6310</v>
      </c>
      <c r="G23" s="398">
        <v>29233</v>
      </c>
      <c r="H23" s="398">
        <v>26669</v>
      </c>
      <c r="I23" s="398">
        <v>26925.98</v>
      </c>
      <c r="J23" s="398">
        <v>28841.439999999999</v>
      </c>
      <c r="K23" s="398">
        <v>24069.55</v>
      </c>
      <c r="L23" s="398">
        <v>20345.150000000001</v>
      </c>
      <c r="M23" s="583">
        <f t="shared" si="0"/>
        <v>13.903352065748253</v>
      </c>
      <c r="N23" s="583">
        <f t="shared" si="1"/>
        <v>12.816931038887642</v>
      </c>
      <c r="O23" s="583">
        <f t="shared" si="2"/>
        <v>12.612695894736841</v>
      </c>
      <c r="P23" s="583">
        <f t="shared" si="3"/>
        <v>13.115265347368421</v>
      </c>
      <c r="Q23" s="583">
        <f t="shared" si="4"/>
        <v>9.2477744736842098</v>
      </c>
      <c r="R23" s="583">
        <f t="shared" si="5"/>
        <v>6.2534566315789482</v>
      </c>
    </row>
    <row r="24" spans="1:18">
      <c r="A24" s="6">
        <v>4459274</v>
      </c>
      <c r="B24" s="470" t="s">
        <v>1518</v>
      </c>
      <c r="C24" s="469" t="s">
        <v>45</v>
      </c>
      <c r="D24" s="6">
        <v>20</v>
      </c>
      <c r="E24" s="6">
        <v>6440</v>
      </c>
      <c r="G24" s="398">
        <v>16452</v>
      </c>
      <c r="H24" s="398">
        <v>17435</v>
      </c>
      <c r="I24" s="398">
        <v>15061.83</v>
      </c>
      <c r="J24" s="398">
        <v>15653.85</v>
      </c>
      <c r="K24" s="398">
        <v>13790</v>
      </c>
      <c r="L24" s="398">
        <v>14652.27</v>
      </c>
      <c r="M24" s="583">
        <f t="shared" si="0"/>
        <v>7.8246484516023083</v>
      </c>
      <c r="N24" s="583">
        <f t="shared" si="1"/>
        <v>8.3791365504145645</v>
      </c>
      <c r="O24" s="583">
        <f t="shared" si="2"/>
        <v>7.055278263157895</v>
      </c>
      <c r="P24" s="583">
        <f t="shared" si="3"/>
        <v>7.1183823157894741</v>
      </c>
      <c r="Q24" s="583">
        <f t="shared" si="4"/>
        <v>5.2982631578947368</v>
      </c>
      <c r="R24" s="583">
        <f t="shared" si="5"/>
        <v>4.503645094736842</v>
      </c>
    </row>
    <row r="25" spans="1:18">
      <c r="A25" s="6">
        <v>4459298</v>
      </c>
      <c r="B25" s="470" t="s">
        <v>1519</v>
      </c>
      <c r="C25" s="469" t="s">
        <v>368</v>
      </c>
      <c r="D25" s="6">
        <v>20</v>
      </c>
      <c r="E25" s="6">
        <v>6440</v>
      </c>
      <c r="G25" s="398">
        <v>56310</v>
      </c>
      <c r="H25" s="398">
        <v>66321</v>
      </c>
      <c r="I25" s="398">
        <v>55177.78</v>
      </c>
      <c r="J25" s="398">
        <v>52257.68</v>
      </c>
      <c r="K25" s="398">
        <v>47524.81</v>
      </c>
      <c r="L25" s="398">
        <v>46233.68</v>
      </c>
      <c r="M25" s="583">
        <f t="shared" si="0"/>
        <v>26.781300407836493</v>
      </c>
      <c r="N25" s="583">
        <f t="shared" si="1"/>
        <v>31.873399206196982</v>
      </c>
      <c r="O25" s="583">
        <f t="shared" si="2"/>
        <v>25.846433789473682</v>
      </c>
      <c r="P25" s="583">
        <f t="shared" si="3"/>
        <v>23.763492378947369</v>
      </c>
      <c r="Q25" s="583">
        <f t="shared" si="4"/>
        <v>18.259532263157894</v>
      </c>
      <c r="R25" s="583">
        <f t="shared" si="5"/>
        <v>14.210773221052634</v>
      </c>
    </row>
    <row r="26" spans="1:18">
      <c r="A26" s="6">
        <v>4459748</v>
      </c>
      <c r="B26" s="470" t="s">
        <v>1520</v>
      </c>
      <c r="C26" s="469" t="s">
        <v>534</v>
      </c>
      <c r="D26" s="6">
        <v>1</v>
      </c>
      <c r="E26" s="6">
        <v>6430</v>
      </c>
      <c r="G26" s="398">
        <v>22901</v>
      </c>
      <c r="H26" s="398">
        <v>15918</v>
      </c>
      <c r="I26" s="398">
        <v>17767.18</v>
      </c>
      <c r="J26" s="398">
        <v>17443.86</v>
      </c>
      <c r="K26" s="398">
        <v>15609.32</v>
      </c>
      <c r="L26" s="398">
        <v>14869.53</v>
      </c>
      <c r="M26" s="583">
        <f t="shared" si="0"/>
        <v>10.891823133366426</v>
      </c>
      <c r="N26" s="583">
        <f t="shared" si="1"/>
        <v>7.6500771786348745</v>
      </c>
      <c r="O26" s="583">
        <f t="shared" si="2"/>
        <v>8.3225211578947373</v>
      </c>
      <c r="P26" s="583">
        <f t="shared" si="3"/>
        <v>7.9323658105263162</v>
      </c>
      <c r="Q26" s="583">
        <f t="shared" si="4"/>
        <v>5.9972650526315796</v>
      </c>
      <c r="R26" s="583">
        <f t="shared" si="5"/>
        <v>4.5704239578947377</v>
      </c>
    </row>
    <row r="27" spans="1:18">
      <c r="A27" s="6">
        <v>4459966</v>
      </c>
      <c r="B27" s="470" t="s">
        <v>1521</v>
      </c>
      <c r="C27" s="469" t="s">
        <v>476</v>
      </c>
      <c r="E27" s="6">
        <v>6430</v>
      </c>
      <c r="G27" s="398">
        <v>17462</v>
      </c>
      <c r="H27" s="398">
        <v>21416</v>
      </c>
      <c r="I27" s="398">
        <v>22959.25</v>
      </c>
      <c r="J27" s="398">
        <v>22429.599999999999</v>
      </c>
      <c r="K27" s="398">
        <v>11551.04</v>
      </c>
      <c r="L27" s="398">
        <v>10257.18</v>
      </c>
      <c r="M27" s="583">
        <f t="shared" si="0"/>
        <v>8.3050091941332056</v>
      </c>
      <c r="N27" s="583">
        <f t="shared" si="1"/>
        <v>10.292376734366407</v>
      </c>
      <c r="O27" s="583">
        <f t="shared" si="2"/>
        <v>10.754596052631578</v>
      </c>
      <c r="P27" s="583">
        <f t="shared" si="3"/>
        <v>10.19956547368421</v>
      </c>
      <c r="Q27" s="583">
        <f t="shared" si="4"/>
        <v>4.4380311578947369</v>
      </c>
      <c r="R27" s="583">
        <f t="shared" si="5"/>
        <v>3.1527332210526322</v>
      </c>
    </row>
    <row r="28" spans="1:18">
      <c r="A28" s="6">
        <v>4459990</v>
      </c>
      <c r="B28" s="470" t="s">
        <v>1522</v>
      </c>
      <c r="C28" s="469" t="s">
        <v>368</v>
      </c>
      <c r="E28" s="6">
        <v>6430</v>
      </c>
      <c r="G28" s="398">
        <v>40123</v>
      </c>
      <c r="H28" s="398">
        <v>33647</v>
      </c>
      <c r="I28" s="398">
        <v>36182.89</v>
      </c>
      <c r="J28" s="398">
        <v>34065.019999999997</v>
      </c>
      <c r="K28" s="398">
        <v>30756.44</v>
      </c>
      <c r="L28" s="398">
        <v>26382.12</v>
      </c>
      <c r="M28" s="583">
        <f t="shared" si="0"/>
        <v>19.082687200561598</v>
      </c>
      <c r="N28" s="583">
        <f t="shared" si="1"/>
        <v>16.1705080305018</v>
      </c>
      <c r="O28" s="583">
        <f t="shared" si="2"/>
        <v>16.948827421052631</v>
      </c>
      <c r="P28" s="583">
        <f t="shared" si="3"/>
        <v>15.49061962105263</v>
      </c>
      <c r="Q28" s="583">
        <f t="shared" si="4"/>
        <v>11.816948</v>
      </c>
      <c r="R28" s="583">
        <f t="shared" si="5"/>
        <v>8.1090305684210531</v>
      </c>
    </row>
    <row r="29" spans="1:18">
      <c r="A29" s="6">
        <v>44510155</v>
      </c>
      <c r="B29" s="470" t="s">
        <v>779</v>
      </c>
      <c r="C29" s="469" t="s">
        <v>369</v>
      </c>
      <c r="E29" s="6">
        <v>6300</v>
      </c>
      <c r="G29" s="398">
        <v>26857</v>
      </c>
      <c r="H29" s="398">
        <v>32456</v>
      </c>
      <c r="I29" s="398">
        <v>33235.800000000003</v>
      </c>
      <c r="J29" s="398">
        <v>35014.54</v>
      </c>
      <c r="K29" s="398">
        <v>40664.5</v>
      </c>
      <c r="L29" s="398">
        <v>35646.47</v>
      </c>
      <c r="M29" s="583">
        <f t="shared" si="0"/>
        <v>12.773315309061706</v>
      </c>
      <c r="N29" s="583">
        <f t="shared" si="1"/>
        <v>15.598121931761119</v>
      </c>
      <c r="O29" s="583">
        <f t="shared" si="2"/>
        <v>15.568348421052633</v>
      </c>
      <c r="P29" s="583">
        <f t="shared" si="3"/>
        <v>15.922401347368423</v>
      </c>
      <c r="Q29" s="583">
        <f t="shared" si="4"/>
        <v>15.62372894736842</v>
      </c>
      <c r="R29" s="583">
        <f t="shared" si="5"/>
        <v>10.956599200000001</v>
      </c>
    </row>
    <row r="30" spans="1:18">
      <c r="A30" s="6">
        <v>44510490</v>
      </c>
      <c r="B30" s="470" t="s">
        <v>780</v>
      </c>
      <c r="C30" s="469" t="s">
        <v>1523</v>
      </c>
      <c r="D30" s="6">
        <v>9</v>
      </c>
      <c r="E30" s="6">
        <v>6300</v>
      </c>
      <c r="G30" s="398">
        <v>20337</v>
      </c>
      <c r="H30" s="398">
        <v>19747</v>
      </c>
      <c r="I30" s="398">
        <v>19882.46</v>
      </c>
      <c r="J30" s="398">
        <v>19914.060000000001</v>
      </c>
      <c r="K30" s="398">
        <v>18253.310000000001</v>
      </c>
      <c r="L30" s="398">
        <v>19498.88</v>
      </c>
      <c r="M30" s="583">
        <f t="shared" si="0"/>
        <v>9.6723726939117523</v>
      </c>
      <c r="N30" s="583">
        <f t="shared" si="1"/>
        <v>9.4902672475501237</v>
      </c>
      <c r="O30" s="583">
        <f t="shared" si="2"/>
        <v>9.3133628421052634</v>
      </c>
      <c r="P30" s="583">
        <f t="shared" si="3"/>
        <v>9.055656757894738</v>
      </c>
      <c r="Q30" s="583">
        <f t="shared" si="4"/>
        <v>7.0131138421052635</v>
      </c>
      <c r="R30" s="583">
        <f t="shared" si="5"/>
        <v>5.9933399578947375</v>
      </c>
    </row>
    <row r="31" spans="1:18">
      <c r="A31" s="6">
        <v>44510536</v>
      </c>
      <c r="B31" s="470" t="s">
        <v>781</v>
      </c>
      <c r="C31" s="469" t="s">
        <v>382</v>
      </c>
      <c r="D31" s="6">
        <v>16</v>
      </c>
      <c r="E31" s="6">
        <v>6400</v>
      </c>
      <c r="G31" s="398">
        <v>32228</v>
      </c>
      <c r="H31" s="398">
        <v>29675</v>
      </c>
      <c r="I31" s="398">
        <v>27654.51</v>
      </c>
      <c r="J31" s="398">
        <v>27433.29</v>
      </c>
      <c r="K31" s="398">
        <v>25609.77</v>
      </c>
      <c r="L31" s="398">
        <v>23872.74</v>
      </c>
      <c r="M31" s="583">
        <f t="shared" si="0"/>
        <v>15.327788128995817</v>
      </c>
      <c r="N31" s="583">
        <f t="shared" si="1"/>
        <v>14.261593182308701</v>
      </c>
      <c r="O31" s="583">
        <f t="shared" si="2"/>
        <v>12.953954684210526</v>
      </c>
      <c r="P31" s="583">
        <f t="shared" si="3"/>
        <v>12.474927663157896</v>
      </c>
      <c r="Q31" s="583">
        <f t="shared" si="4"/>
        <v>9.8395432105263154</v>
      </c>
      <c r="R31" s="583">
        <f t="shared" si="5"/>
        <v>7.3377264000000011</v>
      </c>
    </row>
    <row r="32" spans="1:18">
      <c r="A32" s="6">
        <v>44511446</v>
      </c>
      <c r="B32" s="470" t="s">
        <v>782</v>
      </c>
      <c r="C32" s="469" t="s">
        <v>1524</v>
      </c>
      <c r="E32" s="6">
        <v>6430</v>
      </c>
      <c r="G32" s="398">
        <v>5839</v>
      </c>
      <c r="H32" s="398">
        <v>5134</v>
      </c>
      <c r="I32" s="398">
        <v>5329.53</v>
      </c>
      <c r="J32" s="398">
        <v>5443.3</v>
      </c>
      <c r="K32" s="398">
        <v>4883.5</v>
      </c>
      <c r="L32" s="398">
        <v>5637.6</v>
      </c>
      <c r="M32" s="583">
        <f t="shared" si="0"/>
        <v>2.7770558174632796</v>
      </c>
      <c r="N32" s="583">
        <f t="shared" si="1"/>
        <v>2.4673637539333737</v>
      </c>
      <c r="O32" s="583">
        <f t="shared" si="2"/>
        <v>2.4964640526315787</v>
      </c>
      <c r="P32" s="583">
        <f t="shared" si="3"/>
        <v>2.4752690526315795</v>
      </c>
      <c r="Q32" s="583">
        <f t="shared" si="4"/>
        <v>1.876292105263158</v>
      </c>
      <c r="R32" s="583">
        <f t="shared" si="5"/>
        <v>1.7328202105263162</v>
      </c>
    </row>
    <row r="33" spans="1:18">
      <c r="A33" s="6">
        <v>44511945</v>
      </c>
      <c r="B33" s="470" t="s">
        <v>783</v>
      </c>
      <c r="C33" s="469" t="s">
        <v>1525</v>
      </c>
      <c r="D33" s="6">
        <v>1</v>
      </c>
      <c r="E33" s="6">
        <v>6430</v>
      </c>
      <c r="G33" s="398">
        <v>3922</v>
      </c>
      <c r="H33" s="398">
        <v>2865</v>
      </c>
      <c r="I33" s="398">
        <v>3230.58</v>
      </c>
      <c r="J33" s="398">
        <v>3258.06</v>
      </c>
      <c r="K33" s="398">
        <v>3072.34</v>
      </c>
      <c r="L33" s="398">
        <v>3061.96</v>
      </c>
      <c r="M33" s="583">
        <f t="shared" si="0"/>
        <v>1.8653216160457242</v>
      </c>
      <c r="N33" s="583">
        <f t="shared" si="1"/>
        <v>1.3768985498673776</v>
      </c>
      <c r="O33" s="583">
        <f t="shared" si="2"/>
        <v>1.5132716842105263</v>
      </c>
      <c r="P33" s="583">
        <f t="shared" si="3"/>
        <v>1.4815599157894739</v>
      </c>
      <c r="Q33" s="583">
        <f t="shared" si="4"/>
        <v>1.1804253684210528</v>
      </c>
      <c r="R33" s="583">
        <f t="shared" si="5"/>
        <v>0.94114981052631597</v>
      </c>
    </row>
    <row r="34" spans="1:18">
      <c r="B34" s="582" t="s">
        <v>1526</v>
      </c>
      <c r="F34" s="582" t="s">
        <v>1692</v>
      </c>
      <c r="G34" s="594">
        <v>900</v>
      </c>
      <c r="H34" s="398">
        <v>900</v>
      </c>
      <c r="I34" s="594">
        <v>900</v>
      </c>
      <c r="J34" s="398">
        <v>900</v>
      </c>
      <c r="K34" s="594">
        <v>900</v>
      </c>
      <c r="L34" s="398">
        <v>900</v>
      </c>
      <c r="M34" s="583">
        <f t="shared" si="0"/>
        <v>0.4280442260176317</v>
      </c>
      <c r="N34" s="583">
        <f t="shared" si="1"/>
        <v>0.43253357587456892</v>
      </c>
      <c r="O34" s="583">
        <f t="shared" si="2"/>
        <v>0.42157894736842105</v>
      </c>
      <c r="P34" s="583">
        <f t="shared" si="3"/>
        <v>0.40926315789473683</v>
      </c>
      <c r="Q34" s="583">
        <f t="shared" si="4"/>
        <v>0.34578947368421048</v>
      </c>
      <c r="R34" s="583">
        <f t="shared" si="5"/>
        <v>0.27663157894736845</v>
      </c>
    </row>
    <row r="35" spans="1:18">
      <c r="B35" s="470" t="s">
        <v>784</v>
      </c>
      <c r="F35" s="470" t="s">
        <v>1689</v>
      </c>
      <c r="G35" s="398">
        <f>H35</f>
        <v>6073.3125000000009</v>
      </c>
      <c r="H35" s="398">
        <f>(I35+J35+K35+L35)/4</f>
        <v>6073.3125000000009</v>
      </c>
      <c r="I35" s="398">
        <v>5843.27</v>
      </c>
      <c r="J35" s="398">
        <v>6135.35</v>
      </c>
      <c r="K35" s="398">
        <v>6182.5</v>
      </c>
      <c r="L35" s="398">
        <v>6132.13</v>
      </c>
      <c r="M35" s="583">
        <f t="shared" si="0"/>
        <v>2.8884959426952315</v>
      </c>
      <c r="N35" s="583">
        <f t="shared" si="1"/>
        <v>2.9187906366985756</v>
      </c>
      <c r="O35" s="583">
        <f t="shared" si="2"/>
        <v>2.7371106842105268</v>
      </c>
      <c r="P35" s="583">
        <f t="shared" si="3"/>
        <v>2.7899696842105266</v>
      </c>
      <c r="Q35" s="583">
        <f t="shared" si="4"/>
        <v>2.3753815789473687</v>
      </c>
      <c r="R35" s="583">
        <f t="shared" si="5"/>
        <v>1.8848231157894739</v>
      </c>
    </row>
    <row r="36" spans="1:18">
      <c r="B36" s="470" t="s">
        <v>786</v>
      </c>
      <c r="F36" s="470" t="s">
        <v>1689</v>
      </c>
      <c r="G36" s="398">
        <f>H36</f>
        <v>12199.33</v>
      </c>
      <c r="H36" s="398">
        <f>(I36+J36+K36+L36)/4</f>
        <v>12199.33</v>
      </c>
      <c r="I36" s="398">
        <v>11804.23</v>
      </c>
      <c r="J36" s="398">
        <v>12246.08</v>
      </c>
      <c r="K36" s="398">
        <v>12013.11</v>
      </c>
      <c r="L36" s="398">
        <v>12733.9</v>
      </c>
      <c r="M36" s="583">
        <f t="shared" si="0"/>
        <v>5.80205863087075</v>
      </c>
      <c r="N36" s="583">
        <f t="shared" si="1"/>
        <v>5.8629109201932268</v>
      </c>
      <c r="O36" s="583">
        <f t="shared" si="2"/>
        <v>5.5293498421052627</v>
      </c>
      <c r="P36" s="583">
        <f t="shared" si="3"/>
        <v>5.5687437473684218</v>
      </c>
      <c r="Q36" s="583">
        <f t="shared" si="4"/>
        <v>4.6155633157894744</v>
      </c>
      <c r="R36" s="583">
        <f t="shared" si="5"/>
        <v>3.9139987368421054</v>
      </c>
    </row>
    <row r="37" spans="1:18">
      <c r="A37" s="6">
        <v>44512640</v>
      </c>
      <c r="B37" s="470" t="s">
        <v>785</v>
      </c>
      <c r="C37" s="469" t="s">
        <v>1527</v>
      </c>
      <c r="D37" s="6">
        <v>26</v>
      </c>
      <c r="E37" s="6">
        <v>6430</v>
      </c>
      <c r="G37" s="398">
        <v>24636</v>
      </c>
      <c r="H37" s="398">
        <v>19771</v>
      </c>
      <c r="I37" s="398">
        <v>19440.43</v>
      </c>
      <c r="J37" s="398">
        <v>19893.93</v>
      </c>
      <c r="K37" s="398">
        <v>18955.14</v>
      </c>
      <c r="L37" s="398">
        <v>19997.64</v>
      </c>
      <c r="M37" s="583">
        <f t="shared" si="0"/>
        <v>11.716997280189306</v>
      </c>
      <c r="N37" s="583">
        <f t="shared" si="1"/>
        <v>9.5018014762401126</v>
      </c>
      <c r="O37" s="583">
        <f t="shared" si="2"/>
        <v>9.1063066842105265</v>
      </c>
      <c r="P37" s="583">
        <f t="shared" si="3"/>
        <v>9.0465029052631571</v>
      </c>
      <c r="Q37" s="583">
        <f t="shared" si="4"/>
        <v>7.282764315789473</v>
      </c>
      <c r="R37" s="583">
        <f t="shared" si="5"/>
        <v>6.1466430315789475</v>
      </c>
    </row>
    <row r="38" spans="1:18">
      <c r="A38" s="6">
        <v>44512975</v>
      </c>
      <c r="B38" s="470" t="s">
        <v>787</v>
      </c>
      <c r="C38" s="469" t="s">
        <v>1528</v>
      </c>
      <c r="D38" s="6">
        <v>26</v>
      </c>
      <c r="E38" s="6">
        <v>6470</v>
      </c>
      <c r="G38" s="398">
        <v>2286</v>
      </c>
      <c r="H38" s="398">
        <v>2028</v>
      </c>
      <c r="I38" s="398">
        <v>2185.5500000000002</v>
      </c>
      <c r="J38" s="398">
        <v>2484.52</v>
      </c>
      <c r="K38" s="398">
        <v>2367.84</v>
      </c>
      <c r="L38" s="398">
        <v>2282.1799999999998</v>
      </c>
      <c r="M38" s="583">
        <f t="shared" si="0"/>
        <v>1.0872323340847847</v>
      </c>
      <c r="N38" s="583">
        <f t="shared" si="1"/>
        <v>0.97464232430402853</v>
      </c>
      <c r="O38" s="583">
        <f t="shared" si="2"/>
        <v>1.0237576315789476</v>
      </c>
      <c r="P38" s="583">
        <f t="shared" si="3"/>
        <v>1.1298027789473686</v>
      </c>
      <c r="Q38" s="583">
        <f t="shared" si="4"/>
        <v>0.90974905263157901</v>
      </c>
      <c r="R38" s="583">
        <f t="shared" si="5"/>
        <v>0.70147006315789473</v>
      </c>
    </row>
    <row r="39" spans="1:18">
      <c r="A39" s="6">
        <v>44513711</v>
      </c>
      <c r="B39" s="470" t="s">
        <v>788</v>
      </c>
      <c r="C39" s="469" t="s">
        <v>1529</v>
      </c>
      <c r="E39" s="6">
        <v>6430</v>
      </c>
      <c r="G39" s="398">
        <v>5173</v>
      </c>
      <c r="H39" s="398">
        <v>3015</v>
      </c>
      <c r="I39" s="398">
        <v>2033</v>
      </c>
      <c r="J39" s="398">
        <v>2493.7800000000002</v>
      </c>
      <c r="K39" s="398">
        <v>2359.11</v>
      </c>
      <c r="L39" s="398">
        <v>2495.1999999999998</v>
      </c>
      <c r="M39" s="583">
        <f t="shared" si="0"/>
        <v>2.4603030902102319</v>
      </c>
      <c r="N39" s="583">
        <f t="shared" si="1"/>
        <v>1.4489874791798059</v>
      </c>
      <c r="O39" s="583">
        <f t="shared" si="2"/>
        <v>0.95230000000000004</v>
      </c>
      <c r="P39" s="583">
        <f t="shared" si="3"/>
        <v>1.1340136421052631</v>
      </c>
      <c r="Q39" s="583">
        <f t="shared" si="4"/>
        <v>0.90639489473684209</v>
      </c>
      <c r="R39" s="583">
        <f t="shared" si="5"/>
        <v>0.76694568421052645</v>
      </c>
    </row>
    <row r="40" spans="1:18">
      <c r="A40" s="6">
        <v>44513840</v>
      </c>
      <c r="B40" s="470" t="s">
        <v>789</v>
      </c>
      <c r="C40" s="469" t="s">
        <v>1530</v>
      </c>
      <c r="D40" s="6">
        <v>0</v>
      </c>
      <c r="E40" s="6">
        <v>6400</v>
      </c>
      <c r="G40" s="398">
        <v>15179</v>
      </c>
      <c r="H40" s="398">
        <v>16541</v>
      </c>
      <c r="I40" s="398">
        <v>13735.11</v>
      </c>
      <c r="J40" s="398">
        <v>12655.31</v>
      </c>
      <c r="K40" s="398">
        <v>10151.16</v>
      </c>
      <c r="L40" s="398">
        <v>9837.86</v>
      </c>
      <c r="M40" s="583">
        <f t="shared" si="0"/>
        <v>7.2192036741351471</v>
      </c>
      <c r="N40" s="583">
        <f t="shared" si="1"/>
        <v>7.949486531712493</v>
      </c>
      <c r="O40" s="583">
        <f t="shared" si="2"/>
        <v>6.4338146842105264</v>
      </c>
      <c r="P40" s="583">
        <f t="shared" si="3"/>
        <v>5.754835705263158</v>
      </c>
      <c r="Q40" s="583">
        <f t="shared" si="4"/>
        <v>3.9001825263157897</v>
      </c>
      <c r="R40" s="583">
        <f t="shared" si="5"/>
        <v>3.023847494736843</v>
      </c>
    </row>
    <row r="41" spans="1:18">
      <c r="A41" s="6">
        <v>44514790</v>
      </c>
      <c r="B41" s="470" t="s">
        <v>790</v>
      </c>
      <c r="C41" s="469" t="s">
        <v>1531</v>
      </c>
      <c r="E41" s="6">
        <v>6430</v>
      </c>
      <c r="G41" s="398">
        <v>8611</v>
      </c>
      <c r="H41" s="398">
        <v>7538</v>
      </c>
      <c r="I41" s="398">
        <v>8048.88</v>
      </c>
      <c r="J41" s="398">
        <v>7271.94</v>
      </c>
      <c r="K41" s="398">
        <v>5286.97</v>
      </c>
      <c r="L41" s="398">
        <v>4071.13</v>
      </c>
      <c r="M41" s="583">
        <f t="shared" si="0"/>
        <v>4.0954320335975849</v>
      </c>
      <c r="N41" s="583">
        <f t="shared" si="1"/>
        <v>3.6227089943805555</v>
      </c>
      <c r="O41" s="583">
        <f t="shared" si="2"/>
        <v>3.7702648421052634</v>
      </c>
      <c r="P41" s="583">
        <f t="shared" si="3"/>
        <v>3.3068190315789474</v>
      </c>
      <c r="Q41" s="583">
        <f t="shared" si="4"/>
        <v>2.0313095263157899</v>
      </c>
      <c r="R41" s="583">
        <f t="shared" si="5"/>
        <v>1.2513368000000002</v>
      </c>
    </row>
    <row r="42" spans="1:18">
      <c r="A42" s="6">
        <v>44514792</v>
      </c>
      <c r="B42" s="470" t="s">
        <v>791</v>
      </c>
      <c r="C42" s="469" t="s">
        <v>681</v>
      </c>
      <c r="D42" s="6">
        <v>12</v>
      </c>
      <c r="E42" s="6">
        <v>6430</v>
      </c>
      <c r="G42" s="398">
        <v>27911</v>
      </c>
      <c r="H42" s="398">
        <v>26138</v>
      </c>
      <c r="I42" s="398">
        <v>27621.119999999999</v>
      </c>
      <c r="J42" s="398">
        <v>28853.65</v>
      </c>
      <c r="K42" s="398">
        <v>22521.33</v>
      </c>
      <c r="L42" s="398">
        <v>19360.95</v>
      </c>
      <c r="M42" s="583">
        <f t="shared" si="0"/>
        <v>13.27460265819791</v>
      </c>
      <c r="N42" s="583">
        <f t="shared" si="1"/>
        <v>12.561736229121646</v>
      </c>
      <c r="O42" s="583">
        <f t="shared" si="2"/>
        <v>12.938314105263158</v>
      </c>
      <c r="P42" s="583">
        <f t="shared" si="3"/>
        <v>13.120817684210527</v>
      </c>
      <c r="Q42" s="583">
        <f t="shared" si="4"/>
        <v>8.6529320526315789</v>
      </c>
      <c r="R42" s="583">
        <f t="shared" si="5"/>
        <v>5.950944631578948</v>
      </c>
    </row>
    <row r="43" spans="1:18">
      <c r="A43" s="6">
        <v>44514891</v>
      </c>
      <c r="B43" s="470" t="s">
        <v>792</v>
      </c>
      <c r="C43" s="469" t="s">
        <v>1532</v>
      </c>
      <c r="D43" s="6">
        <v>0</v>
      </c>
      <c r="E43" s="6">
        <v>6400</v>
      </c>
      <c r="G43" s="398">
        <v>7260</v>
      </c>
      <c r="H43" s="398">
        <v>7587</v>
      </c>
      <c r="I43" s="398">
        <v>6381.96</v>
      </c>
      <c r="J43" s="398">
        <v>7235.83</v>
      </c>
      <c r="K43" s="398">
        <v>5464.24</v>
      </c>
      <c r="L43" s="398">
        <v>4782.03</v>
      </c>
      <c r="M43" s="583">
        <f t="shared" si="0"/>
        <v>3.4528900898755626</v>
      </c>
      <c r="N43" s="583">
        <f t="shared" si="1"/>
        <v>3.6462580446226154</v>
      </c>
      <c r="O43" s="583">
        <f t="shared" si="2"/>
        <v>2.9894444210526316</v>
      </c>
      <c r="P43" s="583">
        <f t="shared" si="3"/>
        <v>3.2903984842105265</v>
      </c>
      <c r="Q43" s="583">
        <f t="shared" si="4"/>
        <v>2.0994185263157892</v>
      </c>
      <c r="R43" s="583">
        <f t="shared" si="5"/>
        <v>1.4698450105263161</v>
      </c>
    </row>
    <row r="44" spans="1:18">
      <c r="A44" s="6">
        <v>44514893</v>
      </c>
      <c r="B44" s="582" t="s">
        <v>1533</v>
      </c>
      <c r="C44" s="469" t="s">
        <v>777</v>
      </c>
      <c r="E44" s="6">
        <v>6300</v>
      </c>
      <c r="F44" s="582"/>
      <c r="G44" s="398">
        <v>499</v>
      </c>
      <c r="H44" s="398">
        <v>285</v>
      </c>
      <c r="I44" s="398">
        <v>283</v>
      </c>
      <c r="J44" s="593">
        <v>285</v>
      </c>
      <c r="K44" s="594">
        <v>284</v>
      </c>
      <c r="L44" s="398">
        <v>284</v>
      </c>
      <c r="M44" s="583">
        <f t="shared" si="0"/>
        <v>0.23732674309199803</v>
      </c>
      <c r="N44" s="583">
        <f t="shared" si="1"/>
        <v>0.1369689656936135</v>
      </c>
      <c r="O44" s="583">
        <f t="shared" si="2"/>
        <v>0.13256315789473685</v>
      </c>
      <c r="P44" s="583">
        <f t="shared" si="3"/>
        <v>0.12959999999999999</v>
      </c>
      <c r="Q44" s="583">
        <f t="shared" si="4"/>
        <v>0.10911578947368421</v>
      </c>
      <c r="R44" s="583">
        <f t="shared" si="5"/>
        <v>8.7292631578947372E-2</v>
      </c>
    </row>
    <row r="45" spans="1:18">
      <c r="A45" s="6">
        <v>44515027</v>
      </c>
      <c r="B45" s="582" t="s">
        <v>1534</v>
      </c>
      <c r="C45" s="469" t="s">
        <v>1535</v>
      </c>
      <c r="E45" s="6">
        <v>6430</v>
      </c>
      <c r="F45" s="582"/>
      <c r="G45" s="398">
        <v>21947</v>
      </c>
      <c r="H45" s="398">
        <v>21947</v>
      </c>
      <c r="I45" s="398">
        <v>21947</v>
      </c>
      <c r="J45" s="398">
        <v>24864.6</v>
      </c>
      <c r="K45" s="594">
        <v>23361</v>
      </c>
      <c r="L45" s="398">
        <v>24593</v>
      </c>
      <c r="M45" s="583">
        <f t="shared" si="0"/>
        <v>10.438096253787737</v>
      </c>
      <c r="N45" s="583">
        <f t="shared" si="1"/>
        <v>10.547571544132404</v>
      </c>
      <c r="O45" s="583">
        <f t="shared" si="2"/>
        <v>10.280436842105264</v>
      </c>
      <c r="P45" s="583">
        <f t="shared" si="3"/>
        <v>11.306849684210526</v>
      </c>
      <c r="Q45" s="583">
        <f t="shared" si="4"/>
        <v>8.975542105263159</v>
      </c>
      <c r="R45" s="583">
        <f t="shared" si="5"/>
        <v>7.5591115789473688</v>
      </c>
    </row>
    <row r="46" spans="1:18">
      <c r="A46" s="6">
        <v>44515714</v>
      </c>
      <c r="B46" s="470" t="s">
        <v>794</v>
      </c>
      <c r="C46" s="469" t="s">
        <v>1536</v>
      </c>
      <c r="D46" s="6">
        <v>42</v>
      </c>
      <c r="E46" s="6">
        <v>6400</v>
      </c>
      <c r="G46" s="398">
        <v>24595</v>
      </c>
      <c r="H46" s="398">
        <v>25312</v>
      </c>
      <c r="I46" s="398">
        <v>26230.53</v>
      </c>
      <c r="J46" s="398">
        <v>29183.89</v>
      </c>
      <c r="K46" s="398">
        <v>25957.79</v>
      </c>
      <c r="L46" s="398">
        <v>23149.99</v>
      </c>
      <c r="M46" s="583">
        <f t="shared" si="0"/>
        <v>11.697497487670725</v>
      </c>
      <c r="N46" s="583">
        <f t="shared" si="1"/>
        <v>12.164766525041207</v>
      </c>
      <c r="O46" s="583">
        <f t="shared" si="2"/>
        <v>12.28693247368421</v>
      </c>
      <c r="P46" s="583">
        <f t="shared" si="3"/>
        <v>13.27098997894737</v>
      </c>
      <c r="Q46" s="583">
        <f t="shared" si="4"/>
        <v>9.9732561578947383</v>
      </c>
      <c r="R46" s="583">
        <f t="shared" si="5"/>
        <v>7.1155758736842118</v>
      </c>
    </row>
    <row r="47" spans="1:18">
      <c r="B47" s="470" t="s">
        <v>793</v>
      </c>
      <c r="F47" s="470" t="s">
        <v>1693</v>
      </c>
      <c r="K47" s="398">
        <v>2927.92</v>
      </c>
      <c r="L47" s="398">
        <v>5012.2299999999996</v>
      </c>
      <c r="M47" s="583">
        <f t="shared" si="0"/>
        <v>0</v>
      </c>
      <c r="N47" s="583">
        <f t="shared" si="1"/>
        <v>0</v>
      </c>
      <c r="O47" s="583">
        <f t="shared" si="2"/>
        <v>0</v>
      </c>
      <c r="P47" s="583">
        <f t="shared" si="3"/>
        <v>0</v>
      </c>
      <c r="Q47" s="583">
        <f t="shared" si="4"/>
        <v>1.1249376842105263</v>
      </c>
      <c r="R47" s="583">
        <f t="shared" si="5"/>
        <v>1.5406012210526316</v>
      </c>
    </row>
    <row r="48" spans="1:18">
      <c r="B48" s="470" t="s">
        <v>798</v>
      </c>
      <c r="F48" s="470" t="s">
        <v>1689</v>
      </c>
      <c r="G48" s="398">
        <f>H48</f>
        <v>7018.2124999999996</v>
      </c>
      <c r="H48" s="398">
        <f>(I48+J48+K48+L48)/4</f>
        <v>7018.2124999999996</v>
      </c>
      <c r="I48" s="398">
        <v>8304.6</v>
      </c>
      <c r="J48" s="398">
        <v>8488.93</v>
      </c>
      <c r="K48" s="398">
        <v>6185.16</v>
      </c>
      <c r="L48" s="398">
        <v>5094.16</v>
      </c>
      <c r="M48" s="583">
        <f t="shared" si="0"/>
        <v>3.3378948195441867</v>
      </c>
      <c r="N48" s="583">
        <f t="shared" si="1"/>
        <v>3.3729028320806642</v>
      </c>
      <c r="O48" s="583">
        <f t="shared" si="2"/>
        <v>3.8900494736842108</v>
      </c>
      <c r="P48" s="583">
        <f t="shared" si="3"/>
        <v>3.8602292210526317</v>
      </c>
      <c r="Q48" s="583">
        <f t="shared" si="4"/>
        <v>2.3764035789473685</v>
      </c>
      <c r="R48" s="583">
        <f t="shared" si="5"/>
        <v>1.5657839157894737</v>
      </c>
    </row>
    <row r="49" spans="1:18">
      <c r="A49" s="6">
        <v>44516070</v>
      </c>
      <c r="B49" s="470" t="s">
        <v>795</v>
      </c>
      <c r="C49" s="469" t="s">
        <v>1537</v>
      </c>
      <c r="D49" s="6">
        <v>2</v>
      </c>
      <c r="E49" s="6">
        <v>6430</v>
      </c>
      <c r="G49" s="398">
        <v>14785</v>
      </c>
      <c r="H49" s="398">
        <v>8646</v>
      </c>
      <c r="I49" s="398">
        <v>5872.74</v>
      </c>
      <c r="J49" s="398">
        <v>6093.69</v>
      </c>
      <c r="K49" s="398">
        <v>5669.31</v>
      </c>
      <c r="L49" s="398">
        <v>6216.21</v>
      </c>
      <c r="M49" s="583">
        <f t="shared" si="0"/>
        <v>7.0318154240785393</v>
      </c>
      <c r="N49" s="583">
        <f t="shared" si="1"/>
        <v>4.1552058855683587</v>
      </c>
      <c r="O49" s="583">
        <f t="shared" si="2"/>
        <v>2.7509150526315791</v>
      </c>
      <c r="P49" s="583">
        <f t="shared" si="3"/>
        <v>2.771025347368421</v>
      </c>
      <c r="Q49" s="583">
        <f t="shared" si="4"/>
        <v>2.1782085789473684</v>
      </c>
      <c r="R49" s="583">
        <f t="shared" si="5"/>
        <v>1.9106666526315792</v>
      </c>
    </row>
    <row r="50" spans="1:18">
      <c r="A50" s="6">
        <v>44516393</v>
      </c>
      <c r="B50" s="470" t="s">
        <v>796</v>
      </c>
      <c r="C50" s="469" t="s">
        <v>1538</v>
      </c>
      <c r="E50" s="6">
        <v>6430</v>
      </c>
      <c r="G50" s="398">
        <v>25658</v>
      </c>
      <c r="H50" s="398">
        <v>24869</v>
      </c>
      <c r="I50" s="398">
        <v>25772.51</v>
      </c>
      <c r="J50" s="398">
        <v>24085.919999999998</v>
      </c>
      <c r="K50" s="398">
        <v>21435</v>
      </c>
      <c r="L50" s="398">
        <v>20064.580000000002</v>
      </c>
      <c r="M50" s="583">
        <f t="shared" si="0"/>
        <v>12.203065279067104</v>
      </c>
      <c r="N50" s="583">
        <f t="shared" si="1"/>
        <v>11.951863887138504</v>
      </c>
      <c r="O50" s="583">
        <f t="shared" si="2"/>
        <v>12.072386263157895</v>
      </c>
      <c r="P50" s="583">
        <f t="shared" si="3"/>
        <v>10.952755199999999</v>
      </c>
      <c r="Q50" s="583">
        <f t="shared" si="4"/>
        <v>8.2355526315789476</v>
      </c>
      <c r="R50" s="583">
        <f t="shared" si="5"/>
        <v>6.1672182736842123</v>
      </c>
    </row>
    <row r="51" spans="1:18">
      <c r="A51" s="6">
        <v>44516908</v>
      </c>
      <c r="B51" s="470" t="s">
        <v>797</v>
      </c>
      <c r="C51" s="469" t="s">
        <v>1539</v>
      </c>
      <c r="D51" s="6">
        <v>0</v>
      </c>
      <c r="E51" s="6">
        <v>6440</v>
      </c>
      <c r="G51" s="398">
        <v>33907</v>
      </c>
      <c r="H51" s="398">
        <v>33969</v>
      </c>
      <c r="I51" s="398">
        <v>29381.18</v>
      </c>
      <c r="J51" s="398">
        <v>27605.39</v>
      </c>
      <c r="K51" s="398">
        <v>21779.94</v>
      </c>
      <c r="L51" s="398">
        <v>23662.32</v>
      </c>
      <c r="M51" s="583">
        <f t="shared" si="0"/>
        <v>16.126328412866489</v>
      </c>
      <c r="N51" s="583">
        <f t="shared" si="1"/>
        <v>16.325258932092478</v>
      </c>
      <c r="O51" s="583">
        <f t="shared" si="2"/>
        <v>13.762763263157895</v>
      </c>
      <c r="P51" s="583">
        <f t="shared" si="3"/>
        <v>12.553187873684211</v>
      </c>
      <c r="Q51" s="583">
        <f t="shared" si="4"/>
        <v>8.3680822105263157</v>
      </c>
      <c r="R51" s="583">
        <f t="shared" si="5"/>
        <v>7.2730499368421064</v>
      </c>
    </row>
    <row r="52" spans="1:18">
      <c r="A52" s="6">
        <v>44517326</v>
      </c>
      <c r="B52" s="470" t="s">
        <v>799</v>
      </c>
      <c r="C52" s="469" t="s">
        <v>1540</v>
      </c>
      <c r="D52" s="6">
        <v>46</v>
      </c>
      <c r="E52" s="6">
        <v>6400</v>
      </c>
      <c r="G52" s="398">
        <v>12194</v>
      </c>
      <c r="H52" s="398">
        <v>12253</v>
      </c>
      <c r="I52" s="398">
        <v>8595.08</v>
      </c>
      <c r="J52" s="398">
        <v>7503.78</v>
      </c>
      <c r="K52" s="398">
        <v>6453.22</v>
      </c>
      <c r="L52" s="398">
        <v>5801.85</v>
      </c>
      <c r="M52" s="583">
        <f t="shared" si="0"/>
        <v>5.7995236578433342</v>
      </c>
      <c r="N52" s="583">
        <f t="shared" si="1"/>
        <v>5.8887043391012144</v>
      </c>
      <c r="O52" s="583">
        <f t="shared" si="2"/>
        <v>4.0261164210526319</v>
      </c>
      <c r="P52" s="583">
        <f t="shared" si="3"/>
        <v>3.4122452210526317</v>
      </c>
      <c r="Q52" s="583">
        <f t="shared" si="4"/>
        <v>2.4793950526315789</v>
      </c>
      <c r="R52" s="583">
        <f t="shared" si="5"/>
        <v>1.7833054736842109</v>
      </c>
    </row>
    <row r="53" spans="1:18">
      <c r="A53" s="6">
        <v>44517498</v>
      </c>
      <c r="B53" s="470" t="s">
        <v>800</v>
      </c>
      <c r="C53" s="469" t="s">
        <v>482</v>
      </c>
      <c r="D53" s="6">
        <v>35</v>
      </c>
      <c r="E53" s="6">
        <v>6430</v>
      </c>
      <c r="G53" s="398">
        <v>19485</v>
      </c>
      <c r="H53" s="398">
        <v>18197</v>
      </c>
      <c r="I53" s="398">
        <v>17733.21</v>
      </c>
      <c r="J53" s="398">
        <v>18459.349999999999</v>
      </c>
      <c r="K53" s="398">
        <v>16267.08</v>
      </c>
      <c r="L53" s="398">
        <v>17498.34</v>
      </c>
      <c r="M53" s="583">
        <f t="shared" si="0"/>
        <v>9.2671574932817276</v>
      </c>
      <c r="N53" s="583">
        <f t="shared" si="1"/>
        <v>8.7453483113217008</v>
      </c>
      <c r="O53" s="583">
        <f t="shared" si="2"/>
        <v>8.3066088947368417</v>
      </c>
      <c r="P53" s="583">
        <f t="shared" si="3"/>
        <v>8.3941465263157902</v>
      </c>
      <c r="Q53" s="583">
        <f t="shared" si="4"/>
        <v>6.2499833684210522</v>
      </c>
      <c r="R53" s="583">
        <f t="shared" si="5"/>
        <v>5.3784371368421056</v>
      </c>
    </row>
    <row r="54" spans="1:18">
      <c r="A54" s="6">
        <v>44517604</v>
      </c>
      <c r="B54" s="470" t="s">
        <v>801</v>
      </c>
      <c r="C54" s="469" t="s">
        <v>1541</v>
      </c>
      <c r="D54" s="6">
        <v>54</v>
      </c>
      <c r="E54" s="6">
        <v>6430</v>
      </c>
      <c r="G54" s="398">
        <v>7466</v>
      </c>
      <c r="H54" s="398">
        <v>6813</v>
      </c>
      <c r="I54" s="398">
        <v>7029.47</v>
      </c>
      <c r="J54" s="398">
        <v>6854.82</v>
      </c>
      <c r="K54" s="398">
        <v>5909.3</v>
      </c>
      <c r="L54" s="398">
        <v>6707.38</v>
      </c>
      <c r="M54" s="583">
        <f t="shared" si="0"/>
        <v>3.550864657164043</v>
      </c>
      <c r="N54" s="583">
        <f t="shared" si="1"/>
        <v>3.2742791693704865</v>
      </c>
      <c r="O54" s="583">
        <f t="shared" si="2"/>
        <v>3.2927517368421055</v>
      </c>
      <c r="P54" s="583">
        <f t="shared" si="3"/>
        <v>3.1171392</v>
      </c>
      <c r="Q54" s="583">
        <f t="shared" si="4"/>
        <v>2.2704152631578949</v>
      </c>
      <c r="R54" s="583">
        <f t="shared" si="5"/>
        <v>2.0616368000000005</v>
      </c>
    </row>
    <row r="55" spans="1:18">
      <c r="A55" s="6">
        <v>44517620</v>
      </c>
      <c r="B55" s="470" t="s">
        <v>802</v>
      </c>
      <c r="C55" s="469" t="s">
        <v>1542</v>
      </c>
      <c r="D55" s="6">
        <v>1</v>
      </c>
      <c r="E55" s="6">
        <v>6430</v>
      </c>
      <c r="G55" s="398">
        <v>13956</v>
      </c>
      <c r="H55" s="398">
        <v>14352</v>
      </c>
      <c r="I55" s="398">
        <v>14456.94</v>
      </c>
      <c r="J55" s="398">
        <v>14801.84</v>
      </c>
      <c r="K55" s="398">
        <v>13837.52</v>
      </c>
      <c r="L55" s="398">
        <v>16934.560000000001</v>
      </c>
      <c r="M55" s="583">
        <f t="shared" si="0"/>
        <v>6.6375391314467427</v>
      </c>
      <c r="N55" s="583">
        <f t="shared" si="1"/>
        <v>6.897468756613125</v>
      </c>
      <c r="O55" s="583">
        <f t="shared" si="2"/>
        <v>6.7719350526315791</v>
      </c>
      <c r="P55" s="583">
        <f t="shared" si="3"/>
        <v>6.7309419789473681</v>
      </c>
      <c r="Q55" s="583">
        <f t="shared" si="4"/>
        <v>5.3165208421052634</v>
      </c>
      <c r="R55" s="583">
        <f t="shared" si="5"/>
        <v>5.2051489684210539</v>
      </c>
    </row>
    <row r="56" spans="1:18">
      <c r="A56" s="6">
        <v>44517705</v>
      </c>
      <c r="B56" s="470" t="s">
        <v>803</v>
      </c>
      <c r="C56" s="469" t="s">
        <v>1543</v>
      </c>
      <c r="D56" s="6">
        <v>27</v>
      </c>
      <c r="E56" s="6">
        <v>6400</v>
      </c>
      <c r="G56" s="398">
        <v>33390</v>
      </c>
      <c r="H56" s="398">
        <v>33682</v>
      </c>
      <c r="I56" s="398">
        <v>33780.46</v>
      </c>
      <c r="J56" s="398">
        <v>35618.58</v>
      </c>
      <c r="K56" s="398">
        <v>34242.379999999997</v>
      </c>
      <c r="L56" s="398">
        <v>34110.44</v>
      </c>
      <c r="M56" s="583">
        <f t="shared" si="0"/>
        <v>15.880440785254137</v>
      </c>
      <c r="N56" s="583">
        <f t="shared" si="1"/>
        <v>16.187328780674701</v>
      </c>
      <c r="O56" s="583">
        <f t="shared" si="2"/>
        <v>15.823478631578947</v>
      </c>
      <c r="P56" s="583">
        <f t="shared" si="3"/>
        <v>16.197080589473686</v>
      </c>
      <c r="Q56" s="583">
        <f t="shared" si="4"/>
        <v>13.156282842105261</v>
      </c>
      <c r="R56" s="583">
        <f t="shared" si="5"/>
        <v>10.484472084210529</v>
      </c>
    </row>
    <row r="57" spans="1:18">
      <c r="A57" s="6">
        <v>44517976</v>
      </c>
      <c r="B57" s="470" t="s">
        <v>804</v>
      </c>
      <c r="C57" s="469" t="s">
        <v>529</v>
      </c>
      <c r="E57" s="6">
        <v>6300</v>
      </c>
      <c r="G57" s="398">
        <v>8309</v>
      </c>
      <c r="H57" s="398">
        <v>11072</v>
      </c>
      <c r="I57" s="398">
        <v>11060.88</v>
      </c>
      <c r="J57" s="398">
        <v>8947.0400000000009</v>
      </c>
      <c r="K57" s="398">
        <v>8812.4</v>
      </c>
      <c r="L57" s="398">
        <v>9859.4500000000007</v>
      </c>
      <c r="M57" s="583">
        <f t="shared" si="0"/>
        <v>3.9517994155338911</v>
      </c>
      <c r="N57" s="583">
        <f t="shared" si="1"/>
        <v>5.3211241689813633</v>
      </c>
      <c r="O57" s="583">
        <f t="shared" si="2"/>
        <v>5.1811490526315787</v>
      </c>
      <c r="P57" s="583">
        <f t="shared" si="3"/>
        <v>4.0685487157894737</v>
      </c>
      <c r="Q57" s="583">
        <f t="shared" si="4"/>
        <v>3.385816842105263</v>
      </c>
      <c r="R57" s="583">
        <f t="shared" si="5"/>
        <v>3.030483578947369</v>
      </c>
    </row>
    <row r="58" spans="1:18">
      <c r="A58" s="6">
        <v>44518065</v>
      </c>
      <c r="B58" s="470" t="s">
        <v>805</v>
      </c>
      <c r="C58" s="469" t="s">
        <v>1544</v>
      </c>
      <c r="D58" s="6">
        <v>11</v>
      </c>
      <c r="E58" s="6">
        <v>6470</v>
      </c>
      <c r="G58" s="398">
        <v>25632</v>
      </c>
      <c r="H58" s="398">
        <v>32668</v>
      </c>
      <c r="I58" s="398">
        <v>32565.21</v>
      </c>
      <c r="J58" s="398">
        <v>32333.119999999999</v>
      </c>
      <c r="K58" s="398">
        <v>27648.55</v>
      </c>
      <c r="L58" s="398">
        <v>28982.89</v>
      </c>
      <c r="M58" s="583">
        <f t="shared" si="0"/>
        <v>12.190699556982151</v>
      </c>
      <c r="N58" s="583">
        <f t="shared" si="1"/>
        <v>15.700007618522685</v>
      </c>
      <c r="O58" s="583">
        <f t="shared" si="2"/>
        <v>15.254229947368421</v>
      </c>
      <c r="P58" s="583">
        <f t="shared" si="3"/>
        <v>14.703060884210528</v>
      </c>
      <c r="Q58" s="583">
        <f t="shared" si="4"/>
        <v>10.622863947368421</v>
      </c>
      <c r="R58" s="583">
        <f t="shared" si="5"/>
        <v>8.908425136842105</v>
      </c>
    </row>
    <row r="59" spans="1:18">
      <c r="A59" s="6">
        <v>44518085</v>
      </c>
      <c r="B59" s="470" t="s">
        <v>806</v>
      </c>
      <c r="C59" s="469" t="s">
        <v>729</v>
      </c>
      <c r="D59" s="6">
        <v>1</v>
      </c>
      <c r="E59" s="6">
        <v>6310</v>
      </c>
      <c r="F59" s="470" t="s">
        <v>1708</v>
      </c>
      <c r="G59" s="398">
        <v>8258</v>
      </c>
      <c r="H59" s="398">
        <v>8258</v>
      </c>
      <c r="I59" s="595">
        <f>(J59+K59+L59)/3</f>
        <v>13829.82</v>
      </c>
      <c r="J59" s="398">
        <v>16586.64</v>
      </c>
      <c r="K59" s="398">
        <v>13007.74</v>
      </c>
      <c r="L59" s="398">
        <v>11895.08</v>
      </c>
      <c r="M59" s="583">
        <f t="shared" si="0"/>
        <v>3.9275435760595587</v>
      </c>
      <c r="N59" s="583">
        <f t="shared" si="1"/>
        <v>3.9687358550802112</v>
      </c>
      <c r="O59" s="583">
        <f t="shared" si="2"/>
        <v>6.4781788421052626</v>
      </c>
      <c r="P59" s="583">
        <f t="shared" si="3"/>
        <v>7.5425562947368423</v>
      </c>
      <c r="Q59" s="583">
        <f t="shared" si="4"/>
        <v>4.997710631578947</v>
      </c>
      <c r="R59" s="583">
        <f t="shared" si="5"/>
        <v>3.6561719578947374</v>
      </c>
    </row>
    <row r="60" spans="1:18">
      <c r="A60" s="6">
        <v>44518126</v>
      </c>
      <c r="B60" s="470" t="s">
        <v>807</v>
      </c>
      <c r="C60" s="469" t="s">
        <v>1545</v>
      </c>
      <c r="E60" s="6">
        <v>6430</v>
      </c>
      <c r="G60" s="398">
        <v>46246</v>
      </c>
      <c r="H60" s="398">
        <v>40484</v>
      </c>
      <c r="I60" s="398">
        <v>41679</v>
      </c>
      <c r="J60" s="398">
        <v>41868.019999999997</v>
      </c>
      <c r="K60" s="398">
        <v>36156.33</v>
      </c>
      <c r="L60" s="398">
        <v>34733.449999999997</v>
      </c>
      <c r="M60" s="583">
        <f t="shared" si="0"/>
        <v>21.994814751568221</v>
      </c>
      <c r="N60" s="583">
        <f t="shared" si="1"/>
        <v>19.456321428562273</v>
      </c>
      <c r="O60" s="583">
        <f t="shared" si="2"/>
        <v>19.52332105263158</v>
      </c>
      <c r="P60" s="583">
        <f t="shared" si="3"/>
        <v>19.0389312</v>
      </c>
      <c r="Q60" s="583">
        <f t="shared" si="4"/>
        <v>13.891642578947369</v>
      </c>
      <c r="R60" s="583">
        <f t="shared" si="5"/>
        <v>10.675965684210528</v>
      </c>
    </row>
    <row r="61" spans="1:18">
      <c r="A61" s="6">
        <v>44518129</v>
      </c>
      <c r="B61" s="470" t="s">
        <v>808</v>
      </c>
      <c r="C61" s="469" t="s">
        <v>1546</v>
      </c>
      <c r="E61" s="6">
        <v>6430</v>
      </c>
      <c r="G61" s="398">
        <v>18812</v>
      </c>
      <c r="H61" s="398">
        <v>16423</v>
      </c>
      <c r="I61" s="398">
        <v>17556.150000000001</v>
      </c>
      <c r="J61" s="398">
        <v>17532.2</v>
      </c>
      <c r="K61" s="398">
        <v>14640.53</v>
      </c>
      <c r="L61" s="398">
        <v>14159.18</v>
      </c>
      <c r="M61" s="583">
        <f t="shared" si="0"/>
        <v>8.9470755331596532</v>
      </c>
      <c r="N61" s="583">
        <f t="shared" si="1"/>
        <v>7.8927765739867164</v>
      </c>
      <c r="O61" s="583">
        <f t="shared" si="2"/>
        <v>8.2236702631578957</v>
      </c>
      <c r="P61" s="583">
        <f t="shared" si="3"/>
        <v>7.9725372631578955</v>
      </c>
      <c r="Q61" s="583">
        <f t="shared" si="4"/>
        <v>5.6250457368421047</v>
      </c>
      <c r="R61" s="583">
        <f t="shared" si="5"/>
        <v>4.352084800000001</v>
      </c>
    </row>
    <row r="62" spans="1:18">
      <c r="A62" s="6">
        <v>44518198</v>
      </c>
      <c r="B62" s="470" t="s">
        <v>809</v>
      </c>
      <c r="C62" s="469" t="s">
        <v>1547</v>
      </c>
      <c r="D62" s="6">
        <v>20</v>
      </c>
      <c r="E62" s="6">
        <v>6430</v>
      </c>
      <c r="G62" s="398">
        <v>3421</v>
      </c>
      <c r="H62" s="398">
        <v>3052</v>
      </c>
      <c r="I62" s="398">
        <v>3259.15</v>
      </c>
      <c r="J62" s="398">
        <v>3094.43</v>
      </c>
      <c r="K62" s="398">
        <v>2751.51</v>
      </c>
      <c r="L62" s="398">
        <v>3071.22</v>
      </c>
      <c r="M62" s="583">
        <f t="shared" si="0"/>
        <v>1.6270436635625758</v>
      </c>
      <c r="N62" s="583">
        <f t="shared" si="1"/>
        <v>1.4667694150768713</v>
      </c>
      <c r="O62" s="583">
        <f t="shared" si="2"/>
        <v>1.5266544736842105</v>
      </c>
      <c r="P62" s="583">
        <f t="shared" si="3"/>
        <v>1.4071513263157895</v>
      </c>
      <c r="Q62" s="583">
        <f t="shared" si="4"/>
        <v>1.0571591052631579</v>
      </c>
      <c r="R62" s="583">
        <f t="shared" si="5"/>
        <v>0.94399604210526322</v>
      </c>
    </row>
    <row r="63" spans="1:18">
      <c r="A63" s="6">
        <v>44518307</v>
      </c>
      <c r="B63" s="470" t="s">
        <v>810</v>
      </c>
      <c r="C63" s="469" t="s">
        <v>1548</v>
      </c>
      <c r="D63" s="6">
        <v>24</v>
      </c>
      <c r="E63" s="6">
        <v>6400</v>
      </c>
      <c r="G63" s="398">
        <v>39834</v>
      </c>
      <c r="H63" s="398">
        <v>41578</v>
      </c>
      <c r="I63" s="398">
        <v>44185.49</v>
      </c>
      <c r="J63" s="398">
        <v>50081.89</v>
      </c>
      <c r="K63" s="398">
        <v>41444.26</v>
      </c>
      <c r="L63" s="398">
        <v>33602.129999999997</v>
      </c>
      <c r="M63" s="583">
        <f t="shared" si="0"/>
        <v>18.945237443540378</v>
      </c>
      <c r="N63" s="583">
        <f t="shared" si="1"/>
        <v>19.982090019680918</v>
      </c>
      <c r="O63" s="583">
        <f t="shared" si="2"/>
        <v>20.697413736842105</v>
      </c>
      <c r="P63" s="583">
        <f t="shared" si="3"/>
        <v>22.774080505263157</v>
      </c>
      <c r="Q63" s="583">
        <f t="shared" si="4"/>
        <v>15.923320947368422</v>
      </c>
      <c r="R63" s="583">
        <f t="shared" si="5"/>
        <v>10.328233642105264</v>
      </c>
    </row>
    <row r="64" spans="1:18">
      <c r="A64" s="6">
        <v>44518327</v>
      </c>
      <c r="B64" s="470" t="s">
        <v>811</v>
      </c>
      <c r="C64" s="469" t="s">
        <v>1549</v>
      </c>
      <c r="D64" s="6">
        <v>2</v>
      </c>
      <c r="E64" s="6">
        <v>6400</v>
      </c>
      <c r="G64" s="398">
        <v>11324</v>
      </c>
      <c r="H64" s="398">
        <v>12190</v>
      </c>
      <c r="I64" s="398">
        <v>13825</v>
      </c>
      <c r="J64" s="398">
        <v>11619.72</v>
      </c>
      <c r="K64" s="398">
        <v>10734.25</v>
      </c>
      <c r="L64" s="398">
        <v>9794.75</v>
      </c>
      <c r="M64" s="583">
        <f t="shared" si="0"/>
        <v>5.3857475726929573</v>
      </c>
      <c r="N64" s="583">
        <f t="shared" si="1"/>
        <v>5.8584269887899945</v>
      </c>
      <c r="O64" s="583">
        <f t="shared" si="2"/>
        <v>6.4759210526315796</v>
      </c>
      <c r="P64" s="583">
        <f t="shared" si="3"/>
        <v>5.2839147789473682</v>
      </c>
      <c r="Q64" s="583">
        <f t="shared" si="4"/>
        <v>4.1242118421052636</v>
      </c>
      <c r="R64" s="583">
        <f t="shared" si="5"/>
        <v>3.0105968421052633</v>
      </c>
    </row>
    <row r="65" spans="1:18">
      <c r="A65" s="6">
        <v>44518649</v>
      </c>
      <c r="B65" s="470" t="s">
        <v>812</v>
      </c>
      <c r="C65" s="469" t="s">
        <v>557</v>
      </c>
      <c r="E65" s="6">
        <v>6430</v>
      </c>
      <c r="G65" s="398">
        <v>14390</v>
      </c>
      <c r="H65" s="398">
        <v>12211</v>
      </c>
      <c r="I65" s="398">
        <v>12278.87</v>
      </c>
      <c r="J65" s="398">
        <v>11797.24</v>
      </c>
      <c r="K65" s="398">
        <v>9721.6299999999992</v>
      </c>
      <c r="L65" s="398">
        <v>8667.17</v>
      </c>
      <c r="M65" s="583">
        <f t="shared" si="0"/>
        <v>6.8439515693263564</v>
      </c>
      <c r="N65" s="583">
        <f t="shared" si="1"/>
        <v>5.8685194388937338</v>
      </c>
      <c r="O65" s="583">
        <f t="shared" si="2"/>
        <v>5.7516812105263169</v>
      </c>
      <c r="P65" s="583">
        <f t="shared" si="3"/>
        <v>5.3646396631578952</v>
      </c>
      <c r="Q65" s="583">
        <f t="shared" si="4"/>
        <v>3.7351525789473681</v>
      </c>
      <c r="R65" s="583">
        <f t="shared" si="5"/>
        <v>2.6640143578947373</v>
      </c>
    </row>
    <row r="66" spans="1:18">
      <c r="B66" s="470" t="s">
        <v>813</v>
      </c>
      <c r="F66" s="470" t="s">
        <v>1689</v>
      </c>
      <c r="G66" s="398">
        <f>H66</f>
        <v>5838.0099999999993</v>
      </c>
      <c r="H66" s="398">
        <f>(I66+J66+K66+L66)/4</f>
        <v>5838.0099999999993</v>
      </c>
      <c r="I66" s="398">
        <v>5896.16</v>
      </c>
      <c r="J66" s="398">
        <v>6144.23</v>
      </c>
      <c r="K66" s="398">
        <v>5888.12</v>
      </c>
      <c r="L66" s="398">
        <v>5423.53</v>
      </c>
      <c r="M66" s="583">
        <f t="shared" si="0"/>
        <v>2.7765849688146598</v>
      </c>
      <c r="N66" s="583">
        <f t="shared" si="1"/>
        <v>2.8057059347683238</v>
      </c>
      <c r="O66" s="583">
        <f t="shared" si="2"/>
        <v>2.7618854736842104</v>
      </c>
      <c r="P66" s="583">
        <f t="shared" si="3"/>
        <v>2.7940077473684211</v>
      </c>
      <c r="Q66" s="583">
        <f t="shared" si="4"/>
        <v>2.2622776842105261</v>
      </c>
      <c r="R66" s="583">
        <f t="shared" si="5"/>
        <v>1.6670218526315792</v>
      </c>
    </row>
    <row r="67" spans="1:18">
      <c r="B67" s="470" t="s">
        <v>814</v>
      </c>
      <c r="F67" s="470" t="s">
        <v>1689</v>
      </c>
      <c r="G67" s="398">
        <f>H67</f>
        <v>3206.0425</v>
      </c>
      <c r="H67" s="398">
        <f>(I67+J67+K67+L67)/4</f>
        <v>3206.0425</v>
      </c>
      <c r="I67" s="398">
        <v>4497.4399999999996</v>
      </c>
      <c r="J67" s="398">
        <v>2409.8200000000002</v>
      </c>
      <c r="K67" s="398">
        <v>2898.94</v>
      </c>
      <c r="L67" s="398">
        <v>3017.97</v>
      </c>
      <c r="M67" s="583">
        <f t="shared" si="0"/>
        <v>1.5248088672134812</v>
      </c>
      <c r="N67" s="583">
        <f t="shared" si="1"/>
        <v>1.5408011410342695</v>
      </c>
      <c r="O67" s="583">
        <f t="shared" si="2"/>
        <v>2.106695578947368</v>
      </c>
      <c r="P67" s="583">
        <f t="shared" si="3"/>
        <v>1.0958339368421053</v>
      </c>
      <c r="Q67" s="583">
        <f t="shared" si="4"/>
        <v>1.1138032631578949</v>
      </c>
      <c r="R67" s="583">
        <f t="shared" si="5"/>
        <v>0.92762867368421065</v>
      </c>
    </row>
    <row r="68" spans="1:18">
      <c r="A68" s="6">
        <v>44519909</v>
      </c>
      <c r="B68" s="470" t="s">
        <v>815</v>
      </c>
      <c r="C68" s="469" t="s">
        <v>1550</v>
      </c>
      <c r="E68" s="6">
        <v>6300</v>
      </c>
      <c r="G68" s="398">
        <v>20173</v>
      </c>
      <c r="H68" s="398">
        <v>19916</v>
      </c>
      <c r="I68" s="398">
        <v>20621.099999999999</v>
      </c>
      <c r="J68" s="398">
        <v>22952.25</v>
      </c>
      <c r="K68" s="398">
        <v>20067.86</v>
      </c>
      <c r="L68" s="398">
        <v>21578.31</v>
      </c>
      <c r="M68" s="583">
        <f t="shared" si="0"/>
        <v>9.5943735238374277</v>
      </c>
      <c r="N68" s="583">
        <f t="shared" si="1"/>
        <v>9.5714874412421267</v>
      </c>
      <c r="O68" s="583">
        <f t="shared" si="2"/>
        <v>9.6593573684210519</v>
      </c>
      <c r="P68" s="583">
        <f t="shared" si="3"/>
        <v>10.437233684210527</v>
      </c>
      <c r="Q68" s="583">
        <f t="shared" si="4"/>
        <v>7.7102830526315795</v>
      </c>
      <c r="R68" s="583">
        <f t="shared" si="5"/>
        <v>6.6324910736842115</v>
      </c>
    </row>
    <row r="69" spans="1:18">
      <c r="A69" s="6">
        <v>44520030</v>
      </c>
      <c r="B69" s="470" t="s">
        <v>816</v>
      </c>
      <c r="C69" s="469" t="s">
        <v>1551</v>
      </c>
      <c r="E69" s="6">
        <v>6470</v>
      </c>
      <c r="G69" s="398">
        <v>22725</v>
      </c>
      <c r="H69" s="398">
        <v>22451</v>
      </c>
      <c r="I69" s="398">
        <v>21589.200000000001</v>
      </c>
      <c r="J69" s="398">
        <v>21457.52</v>
      </c>
      <c r="K69" s="398">
        <v>17031.330000000002</v>
      </c>
      <c r="L69" s="398">
        <v>14472.36</v>
      </c>
      <c r="M69" s="583">
        <f t="shared" si="0"/>
        <v>10.808116706945201</v>
      </c>
      <c r="N69" s="583">
        <f t="shared" si="1"/>
        <v>10.789790346622162</v>
      </c>
      <c r="O69" s="583">
        <f t="shared" si="2"/>
        <v>10.112835789473685</v>
      </c>
      <c r="P69" s="583">
        <f t="shared" si="3"/>
        <v>9.7575248842105271</v>
      </c>
      <c r="Q69" s="583">
        <f t="shared" si="4"/>
        <v>6.5436162631578956</v>
      </c>
      <c r="R69" s="583">
        <f t="shared" si="5"/>
        <v>4.4483464421052634</v>
      </c>
    </row>
    <row r="70" spans="1:18">
      <c r="A70" s="6">
        <v>44520757</v>
      </c>
      <c r="B70" s="470" t="s">
        <v>817</v>
      </c>
      <c r="C70" s="469" t="s">
        <v>645</v>
      </c>
      <c r="D70" s="6">
        <v>29</v>
      </c>
      <c r="E70" s="6">
        <v>6440</v>
      </c>
      <c r="G70" s="398">
        <v>10840</v>
      </c>
      <c r="H70" s="398">
        <v>11246</v>
      </c>
      <c r="I70" s="398">
        <v>10215</v>
      </c>
      <c r="J70" s="398">
        <v>9779.91</v>
      </c>
      <c r="K70" s="398">
        <v>9287.24</v>
      </c>
      <c r="L70" s="398">
        <v>10545.29</v>
      </c>
      <c r="M70" s="583">
        <f t="shared" ref="M70:M133" si="6">$M$4*G70/1000000</f>
        <v>5.1555549000345868</v>
      </c>
      <c r="N70" s="583">
        <f t="shared" ref="N70:N133" si="7">$N$4*H70/1000000</f>
        <v>5.40474732698378</v>
      </c>
      <c r="O70" s="583">
        <f t="shared" ref="O70:O133" si="8">$O$4*I70/1000000</f>
        <v>4.7849210526315797</v>
      </c>
      <c r="P70" s="583">
        <f t="shared" ref="P70:P133" si="9">$P$4*J70/1000000</f>
        <v>4.4472853894736843</v>
      </c>
      <c r="Q70" s="583">
        <f t="shared" ref="Q70:Q133" si="10">$Q$4*K70/1000000</f>
        <v>3.5682553684210525</v>
      </c>
      <c r="R70" s="583">
        <f t="shared" ref="R70:R133" si="11">$R$4*L70/1000000</f>
        <v>3.2412891368421062</v>
      </c>
    </row>
    <row r="71" spans="1:18">
      <c r="A71" s="6">
        <v>44520776</v>
      </c>
      <c r="B71" s="470" t="s">
        <v>818</v>
      </c>
      <c r="C71" s="469" t="s">
        <v>1552</v>
      </c>
      <c r="E71" s="6">
        <v>6430</v>
      </c>
      <c r="G71" s="398">
        <v>15250</v>
      </c>
      <c r="H71" s="398">
        <v>11579</v>
      </c>
      <c r="I71" s="398">
        <v>12606.88</v>
      </c>
      <c r="J71" s="398">
        <v>19753.189999999999</v>
      </c>
      <c r="K71" s="398">
        <v>20046.05</v>
      </c>
      <c r="L71" s="398">
        <v>21582.01</v>
      </c>
      <c r="M71" s="583">
        <f t="shared" si="6"/>
        <v>7.2529716075209816</v>
      </c>
      <c r="N71" s="583">
        <f t="shared" si="7"/>
        <v>5.5647847500573704</v>
      </c>
      <c r="O71" s="583">
        <f t="shared" si="8"/>
        <v>5.9053279999999999</v>
      </c>
      <c r="P71" s="583">
        <f t="shared" si="9"/>
        <v>8.9825032421052615</v>
      </c>
      <c r="Q71" s="583">
        <f t="shared" si="10"/>
        <v>7.7019034210526307</v>
      </c>
      <c r="R71" s="583">
        <f t="shared" si="11"/>
        <v>6.6336283368421061</v>
      </c>
    </row>
    <row r="72" spans="1:18">
      <c r="A72" s="6">
        <v>44520915</v>
      </c>
      <c r="B72" s="470" t="s">
        <v>819</v>
      </c>
      <c r="C72" s="469" t="s">
        <v>630</v>
      </c>
      <c r="D72" s="6">
        <v>2</v>
      </c>
      <c r="E72" s="6">
        <v>6430</v>
      </c>
      <c r="G72" s="398">
        <v>26970</v>
      </c>
      <c r="H72" s="398">
        <v>22733</v>
      </c>
      <c r="I72" s="398">
        <v>24583.73</v>
      </c>
      <c r="J72" s="398">
        <v>23403.48</v>
      </c>
      <c r="K72" s="398">
        <v>21978.25</v>
      </c>
      <c r="L72" s="398">
        <v>23624.37</v>
      </c>
      <c r="M72" s="583">
        <f t="shared" si="6"/>
        <v>12.827058639661697</v>
      </c>
      <c r="N72" s="583">
        <f t="shared" si="7"/>
        <v>10.925317533729528</v>
      </c>
      <c r="O72" s="583">
        <f t="shared" si="8"/>
        <v>11.515536684210526</v>
      </c>
      <c r="P72" s="583">
        <f t="shared" si="9"/>
        <v>10.642424589473686</v>
      </c>
      <c r="Q72" s="583">
        <f t="shared" si="10"/>
        <v>8.4442749999999993</v>
      </c>
      <c r="R72" s="583">
        <f t="shared" si="11"/>
        <v>7.2613853052631585</v>
      </c>
    </row>
    <row r="73" spans="1:18">
      <c r="A73" s="6">
        <v>44521324</v>
      </c>
      <c r="B73" s="470" t="s">
        <v>820</v>
      </c>
      <c r="C73" s="469" t="s">
        <v>1482</v>
      </c>
      <c r="E73" s="6">
        <v>6300</v>
      </c>
      <c r="G73" s="398">
        <v>32069</v>
      </c>
      <c r="H73" s="398">
        <v>27501</v>
      </c>
      <c r="I73" s="398">
        <v>37585</v>
      </c>
      <c r="J73" s="398">
        <v>30242.38</v>
      </c>
      <c r="K73" s="398">
        <v>30250.07</v>
      </c>
      <c r="L73" s="398">
        <v>27353.77</v>
      </c>
      <c r="M73" s="583">
        <f t="shared" si="6"/>
        <v>15.252166982399368</v>
      </c>
      <c r="N73" s="583">
        <f t="shared" si="7"/>
        <v>13.216784300140576</v>
      </c>
      <c r="O73" s="583">
        <f t="shared" si="8"/>
        <v>17.605605263157898</v>
      </c>
      <c r="P73" s="583">
        <f t="shared" si="9"/>
        <v>13.752324378947369</v>
      </c>
      <c r="Q73" s="583">
        <f t="shared" si="10"/>
        <v>11.622395315789474</v>
      </c>
      <c r="R73" s="583">
        <f t="shared" si="11"/>
        <v>8.4076850947368431</v>
      </c>
    </row>
    <row r="74" spans="1:18">
      <c r="A74" s="6">
        <v>44521344</v>
      </c>
      <c r="B74" s="470" t="s">
        <v>821</v>
      </c>
      <c r="C74" s="469" t="s">
        <v>490</v>
      </c>
      <c r="D74" s="6">
        <v>0</v>
      </c>
      <c r="E74" s="6">
        <v>6440</v>
      </c>
      <c r="G74" s="398">
        <v>26927</v>
      </c>
      <c r="H74" s="398">
        <v>29132</v>
      </c>
      <c r="I74" s="398">
        <v>26444.880000000001</v>
      </c>
      <c r="J74" s="398">
        <v>26330.2</v>
      </c>
      <c r="K74" s="398">
        <v>19971.36</v>
      </c>
      <c r="L74" s="398">
        <v>16701.16</v>
      </c>
      <c r="M74" s="583">
        <f t="shared" si="6"/>
        <v>12.806607637751966</v>
      </c>
      <c r="N74" s="583">
        <f t="shared" si="7"/>
        <v>14.000631258197712</v>
      </c>
      <c r="O74" s="583">
        <f t="shared" si="8"/>
        <v>12.387338526315789</v>
      </c>
      <c r="P74" s="583">
        <f t="shared" si="9"/>
        <v>11.973312</v>
      </c>
      <c r="Q74" s="583">
        <f t="shared" si="10"/>
        <v>7.6732067368421051</v>
      </c>
      <c r="R74" s="583">
        <f t="shared" si="11"/>
        <v>5.1334091789473684</v>
      </c>
    </row>
    <row r="75" spans="1:18">
      <c r="A75" s="6">
        <v>44521587</v>
      </c>
      <c r="B75" s="470" t="s">
        <v>822</v>
      </c>
      <c r="C75" s="469" t="s">
        <v>1553</v>
      </c>
      <c r="E75" s="6">
        <v>6470</v>
      </c>
      <c r="G75" s="398">
        <v>6228</v>
      </c>
      <c r="H75" s="398">
        <v>6955</v>
      </c>
      <c r="I75" s="398">
        <v>6126.66</v>
      </c>
      <c r="J75" s="398">
        <v>6526.41</v>
      </c>
      <c r="K75" s="398">
        <v>6093.71</v>
      </c>
      <c r="L75" s="398">
        <v>6304.24</v>
      </c>
      <c r="M75" s="583">
        <f t="shared" si="6"/>
        <v>2.9620660440420119</v>
      </c>
      <c r="N75" s="583">
        <f t="shared" si="7"/>
        <v>3.3425233557862519</v>
      </c>
      <c r="O75" s="583">
        <f t="shared" si="8"/>
        <v>2.8698565263157896</v>
      </c>
      <c r="P75" s="583">
        <f t="shared" si="9"/>
        <v>2.9677990736842106</v>
      </c>
      <c r="Q75" s="583">
        <f t="shared" si="10"/>
        <v>2.3412675263157898</v>
      </c>
      <c r="R75" s="583">
        <f t="shared" si="11"/>
        <v>1.9377242947368425</v>
      </c>
    </row>
    <row r="76" spans="1:18">
      <c r="A76" s="6">
        <v>44521588</v>
      </c>
      <c r="B76" s="470" t="s">
        <v>823</v>
      </c>
      <c r="C76" s="469" t="s">
        <v>370</v>
      </c>
      <c r="E76" s="6">
        <v>6470</v>
      </c>
      <c r="G76" s="398">
        <v>8002</v>
      </c>
      <c r="H76" s="398">
        <v>7683</v>
      </c>
      <c r="I76" s="398">
        <v>8195.31</v>
      </c>
      <c r="J76" s="398">
        <v>7453.72</v>
      </c>
      <c r="K76" s="398">
        <v>7604.05</v>
      </c>
      <c r="L76" s="398">
        <v>7888.42</v>
      </c>
      <c r="M76" s="583">
        <f t="shared" si="6"/>
        <v>3.8057887739923211</v>
      </c>
      <c r="N76" s="583">
        <f t="shared" si="7"/>
        <v>3.69239495938257</v>
      </c>
      <c r="O76" s="583">
        <f t="shared" si="8"/>
        <v>3.8388557368421052</v>
      </c>
      <c r="P76" s="583">
        <f t="shared" si="9"/>
        <v>3.3894810947368423</v>
      </c>
      <c r="Q76" s="583">
        <f t="shared" si="10"/>
        <v>2.9215560526315789</v>
      </c>
      <c r="R76" s="583">
        <f t="shared" si="11"/>
        <v>2.4246512</v>
      </c>
    </row>
    <row r="77" spans="1:18">
      <c r="A77" s="6">
        <v>44521594</v>
      </c>
      <c r="B77" s="470" t="s">
        <v>824</v>
      </c>
      <c r="C77" s="469" t="s">
        <v>471</v>
      </c>
      <c r="D77" s="6">
        <v>43</v>
      </c>
      <c r="E77" s="6">
        <v>6470</v>
      </c>
      <c r="G77" s="398">
        <v>26909</v>
      </c>
      <c r="H77" s="398">
        <v>25897</v>
      </c>
      <c r="I77" s="398">
        <v>27029.77</v>
      </c>
      <c r="J77" s="398">
        <v>27802.61</v>
      </c>
      <c r="K77" s="398">
        <v>26153.1</v>
      </c>
      <c r="L77" s="398">
        <v>26748.400000000001</v>
      </c>
      <c r="M77" s="583">
        <f t="shared" si="6"/>
        <v>12.798046753231613</v>
      </c>
      <c r="N77" s="583">
        <f t="shared" si="7"/>
        <v>12.445913349359678</v>
      </c>
      <c r="O77" s="583">
        <f t="shared" si="8"/>
        <v>12.661313315789474</v>
      </c>
      <c r="P77" s="583">
        <f t="shared" si="9"/>
        <v>12.642871073684212</v>
      </c>
      <c r="Q77" s="583">
        <f t="shared" si="10"/>
        <v>10.048296315789473</v>
      </c>
      <c r="R77" s="583">
        <f t="shared" si="11"/>
        <v>8.2216134736842115</v>
      </c>
    </row>
    <row r="78" spans="1:18">
      <c r="A78" s="6">
        <v>44521595</v>
      </c>
      <c r="B78" s="470" t="s">
        <v>825</v>
      </c>
      <c r="C78" s="469" t="s">
        <v>1554</v>
      </c>
      <c r="E78" s="6">
        <v>6470</v>
      </c>
      <c r="G78" s="398">
        <v>617</v>
      </c>
      <c r="H78" s="398">
        <v>605</v>
      </c>
      <c r="I78" s="398">
        <v>619.49</v>
      </c>
      <c r="J78" s="398">
        <v>474.49</v>
      </c>
      <c r="K78" s="398">
        <v>398.09</v>
      </c>
      <c r="L78" s="398">
        <v>392.9</v>
      </c>
      <c r="M78" s="583">
        <f t="shared" si="6"/>
        <v>0.29344809716986531</v>
      </c>
      <c r="N78" s="583">
        <f t="shared" si="7"/>
        <v>0.29075868156012685</v>
      </c>
      <c r="O78" s="583">
        <f t="shared" si="8"/>
        <v>0.29018215789473684</v>
      </c>
      <c r="P78" s="583">
        <f t="shared" si="9"/>
        <v>0.21576808421052635</v>
      </c>
      <c r="Q78" s="583">
        <f t="shared" si="10"/>
        <v>0.15295036842105261</v>
      </c>
      <c r="R78" s="583">
        <f t="shared" si="11"/>
        <v>0.12076505263157897</v>
      </c>
    </row>
    <row r="79" spans="1:18">
      <c r="A79" s="6">
        <v>44521650</v>
      </c>
      <c r="B79" s="470" t="s">
        <v>826</v>
      </c>
      <c r="C79" s="469" t="s">
        <v>1555</v>
      </c>
      <c r="D79" s="6">
        <v>22</v>
      </c>
      <c r="E79" s="6">
        <v>6430</v>
      </c>
      <c r="G79" s="398">
        <v>5574</v>
      </c>
      <c r="H79" s="398">
        <v>5290</v>
      </c>
      <c r="I79" s="398">
        <v>5409.54</v>
      </c>
      <c r="J79" s="398">
        <v>5283.92</v>
      </c>
      <c r="K79" s="398">
        <v>5096.9799999999996</v>
      </c>
      <c r="L79" s="398">
        <v>5332.23</v>
      </c>
      <c r="M79" s="583">
        <f t="shared" si="6"/>
        <v>2.6510205731358658</v>
      </c>
      <c r="N79" s="583">
        <f t="shared" si="7"/>
        <v>2.5423362404182992</v>
      </c>
      <c r="O79" s="583">
        <f t="shared" si="8"/>
        <v>2.5339424210526316</v>
      </c>
      <c r="P79" s="583">
        <f t="shared" si="9"/>
        <v>2.4027930947368423</v>
      </c>
      <c r="Q79" s="583">
        <f t="shared" si="10"/>
        <v>1.9583133684210525</v>
      </c>
      <c r="R79" s="583">
        <f t="shared" si="11"/>
        <v>1.6389591157894738</v>
      </c>
    </row>
    <row r="80" spans="1:18">
      <c r="A80" s="6">
        <v>44521782</v>
      </c>
      <c r="B80" s="470" t="s">
        <v>827</v>
      </c>
      <c r="C80" s="469" t="s">
        <v>1556</v>
      </c>
      <c r="D80" s="6">
        <v>15</v>
      </c>
      <c r="E80" s="6">
        <v>6300</v>
      </c>
      <c r="G80" s="398">
        <v>25134</v>
      </c>
      <c r="H80" s="398">
        <v>22752</v>
      </c>
      <c r="I80" s="398">
        <v>23439.79</v>
      </c>
      <c r="J80" s="398">
        <v>23880.3</v>
      </c>
      <c r="K80" s="398">
        <v>22911.91</v>
      </c>
      <c r="L80" s="398">
        <v>23618.880000000001</v>
      </c>
      <c r="M80" s="583">
        <f t="shared" si="6"/>
        <v>11.953848418585729</v>
      </c>
      <c r="N80" s="583">
        <f t="shared" si="7"/>
        <v>10.9344487981091</v>
      </c>
      <c r="O80" s="583">
        <f t="shared" si="8"/>
        <v>10.979691105263159</v>
      </c>
      <c r="P80" s="583">
        <f t="shared" si="9"/>
        <v>10.859252210526316</v>
      </c>
      <c r="Q80" s="583">
        <f t="shared" si="10"/>
        <v>8.8029969999999995</v>
      </c>
      <c r="R80" s="583">
        <f t="shared" si="11"/>
        <v>7.2596978526315805</v>
      </c>
    </row>
    <row r="81" spans="1:18">
      <c r="A81" s="6">
        <v>44521783</v>
      </c>
      <c r="B81" s="470" t="s">
        <v>828</v>
      </c>
      <c r="C81" s="469" t="s">
        <v>515</v>
      </c>
      <c r="E81" s="6">
        <v>6300</v>
      </c>
      <c r="G81" s="398">
        <v>35034</v>
      </c>
      <c r="H81" s="398">
        <v>37354</v>
      </c>
      <c r="I81" s="398">
        <v>32738.21</v>
      </c>
      <c r="J81" s="398">
        <v>32022.57</v>
      </c>
      <c r="K81" s="398">
        <v>31121.22</v>
      </c>
      <c r="L81" s="398">
        <v>32049.87</v>
      </c>
      <c r="M81" s="583">
        <f t="shared" si="6"/>
        <v>16.662334904779676</v>
      </c>
      <c r="N81" s="583">
        <f t="shared" si="7"/>
        <v>17.952065770242939</v>
      </c>
      <c r="O81" s="583">
        <f t="shared" si="8"/>
        <v>15.335266789473685</v>
      </c>
      <c r="P81" s="583">
        <f t="shared" si="9"/>
        <v>14.561842357894736</v>
      </c>
      <c r="Q81" s="583">
        <f t="shared" si="10"/>
        <v>11.957100315789473</v>
      </c>
      <c r="R81" s="583">
        <f t="shared" si="11"/>
        <v>9.8511179368421065</v>
      </c>
    </row>
    <row r="82" spans="1:18">
      <c r="A82" s="6">
        <v>44521862</v>
      </c>
      <c r="B82" s="470" t="s">
        <v>829</v>
      </c>
      <c r="C82" s="469" t="s">
        <v>1557</v>
      </c>
      <c r="D82" s="6">
        <v>86</v>
      </c>
      <c r="E82" s="6">
        <v>6430</v>
      </c>
      <c r="G82" s="398">
        <v>42196</v>
      </c>
      <c r="H82" s="398">
        <v>37025</v>
      </c>
      <c r="I82" s="398">
        <v>31196</v>
      </c>
      <c r="J82" s="398">
        <v>25183.13</v>
      </c>
      <c r="K82" s="398">
        <v>27089.05</v>
      </c>
      <c r="L82" s="398">
        <v>28124.59</v>
      </c>
      <c r="M82" s="583">
        <f t="shared" si="6"/>
        <v>20.068615734488876</v>
      </c>
      <c r="N82" s="583">
        <f t="shared" si="7"/>
        <v>17.79395071861768</v>
      </c>
      <c r="O82" s="583">
        <f t="shared" si="8"/>
        <v>14.612863157894738</v>
      </c>
      <c r="P82" s="583">
        <f t="shared" si="9"/>
        <v>11.451697010526317</v>
      </c>
      <c r="Q82" s="583">
        <f t="shared" si="10"/>
        <v>10.407898157894737</v>
      </c>
      <c r="R82" s="583">
        <f t="shared" si="11"/>
        <v>8.644610821052634</v>
      </c>
    </row>
    <row r="83" spans="1:18">
      <c r="A83" s="6">
        <v>44522143</v>
      </c>
      <c r="B83" s="470" t="s">
        <v>830</v>
      </c>
      <c r="C83" s="469" t="s">
        <v>628</v>
      </c>
      <c r="D83" s="6">
        <v>20</v>
      </c>
      <c r="E83" s="6">
        <v>6430</v>
      </c>
      <c r="G83" s="398">
        <v>13445</v>
      </c>
      <c r="H83" s="398">
        <v>14400</v>
      </c>
      <c r="I83" s="398">
        <v>13157.81</v>
      </c>
      <c r="J83" s="398">
        <v>14479.08</v>
      </c>
      <c r="K83" s="398">
        <v>12327.23</v>
      </c>
      <c r="L83" s="398">
        <v>13329.64</v>
      </c>
      <c r="M83" s="583">
        <f t="shared" si="6"/>
        <v>6.3945051320078425</v>
      </c>
      <c r="N83" s="583">
        <f t="shared" si="7"/>
        <v>6.9205372139931027</v>
      </c>
      <c r="O83" s="583">
        <f t="shared" si="8"/>
        <v>6.1633952105263159</v>
      </c>
      <c r="P83" s="583">
        <f t="shared" si="9"/>
        <v>6.5841711157894736</v>
      </c>
      <c r="Q83" s="583">
        <f t="shared" si="10"/>
        <v>4.7362515263157894</v>
      </c>
      <c r="R83" s="583">
        <f t="shared" si="11"/>
        <v>4.0971104</v>
      </c>
    </row>
    <row r="84" spans="1:18">
      <c r="A84" s="6">
        <v>44522144</v>
      </c>
      <c r="B84" s="470" t="s">
        <v>831</v>
      </c>
      <c r="C84" s="469" t="s">
        <v>1558</v>
      </c>
      <c r="E84" s="6">
        <v>6430</v>
      </c>
      <c r="G84" s="398">
        <v>3825</v>
      </c>
      <c r="H84" s="398">
        <v>3699</v>
      </c>
      <c r="I84" s="398">
        <v>3709.2</v>
      </c>
      <c r="J84" s="398">
        <v>3697.3</v>
      </c>
      <c r="K84" s="398">
        <v>3158.55</v>
      </c>
      <c r="L84" s="398">
        <v>3471.88</v>
      </c>
      <c r="M84" s="583">
        <f t="shared" si="6"/>
        <v>1.819187960574935</v>
      </c>
      <c r="N84" s="583">
        <f t="shared" si="7"/>
        <v>1.7777129968444783</v>
      </c>
      <c r="O84" s="583">
        <f t="shared" si="8"/>
        <v>1.7374673684210526</v>
      </c>
      <c r="P84" s="583">
        <f t="shared" si="9"/>
        <v>1.6812985263157896</v>
      </c>
      <c r="Q84" s="583">
        <f t="shared" si="10"/>
        <v>1.2135481578947369</v>
      </c>
      <c r="R84" s="583">
        <f t="shared" si="11"/>
        <v>1.0671462736842106</v>
      </c>
    </row>
    <row r="85" spans="1:18">
      <c r="A85" s="6">
        <v>44522149</v>
      </c>
      <c r="B85" s="470" t="s">
        <v>832</v>
      </c>
      <c r="C85" s="469" t="s">
        <v>1541</v>
      </c>
      <c r="E85" s="6">
        <v>6430</v>
      </c>
      <c r="G85" s="398">
        <v>2263</v>
      </c>
      <c r="H85" s="398">
        <v>5258</v>
      </c>
      <c r="I85" s="398">
        <v>6451.46</v>
      </c>
      <c r="J85" s="398">
        <v>5146.83</v>
      </c>
      <c r="K85" s="398">
        <v>4523.62</v>
      </c>
      <c r="L85" s="398">
        <v>4663.8500000000004</v>
      </c>
      <c r="M85" s="583">
        <f t="shared" si="6"/>
        <v>1.0762934260865562</v>
      </c>
      <c r="N85" s="583">
        <f t="shared" si="7"/>
        <v>2.526957268831648</v>
      </c>
      <c r="O85" s="583">
        <f t="shared" si="8"/>
        <v>3.0219996842105261</v>
      </c>
      <c r="P85" s="583">
        <f t="shared" si="9"/>
        <v>2.3404532210526319</v>
      </c>
      <c r="Q85" s="583">
        <f t="shared" si="10"/>
        <v>1.7380224210526314</v>
      </c>
      <c r="R85" s="583">
        <f t="shared" si="11"/>
        <v>1.4335202105263163</v>
      </c>
    </row>
    <row r="86" spans="1:18">
      <c r="A86" s="6">
        <v>44522186</v>
      </c>
      <c r="B86" s="470" t="s">
        <v>833</v>
      </c>
      <c r="C86" s="469" t="s">
        <v>1559</v>
      </c>
      <c r="D86" s="6">
        <v>11</v>
      </c>
      <c r="E86" s="6">
        <v>6430</v>
      </c>
      <c r="G86" s="398">
        <v>6625</v>
      </c>
      <c r="H86" s="398">
        <v>6486</v>
      </c>
      <c r="I86" s="398">
        <v>7010.39</v>
      </c>
      <c r="J86" s="398">
        <v>6521.96</v>
      </c>
      <c r="K86" s="398">
        <v>5872.56</v>
      </c>
      <c r="L86" s="398">
        <v>6739.4</v>
      </c>
      <c r="M86" s="583">
        <f t="shared" si="6"/>
        <v>3.1508811081853447</v>
      </c>
      <c r="N86" s="583">
        <f t="shared" si="7"/>
        <v>3.1171253034693929</v>
      </c>
      <c r="O86" s="583">
        <f t="shared" si="8"/>
        <v>3.283814263157895</v>
      </c>
      <c r="P86" s="583">
        <f t="shared" si="9"/>
        <v>2.9657754947368424</v>
      </c>
      <c r="Q86" s="583">
        <f t="shared" si="10"/>
        <v>2.2562993684210531</v>
      </c>
      <c r="R86" s="583">
        <f t="shared" si="11"/>
        <v>2.0714787368421055</v>
      </c>
    </row>
    <row r="87" spans="1:18">
      <c r="A87" s="6">
        <v>44522233</v>
      </c>
      <c r="B87" s="470" t="s">
        <v>834</v>
      </c>
      <c r="C87" s="469" t="s">
        <v>1560</v>
      </c>
      <c r="D87" s="6">
        <v>10</v>
      </c>
      <c r="E87" s="6">
        <v>6440</v>
      </c>
      <c r="G87" s="398">
        <v>48856</v>
      </c>
      <c r="H87" s="398">
        <v>52468</v>
      </c>
      <c r="I87" s="398">
        <v>23357.01</v>
      </c>
      <c r="J87" s="398">
        <v>25087.35</v>
      </c>
      <c r="K87" s="398">
        <v>23574.12</v>
      </c>
      <c r="L87" s="398">
        <v>23248.99</v>
      </c>
      <c r="M87" s="583">
        <f t="shared" si="6"/>
        <v>23.236143007019351</v>
      </c>
      <c r="N87" s="583">
        <f t="shared" si="7"/>
        <v>25.215746287763199</v>
      </c>
      <c r="O87" s="583">
        <f t="shared" si="8"/>
        <v>10.940915210526315</v>
      </c>
      <c r="P87" s="583">
        <f t="shared" si="9"/>
        <v>11.408142315789474</v>
      </c>
      <c r="Q87" s="583">
        <f t="shared" si="10"/>
        <v>9.0574250526315794</v>
      </c>
      <c r="R87" s="583">
        <f t="shared" si="11"/>
        <v>7.1460053473684226</v>
      </c>
    </row>
    <row r="88" spans="1:18">
      <c r="B88" s="470" t="s">
        <v>835</v>
      </c>
      <c r="F88" s="470" t="s">
        <v>1703</v>
      </c>
      <c r="G88" s="398">
        <v>48856</v>
      </c>
      <c r="H88" s="398">
        <v>65601</v>
      </c>
      <c r="I88" s="398">
        <v>48576</v>
      </c>
      <c r="J88" s="398">
        <v>48133.14</v>
      </c>
      <c r="K88" s="398">
        <v>38157.480000000003</v>
      </c>
      <c r="L88" s="398">
        <v>37197.67</v>
      </c>
      <c r="M88" s="583">
        <f t="shared" si="6"/>
        <v>23.236143007019351</v>
      </c>
      <c r="N88" s="583">
        <f t="shared" si="7"/>
        <v>31.527372345497326</v>
      </c>
      <c r="O88" s="583">
        <f t="shared" si="8"/>
        <v>22.754021052631579</v>
      </c>
      <c r="P88" s="583">
        <f t="shared" si="9"/>
        <v>21.887912084210527</v>
      </c>
      <c r="Q88" s="583">
        <f t="shared" si="10"/>
        <v>14.660505473684212</v>
      </c>
      <c r="R88" s="583">
        <f t="shared" si="11"/>
        <v>11.433389094736842</v>
      </c>
    </row>
    <row r="89" spans="1:18">
      <c r="A89" s="6">
        <v>44522768</v>
      </c>
      <c r="B89" s="470" t="s">
        <v>836</v>
      </c>
      <c r="C89" s="469" t="s">
        <v>631</v>
      </c>
      <c r="D89" s="6">
        <v>4</v>
      </c>
      <c r="E89" s="6">
        <v>6430</v>
      </c>
      <c r="G89" s="398">
        <v>9158</v>
      </c>
      <c r="H89" s="398">
        <v>7793</v>
      </c>
      <c r="I89" s="398">
        <v>8105.33</v>
      </c>
      <c r="J89" s="398">
        <v>8515.89</v>
      </c>
      <c r="K89" s="398">
        <v>7751.26</v>
      </c>
      <c r="L89" s="398">
        <v>8282.44</v>
      </c>
      <c r="M89" s="583">
        <f t="shared" si="6"/>
        <v>4.3555878020771903</v>
      </c>
      <c r="N89" s="583">
        <f t="shared" si="7"/>
        <v>3.7452601742116838</v>
      </c>
      <c r="O89" s="583">
        <f t="shared" si="8"/>
        <v>3.796707210526316</v>
      </c>
      <c r="P89" s="583">
        <f t="shared" si="9"/>
        <v>3.8724889263157896</v>
      </c>
      <c r="Q89" s="583">
        <f t="shared" si="10"/>
        <v>2.9781156842105263</v>
      </c>
      <c r="R89" s="583">
        <f t="shared" si="11"/>
        <v>2.5457605052631584</v>
      </c>
    </row>
    <row r="90" spans="1:18">
      <c r="A90" s="6">
        <v>44522769</v>
      </c>
      <c r="B90" s="470" t="s">
        <v>837</v>
      </c>
      <c r="C90" s="469" t="s">
        <v>1561</v>
      </c>
      <c r="E90" s="6">
        <v>6430</v>
      </c>
      <c r="G90" s="398">
        <v>3481</v>
      </c>
      <c r="H90" s="398">
        <v>3103</v>
      </c>
      <c r="I90" s="398">
        <v>3265.79</v>
      </c>
      <c r="J90" s="398">
        <v>3434.36</v>
      </c>
      <c r="K90" s="398">
        <v>3170.61</v>
      </c>
      <c r="L90" s="398">
        <v>3280.56</v>
      </c>
      <c r="M90" s="583">
        <f t="shared" si="6"/>
        <v>1.6555799452970845</v>
      </c>
      <c r="N90" s="583">
        <f t="shared" si="7"/>
        <v>1.491279651043097</v>
      </c>
      <c r="O90" s="583">
        <f t="shared" si="8"/>
        <v>1.5297647894736843</v>
      </c>
      <c r="P90" s="583">
        <f t="shared" si="9"/>
        <v>1.5617300210526317</v>
      </c>
      <c r="Q90" s="583">
        <f t="shared" si="10"/>
        <v>1.2181817368421053</v>
      </c>
      <c r="R90" s="583">
        <f t="shared" si="11"/>
        <v>1.0083405473684213</v>
      </c>
    </row>
    <row r="91" spans="1:18">
      <c r="A91" s="6">
        <v>44522780</v>
      </c>
      <c r="B91" s="470" t="s">
        <v>838</v>
      </c>
      <c r="C91" s="469" t="s">
        <v>1562</v>
      </c>
      <c r="E91" s="6">
        <v>6430</v>
      </c>
      <c r="G91" s="398">
        <v>10980</v>
      </c>
      <c r="H91" s="398">
        <v>10135</v>
      </c>
      <c r="I91" s="398">
        <v>10348.290000000001</v>
      </c>
      <c r="J91" s="398">
        <v>10606.49</v>
      </c>
      <c r="K91" s="398">
        <v>9575.69</v>
      </c>
      <c r="L91" s="398">
        <v>10837.33</v>
      </c>
      <c r="M91" s="583">
        <f t="shared" si="6"/>
        <v>5.2221395574151073</v>
      </c>
      <c r="N91" s="583">
        <f t="shared" si="7"/>
        <v>4.8708086572097287</v>
      </c>
      <c r="O91" s="583">
        <f t="shared" si="8"/>
        <v>4.8473568947368424</v>
      </c>
      <c r="P91" s="583">
        <f t="shared" si="9"/>
        <v>4.8231617684210528</v>
      </c>
      <c r="Q91" s="583">
        <f t="shared" si="10"/>
        <v>3.6790808947368423</v>
      </c>
      <c r="R91" s="583">
        <f t="shared" si="11"/>
        <v>3.3310530105263161</v>
      </c>
    </row>
    <row r="92" spans="1:18">
      <c r="A92" s="6">
        <v>44522782</v>
      </c>
      <c r="B92" s="470" t="s">
        <v>839</v>
      </c>
      <c r="C92" s="469" t="s">
        <v>1563</v>
      </c>
      <c r="E92" s="6">
        <v>6430</v>
      </c>
      <c r="G92" s="398">
        <v>3936</v>
      </c>
      <c r="H92" s="398">
        <v>3776</v>
      </c>
      <c r="I92" s="398">
        <v>4104.2700000000004</v>
      </c>
      <c r="J92" s="398">
        <v>4127.53</v>
      </c>
      <c r="K92" s="398">
        <v>2957.86</v>
      </c>
      <c r="L92" s="398">
        <v>3877.55</v>
      </c>
      <c r="M92" s="583">
        <f t="shared" si="6"/>
        <v>1.8719800817837762</v>
      </c>
      <c r="N92" s="583">
        <f t="shared" si="7"/>
        <v>1.814718647224858</v>
      </c>
      <c r="O92" s="583">
        <f t="shared" si="8"/>
        <v>1.9225264736842107</v>
      </c>
      <c r="P92" s="583">
        <f t="shared" si="9"/>
        <v>1.876939957894737</v>
      </c>
      <c r="Q92" s="583">
        <f t="shared" si="10"/>
        <v>1.1364409473684212</v>
      </c>
      <c r="R92" s="583">
        <f t="shared" si="11"/>
        <v>1.1918364210526318</v>
      </c>
    </row>
    <row r="93" spans="1:18">
      <c r="A93" s="6">
        <v>44522792</v>
      </c>
      <c r="B93" s="470" t="s">
        <v>840</v>
      </c>
      <c r="C93" s="469" t="s">
        <v>1564</v>
      </c>
      <c r="E93" s="6">
        <v>6430</v>
      </c>
      <c r="G93" s="398">
        <v>9873</v>
      </c>
      <c r="H93" s="398">
        <v>10355</v>
      </c>
      <c r="I93" s="398">
        <v>10751.81</v>
      </c>
      <c r="J93" s="398">
        <v>5238.63</v>
      </c>
      <c r="K93" s="398">
        <v>1376.28</v>
      </c>
      <c r="L93" s="398">
        <v>1472.74</v>
      </c>
      <c r="M93" s="583">
        <f t="shared" si="6"/>
        <v>4.6956451594134201</v>
      </c>
      <c r="N93" s="583">
        <f t="shared" si="7"/>
        <v>4.9765390868679562</v>
      </c>
      <c r="O93" s="583">
        <f t="shared" si="8"/>
        <v>5.0363741578947367</v>
      </c>
      <c r="P93" s="583">
        <f t="shared" si="9"/>
        <v>2.3821980631578952</v>
      </c>
      <c r="Q93" s="583">
        <f t="shared" si="10"/>
        <v>0.52878126315789475</v>
      </c>
      <c r="R93" s="583">
        <f t="shared" si="11"/>
        <v>0.45267376842105267</v>
      </c>
    </row>
    <row r="94" spans="1:18">
      <c r="A94" s="6">
        <v>44522794</v>
      </c>
      <c r="B94" s="470" t="s">
        <v>841</v>
      </c>
      <c r="C94" s="469" t="s">
        <v>365</v>
      </c>
      <c r="E94" s="6">
        <v>6430</v>
      </c>
      <c r="G94" s="398">
        <v>9410</v>
      </c>
      <c r="H94" s="398">
        <v>8880</v>
      </c>
      <c r="I94" s="398">
        <v>8851.73</v>
      </c>
      <c r="J94" s="398">
        <v>9488.66</v>
      </c>
      <c r="K94" s="398">
        <v>8741.2000000000007</v>
      </c>
      <c r="L94" s="398">
        <v>9120.81</v>
      </c>
      <c r="M94" s="583">
        <f t="shared" si="6"/>
        <v>4.4754401853621273</v>
      </c>
      <c r="N94" s="583">
        <f t="shared" si="7"/>
        <v>4.2676646152957467</v>
      </c>
      <c r="O94" s="583">
        <f t="shared" si="8"/>
        <v>4.1463366842105263</v>
      </c>
      <c r="P94" s="583">
        <f t="shared" si="9"/>
        <v>4.314843284210526</v>
      </c>
      <c r="Q94" s="583">
        <f t="shared" si="10"/>
        <v>3.3584610526315792</v>
      </c>
      <c r="R94" s="583">
        <f t="shared" si="11"/>
        <v>2.8034489684210526</v>
      </c>
    </row>
    <row r="95" spans="1:18">
      <c r="A95" s="6">
        <v>44522795</v>
      </c>
      <c r="B95" s="470" t="s">
        <v>842</v>
      </c>
      <c r="C95" s="469" t="s">
        <v>552</v>
      </c>
      <c r="E95" s="6">
        <v>6430</v>
      </c>
      <c r="G95" s="398">
        <v>6013</v>
      </c>
      <c r="H95" s="398">
        <v>10081</v>
      </c>
      <c r="I95" s="398">
        <v>10276.27</v>
      </c>
      <c r="J95" s="398">
        <v>10991.35</v>
      </c>
      <c r="K95" s="398">
        <v>10073.31</v>
      </c>
      <c r="L95" s="398">
        <v>10083.620000000001</v>
      </c>
      <c r="M95" s="583">
        <f t="shared" si="6"/>
        <v>2.8598110344933549</v>
      </c>
      <c r="N95" s="583">
        <f t="shared" si="7"/>
        <v>4.8448566426572537</v>
      </c>
      <c r="O95" s="583">
        <f t="shared" si="8"/>
        <v>4.8136212105263168</v>
      </c>
      <c r="P95" s="583">
        <f t="shared" si="9"/>
        <v>4.9981717894736848</v>
      </c>
      <c r="Q95" s="583">
        <f t="shared" si="10"/>
        <v>3.8702717368421053</v>
      </c>
      <c r="R95" s="583">
        <f t="shared" si="11"/>
        <v>3.0993863578947374</v>
      </c>
    </row>
    <row r="96" spans="1:18">
      <c r="A96" s="6">
        <v>44523419</v>
      </c>
      <c r="B96" s="470" t="s">
        <v>843</v>
      </c>
      <c r="C96" s="469" t="s">
        <v>1565</v>
      </c>
      <c r="D96" s="6">
        <v>29</v>
      </c>
      <c r="E96" s="6">
        <v>6310</v>
      </c>
      <c r="G96" s="398">
        <v>4469</v>
      </c>
      <c r="H96" s="398">
        <v>4469</v>
      </c>
      <c r="I96" s="398">
        <v>4469</v>
      </c>
      <c r="J96" s="398">
        <v>5165.07</v>
      </c>
      <c r="K96" s="398">
        <v>4251.55</v>
      </c>
      <c r="L96" s="398">
        <v>5017.7</v>
      </c>
      <c r="M96" s="583">
        <f t="shared" si="6"/>
        <v>2.1254773845253294</v>
      </c>
      <c r="N96" s="583">
        <f t="shared" si="7"/>
        <v>2.147769500648276</v>
      </c>
      <c r="O96" s="583">
        <f t="shared" si="8"/>
        <v>2.0933736842105262</v>
      </c>
      <c r="P96" s="583">
        <f t="shared" si="9"/>
        <v>2.3487476210526315</v>
      </c>
      <c r="Q96" s="583">
        <f t="shared" si="10"/>
        <v>1.6334902631578949</v>
      </c>
      <c r="R96" s="583">
        <f t="shared" si="11"/>
        <v>1.5422825263157898</v>
      </c>
    </row>
    <row r="97" spans="1:18">
      <c r="A97" s="6">
        <v>44523452</v>
      </c>
      <c r="B97" s="470" t="s">
        <v>844</v>
      </c>
      <c r="C97" s="469" t="s">
        <v>1566</v>
      </c>
      <c r="D97" s="6">
        <v>36</v>
      </c>
      <c r="E97" s="6">
        <v>6430</v>
      </c>
      <c r="G97" s="398">
        <v>7858</v>
      </c>
      <c r="H97" s="398">
        <v>7914</v>
      </c>
      <c r="I97" s="398">
        <v>8006.16</v>
      </c>
      <c r="J97" s="398">
        <v>7628.67</v>
      </c>
      <c r="K97" s="398">
        <v>7051.87</v>
      </c>
      <c r="L97" s="398">
        <v>8742.81</v>
      </c>
      <c r="M97" s="583">
        <f t="shared" si="6"/>
        <v>3.7373016978295004</v>
      </c>
      <c r="N97" s="583">
        <f t="shared" si="7"/>
        <v>3.803411910523709</v>
      </c>
      <c r="O97" s="583">
        <f t="shared" si="8"/>
        <v>3.7502538947368422</v>
      </c>
      <c r="P97" s="583">
        <f t="shared" si="9"/>
        <v>3.469037305263158</v>
      </c>
      <c r="Q97" s="583">
        <f t="shared" si="10"/>
        <v>2.7094026842105263</v>
      </c>
      <c r="R97" s="583">
        <f t="shared" si="11"/>
        <v>2.6872637052631583</v>
      </c>
    </row>
    <row r="98" spans="1:18">
      <c r="A98" s="6">
        <v>44523532</v>
      </c>
      <c r="B98" s="470" t="s">
        <v>845</v>
      </c>
      <c r="C98" s="469" t="s">
        <v>1535</v>
      </c>
      <c r="D98" s="6">
        <v>29</v>
      </c>
      <c r="E98" s="6">
        <v>6400</v>
      </c>
      <c r="G98" s="398">
        <v>14908</v>
      </c>
      <c r="H98" s="398">
        <v>16796</v>
      </c>
      <c r="I98" s="398">
        <v>19883.400000000001</v>
      </c>
      <c r="J98" s="398">
        <v>22797.53</v>
      </c>
      <c r="K98" s="398">
        <v>18776.599999999999</v>
      </c>
      <c r="L98" s="398">
        <v>15746.19</v>
      </c>
      <c r="M98" s="583">
        <f t="shared" si="6"/>
        <v>7.0903148016342818</v>
      </c>
      <c r="N98" s="583">
        <f t="shared" si="7"/>
        <v>8.0720377115436204</v>
      </c>
      <c r="O98" s="583">
        <f t="shared" si="8"/>
        <v>9.3138031578947373</v>
      </c>
      <c r="P98" s="583">
        <f t="shared" si="9"/>
        <v>10.3668768</v>
      </c>
      <c r="Q98" s="583">
        <f t="shared" si="10"/>
        <v>7.2141673684210526</v>
      </c>
      <c r="R98" s="583">
        <f t="shared" si="11"/>
        <v>4.8398815578947376</v>
      </c>
    </row>
    <row r="99" spans="1:18">
      <c r="A99" s="6">
        <v>44524056</v>
      </c>
      <c r="B99" s="470" t="s">
        <v>846</v>
      </c>
      <c r="C99" s="469" t="s">
        <v>649</v>
      </c>
      <c r="D99" s="6">
        <v>4</v>
      </c>
      <c r="E99" s="6">
        <v>6320</v>
      </c>
      <c r="G99" s="398">
        <v>6931</v>
      </c>
      <c r="H99" s="398">
        <v>6931</v>
      </c>
      <c r="I99" s="398">
        <v>6931</v>
      </c>
      <c r="J99" s="398">
        <v>7583.85</v>
      </c>
      <c r="K99" s="398">
        <v>6358.98</v>
      </c>
      <c r="L99" s="398">
        <v>6827.89</v>
      </c>
      <c r="M99" s="583">
        <f t="shared" si="6"/>
        <v>3.2964161450313396</v>
      </c>
      <c r="N99" s="583">
        <f t="shared" si="7"/>
        <v>3.330989127096263</v>
      </c>
      <c r="O99" s="583">
        <f t="shared" si="8"/>
        <v>3.2466263157894737</v>
      </c>
      <c r="P99" s="583">
        <f t="shared" si="9"/>
        <v>3.4486560000000006</v>
      </c>
      <c r="Q99" s="583">
        <f t="shared" si="10"/>
        <v>2.4431870526315791</v>
      </c>
      <c r="R99" s="583">
        <f t="shared" si="11"/>
        <v>2.0986777684210529</v>
      </c>
    </row>
    <row r="100" spans="1:18">
      <c r="A100" s="6">
        <v>44524120</v>
      </c>
      <c r="B100" s="470" t="s">
        <v>847</v>
      </c>
      <c r="C100" s="469" t="s">
        <v>354</v>
      </c>
      <c r="E100" s="6">
        <v>6320</v>
      </c>
      <c r="G100" s="398">
        <v>32490</v>
      </c>
      <c r="H100" s="398">
        <v>31949</v>
      </c>
      <c r="I100" s="398">
        <v>31700.240000000002</v>
      </c>
      <c r="J100" s="398">
        <v>26577.07</v>
      </c>
      <c r="K100" s="398">
        <v>24612.95</v>
      </c>
      <c r="L100" s="398">
        <v>22959.87</v>
      </c>
      <c r="M100" s="583">
        <f t="shared" si="6"/>
        <v>15.452396559236506</v>
      </c>
      <c r="N100" s="583">
        <f t="shared" si="7"/>
        <v>15.354461350685112</v>
      </c>
      <c r="O100" s="583">
        <f t="shared" si="8"/>
        <v>14.849059789473685</v>
      </c>
      <c r="P100" s="583">
        <f t="shared" si="9"/>
        <v>12.085572884210526</v>
      </c>
      <c r="Q100" s="583">
        <f t="shared" si="10"/>
        <v>9.4565544736842106</v>
      </c>
      <c r="R100" s="583">
        <f t="shared" si="11"/>
        <v>7.0571389894736845</v>
      </c>
    </row>
    <row r="101" spans="1:18">
      <c r="A101" s="6">
        <v>44524167</v>
      </c>
      <c r="B101" s="470" t="s">
        <v>848</v>
      </c>
      <c r="C101" s="469" t="s">
        <v>1567</v>
      </c>
      <c r="D101" s="6">
        <v>52</v>
      </c>
      <c r="E101" s="6">
        <v>6310</v>
      </c>
      <c r="G101" s="398">
        <v>9142</v>
      </c>
      <c r="H101" s="398">
        <v>9142</v>
      </c>
      <c r="I101" s="398">
        <v>9142</v>
      </c>
      <c r="J101" s="398">
        <v>9996.32</v>
      </c>
      <c r="K101" s="398">
        <v>8083.76</v>
      </c>
      <c r="L101" s="398">
        <v>8292.2199999999993</v>
      </c>
      <c r="M101" s="583">
        <f t="shared" si="6"/>
        <v>4.3479781269479876</v>
      </c>
      <c r="N101" s="583">
        <f t="shared" si="7"/>
        <v>4.3935799451614548</v>
      </c>
      <c r="O101" s="583">
        <f t="shared" si="8"/>
        <v>4.2823052631578946</v>
      </c>
      <c r="P101" s="583">
        <f t="shared" si="9"/>
        <v>4.5456949894736844</v>
      </c>
      <c r="Q101" s="583">
        <f t="shared" si="10"/>
        <v>3.1058656842105261</v>
      </c>
      <c r="R101" s="583">
        <f t="shared" si="11"/>
        <v>2.548766568421053</v>
      </c>
    </row>
    <row r="102" spans="1:18">
      <c r="A102" s="6">
        <v>44524168</v>
      </c>
      <c r="B102" s="470" t="s">
        <v>849</v>
      </c>
      <c r="C102" s="469" t="s">
        <v>1567</v>
      </c>
      <c r="D102" s="6">
        <v>19</v>
      </c>
      <c r="E102" s="6">
        <v>6310</v>
      </c>
      <c r="G102" s="398">
        <v>7295</v>
      </c>
      <c r="H102" s="398">
        <v>7295</v>
      </c>
      <c r="I102" s="398">
        <v>7295</v>
      </c>
      <c r="J102" s="398">
        <v>7725.31</v>
      </c>
      <c r="K102" s="398">
        <v>5926.32</v>
      </c>
      <c r="L102" s="398">
        <v>5811.71</v>
      </c>
      <c r="M102" s="583">
        <f t="shared" si="6"/>
        <v>3.4695362542206931</v>
      </c>
      <c r="N102" s="583">
        <f t="shared" si="7"/>
        <v>3.5059249288944221</v>
      </c>
      <c r="O102" s="583">
        <f t="shared" si="8"/>
        <v>3.4171315789473686</v>
      </c>
      <c r="P102" s="583">
        <f t="shared" si="9"/>
        <v>3.5129830736842109</v>
      </c>
      <c r="Q102" s="583">
        <f t="shared" si="10"/>
        <v>2.2769545263157891</v>
      </c>
      <c r="R102" s="583">
        <f t="shared" si="11"/>
        <v>1.7863361263157898</v>
      </c>
    </row>
    <row r="103" spans="1:18">
      <c r="B103" s="470" t="s">
        <v>850</v>
      </c>
      <c r="F103" s="470" t="s">
        <v>1689</v>
      </c>
      <c r="G103" s="398">
        <f>H103</f>
        <v>15692.349999999999</v>
      </c>
      <c r="H103" s="398">
        <f>(I103+J103+K103+L103)/4</f>
        <v>15692.349999999999</v>
      </c>
      <c r="I103" s="398">
        <v>16457.37</v>
      </c>
      <c r="J103" s="398">
        <v>15992.26</v>
      </c>
      <c r="K103" s="398">
        <v>14601.93</v>
      </c>
      <c r="L103" s="398">
        <v>15717.84</v>
      </c>
      <c r="M103" s="583">
        <f t="shared" si="6"/>
        <v>7.4633553446086474</v>
      </c>
      <c r="N103" s="583">
        <f t="shared" si="7"/>
        <v>7.5416313993058779</v>
      </c>
      <c r="O103" s="583">
        <f t="shared" si="8"/>
        <v>7.7089785789473684</v>
      </c>
      <c r="P103" s="583">
        <f t="shared" si="9"/>
        <v>7.2722698105263159</v>
      </c>
      <c r="Q103" s="583">
        <f t="shared" si="10"/>
        <v>5.6102152105263166</v>
      </c>
      <c r="R103" s="583">
        <f t="shared" si="11"/>
        <v>4.8311676631578955</v>
      </c>
    </row>
    <row r="104" spans="1:18">
      <c r="A104" s="6">
        <v>44524426</v>
      </c>
      <c r="B104" s="470" t="s">
        <v>851</v>
      </c>
      <c r="C104" s="469" t="s">
        <v>1568</v>
      </c>
      <c r="D104" s="6">
        <v>3</v>
      </c>
      <c r="E104" s="6">
        <v>6400</v>
      </c>
      <c r="G104" s="398">
        <v>6108</v>
      </c>
      <c r="H104" s="398">
        <v>5367</v>
      </c>
      <c r="I104" s="398">
        <v>5739.47</v>
      </c>
      <c r="J104" s="398">
        <v>6107.5</v>
      </c>
      <c r="K104" s="398">
        <v>5010.55</v>
      </c>
      <c r="L104" s="398">
        <v>6032.73</v>
      </c>
      <c r="M104" s="583">
        <f t="shared" si="6"/>
        <v>2.904993480572994</v>
      </c>
      <c r="N104" s="583">
        <f t="shared" si="7"/>
        <v>2.5793418907986791</v>
      </c>
      <c r="O104" s="583">
        <f t="shared" si="8"/>
        <v>2.6884885789473687</v>
      </c>
      <c r="P104" s="583">
        <f t="shared" si="9"/>
        <v>2.7773052631578947</v>
      </c>
      <c r="Q104" s="583">
        <f t="shared" si="10"/>
        <v>1.9251060526315791</v>
      </c>
      <c r="R104" s="583">
        <f t="shared" si="11"/>
        <v>1.8542706947368424</v>
      </c>
    </row>
    <row r="105" spans="1:18">
      <c r="A105" s="6">
        <v>44524427</v>
      </c>
      <c r="B105" s="470" t="s">
        <v>852</v>
      </c>
      <c r="C105" s="469" t="s">
        <v>657</v>
      </c>
      <c r="D105" s="6">
        <v>30</v>
      </c>
      <c r="E105" s="6">
        <v>6400</v>
      </c>
      <c r="G105" s="398">
        <v>20027</v>
      </c>
      <c r="H105" s="398">
        <v>15094</v>
      </c>
      <c r="I105" s="398">
        <v>17230.21</v>
      </c>
      <c r="J105" s="398">
        <v>18698.39</v>
      </c>
      <c r="K105" s="398">
        <v>15734.78</v>
      </c>
      <c r="L105" s="398">
        <v>15521.59</v>
      </c>
      <c r="M105" s="583">
        <f t="shared" si="6"/>
        <v>9.5249352382834562</v>
      </c>
      <c r="N105" s="583">
        <f t="shared" si="7"/>
        <v>7.2540686602786026</v>
      </c>
      <c r="O105" s="583">
        <f t="shared" si="8"/>
        <v>8.0709931052631578</v>
      </c>
      <c r="P105" s="583">
        <f t="shared" si="9"/>
        <v>8.502846821052632</v>
      </c>
      <c r="Q105" s="583">
        <f t="shared" si="10"/>
        <v>6.0454681052631587</v>
      </c>
      <c r="R105" s="583">
        <f t="shared" si="11"/>
        <v>4.7708466105263172</v>
      </c>
    </row>
    <row r="106" spans="1:18">
      <c r="A106" s="6">
        <v>44524955</v>
      </c>
      <c r="B106" s="470" t="s">
        <v>853</v>
      </c>
      <c r="C106" s="469" t="s">
        <v>1569</v>
      </c>
      <c r="D106" s="6">
        <v>18</v>
      </c>
      <c r="E106" s="6">
        <v>6310</v>
      </c>
      <c r="G106" s="398">
        <v>5879</v>
      </c>
      <c r="H106" s="398">
        <v>5173</v>
      </c>
      <c r="I106" s="398">
        <v>5173</v>
      </c>
      <c r="J106" s="398">
        <v>5463.31</v>
      </c>
      <c r="K106" s="398">
        <v>3574.13</v>
      </c>
      <c r="L106" s="398">
        <v>3199.24</v>
      </c>
      <c r="M106" s="583">
        <f t="shared" si="6"/>
        <v>2.7960800052862855</v>
      </c>
      <c r="N106" s="583">
        <f t="shared" si="7"/>
        <v>2.4861068755546052</v>
      </c>
      <c r="O106" s="583">
        <f t="shared" si="8"/>
        <v>2.4231421052631577</v>
      </c>
      <c r="P106" s="583">
        <f t="shared" si="9"/>
        <v>2.4843683368421057</v>
      </c>
      <c r="Q106" s="583">
        <f t="shared" si="10"/>
        <v>1.3732183684210526</v>
      </c>
      <c r="R106" s="583">
        <f t="shared" si="11"/>
        <v>0.98334534736842116</v>
      </c>
    </row>
    <row r="107" spans="1:18">
      <c r="A107" s="6">
        <v>44524961</v>
      </c>
      <c r="B107" s="470" t="s">
        <v>854</v>
      </c>
      <c r="C107" s="469" t="s">
        <v>1570</v>
      </c>
      <c r="D107" s="6">
        <v>34</v>
      </c>
      <c r="E107" s="6">
        <v>6300</v>
      </c>
      <c r="G107" s="398">
        <v>10940</v>
      </c>
      <c r="H107" s="398">
        <v>19067</v>
      </c>
      <c r="I107" s="398">
        <v>18807.46</v>
      </c>
      <c r="J107" s="398">
        <v>19282.86</v>
      </c>
      <c r="K107" s="398">
        <v>17013.740000000002</v>
      </c>
      <c r="L107" s="398">
        <v>17797.55</v>
      </c>
      <c r="M107" s="583">
        <f t="shared" si="6"/>
        <v>5.2031153695921013</v>
      </c>
      <c r="N107" s="583">
        <f t="shared" si="7"/>
        <v>9.1634641013337834</v>
      </c>
      <c r="O107" s="583">
        <f t="shared" si="8"/>
        <v>8.8098102105263152</v>
      </c>
      <c r="P107" s="583">
        <f t="shared" si="9"/>
        <v>8.7686268631578965</v>
      </c>
      <c r="Q107" s="583">
        <f t="shared" si="10"/>
        <v>6.5368580000000005</v>
      </c>
      <c r="R107" s="583">
        <f t="shared" si="11"/>
        <v>5.470404842105264</v>
      </c>
    </row>
    <row r="108" spans="1:18">
      <c r="A108" s="6">
        <v>44525014</v>
      </c>
      <c r="B108" s="470" t="s">
        <v>855</v>
      </c>
      <c r="C108" s="469" t="s">
        <v>627</v>
      </c>
      <c r="E108" s="6">
        <v>6400</v>
      </c>
      <c r="G108" s="398">
        <v>6629</v>
      </c>
      <c r="H108" s="398">
        <v>7452</v>
      </c>
      <c r="I108" s="398">
        <v>12652.82</v>
      </c>
      <c r="J108" s="398">
        <v>15653.81</v>
      </c>
      <c r="K108" s="398">
        <v>12030.5</v>
      </c>
      <c r="L108" s="398">
        <v>12610.49</v>
      </c>
      <c r="M108" s="583">
        <f t="shared" si="6"/>
        <v>3.152783526967645</v>
      </c>
      <c r="N108" s="583">
        <f t="shared" si="7"/>
        <v>3.5813780082414306</v>
      </c>
      <c r="O108" s="583">
        <f t="shared" si="8"/>
        <v>5.926847263157895</v>
      </c>
      <c r="P108" s="583">
        <f t="shared" si="9"/>
        <v>7.1183641263157895</v>
      </c>
      <c r="Q108" s="583">
        <f t="shared" si="10"/>
        <v>4.6222447368421049</v>
      </c>
      <c r="R108" s="583">
        <f t="shared" si="11"/>
        <v>3.8760664000000005</v>
      </c>
    </row>
    <row r="109" spans="1:18">
      <c r="A109" s="6">
        <v>44525015</v>
      </c>
      <c r="B109" s="470" t="s">
        <v>856</v>
      </c>
      <c r="C109" s="469" t="s">
        <v>1571</v>
      </c>
      <c r="E109" s="6">
        <v>6400</v>
      </c>
      <c r="G109" s="398">
        <v>21201</v>
      </c>
      <c r="H109" s="398">
        <v>18141</v>
      </c>
      <c r="I109" s="398">
        <v>17956.86</v>
      </c>
      <c r="J109" s="398">
        <v>18777.52</v>
      </c>
      <c r="K109" s="398">
        <v>14782.73</v>
      </c>
      <c r="L109" s="398">
        <v>13416.22</v>
      </c>
      <c r="M109" s="583">
        <f t="shared" si="6"/>
        <v>10.083295150888677</v>
      </c>
      <c r="N109" s="583">
        <f t="shared" si="7"/>
        <v>8.7184351110450606</v>
      </c>
      <c r="O109" s="583">
        <f t="shared" si="8"/>
        <v>8.4113712631578945</v>
      </c>
      <c r="P109" s="583">
        <f t="shared" si="9"/>
        <v>8.5388301473684223</v>
      </c>
      <c r="Q109" s="583">
        <f t="shared" si="10"/>
        <v>5.6796804736842104</v>
      </c>
      <c r="R109" s="583">
        <f t="shared" si="11"/>
        <v>4.1237223578947368</v>
      </c>
    </row>
    <row r="110" spans="1:18">
      <c r="A110" s="6">
        <v>44525102</v>
      </c>
      <c r="B110" s="470" t="s">
        <v>857</v>
      </c>
      <c r="C110" s="469" t="s">
        <v>1572</v>
      </c>
      <c r="E110" s="6">
        <v>6470</v>
      </c>
      <c r="G110" s="398">
        <v>3203</v>
      </c>
      <c r="H110" s="398">
        <v>2932</v>
      </c>
      <c r="I110" s="398">
        <v>2914.42</v>
      </c>
      <c r="J110" s="398">
        <v>3034.16</v>
      </c>
      <c r="K110" s="398">
        <v>2817.39</v>
      </c>
      <c r="L110" s="398">
        <v>3000.64</v>
      </c>
      <c r="M110" s="583">
        <f t="shared" si="6"/>
        <v>1.5233618399271938</v>
      </c>
      <c r="N110" s="583">
        <f t="shared" si="7"/>
        <v>1.4090982716269289</v>
      </c>
      <c r="O110" s="583">
        <f t="shared" si="8"/>
        <v>1.3651756842105263</v>
      </c>
      <c r="P110" s="583">
        <f t="shared" si="9"/>
        <v>1.3797443368421052</v>
      </c>
      <c r="Q110" s="583">
        <f t="shared" si="10"/>
        <v>1.082470894736842</v>
      </c>
      <c r="R110" s="583">
        <f t="shared" si="11"/>
        <v>0.92230197894736843</v>
      </c>
    </row>
    <row r="111" spans="1:18">
      <c r="A111" s="6">
        <v>44525121</v>
      </c>
      <c r="B111" s="470" t="s">
        <v>858</v>
      </c>
      <c r="C111" s="469" t="s">
        <v>368</v>
      </c>
      <c r="E111" s="6">
        <v>6310</v>
      </c>
      <c r="G111" s="398">
        <v>623</v>
      </c>
      <c r="H111" s="398">
        <v>488</v>
      </c>
      <c r="I111" s="398">
        <v>385.9</v>
      </c>
      <c r="J111" s="398">
        <v>79.72</v>
      </c>
      <c r="K111" s="398">
        <v>130.65</v>
      </c>
      <c r="L111" s="398">
        <v>130.13999999999999</v>
      </c>
      <c r="M111" s="583">
        <f t="shared" si="6"/>
        <v>0.29630172534331622</v>
      </c>
      <c r="N111" s="583">
        <f t="shared" si="7"/>
        <v>0.23452931669643293</v>
      </c>
      <c r="O111" s="583">
        <f t="shared" si="8"/>
        <v>0.18076368421052633</v>
      </c>
      <c r="P111" s="583">
        <f t="shared" si="9"/>
        <v>3.6251621052631577E-2</v>
      </c>
      <c r="Q111" s="583">
        <f t="shared" si="10"/>
        <v>5.0197105263157897E-2</v>
      </c>
      <c r="R111" s="583">
        <f t="shared" si="11"/>
        <v>4.0000926315789477E-2</v>
      </c>
    </row>
    <row r="112" spans="1:18">
      <c r="A112" s="6">
        <v>44525122</v>
      </c>
      <c r="B112" s="470" t="s">
        <v>859</v>
      </c>
      <c r="C112" s="469" t="s">
        <v>703</v>
      </c>
      <c r="D112" s="6">
        <v>2</v>
      </c>
      <c r="E112" s="6">
        <v>6310</v>
      </c>
      <c r="G112" s="398">
        <v>74675</v>
      </c>
      <c r="H112" s="398">
        <v>75981</v>
      </c>
      <c r="I112" s="398">
        <v>70368.58</v>
      </c>
      <c r="J112" s="398">
        <v>72216.55</v>
      </c>
      <c r="K112" s="398">
        <v>66990.759999999995</v>
      </c>
      <c r="L112" s="398">
        <v>60803.25</v>
      </c>
      <c r="M112" s="583">
        <f t="shared" si="6"/>
        <v>35.515780642074056</v>
      </c>
      <c r="N112" s="583">
        <f t="shared" si="7"/>
        <v>36.51592625391735</v>
      </c>
      <c r="O112" s="583">
        <f t="shared" si="8"/>
        <v>32.962124315789474</v>
      </c>
      <c r="P112" s="583">
        <f t="shared" si="9"/>
        <v>32.839525894736845</v>
      </c>
      <c r="Q112" s="583">
        <f t="shared" si="10"/>
        <v>25.738555157894734</v>
      </c>
      <c r="R112" s="583">
        <f t="shared" si="11"/>
        <v>18.688998947368425</v>
      </c>
    </row>
    <row r="113" spans="1:18">
      <c r="A113" s="6">
        <v>44525178</v>
      </c>
      <c r="B113" s="470" t="s">
        <v>860</v>
      </c>
      <c r="C113" s="469" t="s">
        <v>1573</v>
      </c>
      <c r="D113" s="6">
        <v>3</v>
      </c>
      <c r="E113" s="6">
        <v>6400</v>
      </c>
      <c r="G113" s="398">
        <v>32010</v>
      </c>
      <c r="H113" s="398">
        <v>30699</v>
      </c>
      <c r="I113" s="398">
        <v>33167.629999999997</v>
      </c>
      <c r="J113" s="398">
        <v>36830</v>
      </c>
      <c r="K113" s="398">
        <v>38321.370000000003</v>
      </c>
      <c r="L113" s="398">
        <v>39971.07</v>
      </c>
      <c r="M113" s="583">
        <f t="shared" si="6"/>
        <v>15.224106305360435</v>
      </c>
      <c r="N113" s="583">
        <f t="shared" si="7"/>
        <v>14.753720273081544</v>
      </c>
      <c r="O113" s="583">
        <f t="shared" si="8"/>
        <v>15.536416157894736</v>
      </c>
      <c r="P113" s="583">
        <f t="shared" si="9"/>
        <v>16.747957894736842</v>
      </c>
      <c r="Q113" s="583">
        <f t="shared" si="10"/>
        <v>14.723473736842108</v>
      </c>
      <c r="R113" s="583">
        <f t="shared" si="11"/>
        <v>12.285844673684212</v>
      </c>
    </row>
    <row r="114" spans="1:18">
      <c r="A114" s="6">
        <v>44525179</v>
      </c>
      <c r="B114" s="470" t="s">
        <v>861</v>
      </c>
      <c r="C114" s="469" t="s">
        <v>363</v>
      </c>
      <c r="D114" s="6">
        <v>0</v>
      </c>
      <c r="E114" s="6">
        <v>6400</v>
      </c>
      <c r="G114" s="398">
        <v>24206</v>
      </c>
      <c r="H114" s="398">
        <v>17918</v>
      </c>
      <c r="I114" s="398">
        <v>19544</v>
      </c>
      <c r="J114" s="398">
        <v>21437.7</v>
      </c>
      <c r="K114" s="398">
        <v>23616.83</v>
      </c>
      <c r="L114" s="398">
        <v>19260.18</v>
      </c>
      <c r="M114" s="583">
        <f t="shared" si="6"/>
        <v>11.512487261091993</v>
      </c>
      <c r="N114" s="583">
        <f t="shared" si="7"/>
        <v>8.6112629028005845</v>
      </c>
      <c r="O114" s="583">
        <f t="shared" si="8"/>
        <v>9.1548210526315792</v>
      </c>
      <c r="P114" s="583">
        <f t="shared" si="9"/>
        <v>9.7485119999999998</v>
      </c>
      <c r="Q114" s="583">
        <f t="shared" si="10"/>
        <v>9.073834684210528</v>
      </c>
      <c r="R114" s="583">
        <f t="shared" si="11"/>
        <v>5.9199711157894752</v>
      </c>
    </row>
    <row r="115" spans="1:18">
      <c r="A115" s="6">
        <v>44525851</v>
      </c>
      <c r="B115" s="470" t="s">
        <v>862</v>
      </c>
      <c r="C115" s="469" t="s">
        <v>410</v>
      </c>
      <c r="D115" s="6">
        <v>35</v>
      </c>
      <c r="E115" s="6">
        <v>6400</v>
      </c>
      <c r="G115" s="398">
        <v>20784</v>
      </c>
      <c r="H115" s="398">
        <v>18888</v>
      </c>
      <c r="I115" s="398">
        <v>18586</v>
      </c>
      <c r="J115" s="593">
        <v>21829</v>
      </c>
      <c r="K115" s="398">
        <v>17175.09</v>
      </c>
      <c r="L115" s="398">
        <v>16323.4</v>
      </c>
      <c r="M115" s="583">
        <f t="shared" si="6"/>
        <v>9.8849679928338414</v>
      </c>
      <c r="N115" s="583">
        <f t="shared" si="7"/>
        <v>9.0774379790209512</v>
      </c>
      <c r="O115" s="583">
        <f t="shared" si="8"/>
        <v>8.7060736842105264</v>
      </c>
      <c r="P115" s="583">
        <f t="shared" si="9"/>
        <v>9.9264505263157901</v>
      </c>
      <c r="Q115" s="583">
        <f t="shared" si="10"/>
        <v>6.5988503684210524</v>
      </c>
      <c r="R115" s="583">
        <f t="shared" si="11"/>
        <v>5.0172976842105266</v>
      </c>
    </row>
    <row r="116" spans="1:18">
      <c r="A116" s="6">
        <v>44525852</v>
      </c>
      <c r="B116" s="470" t="s">
        <v>863</v>
      </c>
      <c r="C116" s="469" t="s">
        <v>1574</v>
      </c>
      <c r="D116" s="6">
        <v>0</v>
      </c>
      <c r="E116" s="6">
        <v>6400</v>
      </c>
      <c r="G116" s="398">
        <v>17663</v>
      </c>
      <c r="H116" s="398">
        <v>16386</v>
      </c>
      <c r="I116" s="398">
        <v>16662.259999999998</v>
      </c>
      <c r="J116" s="398">
        <v>16631.080000000002</v>
      </c>
      <c r="K116" s="398">
        <v>14433.86</v>
      </c>
      <c r="L116" s="398">
        <v>10629.89</v>
      </c>
      <c r="M116" s="583">
        <f t="shared" si="6"/>
        <v>8.4006057379438097</v>
      </c>
      <c r="N116" s="583">
        <f t="shared" si="7"/>
        <v>7.8749946380896505</v>
      </c>
      <c r="O116" s="583">
        <f t="shared" si="8"/>
        <v>7.8049533684210513</v>
      </c>
      <c r="P116" s="583">
        <f t="shared" si="9"/>
        <v>7.562764800000001</v>
      </c>
      <c r="Q116" s="583">
        <f t="shared" si="10"/>
        <v>5.5456409473684216</v>
      </c>
      <c r="R116" s="583">
        <f t="shared" si="11"/>
        <v>3.2672925052631583</v>
      </c>
    </row>
    <row r="117" spans="1:18">
      <c r="A117" s="6">
        <v>44525853</v>
      </c>
      <c r="B117" s="470" t="s">
        <v>864</v>
      </c>
      <c r="C117" s="469" t="s">
        <v>721</v>
      </c>
      <c r="E117" s="6">
        <v>6400</v>
      </c>
      <c r="G117" s="398">
        <v>9787</v>
      </c>
      <c r="H117" s="398">
        <v>10493</v>
      </c>
      <c r="I117" s="398">
        <v>12363</v>
      </c>
      <c r="J117" s="398">
        <v>9413.98</v>
      </c>
      <c r="K117" s="398">
        <v>7902.15</v>
      </c>
      <c r="L117" s="398">
        <v>7603.88</v>
      </c>
      <c r="M117" s="583">
        <f t="shared" si="6"/>
        <v>4.654743155593958</v>
      </c>
      <c r="N117" s="583">
        <f t="shared" si="7"/>
        <v>5.0428609018353905</v>
      </c>
      <c r="O117" s="583">
        <f t="shared" si="8"/>
        <v>5.7910894736842105</v>
      </c>
      <c r="P117" s="583">
        <f t="shared" si="9"/>
        <v>4.2808835368421052</v>
      </c>
      <c r="Q117" s="583">
        <f t="shared" si="10"/>
        <v>3.0360892105263155</v>
      </c>
      <c r="R117" s="583">
        <f t="shared" si="11"/>
        <v>2.3371925894736845</v>
      </c>
    </row>
    <row r="118" spans="1:18">
      <c r="A118" s="6">
        <v>44525855</v>
      </c>
      <c r="B118" s="470" t="s">
        <v>865</v>
      </c>
      <c r="C118" s="469" t="s">
        <v>1575</v>
      </c>
      <c r="D118" s="6">
        <v>15</v>
      </c>
      <c r="E118" s="6">
        <v>6470</v>
      </c>
      <c r="G118" s="398">
        <v>8179</v>
      </c>
      <c r="H118" s="398">
        <v>7785</v>
      </c>
      <c r="I118" s="398">
        <v>8179.01</v>
      </c>
      <c r="J118" s="398">
        <v>8264.39</v>
      </c>
      <c r="K118" s="398">
        <v>7632.45</v>
      </c>
      <c r="L118" s="398">
        <v>8061.05</v>
      </c>
      <c r="M118" s="583">
        <f t="shared" si="6"/>
        <v>3.8899708051091224</v>
      </c>
      <c r="N118" s="583">
        <f t="shared" si="7"/>
        <v>3.7414154313150205</v>
      </c>
      <c r="O118" s="583">
        <f t="shared" si="8"/>
        <v>3.8312204736842106</v>
      </c>
      <c r="P118" s="583">
        <f t="shared" si="9"/>
        <v>3.7581226105263159</v>
      </c>
      <c r="Q118" s="583">
        <f t="shared" si="10"/>
        <v>2.9324676315789473</v>
      </c>
      <c r="R118" s="583">
        <f t="shared" si="11"/>
        <v>2.4777122105263159</v>
      </c>
    </row>
    <row r="119" spans="1:18">
      <c r="A119" s="6">
        <v>44525898</v>
      </c>
      <c r="B119" s="470" t="s">
        <v>866</v>
      </c>
      <c r="C119" s="469" t="s">
        <v>1576</v>
      </c>
      <c r="D119" s="6">
        <v>76</v>
      </c>
      <c r="E119" s="6">
        <v>6310</v>
      </c>
      <c r="G119" s="398">
        <v>7386</v>
      </c>
      <c r="H119" s="398">
        <v>7386</v>
      </c>
      <c r="I119" s="398">
        <v>7386</v>
      </c>
      <c r="J119" s="398">
        <v>7520.01</v>
      </c>
      <c r="K119" s="398">
        <v>6004.09</v>
      </c>
      <c r="L119" s="398">
        <v>7936.43</v>
      </c>
      <c r="M119" s="583">
        <f t="shared" si="6"/>
        <v>3.512816281518031</v>
      </c>
      <c r="N119" s="583">
        <f t="shared" si="7"/>
        <v>3.5496588793439616</v>
      </c>
      <c r="O119" s="583">
        <f t="shared" si="8"/>
        <v>3.4597578947368421</v>
      </c>
      <c r="P119" s="583">
        <f t="shared" si="9"/>
        <v>3.4196256000000003</v>
      </c>
      <c r="Q119" s="583">
        <f t="shared" si="10"/>
        <v>2.3068345789473685</v>
      </c>
      <c r="R119" s="583">
        <f t="shared" si="11"/>
        <v>2.4394079578947374</v>
      </c>
    </row>
    <row r="120" spans="1:18">
      <c r="A120" s="6">
        <v>44526092</v>
      </c>
      <c r="B120" s="470" t="s">
        <v>867</v>
      </c>
      <c r="C120" s="469" t="s">
        <v>1577</v>
      </c>
      <c r="D120" s="6">
        <v>0</v>
      </c>
      <c r="E120" s="6">
        <v>6400</v>
      </c>
      <c r="G120" s="398">
        <v>22359</v>
      </c>
      <c r="H120" s="398">
        <v>19938</v>
      </c>
      <c r="I120" s="398">
        <v>20125.47</v>
      </c>
      <c r="J120" s="398">
        <v>20238.580000000002</v>
      </c>
      <c r="K120" s="398">
        <v>20373.54</v>
      </c>
      <c r="L120" s="398">
        <v>21024.37</v>
      </c>
      <c r="M120" s="583">
        <f t="shared" si="6"/>
        <v>10.634045388364697</v>
      </c>
      <c r="N120" s="583">
        <f t="shared" si="7"/>
        <v>9.5820604842079486</v>
      </c>
      <c r="O120" s="583">
        <f t="shared" si="8"/>
        <v>9.4271938421052646</v>
      </c>
      <c r="P120" s="583">
        <f t="shared" si="9"/>
        <v>9.2032279578947396</v>
      </c>
      <c r="Q120" s="583">
        <f t="shared" si="10"/>
        <v>7.8277285263157896</v>
      </c>
      <c r="R120" s="583">
        <f t="shared" si="11"/>
        <v>6.4622274105263164</v>
      </c>
    </row>
    <row r="121" spans="1:18">
      <c r="A121" s="6">
        <v>44526442</v>
      </c>
      <c r="B121" s="470" t="s">
        <v>868</v>
      </c>
      <c r="C121" s="469" t="s">
        <v>1578</v>
      </c>
      <c r="D121" s="6">
        <v>2</v>
      </c>
      <c r="E121" s="6">
        <v>6470</v>
      </c>
      <c r="G121" s="398">
        <v>8167</v>
      </c>
      <c r="H121" s="398">
        <v>7498</v>
      </c>
      <c r="I121" s="398">
        <v>7413.25</v>
      </c>
      <c r="J121" s="398">
        <v>8070.47</v>
      </c>
      <c r="K121" s="398">
        <v>7421.86</v>
      </c>
      <c r="L121" s="398">
        <v>7536.93</v>
      </c>
      <c r="M121" s="583">
        <f t="shared" si="6"/>
        <v>3.8842635487622204</v>
      </c>
      <c r="N121" s="583">
        <f t="shared" si="7"/>
        <v>3.6034852798972414</v>
      </c>
      <c r="O121" s="583">
        <f t="shared" si="8"/>
        <v>3.4725223684210524</v>
      </c>
      <c r="P121" s="583">
        <f t="shared" si="9"/>
        <v>3.6699400421052637</v>
      </c>
      <c r="Q121" s="583">
        <f t="shared" si="10"/>
        <v>2.8515567368421051</v>
      </c>
      <c r="R121" s="583">
        <f t="shared" si="11"/>
        <v>2.3166142736842112</v>
      </c>
    </row>
    <row r="122" spans="1:18">
      <c r="A122" s="6">
        <v>44526515</v>
      </c>
      <c r="B122" s="470" t="s">
        <v>869</v>
      </c>
      <c r="C122" s="469" t="s">
        <v>1579</v>
      </c>
      <c r="E122" s="6">
        <v>6430</v>
      </c>
      <c r="G122" s="398">
        <v>18926</v>
      </c>
      <c r="H122" s="398">
        <v>17917</v>
      </c>
      <c r="I122" s="398">
        <v>19234.29</v>
      </c>
      <c r="J122" s="398">
        <v>19587.91</v>
      </c>
      <c r="K122" s="398">
        <v>18958.96</v>
      </c>
      <c r="L122" s="398">
        <v>19595.990000000002</v>
      </c>
      <c r="M122" s="583">
        <f t="shared" si="6"/>
        <v>9.0012944684552192</v>
      </c>
      <c r="N122" s="583">
        <f t="shared" si="7"/>
        <v>8.6107823099385019</v>
      </c>
      <c r="O122" s="583">
        <f t="shared" si="8"/>
        <v>9.0097463684210535</v>
      </c>
      <c r="P122" s="583">
        <f t="shared" si="9"/>
        <v>8.9073443368421046</v>
      </c>
      <c r="Q122" s="583">
        <f t="shared" si="10"/>
        <v>7.2842320000000003</v>
      </c>
      <c r="R122" s="583">
        <f t="shared" si="11"/>
        <v>6.0231885052631586</v>
      </c>
    </row>
    <row r="123" spans="1:18">
      <c r="A123" s="6">
        <v>44526525</v>
      </c>
      <c r="B123" s="470" t="s">
        <v>870</v>
      </c>
      <c r="C123" s="469" t="s">
        <v>1580</v>
      </c>
      <c r="E123" s="6">
        <v>6430</v>
      </c>
      <c r="G123" s="398">
        <v>3295</v>
      </c>
      <c r="H123" s="398">
        <v>3142</v>
      </c>
      <c r="I123" s="398">
        <v>3123.71</v>
      </c>
      <c r="J123" s="398">
        <v>2987.54</v>
      </c>
      <c r="K123" s="398">
        <v>2703.5</v>
      </c>
      <c r="L123" s="398">
        <v>2784.95</v>
      </c>
      <c r="M123" s="583">
        <f t="shared" si="6"/>
        <v>1.5671174719201073</v>
      </c>
      <c r="N123" s="583">
        <f t="shared" si="7"/>
        <v>1.5100227726643283</v>
      </c>
      <c r="O123" s="583">
        <f t="shared" si="8"/>
        <v>1.4632115263157894</v>
      </c>
      <c r="P123" s="583">
        <f t="shared" si="9"/>
        <v>1.358544505263158</v>
      </c>
      <c r="Q123" s="583">
        <f t="shared" si="10"/>
        <v>1.0387131578947368</v>
      </c>
      <c r="R123" s="583">
        <f t="shared" si="11"/>
        <v>0.85600568421052636</v>
      </c>
    </row>
    <row r="124" spans="1:18">
      <c r="A124" s="6">
        <v>44526688</v>
      </c>
      <c r="B124" s="470" t="s">
        <v>871</v>
      </c>
      <c r="C124" s="469" t="s">
        <v>1581</v>
      </c>
      <c r="E124" s="6">
        <v>6400</v>
      </c>
      <c r="G124" s="398">
        <v>44928</v>
      </c>
      <c r="H124" s="398">
        <v>3456</v>
      </c>
      <c r="I124" s="398">
        <v>3938.15</v>
      </c>
      <c r="J124" s="398">
        <v>3614.13</v>
      </c>
      <c r="K124" s="398">
        <v>3390.83</v>
      </c>
      <c r="L124" s="398">
        <v>3792.75</v>
      </c>
      <c r="M124" s="583">
        <f t="shared" si="6"/>
        <v>21.367967762800177</v>
      </c>
      <c r="N124" s="583">
        <f t="shared" si="7"/>
        <v>1.6609289313583444</v>
      </c>
      <c r="O124" s="583">
        <f t="shared" si="8"/>
        <v>1.8447123684210529</v>
      </c>
      <c r="P124" s="583">
        <f t="shared" si="9"/>
        <v>1.6434780631578949</v>
      </c>
      <c r="Q124" s="583">
        <f t="shared" si="10"/>
        <v>1.3027925789473682</v>
      </c>
      <c r="R124" s="583">
        <f t="shared" si="11"/>
        <v>1.1657715789473686</v>
      </c>
    </row>
    <row r="125" spans="1:18">
      <c r="A125" s="6">
        <v>44527213</v>
      </c>
      <c r="B125" s="470" t="s">
        <v>872</v>
      </c>
      <c r="C125" s="469" t="s">
        <v>1582</v>
      </c>
      <c r="D125" s="6">
        <v>0</v>
      </c>
      <c r="E125" s="6">
        <v>6400</v>
      </c>
      <c r="G125" s="398">
        <v>10335</v>
      </c>
      <c r="H125" s="398">
        <v>9205</v>
      </c>
      <c r="I125" s="398">
        <v>8653.09</v>
      </c>
      <c r="J125" s="398">
        <v>9041.25</v>
      </c>
      <c r="K125" s="398">
        <v>8497.85</v>
      </c>
      <c r="L125" s="398">
        <v>8779.27</v>
      </c>
      <c r="M125" s="583">
        <f t="shared" si="6"/>
        <v>4.9153745287691377</v>
      </c>
      <c r="N125" s="583">
        <f t="shared" si="7"/>
        <v>4.4238572954726738</v>
      </c>
      <c r="O125" s="583">
        <f t="shared" si="8"/>
        <v>4.0532895263157895</v>
      </c>
      <c r="P125" s="583">
        <f t="shared" si="9"/>
        <v>4.1113894736842109</v>
      </c>
      <c r="Q125" s="583">
        <f t="shared" si="10"/>
        <v>3.2649634210526317</v>
      </c>
      <c r="R125" s="583">
        <f t="shared" si="11"/>
        <v>2.6984703578947373</v>
      </c>
    </row>
    <row r="126" spans="1:18">
      <c r="A126" s="6">
        <v>44527408</v>
      </c>
      <c r="B126" s="470" t="s">
        <v>873</v>
      </c>
      <c r="C126" s="469" t="s">
        <v>1583</v>
      </c>
      <c r="D126" s="6">
        <v>14</v>
      </c>
      <c r="E126" s="6">
        <v>6300</v>
      </c>
      <c r="G126" s="398">
        <v>27287</v>
      </c>
      <c r="H126" s="398">
        <v>28012</v>
      </c>
      <c r="I126" s="398">
        <v>29508.560000000001</v>
      </c>
      <c r="J126" s="398">
        <v>29875.58</v>
      </c>
      <c r="K126" s="398">
        <v>23835.02</v>
      </c>
      <c r="L126" s="398">
        <v>24354.93</v>
      </c>
      <c r="M126" s="583">
        <f t="shared" si="6"/>
        <v>12.977825328159019</v>
      </c>
      <c r="N126" s="583">
        <f t="shared" si="7"/>
        <v>13.462367252664915</v>
      </c>
      <c r="O126" s="583">
        <f t="shared" si="8"/>
        <v>13.822430736842106</v>
      </c>
      <c r="P126" s="583">
        <f t="shared" si="9"/>
        <v>13.58552690526316</v>
      </c>
      <c r="Q126" s="583">
        <f t="shared" si="10"/>
        <v>9.1576655789473698</v>
      </c>
      <c r="R126" s="583">
        <f t="shared" si="11"/>
        <v>7.4859363789473701</v>
      </c>
    </row>
    <row r="127" spans="1:18">
      <c r="A127" s="6">
        <v>44527432</v>
      </c>
      <c r="B127" s="470" t="s">
        <v>874</v>
      </c>
      <c r="C127" s="469" t="s">
        <v>413</v>
      </c>
      <c r="D127" s="6">
        <v>0</v>
      </c>
      <c r="E127" s="6">
        <v>6400</v>
      </c>
      <c r="G127" s="398">
        <v>46745</v>
      </c>
      <c r="H127" s="398">
        <v>40512</v>
      </c>
      <c r="I127" s="398">
        <v>38199.22</v>
      </c>
      <c r="J127" s="398">
        <v>37815.129999999997</v>
      </c>
      <c r="K127" s="398">
        <v>32992.28</v>
      </c>
      <c r="L127" s="398">
        <v>27309.66</v>
      </c>
      <c r="M127" s="583">
        <f t="shared" si="6"/>
        <v>22.232141494660219</v>
      </c>
      <c r="N127" s="583">
        <f t="shared" si="7"/>
        <v>19.469778028700595</v>
      </c>
      <c r="O127" s="583">
        <f t="shared" si="8"/>
        <v>17.893318842105266</v>
      </c>
      <c r="P127" s="583">
        <f t="shared" si="9"/>
        <v>17.195932800000001</v>
      </c>
      <c r="Q127" s="583">
        <f t="shared" si="10"/>
        <v>12.675981263157896</v>
      </c>
      <c r="R127" s="583">
        <f t="shared" si="11"/>
        <v>8.3941270736842117</v>
      </c>
    </row>
    <row r="128" spans="1:18">
      <c r="A128" s="6">
        <v>44527672</v>
      </c>
      <c r="B128" s="470" t="s">
        <v>875</v>
      </c>
      <c r="C128" s="469" t="s">
        <v>422</v>
      </c>
      <c r="D128" s="6">
        <v>2</v>
      </c>
      <c r="E128" s="6">
        <v>6400</v>
      </c>
      <c r="G128" s="398">
        <v>14145</v>
      </c>
      <c r="H128" s="398">
        <v>9721</v>
      </c>
      <c r="I128" s="398">
        <v>10611.36</v>
      </c>
      <c r="J128" s="398">
        <v>11811.94</v>
      </c>
      <c r="K128" s="398">
        <v>9618.49</v>
      </c>
      <c r="L128" s="398">
        <v>8013.27</v>
      </c>
      <c r="M128" s="583">
        <f t="shared" si="6"/>
        <v>6.7274284189104456</v>
      </c>
      <c r="N128" s="583">
        <f t="shared" si="7"/>
        <v>4.6718432123074267</v>
      </c>
      <c r="O128" s="583">
        <f t="shared" si="8"/>
        <v>4.9705844210526315</v>
      </c>
      <c r="P128" s="583">
        <f t="shared" si="9"/>
        <v>5.3713242947368425</v>
      </c>
      <c r="Q128" s="583">
        <f t="shared" si="10"/>
        <v>3.6955251052631577</v>
      </c>
      <c r="R128" s="583">
        <f t="shared" si="11"/>
        <v>2.4630261473684212</v>
      </c>
    </row>
    <row r="129" spans="1:18">
      <c r="A129" s="6">
        <v>44527890</v>
      </c>
      <c r="B129" s="470" t="s">
        <v>876</v>
      </c>
      <c r="C129" s="469" t="s">
        <v>1584</v>
      </c>
      <c r="E129" s="6">
        <v>6400</v>
      </c>
      <c r="G129" s="398">
        <v>30998</v>
      </c>
      <c r="H129" s="398">
        <v>25062</v>
      </c>
      <c r="I129" s="398">
        <v>25645.67</v>
      </c>
      <c r="J129" s="398">
        <v>28653.47</v>
      </c>
      <c r="K129" s="398">
        <v>22767.57</v>
      </c>
      <c r="L129" s="398">
        <v>21105.33</v>
      </c>
      <c r="M129" s="583">
        <f t="shared" si="6"/>
        <v>14.742794353438386</v>
      </c>
      <c r="N129" s="583">
        <f t="shared" si="7"/>
        <v>12.044618309520494</v>
      </c>
      <c r="O129" s="583">
        <f t="shared" si="8"/>
        <v>12.012971736842106</v>
      </c>
      <c r="P129" s="583">
        <f t="shared" si="9"/>
        <v>13.029788463157896</v>
      </c>
      <c r="Q129" s="583">
        <f t="shared" si="10"/>
        <v>8.7475400526315799</v>
      </c>
      <c r="R129" s="583">
        <f t="shared" si="11"/>
        <v>6.4871119578947383</v>
      </c>
    </row>
    <row r="130" spans="1:18">
      <c r="A130" s="6">
        <v>44528013</v>
      </c>
      <c r="B130" s="470" t="s">
        <v>877</v>
      </c>
      <c r="C130" s="469" t="s">
        <v>1585</v>
      </c>
      <c r="E130" s="6">
        <v>6430</v>
      </c>
      <c r="G130" s="398">
        <v>7587</v>
      </c>
      <c r="H130" s="398">
        <v>7594</v>
      </c>
      <c r="I130" s="398">
        <v>5374</v>
      </c>
      <c r="J130" s="398">
        <v>7279.49</v>
      </c>
      <c r="K130" s="398">
        <v>6809.84</v>
      </c>
      <c r="L130" s="398">
        <v>7664.88</v>
      </c>
      <c r="M130" s="583">
        <f t="shared" si="6"/>
        <v>3.6084128253286356</v>
      </c>
      <c r="N130" s="583">
        <f t="shared" si="7"/>
        <v>3.6496221946571956</v>
      </c>
      <c r="O130" s="583">
        <f t="shared" si="8"/>
        <v>2.5172947368421053</v>
      </c>
      <c r="P130" s="583">
        <f t="shared" si="9"/>
        <v>3.3102522947368422</v>
      </c>
      <c r="Q130" s="583">
        <f t="shared" si="10"/>
        <v>2.6164122105263159</v>
      </c>
      <c r="R130" s="583">
        <f t="shared" si="11"/>
        <v>2.3559420631578951</v>
      </c>
    </row>
    <row r="131" spans="1:18">
      <c r="A131" s="6">
        <v>44528333</v>
      </c>
      <c r="B131" s="470" t="s">
        <v>878</v>
      </c>
      <c r="C131" s="469" t="s">
        <v>1586</v>
      </c>
      <c r="E131" s="6">
        <v>6430</v>
      </c>
      <c r="G131" s="398">
        <v>4268</v>
      </c>
      <c r="H131" s="398">
        <v>5918</v>
      </c>
      <c r="I131" s="398">
        <v>5901.86</v>
      </c>
      <c r="J131" s="398">
        <v>4068.17</v>
      </c>
      <c r="K131" s="398">
        <v>4402.42</v>
      </c>
      <c r="L131" s="398">
        <v>5028.62</v>
      </c>
      <c r="M131" s="583">
        <f t="shared" si="6"/>
        <v>2.0298808407147249</v>
      </c>
      <c r="N131" s="583">
        <f t="shared" si="7"/>
        <v>2.8441485578063315</v>
      </c>
      <c r="O131" s="583">
        <f t="shared" si="8"/>
        <v>2.7645554736842102</v>
      </c>
      <c r="P131" s="583">
        <f t="shared" si="9"/>
        <v>1.8499467789473685</v>
      </c>
      <c r="Q131" s="583">
        <f t="shared" si="10"/>
        <v>1.691456105263158</v>
      </c>
      <c r="R131" s="583">
        <f t="shared" si="11"/>
        <v>1.5456389894736844</v>
      </c>
    </row>
    <row r="132" spans="1:18" ht="11.25" customHeight="1">
      <c r="A132" s="6">
        <v>44528650</v>
      </c>
      <c r="B132" s="470" t="s">
        <v>879</v>
      </c>
      <c r="C132" s="469" t="s">
        <v>1587</v>
      </c>
      <c r="E132" s="6">
        <v>6430</v>
      </c>
      <c r="G132" s="398">
        <v>15344</v>
      </c>
      <c r="H132" s="398">
        <v>15317</v>
      </c>
      <c r="I132" s="398">
        <v>14567.99</v>
      </c>
      <c r="J132" s="398">
        <v>15705.87</v>
      </c>
      <c r="K132" s="398">
        <v>14610.58</v>
      </c>
      <c r="L132" s="398">
        <v>16133.37</v>
      </c>
      <c r="M132" s="583">
        <f t="shared" si="6"/>
        <v>7.2976784489050459</v>
      </c>
      <c r="N132" s="583">
        <f t="shared" si="7"/>
        <v>7.3612408685230797</v>
      </c>
      <c r="O132" s="583">
        <f t="shared" si="8"/>
        <v>6.8239532105263159</v>
      </c>
      <c r="P132" s="583">
        <f t="shared" si="9"/>
        <v>7.1420377263157899</v>
      </c>
      <c r="Q132" s="583">
        <f t="shared" si="10"/>
        <v>5.6135386315789475</v>
      </c>
      <c r="R132" s="583">
        <f t="shared" si="11"/>
        <v>4.958888463157896</v>
      </c>
    </row>
    <row r="133" spans="1:18" ht="11.25" customHeight="1">
      <c r="B133" s="470" t="s">
        <v>880</v>
      </c>
      <c r="F133" s="470" t="s">
        <v>1694</v>
      </c>
      <c r="I133" s="398">
        <v>14273.62</v>
      </c>
      <c r="J133" s="398">
        <v>26433.03</v>
      </c>
      <c r="K133" s="398">
        <v>27091.21</v>
      </c>
      <c r="L133" s="398">
        <v>28435.51</v>
      </c>
      <c r="M133" s="583">
        <f t="shared" si="6"/>
        <v>0</v>
      </c>
      <c r="N133" s="583">
        <f t="shared" si="7"/>
        <v>0</v>
      </c>
      <c r="O133" s="583">
        <f t="shared" si="8"/>
        <v>6.6860641052631591</v>
      </c>
      <c r="P133" s="583">
        <f t="shared" si="9"/>
        <v>12.020072589473683</v>
      </c>
      <c r="Q133" s="583">
        <f t="shared" si="10"/>
        <v>10.408728052631579</v>
      </c>
      <c r="R133" s="583">
        <f t="shared" si="11"/>
        <v>8.7401778105263173</v>
      </c>
    </row>
    <row r="134" spans="1:18">
      <c r="A134" s="6">
        <v>44529106</v>
      </c>
      <c r="B134" s="470" t="s">
        <v>881</v>
      </c>
      <c r="C134" s="469" t="s">
        <v>631</v>
      </c>
      <c r="E134" s="6">
        <v>6400</v>
      </c>
      <c r="G134" s="398">
        <v>30096</v>
      </c>
      <c r="H134" s="398">
        <v>26428</v>
      </c>
      <c r="I134" s="398">
        <v>21577</v>
      </c>
      <c r="J134" s="398">
        <v>21012.52</v>
      </c>
      <c r="K134" s="398">
        <v>17706.3</v>
      </c>
      <c r="L134" s="398">
        <v>18276.080000000002</v>
      </c>
      <c r="M134" s="583">
        <f t="shared" ref="M134:M197" si="12">$M$4*G134/1000000</f>
        <v>14.313798918029605</v>
      </c>
      <c r="N134" s="583">
        <f t="shared" ref="N134:N197" si="13">$N$4*H134/1000000</f>
        <v>12.701108159125674</v>
      </c>
      <c r="O134" s="583">
        <f t="shared" ref="O134:O197" si="14">$O$4*I134/1000000</f>
        <v>10.10712105263158</v>
      </c>
      <c r="P134" s="583">
        <f t="shared" ref="P134:P197" si="15">$P$4*J134/1000000</f>
        <v>9.555166989473685</v>
      </c>
      <c r="Q134" s="583">
        <f t="shared" ref="Q134:Q197" si="16">$Q$4*K134/1000000</f>
        <v>6.8029468421052632</v>
      </c>
      <c r="R134" s="583">
        <f t="shared" ref="R134:R197" si="17">$R$4*L134/1000000</f>
        <v>5.6174898526315804</v>
      </c>
    </row>
    <row r="135" spans="1:18">
      <c r="A135" s="6">
        <v>44529108</v>
      </c>
      <c r="B135" s="470" t="s">
        <v>882</v>
      </c>
      <c r="C135" s="469" t="s">
        <v>1588</v>
      </c>
      <c r="D135" s="6">
        <v>2</v>
      </c>
      <c r="E135" s="6">
        <v>6430</v>
      </c>
      <c r="G135" s="398">
        <v>19932</v>
      </c>
      <c r="H135" s="398">
        <v>17791</v>
      </c>
      <c r="I135" s="398">
        <v>19009.099999999999</v>
      </c>
      <c r="J135" s="398">
        <v>21244.16</v>
      </c>
      <c r="K135" s="398">
        <v>17963.45</v>
      </c>
      <c r="L135" s="398">
        <v>19352.29</v>
      </c>
      <c r="M135" s="583">
        <f t="shared" si="12"/>
        <v>9.4797527922038167</v>
      </c>
      <c r="N135" s="583">
        <f t="shared" si="13"/>
        <v>8.5502276093160603</v>
      </c>
      <c r="O135" s="583">
        <f t="shared" si="14"/>
        <v>8.9042626315789466</v>
      </c>
      <c r="P135" s="583">
        <f t="shared" si="15"/>
        <v>9.6605022315789473</v>
      </c>
      <c r="Q135" s="583">
        <f t="shared" si="16"/>
        <v>6.9017465789473693</v>
      </c>
      <c r="R135" s="583">
        <f t="shared" si="17"/>
        <v>5.948282821052632</v>
      </c>
    </row>
    <row r="136" spans="1:18">
      <c r="A136" s="6">
        <v>44529509</v>
      </c>
      <c r="B136" s="470" t="s">
        <v>883</v>
      </c>
      <c r="C136" s="469" t="s">
        <v>748</v>
      </c>
      <c r="D136" s="6">
        <v>5</v>
      </c>
      <c r="E136" s="6">
        <v>6400</v>
      </c>
      <c r="G136" s="398">
        <v>17267</v>
      </c>
      <c r="H136" s="398">
        <v>15399</v>
      </c>
      <c r="I136" s="398">
        <v>14994.43</v>
      </c>
      <c r="J136" s="398">
        <v>15221.43</v>
      </c>
      <c r="K136" s="398">
        <v>14848.4</v>
      </c>
      <c r="L136" s="398">
        <v>16007.37</v>
      </c>
      <c r="M136" s="583">
        <f t="shared" si="12"/>
        <v>8.2122662784960525</v>
      </c>
      <c r="N136" s="583">
        <f t="shared" si="13"/>
        <v>7.4006494832138738</v>
      </c>
      <c r="O136" s="583">
        <f t="shared" si="14"/>
        <v>7.0237066842105271</v>
      </c>
      <c r="P136" s="583">
        <f t="shared" si="15"/>
        <v>6.9217450105263163</v>
      </c>
      <c r="Q136" s="583">
        <f t="shared" si="16"/>
        <v>5.7049115789473683</v>
      </c>
      <c r="R136" s="583">
        <f t="shared" si="17"/>
        <v>4.9201600421052643</v>
      </c>
    </row>
    <row r="137" spans="1:18">
      <c r="A137" s="6">
        <v>44529595</v>
      </c>
      <c r="B137" s="470" t="s">
        <v>884</v>
      </c>
      <c r="C137" s="469" t="s">
        <v>1589</v>
      </c>
      <c r="E137" s="6">
        <v>6430</v>
      </c>
      <c r="G137" s="398">
        <v>23489</v>
      </c>
      <c r="H137" s="398">
        <v>20912</v>
      </c>
      <c r="I137" s="398">
        <v>21252.6</v>
      </c>
      <c r="J137" s="398">
        <v>20537.650000000001</v>
      </c>
      <c r="K137" s="398">
        <v>17377.84</v>
      </c>
      <c r="L137" s="398">
        <v>18524.09</v>
      </c>
      <c r="M137" s="583">
        <f t="shared" si="12"/>
        <v>11.171478694364612</v>
      </c>
      <c r="N137" s="583">
        <f t="shared" si="13"/>
        <v>10.050157931876651</v>
      </c>
      <c r="O137" s="583">
        <f t="shared" si="14"/>
        <v>9.9551652631578946</v>
      </c>
      <c r="P137" s="583">
        <f t="shared" si="15"/>
        <v>9.3392261052631582</v>
      </c>
      <c r="Q137" s="583">
        <f t="shared" si="16"/>
        <v>6.6767490526315791</v>
      </c>
      <c r="R137" s="583">
        <f t="shared" si="17"/>
        <v>5.6937202947368428</v>
      </c>
    </row>
    <row r="138" spans="1:18">
      <c r="A138" s="6">
        <v>44529627</v>
      </c>
      <c r="B138" s="470" t="s">
        <v>885</v>
      </c>
      <c r="C138" s="469" t="s">
        <v>413</v>
      </c>
      <c r="D138" s="6">
        <v>0</v>
      </c>
      <c r="E138" s="6">
        <v>6400</v>
      </c>
      <c r="G138" s="398">
        <v>18237</v>
      </c>
      <c r="H138" s="398">
        <v>18443</v>
      </c>
      <c r="I138" s="398">
        <v>16494.07</v>
      </c>
      <c r="J138" s="398">
        <v>16851.25</v>
      </c>
      <c r="K138" s="398">
        <v>14893.22</v>
      </c>
      <c r="L138" s="398">
        <v>12062.87</v>
      </c>
      <c r="M138" s="583">
        <f t="shared" si="12"/>
        <v>8.6736028332039439</v>
      </c>
      <c r="N138" s="583">
        <f t="shared" si="13"/>
        <v>8.8635741553940832</v>
      </c>
      <c r="O138" s="583">
        <f t="shared" si="14"/>
        <v>7.726169631578947</v>
      </c>
      <c r="P138" s="583">
        <f t="shared" si="15"/>
        <v>7.6628842105263164</v>
      </c>
      <c r="Q138" s="583">
        <f t="shared" si="16"/>
        <v>5.722131894736842</v>
      </c>
      <c r="R138" s="583">
        <f t="shared" si="17"/>
        <v>3.7077453052631584</v>
      </c>
    </row>
    <row r="139" spans="1:18">
      <c r="A139" s="6">
        <v>44530103</v>
      </c>
      <c r="B139" s="470" t="s">
        <v>886</v>
      </c>
      <c r="C139" s="469" t="s">
        <v>1590</v>
      </c>
      <c r="E139" s="6">
        <v>6300</v>
      </c>
      <c r="G139" s="398">
        <v>2972</v>
      </c>
      <c r="H139" s="398">
        <v>2560</v>
      </c>
      <c r="I139" s="398">
        <v>2918.66</v>
      </c>
      <c r="J139" s="398">
        <v>2852.53</v>
      </c>
      <c r="K139" s="398">
        <v>2383.86</v>
      </c>
      <c r="L139" s="398">
        <v>2372.39</v>
      </c>
      <c r="M139" s="583">
        <f t="shared" si="12"/>
        <v>1.4134971552493352</v>
      </c>
      <c r="N139" s="583">
        <f t="shared" si="13"/>
        <v>1.2303177269321071</v>
      </c>
      <c r="O139" s="583">
        <f t="shared" si="14"/>
        <v>1.3671617894736843</v>
      </c>
      <c r="P139" s="583">
        <f t="shared" si="15"/>
        <v>1.2971504842105266</v>
      </c>
      <c r="Q139" s="583">
        <f t="shared" si="16"/>
        <v>0.91590410526315802</v>
      </c>
      <c r="R139" s="583">
        <f t="shared" si="17"/>
        <v>0.72919776842105277</v>
      </c>
    </row>
    <row r="140" spans="1:18">
      <c r="A140" s="6">
        <v>44530104</v>
      </c>
      <c r="B140" s="470" t="s">
        <v>887</v>
      </c>
      <c r="C140" s="469" t="s">
        <v>1591</v>
      </c>
      <c r="E140" s="6">
        <v>6430</v>
      </c>
      <c r="G140" s="398">
        <v>5397</v>
      </c>
      <c r="H140" s="398">
        <v>4920</v>
      </c>
      <c r="I140" s="398">
        <v>4435.38</v>
      </c>
      <c r="J140" s="398">
        <v>4412.93</v>
      </c>
      <c r="K140" s="398">
        <v>4160.72</v>
      </c>
      <c r="L140" s="398">
        <v>4581.63</v>
      </c>
      <c r="M140" s="583">
        <f t="shared" si="12"/>
        <v>2.5668385420190649</v>
      </c>
      <c r="N140" s="583">
        <f t="shared" si="13"/>
        <v>2.3645168814476429</v>
      </c>
      <c r="O140" s="583">
        <f t="shared" si="14"/>
        <v>2.0776253684210526</v>
      </c>
      <c r="P140" s="583">
        <f t="shared" si="15"/>
        <v>2.0067218526315793</v>
      </c>
      <c r="Q140" s="583">
        <f t="shared" si="16"/>
        <v>1.5985924210526317</v>
      </c>
      <c r="R140" s="583">
        <f t="shared" si="17"/>
        <v>1.4082483789473685</v>
      </c>
    </row>
    <row r="141" spans="1:18">
      <c r="A141" s="6">
        <v>44530190</v>
      </c>
      <c r="B141" s="470" t="s">
        <v>888</v>
      </c>
      <c r="C141" s="469" t="s">
        <v>1592</v>
      </c>
      <c r="D141" s="6">
        <v>1</v>
      </c>
      <c r="E141" s="6">
        <v>6400</v>
      </c>
      <c r="G141" s="398">
        <v>5377</v>
      </c>
      <c r="H141" s="398">
        <v>4367</v>
      </c>
      <c r="I141" s="398">
        <v>4184.66</v>
      </c>
      <c r="J141" s="398">
        <v>4214.3</v>
      </c>
      <c r="K141" s="398">
        <v>4248</v>
      </c>
      <c r="L141" s="398">
        <v>5065.0200000000004</v>
      </c>
      <c r="M141" s="583">
        <f t="shared" si="12"/>
        <v>2.5573264481075619</v>
      </c>
      <c r="N141" s="583">
        <f t="shared" si="13"/>
        <v>2.0987490287158246</v>
      </c>
      <c r="O141" s="583">
        <f t="shared" si="14"/>
        <v>1.9601828421052632</v>
      </c>
      <c r="P141" s="583">
        <f t="shared" si="15"/>
        <v>1.9163974736842109</v>
      </c>
      <c r="Q141" s="583">
        <f t="shared" si="16"/>
        <v>1.6321263157894736</v>
      </c>
      <c r="R141" s="583">
        <f t="shared" si="17"/>
        <v>1.5568272000000005</v>
      </c>
    </row>
    <row r="142" spans="1:18">
      <c r="A142" s="6">
        <v>44530285</v>
      </c>
      <c r="B142" s="470" t="s">
        <v>889</v>
      </c>
      <c r="C142" s="469" t="s">
        <v>418</v>
      </c>
      <c r="D142" s="6">
        <v>9</v>
      </c>
      <c r="E142" s="6">
        <v>6430</v>
      </c>
      <c r="G142" s="398">
        <v>9704</v>
      </c>
      <c r="H142" s="398">
        <v>10609</v>
      </c>
      <c r="I142" s="398">
        <v>9555.64</v>
      </c>
      <c r="J142" s="398">
        <v>8601.82</v>
      </c>
      <c r="K142" s="398">
        <v>9437.9599999999991</v>
      </c>
      <c r="L142" s="398">
        <v>9933.33</v>
      </c>
      <c r="M142" s="583">
        <f t="shared" si="12"/>
        <v>4.6152679658612197</v>
      </c>
      <c r="N142" s="583">
        <f t="shared" si="13"/>
        <v>5.098609673837001</v>
      </c>
      <c r="O142" s="583">
        <f t="shared" si="14"/>
        <v>4.4760629473684208</v>
      </c>
      <c r="P142" s="583">
        <f t="shared" si="15"/>
        <v>3.9115644631578945</v>
      </c>
      <c r="Q142" s="583">
        <f t="shared" si="16"/>
        <v>3.6261635789473683</v>
      </c>
      <c r="R142" s="583">
        <f t="shared" si="17"/>
        <v>3.0531919578947373</v>
      </c>
    </row>
    <row r="143" spans="1:18">
      <c r="A143" s="6">
        <v>44530341</v>
      </c>
      <c r="B143" s="470" t="s">
        <v>890</v>
      </c>
      <c r="C143" s="469" t="s">
        <v>1593</v>
      </c>
      <c r="E143" s="6">
        <v>6470</v>
      </c>
      <c r="G143" s="398">
        <v>1629</v>
      </c>
      <c r="H143" s="398">
        <v>1890</v>
      </c>
      <c r="I143" s="398">
        <v>1485.82</v>
      </c>
      <c r="J143" s="398">
        <v>1679.71</v>
      </c>
      <c r="K143" s="398">
        <v>1539.45</v>
      </c>
      <c r="L143" s="398">
        <v>1603.57</v>
      </c>
      <c r="M143" s="583">
        <f t="shared" si="12"/>
        <v>0.77476004909191343</v>
      </c>
      <c r="N143" s="583">
        <f t="shared" si="13"/>
        <v>0.90832050933659458</v>
      </c>
      <c r="O143" s="583">
        <f t="shared" si="14"/>
        <v>0.69598936842105263</v>
      </c>
      <c r="P143" s="583">
        <f t="shared" si="15"/>
        <v>0.76382602105263164</v>
      </c>
      <c r="Q143" s="583">
        <f t="shared" si="16"/>
        <v>0.59147289473684217</v>
      </c>
      <c r="R143" s="583">
        <f t="shared" si="17"/>
        <v>0.49288677894736843</v>
      </c>
    </row>
    <row r="144" spans="1:18">
      <c r="B144" s="470" t="s">
        <v>891</v>
      </c>
      <c r="F144" s="470" t="s">
        <v>1689</v>
      </c>
      <c r="G144" s="398">
        <f>H144</f>
        <v>17588.142500000002</v>
      </c>
      <c r="H144" s="398">
        <f>(I144+J144+K144+L144)/4</f>
        <v>17588.142500000002</v>
      </c>
      <c r="I144" s="398">
        <v>17253.93</v>
      </c>
      <c r="J144" s="398">
        <v>18006.87</v>
      </c>
      <c r="K144" s="398">
        <v>17734.41</v>
      </c>
      <c r="L144" s="398">
        <v>17357.36</v>
      </c>
      <c r="M144" s="583">
        <f t="shared" si="12"/>
        <v>8.3650031594447949</v>
      </c>
      <c r="N144" s="583">
        <f t="shared" si="13"/>
        <v>8.4527357427960901</v>
      </c>
      <c r="O144" s="583">
        <f t="shared" si="14"/>
        <v>8.0821040526315802</v>
      </c>
      <c r="P144" s="583">
        <f t="shared" si="15"/>
        <v>8.1883871999999993</v>
      </c>
      <c r="Q144" s="583">
        <f t="shared" si="16"/>
        <v>6.8137470000000002</v>
      </c>
      <c r="R144" s="583">
        <f t="shared" si="17"/>
        <v>5.3351043368421056</v>
      </c>
    </row>
    <row r="145" spans="1:18">
      <c r="A145" s="6">
        <v>44530713</v>
      </c>
      <c r="B145" s="470" t="s">
        <v>892</v>
      </c>
      <c r="C145" s="469" t="s">
        <v>529</v>
      </c>
      <c r="E145" s="6">
        <v>6300</v>
      </c>
      <c r="G145" s="398">
        <v>23371</v>
      </c>
      <c r="H145" s="398">
        <v>31725</v>
      </c>
      <c r="I145" s="398">
        <v>29155.119999999999</v>
      </c>
      <c r="J145" s="398">
        <v>30677.64</v>
      </c>
      <c r="K145" s="398">
        <v>24762.15</v>
      </c>
      <c r="L145" s="398">
        <v>25557.75</v>
      </c>
      <c r="M145" s="583">
        <f t="shared" si="12"/>
        <v>11.115357340286746</v>
      </c>
      <c r="N145" s="583">
        <f t="shared" si="13"/>
        <v>15.246808549578553</v>
      </c>
      <c r="O145" s="583">
        <f t="shared" si="14"/>
        <v>13.656872</v>
      </c>
      <c r="P145" s="583">
        <f t="shared" si="15"/>
        <v>13.950253136842106</v>
      </c>
      <c r="Q145" s="583">
        <f t="shared" si="16"/>
        <v>9.5138786842105283</v>
      </c>
      <c r="R145" s="583">
        <f t="shared" si="17"/>
        <v>7.8556452631578955</v>
      </c>
    </row>
    <row r="146" spans="1:18">
      <c r="A146" s="6">
        <v>44530731</v>
      </c>
      <c r="B146" s="470" t="s">
        <v>893</v>
      </c>
      <c r="C146" s="469" t="s">
        <v>1594</v>
      </c>
      <c r="E146" s="6">
        <v>6430</v>
      </c>
      <c r="G146" s="398">
        <v>8613</v>
      </c>
      <c r="H146" s="398">
        <v>8208</v>
      </c>
      <c r="I146" s="398">
        <v>7601.28</v>
      </c>
      <c r="J146" s="398">
        <v>7353.34</v>
      </c>
      <c r="K146" s="398">
        <v>6595.55</v>
      </c>
      <c r="L146" s="398">
        <v>7465.35</v>
      </c>
      <c r="M146" s="583">
        <f t="shared" si="12"/>
        <v>4.0963832429887352</v>
      </c>
      <c r="N146" s="583">
        <f t="shared" si="13"/>
        <v>3.9447062119760683</v>
      </c>
      <c r="O146" s="583">
        <f t="shared" si="14"/>
        <v>3.5605995789473686</v>
      </c>
      <c r="P146" s="583">
        <f t="shared" si="15"/>
        <v>3.3438346105263159</v>
      </c>
      <c r="Q146" s="583">
        <f t="shared" si="16"/>
        <v>2.5340797368421053</v>
      </c>
      <c r="R146" s="583">
        <f t="shared" si="17"/>
        <v>2.2946128421052632</v>
      </c>
    </row>
    <row r="147" spans="1:18">
      <c r="A147" s="6">
        <v>44530802</v>
      </c>
      <c r="B147" s="470" t="s">
        <v>894</v>
      </c>
      <c r="C147" s="469" t="s">
        <v>1595</v>
      </c>
      <c r="D147" s="6">
        <v>2</v>
      </c>
      <c r="E147" s="6">
        <v>6430</v>
      </c>
      <c r="G147" s="398">
        <v>9089</v>
      </c>
      <c r="H147" s="398">
        <v>9000</v>
      </c>
      <c r="I147" s="398">
        <v>8997.2000000000007</v>
      </c>
      <c r="J147" s="398">
        <v>9445.61</v>
      </c>
      <c r="K147" s="398">
        <v>8302.35</v>
      </c>
      <c r="L147" s="398">
        <v>9525.75</v>
      </c>
      <c r="M147" s="583">
        <f t="shared" si="12"/>
        <v>4.3227710780825053</v>
      </c>
      <c r="N147" s="583">
        <f t="shared" si="13"/>
        <v>4.3253357587456893</v>
      </c>
      <c r="O147" s="583">
        <f t="shared" si="14"/>
        <v>4.2144778947368424</v>
      </c>
      <c r="P147" s="583">
        <f t="shared" si="15"/>
        <v>4.2952668631578952</v>
      </c>
      <c r="Q147" s="583">
        <f t="shared" si="16"/>
        <v>3.1898502631578949</v>
      </c>
      <c r="R147" s="583">
        <f t="shared" si="17"/>
        <v>2.9279147368421055</v>
      </c>
    </row>
    <row r="148" spans="1:18">
      <c r="A148" s="6">
        <v>44530970</v>
      </c>
      <c r="B148" s="470" t="s">
        <v>895</v>
      </c>
      <c r="C148" s="469" t="s">
        <v>547</v>
      </c>
      <c r="E148" s="6">
        <v>6300</v>
      </c>
      <c r="G148" s="398">
        <v>27488</v>
      </c>
      <c r="H148" s="398">
        <v>24382</v>
      </c>
      <c r="I148" s="398">
        <v>25582.98</v>
      </c>
      <c r="J148" s="398">
        <v>25219.98</v>
      </c>
      <c r="K148" s="398">
        <v>23879.96</v>
      </c>
      <c r="L148" s="398">
        <v>23276.5</v>
      </c>
      <c r="M148" s="583">
        <f t="shared" si="12"/>
        <v>13.073421871969623</v>
      </c>
      <c r="N148" s="583">
        <f t="shared" si="13"/>
        <v>11.717815163304154</v>
      </c>
      <c r="O148" s="583">
        <f t="shared" si="14"/>
        <v>11.983606421052631</v>
      </c>
      <c r="P148" s="583">
        <f t="shared" si="15"/>
        <v>11.468454063157896</v>
      </c>
      <c r="Q148" s="583">
        <f t="shared" si="16"/>
        <v>9.1749320000000001</v>
      </c>
      <c r="R148" s="583">
        <f t="shared" si="17"/>
        <v>7.1544610526315804</v>
      </c>
    </row>
    <row r="149" spans="1:18">
      <c r="A149" s="6">
        <v>44531312</v>
      </c>
      <c r="B149" s="470" t="s">
        <v>896</v>
      </c>
      <c r="C149" s="469" t="s">
        <v>1596</v>
      </c>
      <c r="D149" s="6">
        <v>0</v>
      </c>
      <c r="E149" s="6">
        <v>6400</v>
      </c>
      <c r="G149" s="398">
        <v>6657</v>
      </c>
      <c r="H149" s="398">
        <v>7924</v>
      </c>
      <c r="I149" s="398">
        <v>7741.16</v>
      </c>
      <c r="J149" s="398">
        <v>6459.48</v>
      </c>
      <c r="K149" s="398">
        <v>7440.76</v>
      </c>
      <c r="L149" s="398">
        <v>8853.64</v>
      </c>
      <c r="M149" s="583">
        <f t="shared" si="12"/>
        <v>3.1661004584437493</v>
      </c>
      <c r="N149" s="583">
        <f t="shared" si="13"/>
        <v>3.8082178391445378</v>
      </c>
      <c r="O149" s="583">
        <f t="shared" si="14"/>
        <v>3.6261223157894737</v>
      </c>
      <c r="P149" s="583">
        <f t="shared" si="15"/>
        <v>2.9373635368421049</v>
      </c>
      <c r="Q149" s="583">
        <f t="shared" si="16"/>
        <v>2.8588183157894735</v>
      </c>
      <c r="R149" s="583">
        <f t="shared" si="17"/>
        <v>2.721329347368421</v>
      </c>
    </row>
    <row r="150" spans="1:18">
      <c r="A150" s="6">
        <v>44531367</v>
      </c>
      <c r="B150" s="470" t="s">
        <v>897</v>
      </c>
      <c r="C150" s="469" t="s">
        <v>1597</v>
      </c>
      <c r="E150" s="6">
        <v>6430</v>
      </c>
      <c r="G150" s="398">
        <v>5759</v>
      </c>
      <c r="H150" s="398">
        <v>5264</v>
      </c>
      <c r="I150" s="398">
        <v>5364.37</v>
      </c>
      <c r="J150" s="398">
        <v>5104.08</v>
      </c>
      <c r="K150" s="398">
        <v>3991.2</v>
      </c>
      <c r="L150" s="398">
        <v>3074.72</v>
      </c>
      <c r="M150" s="583">
        <f t="shared" si="12"/>
        <v>2.7390074418172676</v>
      </c>
      <c r="N150" s="583">
        <f t="shared" si="13"/>
        <v>2.5298408260041452</v>
      </c>
      <c r="O150" s="583">
        <f t="shared" si="14"/>
        <v>2.5127838421052635</v>
      </c>
      <c r="P150" s="583">
        <f t="shared" si="15"/>
        <v>2.3210132210526315</v>
      </c>
      <c r="Q150" s="583">
        <f t="shared" si="16"/>
        <v>1.5334610526315788</v>
      </c>
      <c r="R150" s="583">
        <f t="shared" si="17"/>
        <v>0.94507183157894736</v>
      </c>
    </row>
    <row r="151" spans="1:18">
      <c r="A151" s="6">
        <v>44532043</v>
      </c>
      <c r="B151" s="470" t="s">
        <v>898</v>
      </c>
      <c r="C151" s="469" t="s">
        <v>1598</v>
      </c>
      <c r="E151" s="6">
        <v>6400</v>
      </c>
      <c r="G151" s="398">
        <v>9023</v>
      </c>
      <c r="H151" s="398">
        <v>8349</v>
      </c>
      <c r="I151" s="398">
        <v>6381.06</v>
      </c>
      <c r="J151" s="398">
        <v>6422.13</v>
      </c>
      <c r="K151" s="398">
        <v>4877.82</v>
      </c>
      <c r="L151" s="398">
        <v>4645.88</v>
      </c>
      <c r="M151" s="583">
        <f t="shared" si="12"/>
        <v>4.2913811681745448</v>
      </c>
      <c r="N151" s="583">
        <f t="shared" si="13"/>
        <v>4.0124698055297507</v>
      </c>
      <c r="O151" s="583">
        <f t="shared" si="14"/>
        <v>2.9890228421052636</v>
      </c>
      <c r="P151" s="583">
        <f t="shared" si="15"/>
        <v>2.9203791157894741</v>
      </c>
      <c r="Q151" s="583">
        <f t="shared" si="16"/>
        <v>1.874109789473684</v>
      </c>
      <c r="R151" s="583">
        <f t="shared" si="17"/>
        <v>1.4279968000000003</v>
      </c>
    </row>
    <row r="152" spans="1:18">
      <c r="A152" s="6">
        <v>44532153</v>
      </c>
      <c r="B152" s="470" t="s">
        <v>899</v>
      </c>
      <c r="C152" s="469" t="s">
        <v>1528</v>
      </c>
      <c r="D152" s="6">
        <v>15</v>
      </c>
      <c r="E152" s="6">
        <v>6470</v>
      </c>
      <c r="G152" s="398">
        <v>49119</v>
      </c>
      <c r="H152" s="398">
        <v>33229</v>
      </c>
      <c r="I152" s="398">
        <v>20437.29</v>
      </c>
      <c r="J152" s="398">
        <v>19029.240000000002</v>
      </c>
      <c r="K152" s="398">
        <v>15087.86</v>
      </c>
      <c r="L152" s="398">
        <v>13778.31</v>
      </c>
      <c r="M152" s="583">
        <f t="shared" si="12"/>
        <v>23.361227041955612</v>
      </c>
      <c r="N152" s="583">
        <f t="shared" si="13"/>
        <v>15.969620214151167</v>
      </c>
      <c r="O152" s="583">
        <f t="shared" si="14"/>
        <v>9.5732568947368435</v>
      </c>
      <c r="P152" s="583">
        <f t="shared" si="15"/>
        <v>8.6532965052631585</v>
      </c>
      <c r="Q152" s="583">
        <f t="shared" si="16"/>
        <v>5.7969146315789475</v>
      </c>
      <c r="R152" s="583">
        <f t="shared" si="17"/>
        <v>4.2350173894736844</v>
      </c>
    </row>
    <row r="153" spans="1:18">
      <c r="A153" s="6">
        <v>44532239</v>
      </c>
      <c r="B153" s="470" t="s">
        <v>900</v>
      </c>
      <c r="C153" s="469" t="s">
        <v>1599</v>
      </c>
      <c r="D153" s="6">
        <v>17</v>
      </c>
      <c r="E153" s="6">
        <v>6430</v>
      </c>
      <c r="G153" s="398">
        <v>8721</v>
      </c>
      <c r="H153" s="398">
        <v>7430</v>
      </c>
      <c r="I153" s="398">
        <v>8721.84</v>
      </c>
      <c r="J153" s="398">
        <v>10457.450000000001</v>
      </c>
      <c r="K153" s="398">
        <v>9701.74</v>
      </c>
      <c r="L153" s="398">
        <v>6986.45</v>
      </c>
      <c r="M153" s="583">
        <f t="shared" si="12"/>
        <v>4.1477485501108511</v>
      </c>
      <c r="N153" s="583">
        <f t="shared" si="13"/>
        <v>3.5708049652756078</v>
      </c>
      <c r="O153" s="583">
        <f t="shared" si="14"/>
        <v>4.0854934736842106</v>
      </c>
      <c r="P153" s="583">
        <f t="shared" si="15"/>
        <v>4.7553877894736845</v>
      </c>
      <c r="Q153" s="583">
        <f t="shared" si="16"/>
        <v>3.7275106315789475</v>
      </c>
      <c r="R153" s="583">
        <f t="shared" si="17"/>
        <v>2.1474141052631581</v>
      </c>
    </row>
    <row r="154" spans="1:18">
      <c r="A154" s="6">
        <v>44532247</v>
      </c>
      <c r="B154" s="470" t="s">
        <v>901</v>
      </c>
      <c r="C154" s="469" t="s">
        <v>436</v>
      </c>
      <c r="D154" s="6">
        <v>4</v>
      </c>
      <c r="E154" s="6">
        <v>6470</v>
      </c>
      <c r="G154" s="398">
        <v>11630</v>
      </c>
      <c r="H154" s="398">
        <v>17786</v>
      </c>
      <c r="I154" s="398">
        <v>15745.34</v>
      </c>
      <c r="J154" s="398">
        <v>15903.36</v>
      </c>
      <c r="K154" s="398">
        <v>12337.54</v>
      </c>
      <c r="L154" s="398">
        <v>11184.79</v>
      </c>
      <c r="M154" s="583">
        <f t="shared" si="12"/>
        <v>5.5312826095389518</v>
      </c>
      <c r="N154" s="583">
        <f t="shared" si="13"/>
        <v>8.5478246450056474</v>
      </c>
      <c r="O154" s="583">
        <f t="shared" si="14"/>
        <v>7.3754487368421051</v>
      </c>
      <c r="P154" s="583">
        <f t="shared" si="15"/>
        <v>7.2318437052631586</v>
      </c>
      <c r="Q154" s="583">
        <f t="shared" si="16"/>
        <v>4.7402127368421061</v>
      </c>
      <c r="R154" s="583">
        <f t="shared" si="17"/>
        <v>3.4378512421052636</v>
      </c>
    </row>
    <row r="155" spans="1:18">
      <c r="A155" s="6">
        <v>44532250</v>
      </c>
      <c r="B155" s="470" t="s">
        <v>902</v>
      </c>
      <c r="C155" s="469" t="s">
        <v>1600</v>
      </c>
      <c r="E155" s="6">
        <v>6430</v>
      </c>
      <c r="G155" s="398">
        <v>4319</v>
      </c>
      <c r="H155" s="398">
        <v>4808</v>
      </c>
      <c r="I155" s="398">
        <v>5062.17</v>
      </c>
      <c r="J155" s="398">
        <v>4904.3900000000003</v>
      </c>
      <c r="K155" s="398">
        <v>3757.98</v>
      </c>
      <c r="L155" s="398">
        <v>3876.71</v>
      </c>
      <c r="M155" s="583">
        <f t="shared" si="12"/>
        <v>2.0541366801890573</v>
      </c>
      <c r="N155" s="583">
        <f t="shared" si="13"/>
        <v>2.3106904808943636</v>
      </c>
      <c r="O155" s="583">
        <f t="shared" si="14"/>
        <v>2.3712270000000002</v>
      </c>
      <c r="P155" s="583">
        <f t="shared" si="15"/>
        <v>2.230206821052632</v>
      </c>
      <c r="Q155" s="583">
        <f t="shared" si="16"/>
        <v>1.4438554736842106</v>
      </c>
      <c r="R155" s="583">
        <f t="shared" si="17"/>
        <v>1.1915782315789476</v>
      </c>
    </row>
    <row r="156" spans="1:18">
      <c r="A156" s="6">
        <v>44532823</v>
      </c>
      <c r="B156" s="582" t="s">
        <v>1601</v>
      </c>
      <c r="C156" s="469" t="s">
        <v>1573</v>
      </c>
      <c r="D156" s="6">
        <v>9</v>
      </c>
      <c r="E156" s="6">
        <v>6400</v>
      </c>
      <c r="F156" s="582"/>
      <c r="G156" s="398">
        <v>2810</v>
      </c>
      <c r="H156" s="398">
        <v>2072</v>
      </c>
      <c r="I156" s="398">
        <v>1862</v>
      </c>
      <c r="J156" s="593">
        <v>1863</v>
      </c>
      <c r="K156" s="594">
        <v>1863</v>
      </c>
      <c r="L156" s="398">
        <v>1863</v>
      </c>
      <c r="M156" s="583">
        <f t="shared" si="12"/>
        <v>1.3364491945661614</v>
      </c>
      <c r="N156" s="583">
        <f t="shared" si="13"/>
        <v>0.9957884102356741</v>
      </c>
      <c r="O156" s="583">
        <f t="shared" si="14"/>
        <v>0.87219999999999998</v>
      </c>
      <c r="P156" s="583">
        <f t="shared" si="15"/>
        <v>0.84717473684210531</v>
      </c>
      <c r="Q156" s="583">
        <f t="shared" si="16"/>
        <v>0.7157842105263158</v>
      </c>
      <c r="R156" s="583">
        <f t="shared" si="17"/>
        <v>0.57262736842105266</v>
      </c>
    </row>
    <row r="157" spans="1:18">
      <c r="A157" s="6">
        <v>44532824</v>
      </c>
      <c r="B157" s="582" t="s">
        <v>1602</v>
      </c>
      <c r="C157" s="469" t="s">
        <v>382</v>
      </c>
      <c r="E157" s="6">
        <v>6400</v>
      </c>
      <c r="F157" s="582"/>
      <c r="G157" s="398">
        <v>2350</v>
      </c>
      <c r="H157" s="398">
        <v>1948</v>
      </c>
      <c r="I157" s="398">
        <v>1751</v>
      </c>
      <c r="J157" s="593">
        <v>1753</v>
      </c>
      <c r="K157" s="594">
        <v>1752</v>
      </c>
      <c r="L157" s="398">
        <v>1752</v>
      </c>
      <c r="M157" s="583">
        <f t="shared" si="12"/>
        <v>1.1176710346015939</v>
      </c>
      <c r="N157" s="583">
        <f t="shared" si="13"/>
        <v>0.93619489533740019</v>
      </c>
      <c r="O157" s="583">
        <f t="shared" si="14"/>
        <v>0.82020526315789477</v>
      </c>
      <c r="P157" s="583">
        <f t="shared" si="15"/>
        <v>0.79715368421052646</v>
      </c>
      <c r="Q157" s="583">
        <f t="shared" si="16"/>
        <v>0.67313684210526314</v>
      </c>
      <c r="R157" s="583">
        <f t="shared" si="17"/>
        <v>0.53850947368421054</v>
      </c>
    </row>
    <row r="158" spans="1:18">
      <c r="A158" s="6">
        <v>44533080</v>
      </c>
      <c r="B158" s="470" t="s">
        <v>903</v>
      </c>
      <c r="C158" s="469" t="s">
        <v>425</v>
      </c>
      <c r="D158" s="6">
        <v>0</v>
      </c>
      <c r="E158" s="6">
        <v>6400</v>
      </c>
      <c r="G158" s="398">
        <v>23236</v>
      </c>
      <c r="H158" s="398">
        <v>20340</v>
      </c>
      <c r="I158" s="398">
        <v>19805.310000000001</v>
      </c>
      <c r="J158" s="398">
        <v>20388.38</v>
      </c>
      <c r="K158" s="398">
        <v>18690.990000000002</v>
      </c>
      <c r="L158" s="398">
        <v>14893.43</v>
      </c>
      <c r="M158" s="583">
        <f t="shared" si="12"/>
        <v>11.051150706384099</v>
      </c>
      <c r="N158" s="583">
        <f t="shared" si="13"/>
        <v>9.7752588147652553</v>
      </c>
      <c r="O158" s="583">
        <f t="shared" si="14"/>
        <v>9.2772241578947376</v>
      </c>
      <c r="P158" s="583">
        <f t="shared" si="15"/>
        <v>9.2713475368421054</v>
      </c>
      <c r="Q158" s="583">
        <f t="shared" si="16"/>
        <v>7.1812751052631585</v>
      </c>
      <c r="R158" s="583">
        <f t="shared" si="17"/>
        <v>4.5777700631578959</v>
      </c>
    </row>
    <row r="159" spans="1:18">
      <c r="A159" s="6">
        <v>44533105</v>
      </c>
      <c r="B159" s="470" t="s">
        <v>904</v>
      </c>
      <c r="C159" s="469" t="s">
        <v>1603</v>
      </c>
      <c r="D159" s="6">
        <v>2</v>
      </c>
      <c r="E159" s="6">
        <v>6400</v>
      </c>
      <c r="G159" s="398">
        <v>18861</v>
      </c>
      <c r="H159" s="398">
        <v>21204</v>
      </c>
      <c r="I159" s="398">
        <v>26361</v>
      </c>
      <c r="J159" s="398">
        <v>22307.83</v>
      </c>
      <c r="K159" s="398">
        <v>20897.59</v>
      </c>
      <c r="L159" s="398">
        <v>19005.53</v>
      </c>
      <c r="M159" s="583">
        <f t="shared" si="12"/>
        <v>8.9703801632428348</v>
      </c>
      <c r="N159" s="583">
        <f t="shared" si="13"/>
        <v>10.190491047604842</v>
      </c>
      <c r="O159" s="583">
        <f t="shared" si="14"/>
        <v>12.348047368421053</v>
      </c>
      <c r="P159" s="583">
        <f t="shared" si="15"/>
        <v>10.144192168421053</v>
      </c>
      <c r="Q159" s="583">
        <f t="shared" si="16"/>
        <v>8.0290740526315787</v>
      </c>
      <c r="R159" s="583">
        <f t="shared" si="17"/>
        <v>5.8416997473684216</v>
      </c>
    </row>
    <row r="160" spans="1:18">
      <c r="A160" s="6">
        <v>44533155</v>
      </c>
      <c r="B160" s="470" t="s">
        <v>905</v>
      </c>
      <c r="C160" s="469" t="s">
        <v>1604</v>
      </c>
      <c r="D160" s="6">
        <v>0</v>
      </c>
      <c r="E160" s="6">
        <v>6400</v>
      </c>
      <c r="G160" s="398">
        <v>7946</v>
      </c>
      <c r="H160" s="398">
        <v>6056</v>
      </c>
      <c r="I160" s="398">
        <v>5932.16</v>
      </c>
      <c r="J160" s="398">
        <v>5480.86</v>
      </c>
      <c r="K160" s="398">
        <v>5327.49</v>
      </c>
      <c r="L160" s="398">
        <v>5522.9</v>
      </c>
      <c r="M160" s="583">
        <f t="shared" si="12"/>
        <v>3.7791549110401128</v>
      </c>
      <c r="N160" s="583">
        <f t="shared" si="13"/>
        <v>2.9104703727737657</v>
      </c>
      <c r="O160" s="583">
        <f t="shared" si="14"/>
        <v>2.7787486315789476</v>
      </c>
      <c r="P160" s="583">
        <f t="shared" si="15"/>
        <v>2.4923489684210525</v>
      </c>
      <c r="Q160" s="583">
        <f t="shared" si="16"/>
        <v>2.0468777368421049</v>
      </c>
      <c r="R160" s="583">
        <f t="shared" si="17"/>
        <v>1.6975650526315791</v>
      </c>
    </row>
    <row r="161" spans="1:18">
      <c r="A161" s="6">
        <v>44533232</v>
      </c>
      <c r="B161" s="470" t="s">
        <v>906</v>
      </c>
      <c r="C161" s="469" t="s">
        <v>1605</v>
      </c>
      <c r="D161" s="6">
        <v>11</v>
      </c>
      <c r="E161" s="6">
        <v>6310</v>
      </c>
      <c r="G161" s="398">
        <v>57168</v>
      </c>
      <c r="H161" s="398">
        <v>51282</v>
      </c>
      <c r="I161" s="398">
        <v>52306.46</v>
      </c>
      <c r="J161" s="398">
        <v>52767.95</v>
      </c>
      <c r="K161" s="398">
        <v>37622.35</v>
      </c>
      <c r="L161" s="398">
        <v>36978.1</v>
      </c>
      <c r="M161" s="583">
        <f t="shared" si="12"/>
        <v>27.189369236639969</v>
      </c>
      <c r="N161" s="583">
        <f t="shared" si="13"/>
        <v>24.645763153332933</v>
      </c>
      <c r="O161" s="583">
        <f t="shared" si="14"/>
        <v>24.50144705263158</v>
      </c>
      <c r="P161" s="583">
        <f t="shared" si="15"/>
        <v>23.995530947368422</v>
      </c>
      <c r="Q161" s="583">
        <f t="shared" si="16"/>
        <v>14.454902894736842</v>
      </c>
      <c r="R161" s="583">
        <f t="shared" si="17"/>
        <v>11.365900210526318</v>
      </c>
    </row>
    <row r="162" spans="1:18">
      <c r="A162" s="6">
        <v>44533236</v>
      </c>
      <c r="B162" s="470" t="s">
        <v>907</v>
      </c>
      <c r="C162" s="469" t="s">
        <v>1606</v>
      </c>
      <c r="D162" s="6">
        <v>19</v>
      </c>
      <c r="E162" s="6">
        <v>6440</v>
      </c>
      <c r="G162" s="398">
        <v>11729</v>
      </c>
      <c r="H162" s="398">
        <v>10949</v>
      </c>
      <c r="I162" s="398">
        <v>10924.42</v>
      </c>
      <c r="J162" s="398">
        <v>10575.52</v>
      </c>
      <c r="K162" s="398">
        <v>8875.9500000000007</v>
      </c>
      <c r="L162" s="398">
        <v>10657.74</v>
      </c>
      <c r="M162" s="583">
        <f t="shared" si="12"/>
        <v>5.578367474400892</v>
      </c>
      <c r="N162" s="583">
        <f t="shared" si="13"/>
        <v>5.2620112469451712</v>
      </c>
      <c r="O162" s="583">
        <f t="shared" si="14"/>
        <v>5.1172283157894745</v>
      </c>
      <c r="P162" s="583">
        <f t="shared" si="15"/>
        <v>4.8090785684210529</v>
      </c>
      <c r="Q162" s="583">
        <f t="shared" si="16"/>
        <v>3.4102334210526317</v>
      </c>
      <c r="R162" s="583">
        <f t="shared" si="17"/>
        <v>3.2758527157894739</v>
      </c>
    </row>
    <row r="163" spans="1:18">
      <c r="A163" s="6">
        <v>44533240</v>
      </c>
      <c r="B163" s="470" t="s">
        <v>908</v>
      </c>
      <c r="C163" s="469" t="s">
        <v>1607</v>
      </c>
      <c r="E163" s="6">
        <v>6400</v>
      </c>
      <c r="F163" s="470" t="s">
        <v>1704</v>
      </c>
      <c r="G163" s="398">
        <v>12096</v>
      </c>
      <c r="H163" s="398">
        <v>8613</v>
      </c>
      <c r="I163" s="398">
        <v>1784</v>
      </c>
      <c r="J163" s="398">
        <v>0</v>
      </c>
      <c r="K163" s="398">
        <v>0</v>
      </c>
      <c r="L163" s="398">
        <v>0</v>
      </c>
      <c r="M163" s="583">
        <f t="shared" si="12"/>
        <v>5.752914397676971</v>
      </c>
      <c r="N163" s="583">
        <f t="shared" si="13"/>
        <v>4.139346321119624</v>
      </c>
      <c r="O163" s="583">
        <f t="shared" si="14"/>
        <v>0.83566315789473689</v>
      </c>
      <c r="P163" s="583">
        <f t="shared" si="15"/>
        <v>0</v>
      </c>
      <c r="Q163" s="583">
        <f t="shared" si="16"/>
        <v>0</v>
      </c>
      <c r="R163" s="583">
        <f t="shared" si="17"/>
        <v>0</v>
      </c>
    </row>
    <row r="164" spans="1:18">
      <c r="A164" s="6">
        <v>44533263</v>
      </c>
      <c r="B164" s="470" t="s">
        <v>909</v>
      </c>
      <c r="C164" s="469" t="s">
        <v>1608</v>
      </c>
      <c r="D164" s="6">
        <v>14</v>
      </c>
      <c r="E164" s="6">
        <v>6440</v>
      </c>
      <c r="G164" s="398">
        <v>9945</v>
      </c>
      <c r="H164" s="398">
        <v>9793</v>
      </c>
      <c r="I164" s="398">
        <v>8635.23</v>
      </c>
      <c r="J164" s="398">
        <v>9036.73</v>
      </c>
      <c r="K164" s="398">
        <v>8057.31</v>
      </c>
      <c r="L164" s="398">
        <v>8534.39</v>
      </c>
      <c r="M164" s="583">
        <f t="shared" si="12"/>
        <v>4.7298886974948307</v>
      </c>
      <c r="N164" s="583">
        <f t="shared" si="13"/>
        <v>4.7064458983773925</v>
      </c>
      <c r="O164" s="583">
        <f t="shared" si="14"/>
        <v>4.044923526315789</v>
      </c>
      <c r="P164" s="583">
        <f t="shared" si="15"/>
        <v>4.1093340631578945</v>
      </c>
      <c r="Q164" s="583">
        <f t="shared" si="16"/>
        <v>3.0957033157894736</v>
      </c>
      <c r="R164" s="583">
        <f t="shared" si="17"/>
        <v>2.6232019789473684</v>
      </c>
    </row>
    <row r="165" spans="1:18">
      <c r="A165" s="6">
        <v>44533587</v>
      </c>
      <c r="B165" s="470" t="s">
        <v>910</v>
      </c>
      <c r="C165" s="469" t="s">
        <v>1609</v>
      </c>
      <c r="D165" s="6">
        <v>34</v>
      </c>
      <c r="E165" s="6">
        <v>6470</v>
      </c>
      <c r="G165" s="398">
        <v>22696</v>
      </c>
      <c r="H165" s="398">
        <v>21037</v>
      </c>
      <c r="I165" s="398">
        <v>20622</v>
      </c>
      <c r="J165" s="398">
        <v>21694.69</v>
      </c>
      <c r="K165" s="398">
        <v>18079.97</v>
      </c>
      <c r="L165" s="398">
        <v>17685.240000000002</v>
      </c>
      <c r="M165" s="583">
        <f t="shared" si="12"/>
        <v>10.794324170773521</v>
      </c>
      <c r="N165" s="583">
        <f t="shared" si="13"/>
        <v>10.110232039637006</v>
      </c>
      <c r="O165" s="583">
        <f t="shared" si="14"/>
        <v>9.6597789473684212</v>
      </c>
      <c r="P165" s="583">
        <f t="shared" si="15"/>
        <v>9.8653748210526313</v>
      </c>
      <c r="Q165" s="583">
        <f t="shared" si="16"/>
        <v>6.9465147894736843</v>
      </c>
      <c r="R165" s="583">
        <f t="shared" si="17"/>
        <v>5.4358842947368435</v>
      </c>
    </row>
    <row r="166" spans="1:18">
      <c r="A166" s="6">
        <v>44533854</v>
      </c>
      <c r="B166" s="470" t="s">
        <v>911</v>
      </c>
      <c r="C166" s="469" t="s">
        <v>1610</v>
      </c>
      <c r="E166" s="6">
        <v>6470</v>
      </c>
      <c r="G166" s="398">
        <v>2784</v>
      </c>
      <c r="H166" s="398">
        <v>2784</v>
      </c>
      <c r="I166" s="398">
        <v>2784</v>
      </c>
      <c r="J166" s="398">
        <v>2884.54</v>
      </c>
      <c r="K166" s="398">
        <v>2515.5</v>
      </c>
      <c r="L166" s="398">
        <v>2483.17</v>
      </c>
      <c r="M166" s="583">
        <f t="shared" si="12"/>
        <v>1.3240834724812074</v>
      </c>
      <c r="N166" s="583">
        <f t="shared" si="13"/>
        <v>1.3379705280386665</v>
      </c>
      <c r="O166" s="583">
        <f t="shared" si="14"/>
        <v>1.3040842105263157</v>
      </c>
      <c r="P166" s="583">
        <f t="shared" si="15"/>
        <v>1.3117066105263158</v>
      </c>
      <c r="Q166" s="583">
        <f t="shared" si="16"/>
        <v>0.96648157894736841</v>
      </c>
      <c r="R166" s="583">
        <f t="shared" si="17"/>
        <v>0.76324804210526331</v>
      </c>
    </row>
    <row r="167" spans="1:18">
      <c r="A167" s="6">
        <v>44533975</v>
      </c>
      <c r="B167" s="470" t="s">
        <v>912</v>
      </c>
      <c r="C167" s="469" t="s">
        <v>1611</v>
      </c>
      <c r="D167" s="6">
        <v>9</v>
      </c>
      <c r="E167" s="6">
        <v>6310</v>
      </c>
      <c r="G167" s="398">
        <v>2941</v>
      </c>
      <c r="H167" s="398">
        <v>2941</v>
      </c>
      <c r="I167" s="398">
        <v>2941</v>
      </c>
      <c r="J167" s="398">
        <v>3221.57</v>
      </c>
      <c r="K167" s="398">
        <v>2799.86</v>
      </c>
      <c r="L167" s="398">
        <v>3253.23</v>
      </c>
      <c r="M167" s="583">
        <f t="shared" si="12"/>
        <v>1.3987534096865055</v>
      </c>
      <c r="N167" s="583">
        <f t="shared" si="13"/>
        <v>1.4134236073856745</v>
      </c>
      <c r="O167" s="583">
        <f t="shared" si="14"/>
        <v>1.3776263157894737</v>
      </c>
      <c r="P167" s="583">
        <f t="shared" si="15"/>
        <v>1.4649665684210527</v>
      </c>
      <c r="Q167" s="583">
        <f t="shared" si="16"/>
        <v>1.0757356842105263</v>
      </c>
      <c r="R167" s="583">
        <f t="shared" si="17"/>
        <v>0.99994016842105271</v>
      </c>
    </row>
    <row r="168" spans="1:18">
      <c r="B168" s="470" t="s">
        <v>913</v>
      </c>
      <c r="F168" s="470" t="s">
        <v>1689</v>
      </c>
      <c r="G168" s="398">
        <f>H168</f>
        <v>3798.1174999999998</v>
      </c>
      <c r="H168" s="398">
        <f>(I168+J168+K168+L168)/4</f>
        <v>3798.1174999999998</v>
      </c>
      <c r="I168" s="398">
        <v>4434.5</v>
      </c>
      <c r="J168" s="398">
        <v>4548.07</v>
      </c>
      <c r="K168" s="398">
        <v>3997.58</v>
      </c>
      <c r="L168" s="398">
        <v>2212.3200000000002</v>
      </c>
      <c r="M168" s="583">
        <f t="shared" si="12"/>
        <v>1.8064025173461358</v>
      </c>
      <c r="N168" s="583">
        <f t="shared" si="13"/>
        <v>1.8253481598519752</v>
      </c>
      <c r="O168" s="583">
        <f t="shared" si="14"/>
        <v>2.0772131578947368</v>
      </c>
      <c r="P168" s="583">
        <f t="shared" si="15"/>
        <v>2.0681749894736843</v>
      </c>
      <c r="Q168" s="583">
        <f t="shared" si="16"/>
        <v>1.5359123157894736</v>
      </c>
      <c r="R168" s="583">
        <f t="shared" si="17"/>
        <v>0.67999730526315805</v>
      </c>
    </row>
    <row r="169" spans="1:18">
      <c r="A169" s="6">
        <v>44534303</v>
      </c>
      <c r="B169" s="470" t="s">
        <v>914</v>
      </c>
      <c r="C169" s="469" t="s">
        <v>1612</v>
      </c>
      <c r="E169" s="6">
        <v>6400</v>
      </c>
      <c r="G169" s="398">
        <v>30630</v>
      </c>
      <c r="H169" s="398">
        <v>30630</v>
      </c>
      <c r="I169" s="398">
        <v>28679.77</v>
      </c>
      <c r="J169" s="398">
        <v>27837.58</v>
      </c>
      <c r="K169" s="398">
        <v>20785.66</v>
      </c>
      <c r="L169" s="398">
        <v>18176.7</v>
      </c>
      <c r="M169" s="583">
        <f t="shared" si="12"/>
        <v>14.567771825466734</v>
      </c>
      <c r="N169" s="583">
        <f t="shared" si="13"/>
        <v>14.720559365597827</v>
      </c>
      <c r="O169" s="583">
        <f t="shared" si="14"/>
        <v>13.434208052631579</v>
      </c>
      <c r="P169" s="583">
        <f t="shared" si="15"/>
        <v>12.658773221052634</v>
      </c>
      <c r="Q169" s="583">
        <f t="shared" si="16"/>
        <v>7.9860693684210524</v>
      </c>
      <c r="R169" s="583">
        <f t="shared" si="17"/>
        <v>5.5869435789473689</v>
      </c>
    </row>
    <row r="170" spans="1:18">
      <c r="A170" s="6">
        <v>44534681</v>
      </c>
      <c r="B170" s="470" t="s">
        <v>915</v>
      </c>
      <c r="C170" s="469" t="s">
        <v>1613</v>
      </c>
      <c r="D170" s="6">
        <v>0</v>
      </c>
      <c r="E170" s="6">
        <v>6400</v>
      </c>
      <c r="G170" s="398">
        <v>5993</v>
      </c>
      <c r="H170" s="398">
        <v>5041</v>
      </c>
      <c r="I170" s="398">
        <v>5369.46</v>
      </c>
      <c r="J170" s="398">
        <v>4623.26</v>
      </c>
      <c r="K170" s="398">
        <v>2752.24</v>
      </c>
      <c r="L170" s="398">
        <v>4480.3</v>
      </c>
      <c r="M170" s="583">
        <f t="shared" si="12"/>
        <v>2.850298940581852</v>
      </c>
      <c r="N170" s="583">
        <f t="shared" si="13"/>
        <v>2.4226686177596686</v>
      </c>
      <c r="O170" s="583">
        <f t="shared" si="14"/>
        <v>2.5151681052631578</v>
      </c>
      <c r="P170" s="583">
        <f t="shared" si="15"/>
        <v>2.102366652631579</v>
      </c>
      <c r="Q170" s="583">
        <f t="shared" si="16"/>
        <v>1.0574395789473683</v>
      </c>
      <c r="R170" s="583">
        <f t="shared" si="17"/>
        <v>1.3771027368421054</v>
      </c>
    </row>
    <row r="171" spans="1:18">
      <c r="A171" s="6">
        <v>44534945</v>
      </c>
      <c r="B171" s="470" t="s">
        <v>916</v>
      </c>
      <c r="C171" s="469" t="s">
        <v>1614</v>
      </c>
      <c r="D171" s="6">
        <v>21</v>
      </c>
      <c r="E171" s="6">
        <v>6430</v>
      </c>
      <c r="G171" s="398">
        <v>6951</v>
      </c>
      <c r="H171" s="398">
        <v>7627</v>
      </c>
      <c r="I171" s="398">
        <v>6988.91</v>
      </c>
      <c r="J171" s="398">
        <v>7215.97</v>
      </c>
      <c r="K171" s="398">
        <v>6872.29</v>
      </c>
      <c r="L171" s="398">
        <v>7912.29</v>
      </c>
      <c r="M171" s="583">
        <f t="shared" si="12"/>
        <v>3.3059282389428426</v>
      </c>
      <c r="N171" s="583">
        <f t="shared" si="13"/>
        <v>3.6654817591059294</v>
      </c>
      <c r="O171" s="583">
        <f t="shared" si="14"/>
        <v>3.2737525789473687</v>
      </c>
      <c r="P171" s="583">
        <f t="shared" si="15"/>
        <v>3.281367410526316</v>
      </c>
      <c r="Q171" s="583">
        <f t="shared" si="16"/>
        <v>2.6404061578947369</v>
      </c>
      <c r="R171" s="583">
        <f t="shared" si="17"/>
        <v>2.4319880842105266</v>
      </c>
    </row>
    <row r="172" spans="1:18">
      <c r="A172" s="6">
        <v>44535163</v>
      </c>
      <c r="B172" s="470" t="s">
        <v>917</v>
      </c>
      <c r="C172" s="469" t="s">
        <v>1615</v>
      </c>
      <c r="E172" s="6">
        <v>6320</v>
      </c>
      <c r="G172" s="398">
        <v>3255</v>
      </c>
      <c r="H172" s="398">
        <v>3404</v>
      </c>
      <c r="I172" s="398">
        <v>3647.95</v>
      </c>
      <c r="J172" s="398">
        <v>3285.34</v>
      </c>
      <c r="K172" s="398">
        <v>2932.63</v>
      </c>
      <c r="L172" s="398">
        <v>3566.2</v>
      </c>
      <c r="M172" s="583">
        <f t="shared" si="12"/>
        <v>1.5480932840971013</v>
      </c>
      <c r="N172" s="583">
        <f t="shared" si="13"/>
        <v>1.6359381025300361</v>
      </c>
      <c r="O172" s="583">
        <f t="shared" si="14"/>
        <v>1.7087765789473683</v>
      </c>
      <c r="P172" s="583">
        <f t="shared" si="15"/>
        <v>1.4939651368421054</v>
      </c>
      <c r="Q172" s="583">
        <f t="shared" si="16"/>
        <v>1.1267473157894736</v>
      </c>
      <c r="R172" s="583">
        <f t="shared" si="17"/>
        <v>1.0961372631578947</v>
      </c>
    </row>
    <row r="173" spans="1:18">
      <c r="A173" s="6">
        <v>44535164</v>
      </c>
      <c r="B173" s="470" t="s">
        <v>918</v>
      </c>
      <c r="C173" s="469" t="s">
        <v>1616</v>
      </c>
      <c r="D173" s="6">
        <v>0</v>
      </c>
      <c r="E173" s="6">
        <v>6320</v>
      </c>
      <c r="G173" s="398">
        <v>21575</v>
      </c>
      <c r="H173" s="398">
        <v>18156</v>
      </c>
      <c r="I173" s="398">
        <v>18617.099999999999</v>
      </c>
      <c r="J173" s="398">
        <v>18846.580000000002</v>
      </c>
      <c r="K173" s="398">
        <v>12934.33</v>
      </c>
      <c r="L173" s="398">
        <v>10411.41</v>
      </c>
      <c r="M173" s="583">
        <f t="shared" si="12"/>
        <v>10.261171307033782</v>
      </c>
      <c r="N173" s="583">
        <f t="shared" si="13"/>
        <v>8.7256440039763028</v>
      </c>
      <c r="O173" s="583">
        <f t="shared" si="14"/>
        <v>8.720641578947367</v>
      </c>
      <c r="P173" s="583">
        <f t="shared" si="15"/>
        <v>8.5702342736842105</v>
      </c>
      <c r="Q173" s="583">
        <f t="shared" si="16"/>
        <v>4.9695057368421054</v>
      </c>
      <c r="R173" s="583">
        <f t="shared" si="17"/>
        <v>3.2001386526315794</v>
      </c>
    </row>
    <row r="174" spans="1:18">
      <c r="A174" s="6">
        <v>44535198</v>
      </c>
      <c r="B174" s="470" t="s">
        <v>919</v>
      </c>
      <c r="C174" s="469" t="s">
        <v>56</v>
      </c>
      <c r="D174" s="6">
        <v>87</v>
      </c>
      <c r="E174" s="6">
        <v>6440</v>
      </c>
      <c r="G174" s="398">
        <v>14389</v>
      </c>
      <c r="H174" s="398">
        <v>14969</v>
      </c>
      <c r="I174" s="398">
        <v>13623.46</v>
      </c>
      <c r="J174" s="398">
        <v>13787.85</v>
      </c>
      <c r="K174" s="398">
        <v>10664.58</v>
      </c>
      <c r="L174" s="398">
        <v>11061.66</v>
      </c>
      <c r="M174" s="583">
        <f t="shared" si="12"/>
        <v>6.8434759646307803</v>
      </c>
      <c r="N174" s="583">
        <f t="shared" si="13"/>
        <v>7.1939945525182454</v>
      </c>
      <c r="O174" s="583">
        <f t="shared" si="14"/>
        <v>6.3815154736842103</v>
      </c>
      <c r="P174" s="583">
        <f t="shared" si="15"/>
        <v>6.2698433684210535</v>
      </c>
      <c r="Q174" s="583">
        <f t="shared" si="16"/>
        <v>4.0974438947368421</v>
      </c>
      <c r="R174" s="583">
        <f t="shared" si="17"/>
        <v>3.4000049684210532</v>
      </c>
    </row>
    <row r="175" spans="1:18">
      <c r="B175" s="470" t="s">
        <v>920</v>
      </c>
      <c r="F175" s="470" t="s">
        <v>1689</v>
      </c>
      <c r="G175" s="398">
        <f>H175</f>
        <v>7313.2049999999999</v>
      </c>
      <c r="H175" s="398">
        <f>(I175+J175+K175+L175)/4</f>
        <v>7313.2049999999999</v>
      </c>
      <c r="I175" s="398">
        <v>7061.52</v>
      </c>
      <c r="J175" s="398">
        <v>8215.99</v>
      </c>
      <c r="K175" s="398">
        <v>7472.11</v>
      </c>
      <c r="L175" s="398">
        <v>6503.2</v>
      </c>
      <c r="M175" s="583">
        <f t="shared" si="12"/>
        <v>3.4781946377036381</v>
      </c>
      <c r="N175" s="583">
        <f t="shared" si="13"/>
        <v>3.5146741219486404</v>
      </c>
      <c r="O175" s="583">
        <f t="shared" si="14"/>
        <v>3.307764631578948</v>
      </c>
      <c r="P175" s="583">
        <f t="shared" si="15"/>
        <v>3.7361133473684212</v>
      </c>
      <c r="Q175" s="583">
        <f t="shared" si="16"/>
        <v>2.8708633157894736</v>
      </c>
      <c r="R175" s="583">
        <f t="shared" si="17"/>
        <v>1.9988783157894738</v>
      </c>
    </row>
    <row r="176" spans="1:18">
      <c r="A176" s="6">
        <v>44535427</v>
      </c>
      <c r="C176" s="469" t="s">
        <v>1617</v>
      </c>
      <c r="E176" s="6">
        <v>6440</v>
      </c>
      <c r="F176" s="470" t="s">
        <v>1695</v>
      </c>
      <c r="G176" s="398">
        <v>203</v>
      </c>
      <c r="H176" s="398">
        <v>113</v>
      </c>
      <c r="I176" s="398">
        <v>289</v>
      </c>
      <c r="J176" s="398">
        <v>400</v>
      </c>
      <c r="K176" s="398">
        <v>400</v>
      </c>
      <c r="L176" s="398">
        <v>400</v>
      </c>
      <c r="M176" s="583">
        <f t="shared" si="12"/>
        <v>9.654775320175471E-2</v>
      </c>
      <c r="N176" s="583">
        <f t="shared" si="13"/>
        <v>5.4306993415362534E-2</v>
      </c>
      <c r="O176" s="583">
        <f t="shared" si="14"/>
        <v>0.13537368421052631</v>
      </c>
      <c r="P176" s="583">
        <f t="shared" si="15"/>
        <v>0.18189473684210528</v>
      </c>
      <c r="Q176" s="583">
        <f t="shared" si="16"/>
        <v>0.15368421052631578</v>
      </c>
      <c r="R176" s="583">
        <f t="shared" si="17"/>
        <v>0.12294736842105264</v>
      </c>
    </row>
    <row r="177" spans="1:18">
      <c r="A177" s="6">
        <v>44535995</v>
      </c>
      <c r="B177" s="470" t="s">
        <v>921</v>
      </c>
      <c r="C177" s="469" t="s">
        <v>1618</v>
      </c>
      <c r="E177" s="6">
        <v>6430</v>
      </c>
      <c r="G177" s="398">
        <v>5119</v>
      </c>
      <c r="H177" s="398">
        <v>5738</v>
      </c>
      <c r="I177" s="398">
        <v>4772.03</v>
      </c>
      <c r="J177" s="398">
        <v>5913.54</v>
      </c>
      <c r="K177" s="398">
        <v>6244.72</v>
      </c>
      <c r="L177" s="398">
        <v>6228.3</v>
      </c>
      <c r="M177" s="583">
        <f t="shared" si="12"/>
        <v>2.4346204366491744</v>
      </c>
      <c r="N177" s="583">
        <f t="shared" si="13"/>
        <v>2.7576418426314184</v>
      </c>
      <c r="O177" s="583">
        <f t="shared" si="14"/>
        <v>2.2353193157894737</v>
      </c>
      <c r="P177" s="583">
        <f t="shared" si="15"/>
        <v>2.6891045052631579</v>
      </c>
      <c r="Q177" s="583">
        <f t="shared" si="16"/>
        <v>2.399287157894737</v>
      </c>
      <c r="R177" s="583">
        <f t="shared" si="17"/>
        <v>1.9143827368421056</v>
      </c>
    </row>
    <row r="178" spans="1:18">
      <c r="A178" s="6">
        <v>44536436</v>
      </c>
      <c r="B178" s="470" t="s">
        <v>922</v>
      </c>
      <c r="C178" s="469" t="s">
        <v>435</v>
      </c>
      <c r="D178" s="6">
        <v>6</v>
      </c>
      <c r="E178" s="6">
        <v>6400</v>
      </c>
      <c r="G178" s="398">
        <v>7614</v>
      </c>
      <c r="H178" s="398">
        <v>7511</v>
      </c>
      <c r="I178" s="398">
        <v>6735.67</v>
      </c>
      <c r="J178" s="398">
        <v>6382.87</v>
      </c>
      <c r="K178" s="398">
        <v>6685.99</v>
      </c>
      <c r="L178" s="398">
        <v>7235.75</v>
      </c>
      <c r="M178" s="583">
        <f t="shared" si="12"/>
        <v>3.6212541521091643</v>
      </c>
      <c r="N178" s="583">
        <f t="shared" si="13"/>
        <v>3.6097329871043184</v>
      </c>
      <c r="O178" s="583">
        <f t="shared" si="14"/>
        <v>3.1551296315789474</v>
      </c>
      <c r="P178" s="583">
        <f t="shared" si="15"/>
        <v>2.9025261473684214</v>
      </c>
      <c r="Q178" s="583">
        <f t="shared" si="16"/>
        <v>2.5688277368421053</v>
      </c>
      <c r="R178" s="583">
        <f t="shared" si="17"/>
        <v>2.2240410526315793</v>
      </c>
    </row>
    <row r="179" spans="1:18">
      <c r="A179" s="6">
        <v>44536437</v>
      </c>
      <c r="B179" s="470" t="s">
        <v>923</v>
      </c>
      <c r="C179" s="469" t="s">
        <v>1619</v>
      </c>
      <c r="D179" s="6">
        <v>0</v>
      </c>
      <c r="E179" s="6">
        <v>6440</v>
      </c>
      <c r="G179" s="398">
        <v>331</v>
      </c>
      <c r="H179" s="398">
        <v>351</v>
      </c>
      <c r="I179" s="398">
        <v>319.76</v>
      </c>
      <c r="J179" s="398">
        <v>324.98</v>
      </c>
      <c r="K179" s="398">
        <v>283.12</v>
      </c>
      <c r="L179" s="398">
        <v>302.98</v>
      </c>
      <c r="M179" s="583">
        <f t="shared" si="12"/>
        <v>0.15742515423537345</v>
      </c>
      <c r="N179" s="583">
        <f t="shared" si="13"/>
        <v>0.16868809459108186</v>
      </c>
      <c r="O179" s="583">
        <f t="shared" si="14"/>
        <v>0.14978231578947368</v>
      </c>
      <c r="P179" s="583">
        <f t="shared" si="15"/>
        <v>0.14778037894736845</v>
      </c>
      <c r="Q179" s="583">
        <f t="shared" si="16"/>
        <v>0.10877768421052632</v>
      </c>
      <c r="R179" s="583">
        <f t="shared" si="17"/>
        <v>9.3126484210526342E-2</v>
      </c>
    </row>
    <row r="180" spans="1:18">
      <c r="A180" s="6">
        <v>44536558</v>
      </c>
      <c r="B180" s="470" t="s">
        <v>924</v>
      </c>
      <c r="C180" s="469" t="s">
        <v>1620</v>
      </c>
      <c r="D180" s="6">
        <v>4</v>
      </c>
      <c r="E180" s="6">
        <v>6400</v>
      </c>
      <c r="G180" s="398">
        <v>16282</v>
      </c>
      <c r="H180" s="398">
        <v>16448</v>
      </c>
      <c r="I180" s="398">
        <v>15701</v>
      </c>
      <c r="J180" s="398">
        <v>14764.14</v>
      </c>
      <c r="K180" s="398">
        <v>14724.69</v>
      </c>
      <c r="L180" s="398">
        <v>14233.51</v>
      </c>
      <c r="M180" s="583">
        <f t="shared" si="12"/>
        <v>7.7437956533545327</v>
      </c>
      <c r="N180" s="583">
        <f t="shared" si="13"/>
        <v>7.904791395538787</v>
      </c>
      <c r="O180" s="583">
        <f t="shared" si="14"/>
        <v>7.3546789473684218</v>
      </c>
      <c r="P180" s="583">
        <f t="shared" si="15"/>
        <v>6.7137983999999999</v>
      </c>
      <c r="Q180" s="583">
        <f t="shared" si="16"/>
        <v>5.6573808947368427</v>
      </c>
      <c r="R180" s="583">
        <f t="shared" si="17"/>
        <v>4.3749314947368427</v>
      </c>
    </row>
    <row r="181" spans="1:18">
      <c r="A181" s="6">
        <v>44537126</v>
      </c>
      <c r="B181" s="470" t="s">
        <v>925</v>
      </c>
      <c r="C181" s="469" t="s">
        <v>1621</v>
      </c>
      <c r="D181" s="6">
        <v>8</v>
      </c>
      <c r="E181" s="6">
        <v>6300</v>
      </c>
      <c r="G181" s="398">
        <v>1402</v>
      </c>
      <c r="H181" s="398">
        <v>1279</v>
      </c>
      <c r="I181" s="398">
        <v>1358.58</v>
      </c>
      <c r="J181" s="398">
        <v>1571.54</v>
      </c>
      <c r="K181" s="398">
        <v>1333.05</v>
      </c>
      <c r="L181" s="398">
        <v>1461.93</v>
      </c>
      <c r="M181" s="583">
        <f t="shared" si="12"/>
        <v>0.66679778319635519</v>
      </c>
      <c r="N181" s="583">
        <f t="shared" si="13"/>
        <v>0.61467827060397062</v>
      </c>
      <c r="O181" s="583">
        <f t="shared" si="14"/>
        <v>0.63638747368421056</v>
      </c>
      <c r="P181" s="583">
        <f t="shared" si="15"/>
        <v>0.71463713684210528</v>
      </c>
      <c r="Q181" s="583">
        <f t="shared" si="16"/>
        <v>0.51217184210526312</v>
      </c>
      <c r="R181" s="583">
        <f t="shared" si="17"/>
        <v>0.44935111578947373</v>
      </c>
    </row>
    <row r="182" spans="1:18">
      <c r="A182" s="6">
        <v>44537127</v>
      </c>
      <c r="B182" s="470" t="s">
        <v>926</v>
      </c>
      <c r="C182" s="469" t="s">
        <v>1622</v>
      </c>
      <c r="E182" s="6">
        <v>6300</v>
      </c>
      <c r="G182" s="398">
        <v>1272</v>
      </c>
      <c r="H182" s="398">
        <v>1059</v>
      </c>
      <c r="I182" s="398">
        <v>1164.99</v>
      </c>
      <c r="J182" s="398">
        <v>1225.03</v>
      </c>
      <c r="K182" s="398">
        <v>1061.6600000000001</v>
      </c>
      <c r="L182" s="398">
        <v>1216.06</v>
      </c>
      <c r="M182" s="583">
        <f t="shared" si="12"/>
        <v>0.60496917277158624</v>
      </c>
      <c r="N182" s="583">
        <f t="shared" si="13"/>
        <v>0.50894784094574275</v>
      </c>
      <c r="O182" s="583">
        <f t="shared" si="14"/>
        <v>0.54570584210526318</v>
      </c>
      <c r="P182" s="583">
        <f t="shared" si="15"/>
        <v>0.55706627368421047</v>
      </c>
      <c r="Q182" s="583">
        <f t="shared" si="16"/>
        <v>0.40790094736842109</v>
      </c>
      <c r="R182" s="583">
        <f t="shared" si="17"/>
        <v>0.37377844210526318</v>
      </c>
    </row>
    <row r="183" spans="1:18">
      <c r="A183" s="6">
        <v>44537379</v>
      </c>
      <c r="B183" s="470" t="s">
        <v>927</v>
      </c>
      <c r="C183" s="469" t="s">
        <v>1623</v>
      </c>
      <c r="E183" s="6">
        <v>6320</v>
      </c>
      <c r="G183" s="398">
        <v>552</v>
      </c>
      <c r="H183" s="398">
        <v>546</v>
      </c>
      <c r="I183" s="398">
        <v>603.99</v>
      </c>
      <c r="J183" s="398">
        <v>714.01</v>
      </c>
      <c r="K183" s="398">
        <v>733.1</v>
      </c>
      <c r="L183" s="398">
        <v>681.93</v>
      </c>
      <c r="M183" s="583">
        <f t="shared" si="12"/>
        <v>0.26253379195748078</v>
      </c>
      <c r="N183" s="583">
        <f t="shared" si="13"/>
        <v>0.26240370269723845</v>
      </c>
      <c r="O183" s="583">
        <f t="shared" si="14"/>
        <v>0.28292163157894734</v>
      </c>
      <c r="P183" s="583">
        <f t="shared" si="15"/>
        <v>0.32468665263157898</v>
      </c>
      <c r="Q183" s="583">
        <f t="shared" si="16"/>
        <v>0.2816647368421053</v>
      </c>
      <c r="R183" s="583">
        <f t="shared" si="17"/>
        <v>0.20960374736842105</v>
      </c>
    </row>
    <row r="184" spans="1:18">
      <c r="A184" s="6">
        <v>44537389</v>
      </c>
      <c r="B184" s="470" t="s">
        <v>928</v>
      </c>
      <c r="C184" s="469" t="s">
        <v>539</v>
      </c>
      <c r="E184" s="6">
        <v>6470</v>
      </c>
      <c r="G184" s="398">
        <v>13897</v>
      </c>
      <c r="H184" s="398">
        <v>14279</v>
      </c>
      <c r="I184" s="398">
        <v>14484.35</v>
      </c>
      <c r="J184" s="398">
        <v>14804.42</v>
      </c>
      <c r="K184" s="398">
        <v>14737.69</v>
      </c>
      <c r="L184" s="398">
        <v>15326.05</v>
      </c>
      <c r="M184" s="583">
        <f t="shared" si="12"/>
        <v>6.6094784544078093</v>
      </c>
      <c r="N184" s="583">
        <f t="shared" si="13"/>
        <v>6.8623854776810767</v>
      </c>
      <c r="O184" s="583">
        <f t="shared" si="14"/>
        <v>6.7847744736842115</v>
      </c>
      <c r="P184" s="583">
        <f t="shared" si="15"/>
        <v>6.7321152</v>
      </c>
      <c r="Q184" s="583">
        <f t="shared" si="16"/>
        <v>5.6623756315789473</v>
      </c>
      <c r="R184" s="583">
        <f t="shared" si="17"/>
        <v>4.7107437894736846</v>
      </c>
    </row>
    <row r="185" spans="1:18">
      <c r="A185" s="6">
        <v>44537420</v>
      </c>
      <c r="B185" s="470" t="s">
        <v>929</v>
      </c>
      <c r="C185" s="469" t="s">
        <v>1624</v>
      </c>
      <c r="E185" s="6">
        <v>6430</v>
      </c>
      <c r="G185" s="398">
        <v>5017</v>
      </c>
      <c r="H185" s="398">
        <v>4833</v>
      </c>
      <c r="I185" s="398">
        <v>5226</v>
      </c>
      <c r="J185" s="398">
        <v>4968.1099999999997</v>
      </c>
      <c r="K185" s="398">
        <v>4632.09</v>
      </c>
      <c r="L185" s="398">
        <v>5280.01</v>
      </c>
      <c r="M185" s="583">
        <f t="shared" si="12"/>
        <v>2.3861087577005096</v>
      </c>
      <c r="N185" s="583">
        <f t="shared" si="13"/>
        <v>2.3227053024464346</v>
      </c>
      <c r="O185" s="583">
        <f t="shared" si="14"/>
        <v>2.4479684210526313</v>
      </c>
      <c r="P185" s="583">
        <f t="shared" si="15"/>
        <v>2.259182652631579</v>
      </c>
      <c r="Q185" s="583">
        <f t="shared" si="16"/>
        <v>1.7796977368421054</v>
      </c>
      <c r="R185" s="583">
        <f t="shared" si="17"/>
        <v>1.6229083368421056</v>
      </c>
    </row>
    <row r="186" spans="1:18">
      <c r="A186" s="6">
        <v>44537609</v>
      </c>
      <c r="B186" s="470" t="s">
        <v>930</v>
      </c>
      <c r="C186" s="469" t="s">
        <v>1625</v>
      </c>
      <c r="D186" s="6">
        <v>48</v>
      </c>
      <c r="E186" s="6">
        <v>6320</v>
      </c>
      <c r="G186" s="398">
        <v>26419</v>
      </c>
      <c r="H186" s="398">
        <v>23143</v>
      </c>
      <c r="I186" s="398">
        <v>23947.38</v>
      </c>
      <c r="J186" s="398">
        <v>27089.79</v>
      </c>
      <c r="K186" s="398">
        <v>20872.240000000002</v>
      </c>
      <c r="L186" s="398">
        <v>18841.46</v>
      </c>
      <c r="M186" s="583">
        <f t="shared" si="12"/>
        <v>12.565000452399792</v>
      </c>
      <c r="N186" s="583">
        <f t="shared" si="13"/>
        <v>11.122360607183497</v>
      </c>
      <c r="O186" s="583">
        <f t="shared" si="14"/>
        <v>11.217456947368422</v>
      </c>
      <c r="P186" s="583">
        <f t="shared" si="15"/>
        <v>12.318725557894739</v>
      </c>
      <c r="Q186" s="583">
        <f t="shared" si="16"/>
        <v>8.0193343157894734</v>
      </c>
      <c r="R186" s="583">
        <f t="shared" si="17"/>
        <v>5.7912698105263161</v>
      </c>
    </row>
    <row r="187" spans="1:18">
      <c r="A187" s="6">
        <v>44537621</v>
      </c>
      <c r="B187" s="470" t="s">
        <v>931</v>
      </c>
      <c r="C187" s="469" t="s">
        <v>1626</v>
      </c>
      <c r="D187" s="6">
        <v>0</v>
      </c>
      <c r="E187" s="6">
        <v>6400</v>
      </c>
      <c r="G187" s="398">
        <v>24147</v>
      </c>
      <c r="H187" s="398">
        <v>23049</v>
      </c>
      <c r="I187" s="398">
        <v>22247.68</v>
      </c>
      <c r="J187" s="398">
        <v>24170.54</v>
      </c>
      <c r="K187" s="398">
        <v>21822.27</v>
      </c>
      <c r="L187" s="398">
        <v>16850.75</v>
      </c>
      <c r="M187" s="583">
        <f t="shared" si="12"/>
        <v>11.484426584053059</v>
      </c>
      <c r="N187" s="583">
        <f t="shared" si="13"/>
        <v>11.077184878147708</v>
      </c>
      <c r="O187" s="583">
        <f t="shared" si="14"/>
        <v>10.421281684210525</v>
      </c>
      <c r="P187" s="583">
        <f t="shared" si="15"/>
        <v>10.991235031578949</v>
      </c>
      <c r="Q187" s="583">
        <f t="shared" si="16"/>
        <v>8.3843458421052635</v>
      </c>
      <c r="R187" s="583">
        <f t="shared" si="17"/>
        <v>5.1793884210526322</v>
      </c>
    </row>
    <row r="188" spans="1:18">
      <c r="A188" s="6">
        <v>44537893</v>
      </c>
      <c r="B188" s="470" t="s">
        <v>932</v>
      </c>
      <c r="C188" s="469" t="s">
        <v>1627</v>
      </c>
      <c r="D188" s="6">
        <v>99</v>
      </c>
      <c r="E188" s="6">
        <v>6300</v>
      </c>
      <c r="G188" s="398">
        <v>29586</v>
      </c>
      <c r="H188" s="398">
        <v>33176</v>
      </c>
      <c r="I188" s="398">
        <v>29463.73</v>
      </c>
      <c r="J188" s="398">
        <v>28441.43</v>
      </c>
      <c r="K188" s="398">
        <v>25003.46</v>
      </c>
      <c r="L188" s="398">
        <v>28174.07</v>
      </c>
      <c r="M188" s="583">
        <f t="shared" si="12"/>
        <v>14.071240523286281</v>
      </c>
      <c r="N188" s="583">
        <f t="shared" si="13"/>
        <v>15.944148792460775</v>
      </c>
      <c r="O188" s="583">
        <f t="shared" si="14"/>
        <v>13.801431421052632</v>
      </c>
      <c r="P188" s="583">
        <f t="shared" si="15"/>
        <v>12.933366063157896</v>
      </c>
      <c r="Q188" s="583">
        <f t="shared" si="16"/>
        <v>9.6065925263157901</v>
      </c>
      <c r="R188" s="583">
        <f t="shared" si="17"/>
        <v>8.6598194105263158</v>
      </c>
    </row>
    <row r="189" spans="1:18">
      <c r="A189" s="6">
        <v>44538312</v>
      </c>
      <c r="B189" s="470" t="s">
        <v>933</v>
      </c>
      <c r="C189" s="469" t="s">
        <v>1628</v>
      </c>
      <c r="E189" s="6">
        <v>6430</v>
      </c>
      <c r="G189" s="398">
        <v>32192</v>
      </c>
      <c r="H189" s="398">
        <v>48565</v>
      </c>
      <c r="I189" s="398">
        <v>50602.78</v>
      </c>
      <c r="J189" s="398">
        <v>47157.279999999999</v>
      </c>
      <c r="K189" s="398">
        <v>38749.99</v>
      </c>
      <c r="L189" s="398">
        <v>36180.370000000003</v>
      </c>
      <c r="M189" s="583">
        <f t="shared" si="12"/>
        <v>15.310666359955112</v>
      </c>
      <c r="N189" s="583">
        <f t="shared" si="13"/>
        <v>23.339992347053819</v>
      </c>
      <c r="O189" s="583">
        <f t="shared" si="14"/>
        <v>23.703407473684209</v>
      </c>
      <c r="P189" s="583">
        <f t="shared" si="15"/>
        <v>21.444152589473685</v>
      </c>
      <c r="Q189" s="583">
        <f t="shared" si="16"/>
        <v>14.888154052631577</v>
      </c>
      <c r="R189" s="583">
        <f t="shared" si="17"/>
        <v>11.120703200000003</v>
      </c>
    </row>
    <row r="190" spans="1:18">
      <c r="A190" s="6">
        <v>44538367</v>
      </c>
      <c r="B190" s="470" t="s">
        <v>934</v>
      </c>
      <c r="C190" s="469" t="s">
        <v>1629</v>
      </c>
      <c r="D190" s="6">
        <v>0</v>
      </c>
      <c r="E190" s="6">
        <v>6400</v>
      </c>
      <c r="G190" s="398">
        <v>35309</v>
      </c>
      <c r="H190" s="398">
        <v>30170</v>
      </c>
      <c r="I190" s="398">
        <v>31982.51</v>
      </c>
      <c r="J190" s="398">
        <v>32780</v>
      </c>
      <c r="K190" s="398">
        <v>29806.18</v>
      </c>
      <c r="L190" s="398">
        <v>27730.42</v>
      </c>
      <c r="M190" s="583">
        <f t="shared" si="12"/>
        <v>16.793126196062843</v>
      </c>
      <c r="N190" s="583">
        <f t="shared" si="13"/>
        <v>14.499486649039714</v>
      </c>
      <c r="O190" s="583">
        <f t="shared" si="14"/>
        <v>14.981280999999999</v>
      </c>
      <c r="P190" s="583">
        <f t="shared" si="15"/>
        <v>14.906273684210527</v>
      </c>
      <c r="Q190" s="583">
        <f t="shared" si="16"/>
        <v>11.451848105263158</v>
      </c>
      <c r="R190" s="583">
        <f t="shared" si="17"/>
        <v>8.5234554105263172</v>
      </c>
    </row>
    <row r="191" spans="1:18">
      <c r="A191" s="6">
        <v>44538527</v>
      </c>
      <c r="B191" s="470" t="s">
        <v>935</v>
      </c>
      <c r="C191" s="469" t="s">
        <v>1630</v>
      </c>
      <c r="E191" s="6">
        <v>6310</v>
      </c>
      <c r="G191" s="398">
        <v>38065</v>
      </c>
      <c r="H191" s="398">
        <v>35190</v>
      </c>
      <c r="I191" s="398">
        <v>37235.69</v>
      </c>
      <c r="J191" s="398">
        <v>37773.82</v>
      </c>
      <c r="K191" s="398">
        <v>32022.48</v>
      </c>
      <c r="L191" s="398">
        <v>33111.379999999997</v>
      </c>
      <c r="M191" s="583">
        <f t="shared" si="12"/>
        <v>18.103892737067945</v>
      </c>
      <c r="N191" s="583">
        <f t="shared" si="13"/>
        <v>16.912062816695641</v>
      </c>
      <c r="O191" s="583">
        <f t="shared" si="14"/>
        <v>17.44198110526316</v>
      </c>
      <c r="P191" s="583">
        <f t="shared" si="15"/>
        <v>17.177147621052633</v>
      </c>
      <c r="Q191" s="583">
        <f t="shared" si="16"/>
        <v>12.303373894736842</v>
      </c>
      <c r="R191" s="583">
        <f t="shared" si="17"/>
        <v>10.177392589473685</v>
      </c>
    </row>
    <row r="192" spans="1:18">
      <c r="B192" s="470" t="s">
        <v>936</v>
      </c>
      <c r="F192" s="470" t="s">
        <v>1689</v>
      </c>
      <c r="G192" s="398">
        <f>H192</f>
        <v>10616.77</v>
      </c>
      <c r="H192" s="398">
        <f>(I192+J192+K192+L192)/4</f>
        <v>10616.77</v>
      </c>
      <c r="I192" s="398">
        <v>11434.52</v>
      </c>
      <c r="J192" s="398">
        <v>11320.31</v>
      </c>
      <c r="K192" s="398">
        <v>10479.74</v>
      </c>
      <c r="L192" s="398">
        <v>9232.51</v>
      </c>
      <c r="M192" s="583">
        <f t="shared" si="12"/>
        <v>5.0493856638413472</v>
      </c>
      <c r="N192" s="583">
        <f t="shared" si="13"/>
        <v>5.1023438803753853</v>
      </c>
      <c r="O192" s="583">
        <f t="shared" si="14"/>
        <v>5.3561698947368424</v>
      </c>
      <c r="P192" s="583">
        <f t="shared" si="15"/>
        <v>5.1477620210526318</v>
      </c>
      <c r="Q192" s="583">
        <f t="shared" si="16"/>
        <v>4.0264264210526317</v>
      </c>
      <c r="R192" s="583">
        <f t="shared" si="17"/>
        <v>2.8377820210526319</v>
      </c>
    </row>
    <row r="193" spans="1:18">
      <c r="A193" s="6">
        <v>44538727</v>
      </c>
      <c r="C193" s="469" t="s">
        <v>1631</v>
      </c>
      <c r="D193" s="6">
        <v>3</v>
      </c>
      <c r="E193" s="6">
        <v>6300</v>
      </c>
      <c r="F193" s="470" t="s">
        <v>1696</v>
      </c>
      <c r="G193" s="398">
        <v>3321</v>
      </c>
      <c r="H193" s="398">
        <v>3470</v>
      </c>
      <c r="I193" s="398">
        <v>2728</v>
      </c>
      <c r="J193" s="593">
        <v>5677</v>
      </c>
      <c r="K193" s="398">
        <f>J193</f>
        <v>5677</v>
      </c>
      <c r="L193" s="398">
        <f>K193</f>
        <v>5677</v>
      </c>
      <c r="M193" s="583">
        <f t="shared" si="12"/>
        <v>1.5794831940050611</v>
      </c>
      <c r="N193" s="583">
        <f t="shared" si="13"/>
        <v>1.6676572314275044</v>
      </c>
      <c r="O193" s="583">
        <f t="shared" si="14"/>
        <v>1.2778526315789474</v>
      </c>
      <c r="P193" s="583">
        <f t="shared" si="15"/>
        <v>2.5815410526315787</v>
      </c>
      <c r="Q193" s="583">
        <f t="shared" si="16"/>
        <v>2.181163157894737</v>
      </c>
      <c r="R193" s="583">
        <f t="shared" si="17"/>
        <v>1.7449305263157897</v>
      </c>
    </row>
    <row r="194" spans="1:18">
      <c r="A194" s="6">
        <v>44538851</v>
      </c>
      <c r="C194" s="469" t="s">
        <v>1632</v>
      </c>
      <c r="D194" s="6">
        <v>0</v>
      </c>
      <c r="E194" s="6">
        <v>6400</v>
      </c>
      <c r="F194" s="470" t="s">
        <v>1697</v>
      </c>
      <c r="G194" s="398">
        <v>12124</v>
      </c>
      <c r="H194" s="398">
        <v>10819</v>
      </c>
      <c r="I194" s="398">
        <v>12172</v>
      </c>
      <c r="J194" s="593">
        <v>11572</v>
      </c>
      <c r="K194" s="398">
        <f>J194</f>
        <v>11572</v>
      </c>
      <c r="L194" s="398">
        <f>K194</f>
        <v>11572</v>
      </c>
      <c r="M194" s="583">
        <f t="shared" si="12"/>
        <v>5.7662313291530749</v>
      </c>
      <c r="N194" s="583">
        <f t="shared" si="13"/>
        <v>5.1995341748744011</v>
      </c>
      <c r="O194" s="583">
        <f t="shared" si="14"/>
        <v>5.7016210526315794</v>
      </c>
      <c r="P194" s="583">
        <f t="shared" si="15"/>
        <v>5.2622147368421048</v>
      </c>
      <c r="Q194" s="583">
        <f t="shared" si="16"/>
        <v>4.4460842105263154</v>
      </c>
      <c r="R194" s="583">
        <f t="shared" si="17"/>
        <v>3.5568673684210532</v>
      </c>
    </row>
    <row r="195" spans="1:18">
      <c r="A195" s="6">
        <v>44539045</v>
      </c>
      <c r="B195" s="470" t="s">
        <v>937</v>
      </c>
      <c r="C195" s="469" t="s">
        <v>1573</v>
      </c>
      <c r="E195" s="6">
        <v>6400</v>
      </c>
      <c r="G195" s="398">
        <v>29823</v>
      </c>
      <c r="H195" s="398">
        <v>27489</v>
      </c>
      <c r="I195" s="398">
        <v>27150.89</v>
      </c>
      <c r="J195" s="398">
        <v>28561.16</v>
      </c>
      <c r="K195" s="398">
        <v>28870.07</v>
      </c>
      <c r="L195" s="398">
        <v>29354.58</v>
      </c>
      <c r="M195" s="583">
        <f t="shared" si="12"/>
        <v>14.183958836137592</v>
      </c>
      <c r="N195" s="583">
        <f t="shared" si="13"/>
        <v>13.211017185795583</v>
      </c>
      <c r="O195" s="583">
        <f t="shared" si="14"/>
        <v>12.71804847368421</v>
      </c>
      <c r="P195" s="583">
        <f t="shared" si="15"/>
        <v>12.987811705263159</v>
      </c>
      <c r="Q195" s="583">
        <f t="shared" si="16"/>
        <v>11.092184789473684</v>
      </c>
      <c r="R195" s="583">
        <f t="shared" si="17"/>
        <v>9.0226709052631602</v>
      </c>
    </row>
    <row r="196" spans="1:18">
      <c r="A196" s="6">
        <v>44539093</v>
      </c>
      <c r="B196" s="470" t="s">
        <v>938</v>
      </c>
      <c r="C196" s="469" t="s">
        <v>554</v>
      </c>
      <c r="D196" s="6">
        <v>0</v>
      </c>
      <c r="E196" s="6">
        <v>6400</v>
      </c>
      <c r="G196" s="398">
        <v>8925</v>
      </c>
      <c r="H196" s="398">
        <v>9948</v>
      </c>
      <c r="I196" s="398">
        <v>9832.1200000000008</v>
      </c>
      <c r="J196" s="398">
        <v>9942.59</v>
      </c>
      <c r="K196" s="398">
        <v>9934.43</v>
      </c>
      <c r="L196" s="398">
        <v>8761.58</v>
      </c>
      <c r="M196" s="583">
        <f t="shared" si="12"/>
        <v>4.2447719080081816</v>
      </c>
      <c r="N196" s="583">
        <f t="shared" si="13"/>
        <v>4.7809377920002349</v>
      </c>
      <c r="O196" s="583">
        <f t="shared" si="14"/>
        <v>4.6055720000000013</v>
      </c>
      <c r="P196" s="583">
        <f t="shared" si="15"/>
        <v>4.5212619789473685</v>
      </c>
      <c r="Q196" s="583">
        <f t="shared" si="16"/>
        <v>3.8169125789473686</v>
      </c>
      <c r="R196" s="583">
        <f t="shared" si="17"/>
        <v>2.6930330105263161</v>
      </c>
    </row>
    <row r="197" spans="1:18">
      <c r="A197" s="6">
        <v>44539356</v>
      </c>
      <c r="B197" s="470" t="s">
        <v>939</v>
      </c>
      <c r="C197" s="469" t="s">
        <v>102</v>
      </c>
      <c r="E197" s="6">
        <v>6430</v>
      </c>
      <c r="G197" s="398">
        <v>2470</v>
      </c>
      <c r="H197" s="398">
        <v>2963</v>
      </c>
      <c r="I197" s="398">
        <v>2427.7399999999998</v>
      </c>
      <c r="J197" s="398">
        <v>2778.29</v>
      </c>
      <c r="K197" s="398">
        <v>2540.73</v>
      </c>
      <c r="L197" s="398">
        <v>2867.18</v>
      </c>
      <c r="M197" s="583">
        <f t="shared" si="12"/>
        <v>1.1747435980706116</v>
      </c>
      <c r="N197" s="583">
        <f t="shared" si="13"/>
        <v>1.4239966503514974</v>
      </c>
      <c r="O197" s="583">
        <f t="shared" si="14"/>
        <v>1.1372045263157895</v>
      </c>
      <c r="P197" s="583">
        <f t="shared" si="15"/>
        <v>1.2633908210526317</v>
      </c>
      <c r="Q197" s="583">
        <f t="shared" si="16"/>
        <v>0.97617521052631584</v>
      </c>
      <c r="R197" s="583">
        <f t="shared" si="17"/>
        <v>0.88128058947368437</v>
      </c>
    </row>
    <row r="198" spans="1:18">
      <c r="A198" s="6">
        <v>44539526</v>
      </c>
      <c r="B198" s="470" t="s">
        <v>940</v>
      </c>
      <c r="C198" s="469" t="s">
        <v>1633</v>
      </c>
      <c r="E198" s="6">
        <v>6310</v>
      </c>
      <c r="G198" s="398">
        <v>14156</v>
      </c>
      <c r="H198" s="398">
        <v>13018</v>
      </c>
      <c r="I198" s="398">
        <v>13434.28</v>
      </c>
      <c r="J198" s="398">
        <v>13517.3</v>
      </c>
      <c r="K198" s="398">
        <v>10186.08</v>
      </c>
      <c r="L198" s="398">
        <v>10890.6</v>
      </c>
      <c r="M198" s="583">
        <f t="shared" ref="M198:M261" si="18">$M$4*G198/1000000</f>
        <v>6.7326600705617725</v>
      </c>
      <c r="N198" s="583">
        <f t="shared" ref="N198:N261" si="19">$N$4*H198/1000000</f>
        <v>6.2563578785945975</v>
      </c>
      <c r="O198" s="583">
        <f t="shared" ref="O198:O261" si="20">$O$4*I198/1000000</f>
        <v>6.2928995789473694</v>
      </c>
      <c r="P198" s="583">
        <f t="shared" ref="P198:P261" si="21">$P$4*J198/1000000</f>
        <v>6.1468143157894737</v>
      </c>
      <c r="Q198" s="583">
        <f t="shared" ref="Q198:Q261" si="22">$Q$4*K198/1000000</f>
        <v>3.9135991578947369</v>
      </c>
      <c r="R198" s="583">
        <f t="shared" ref="R198:R261" si="23">$R$4*L198/1000000</f>
        <v>3.3474265263157901</v>
      </c>
    </row>
    <row r="199" spans="1:18">
      <c r="A199" s="6">
        <v>44539661</v>
      </c>
      <c r="B199" s="470" t="s">
        <v>941</v>
      </c>
      <c r="C199" s="469" t="s">
        <v>1634</v>
      </c>
      <c r="E199" s="6">
        <v>6470</v>
      </c>
      <c r="G199" s="398">
        <v>19316</v>
      </c>
      <c r="H199" s="398">
        <v>26620</v>
      </c>
      <c r="I199" s="398">
        <v>26148.15</v>
      </c>
      <c r="J199" s="398">
        <v>26581.51</v>
      </c>
      <c r="K199" s="398">
        <v>23144.05</v>
      </c>
      <c r="L199" s="398">
        <v>23198.02</v>
      </c>
      <c r="M199" s="583">
        <f t="shared" si="18"/>
        <v>9.1867802997295271</v>
      </c>
      <c r="N199" s="583">
        <f t="shared" si="19"/>
        <v>12.793381988645582</v>
      </c>
      <c r="O199" s="583">
        <f t="shared" si="20"/>
        <v>12.248343947368422</v>
      </c>
      <c r="P199" s="583">
        <f t="shared" si="21"/>
        <v>12.087591915789474</v>
      </c>
      <c r="Q199" s="583">
        <f t="shared" si="22"/>
        <v>8.8921876315789472</v>
      </c>
      <c r="R199" s="583">
        <f t="shared" si="23"/>
        <v>7.1303387789473689</v>
      </c>
    </row>
    <row r="200" spans="1:18">
      <c r="A200" s="6">
        <v>44539788</v>
      </c>
      <c r="B200" s="470" t="s">
        <v>942</v>
      </c>
      <c r="C200" s="469" t="s">
        <v>1635</v>
      </c>
      <c r="E200" s="6">
        <v>6470</v>
      </c>
      <c r="G200" s="398">
        <v>1171</v>
      </c>
      <c r="H200" s="398">
        <v>2297</v>
      </c>
      <c r="I200" s="398">
        <v>2499.34</v>
      </c>
      <c r="J200" s="398">
        <v>2280.86</v>
      </c>
      <c r="K200" s="398">
        <v>1866.47</v>
      </c>
      <c r="L200" s="398">
        <v>1561.01</v>
      </c>
      <c r="M200" s="583">
        <f t="shared" si="18"/>
        <v>0.55693309851849637</v>
      </c>
      <c r="N200" s="583">
        <f t="shared" si="19"/>
        <v>1.1039218042043164</v>
      </c>
      <c r="O200" s="583">
        <f t="shared" si="20"/>
        <v>1.1707434736842106</v>
      </c>
      <c r="P200" s="583">
        <f t="shared" si="21"/>
        <v>1.0371910736842107</v>
      </c>
      <c r="Q200" s="583">
        <f t="shared" si="22"/>
        <v>0.71711742105263154</v>
      </c>
      <c r="R200" s="583">
        <f t="shared" si="23"/>
        <v>0.47980517894736846</v>
      </c>
    </row>
    <row r="201" spans="1:18">
      <c r="B201" s="582" t="s">
        <v>1636</v>
      </c>
      <c r="F201" s="582" t="s">
        <v>1698</v>
      </c>
      <c r="G201" s="594">
        <v>2500</v>
      </c>
      <c r="H201" s="594">
        <v>2500</v>
      </c>
      <c r="I201" s="594">
        <v>2500</v>
      </c>
      <c r="J201" s="594">
        <v>2500</v>
      </c>
      <c r="K201" s="594">
        <v>2500</v>
      </c>
      <c r="L201" s="398">
        <v>2500</v>
      </c>
      <c r="M201" s="583">
        <f t="shared" si="18"/>
        <v>1.189011738937866</v>
      </c>
      <c r="N201" s="583">
        <f t="shared" si="19"/>
        <v>1.2014821552071357</v>
      </c>
      <c r="O201" s="583">
        <f t="shared" si="20"/>
        <v>1.1710526315789473</v>
      </c>
      <c r="P201" s="583">
        <f t="shared" si="21"/>
        <v>1.1368421052631579</v>
      </c>
      <c r="Q201" s="583">
        <f t="shared" si="22"/>
        <v>0.96052631578947367</v>
      </c>
      <c r="R201" s="583">
        <f t="shared" si="23"/>
        <v>0.768421052631579</v>
      </c>
    </row>
    <row r="202" spans="1:18">
      <c r="B202" s="470" t="s">
        <v>943</v>
      </c>
      <c r="F202" s="470" t="s">
        <v>1689</v>
      </c>
      <c r="G202" s="398">
        <f>H202</f>
        <v>39112.402499999997</v>
      </c>
      <c r="H202" s="398">
        <f>(I202+J202+K202+L202)/4</f>
        <v>39112.402499999997</v>
      </c>
      <c r="I202" s="398">
        <v>37998.67</v>
      </c>
      <c r="J202" s="398">
        <v>39131.18</v>
      </c>
      <c r="K202" s="398">
        <v>39681.019999999997</v>
      </c>
      <c r="L202" s="398">
        <v>39638.74</v>
      </c>
      <c r="M202" s="583">
        <f t="shared" si="18"/>
        <v>18.602042284225092</v>
      </c>
      <c r="N202" s="583">
        <f t="shared" si="19"/>
        <v>18.797141460411584</v>
      </c>
      <c r="O202" s="583">
        <f t="shared" si="20"/>
        <v>17.799377</v>
      </c>
      <c r="P202" s="583">
        <f t="shared" si="21"/>
        <v>17.794389221052633</v>
      </c>
      <c r="Q202" s="583">
        <f t="shared" si="22"/>
        <v>15.245865578947367</v>
      </c>
      <c r="R202" s="583">
        <f t="shared" si="23"/>
        <v>12.18369692631579</v>
      </c>
    </row>
    <row r="203" spans="1:18">
      <c r="A203" s="6">
        <v>44541799</v>
      </c>
      <c r="C203" s="469" t="s">
        <v>1577</v>
      </c>
      <c r="E203" s="6">
        <v>6400</v>
      </c>
      <c r="G203" s="398">
        <v>-2</v>
      </c>
      <c r="H203" s="398">
        <v>1</v>
      </c>
      <c r="M203" s="583">
        <f t="shared" si="18"/>
        <v>-9.5120939115029277E-4</v>
      </c>
      <c r="N203" s="583">
        <f t="shared" si="19"/>
        <v>4.8059286208285433E-4</v>
      </c>
      <c r="O203" s="583">
        <f t="shared" si="20"/>
        <v>0</v>
      </c>
      <c r="P203" s="583">
        <f t="shared" si="21"/>
        <v>0</v>
      </c>
      <c r="Q203" s="583">
        <f t="shared" si="22"/>
        <v>0</v>
      </c>
      <c r="R203" s="583">
        <f t="shared" si="23"/>
        <v>0</v>
      </c>
    </row>
    <row r="204" spans="1:18">
      <c r="A204" s="6">
        <v>44546889</v>
      </c>
      <c r="B204" s="470" t="s">
        <v>944</v>
      </c>
      <c r="C204" s="469" t="s">
        <v>1637</v>
      </c>
      <c r="E204" s="6">
        <v>6470</v>
      </c>
      <c r="G204" s="398">
        <v>10072</v>
      </c>
      <c r="H204" s="398">
        <v>14597</v>
      </c>
      <c r="I204" s="398">
        <v>14458.83</v>
      </c>
      <c r="J204" s="398">
        <v>15234.99</v>
      </c>
      <c r="K204" s="398">
        <v>12599.13</v>
      </c>
      <c r="L204" s="398">
        <v>11314.18</v>
      </c>
      <c r="M204" s="583">
        <f t="shared" si="18"/>
        <v>4.7902904938328739</v>
      </c>
      <c r="N204" s="583">
        <f t="shared" si="19"/>
        <v>7.015214007823424</v>
      </c>
      <c r="O204" s="583">
        <f t="shared" si="20"/>
        <v>6.7728203684210522</v>
      </c>
      <c r="P204" s="583">
        <f t="shared" si="21"/>
        <v>6.9279112421052629</v>
      </c>
      <c r="Q204" s="583">
        <f t="shared" si="22"/>
        <v>4.8407183684210526</v>
      </c>
      <c r="R204" s="583">
        <f t="shared" si="23"/>
        <v>3.4776216421052637</v>
      </c>
    </row>
    <row r="205" spans="1:18">
      <c r="A205" s="6">
        <v>44547357</v>
      </c>
      <c r="B205" s="470" t="s">
        <v>945</v>
      </c>
      <c r="C205" s="469" t="s">
        <v>1634</v>
      </c>
      <c r="D205" s="6">
        <v>21</v>
      </c>
      <c r="E205" s="6">
        <v>6470</v>
      </c>
      <c r="G205" s="398">
        <v>11207</v>
      </c>
      <c r="H205" s="398">
        <v>16344</v>
      </c>
      <c r="I205" s="398">
        <v>16663.34</v>
      </c>
      <c r="J205" s="398">
        <v>17294.32</v>
      </c>
      <c r="K205" s="398">
        <v>13822.15</v>
      </c>
      <c r="L205" s="398">
        <v>13642.26</v>
      </c>
      <c r="M205" s="583">
        <f t="shared" si="18"/>
        <v>5.330101823310665</v>
      </c>
      <c r="N205" s="583">
        <f t="shared" si="19"/>
        <v>7.8548097378821709</v>
      </c>
      <c r="O205" s="583">
        <f t="shared" si="20"/>
        <v>7.8054592631578945</v>
      </c>
      <c r="P205" s="583">
        <f t="shared" si="21"/>
        <v>7.8643644631578953</v>
      </c>
      <c r="Q205" s="583">
        <f t="shared" si="22"/>
        <v>5.3106155263157895</v>
      </c>
      <c r="R205" s="583">
        <f t="shared" si="23"/>
        <v>4.1931999157894744</v>
      </c>
    </row>
    <row r="206" spans="1:18">
      <c r="A206" s="6">
        <v>44547375</v>
      </c>
      <c r="B206" s="470" t="s">
        <v>946</v>
      </c>
      <c r="C206" s="469" t="s">
        <v>1478</v>
      </c>
      <c r="D206" s="6">
        <v>0</v>
      </c>
      <c r="E206" s="6">
        <v>6440</v>
      </c>
      <c r="G206" s="398">
        <v>12171</v>
      </c>
      <c r="H206" s="398">
        <v>12573</v>
      </c>
      <c r="I206" s="398">
        <v>11230.6</v>
      </c>
      <c r="J206" s="398">
        <v>10896.22</v>
      </c>
      <c r="K206" s="398">
        <v>9072.48</v>
      </c>
      <c r="L206" s="398">
        <v>8757.5400000000009</v>
      </c>
      <c r="M206" s="583">
        <f t="shared" si="18"/>
        <v>5.7885847498451062</v>
      </c>
      <c r="N206" s="583">
        <f t="shared" si="19"/>
        <v>6.0424940549677277</v>
      </c>
      <c r="O206" s="583">
        <f t="shared" si="20"/>
        <v>5.2606494736842109</v>
      </c>
      <c r="P206" s="583">
        <f t="shared" si="21"/>
        <v>4.9549126736842108</v>
      </c>
      <c r="Q206" s="583">
        <f t="shared" si="22"/>
        <v>3.4857423157894738</v>
      </c>
      <c r="R206" s="583">
        <f t="shared" si="23"/>
        <v>2.6917912421052637</v>
      </c>
    </row>
    <row r="207" spans="1:18">
      <c r="A207" s="6">
        <v>44547379</v>
      </c>
      <c r="B207" s="470" t="s">
        <v>947</v>
      </c>
      <c r="C207" s="469" t="s">
        <v>1638</v>
      </c>
      <c r="D207" s="6">
        <v>6</v>
      </c>
      <c r="E207" s="6">
        <v>6400</v>
      </c>
      <c r="G207" s="398">
        <v>18020</v>
      </c>
      <c r="H207" s="398">
        <v>18020</v>
      </c>
      <c r="I207" s="398">
        <v>18020</v>
      </c>
      <c r="J207" s="398">
        <v>17030.810000000001</v>
      </c>
      <c r="K207" s="398">
        <v>16555.22</v>
      </c>
      <c r="L207" s="398">
        <v>15932.31</v>
      </c>
      <c r="M207" s="583">
        <f t="shared" si="18"/>
        <v>8.5703966142641388</v>
      </c>
      <c r="N207" s="583">
        <f t="shared" si="19"/>
        <v>8.6602833747330337</v>
      </c>
      <c r="O207" s="583">
        <f t="shared" si="20"/>
        <v>8.4409473684210532</v>
      </c>
      <c r="P207" s="583">
        <f t="shared" si="21"/>
        <v>7.7445367578947373</v>
      </c>
      <c r="Q207" s="583">
        <f t="shared" si="22"/>
        <v>6.3606897894736845</v>
      </c>
      <c r="R207" s="583">
        <f t="shared" si="23"/>
        <v>4.8970889684210528</v>
      </c>
    </row>
    <row r="208" spans="1:18">
      <c r="B208" s="470" t="s">
        <v>948</v>
      </c>
      <c r="F208" s="470" t="s">
        <v>1689</v>
      </c>
      <c r="G208" s="398">
        <f>H208</f>
        <v>6711.0874999999996</v>
      </c>
      <c r="H208" s="398">
        <f>(I208+J208+K208+L208)/4</f>
        <v>6711.0874999999996</v>
      </c>
      <c r="I208" s="398">
        <v>6906.82</v>
      </c>
      <c r="J208" s="398">
        <v>6954.04</v>
      </c>
      <c r="K208" s="398">
        <v>6805.96</v>
      </c>
      <c r="L208" s="398">
        <v>6177.53</v>
      </c>
      <c r="M208" s="583">
        <f t="shared" si="18"/>
        <v>3.1918247274156699</v>
      </c>
      <c r="N208" s="583">
        <f t="shared" si="19"/>
        <v>3.2253007493134671</v>
      </c>
      <c r="O208" s="583">
        <f t="shared" si="20"/>
        <v>3.2352998947368423</v>
      </c>
      <c r="P208" s="583">
        <f t="shared" si="21"/>
        <v>3.1622581894736843</v>
      </c>
      <c r="Q208" s="583">
        <f t="shared" si="22"/>
        <v>2.6149214736842108</v>
      </c>
      <c r="R208" s="583">
        <f t="shared" si="23"/>
        <v>1.8987776421052633</v>
      </c>
    </row>
    <row r="209" spans="1:18">
      <c r="A209" s="6">
        <v>44547520</v>
      </c>
      <c r="B209" s="470" t="s">
        <v>949</v>
      </c>
      <c r="C209" s="469" t="s">
        <v>1589</v>
      </c>
      <c r="D209" s="6">
        <v>2</v>
      </c>
      <c r="E209" s="6">
        <v>6440</v>
      </c>
      <c r="G209" s="398">
        <v>17321</v>
      </c>
      <c r="H209" s="398">
        <v>17757</v>
      </c>
      <c r="I209" s="398">
        <v>15767.76</v>
      </c>
      <c r="J209" s="398">
        <v>14300.99</v>
      </c>
      <c r="K209" s="398">
        <v>11246.97</v>
      </c>
      <c r="L209" s="398">
        <v>11174.4</v>
      </c>
      <c r="M209" s="583">
        <f t="shared" si="18"/>
        <v>8.23794893205711</v>
      </c>
      <c r="N209" s="583">
        <f t="shared" si="19"/>
        <v>8.5338874520052457</v>
      </c>
      <c r="O209" s="583">
        <f t="shared" si="20"/>
        <v>7.3859507368421049</v>
      </c>
      <c r="P209" s="583">
        <f t="shared" si="21"/>
        <v>6.503187031578948</v>
      </c>
      <c r="Q209" s="583">
        <f t="shared" si="22"/>
        <v>4.3212042631578944</v>
      </c>
      <c r="R209" s="583">
        <f t="shared" si="23"/>
        <v>3.434657684210527</v>
      </c>
    </row>
    <row r="210" spans="1:18">
      <c r="A210" s="6">
        <v>44547831</v>
      </c>
      <c r="B210" s="470" t="s">
        <v>950</v>
      </c>
      <c r="C210" s="469" t="s">
        <v>1538</v>
      </c>
      <c r="E210" s="6">
        <v>6430</v>
      </c>
      <c r="G210" s="398">
        <v>4328</v>
      </c>
      <c r="H210" s="398">
        <v>4079</v>
      </c>
      <c r="I210" s="398">
        <v>4355.41</v>
      </c>
      <c r="J210" s="398">
        <v>4243.04</v>
      </c>
      <c r="K210" s="398">
        <v>4222.79</v>
      </c>
      <c r="L210" s="398">
        <v>4885.88</v>
      </c>
      <c r="M210" s="583">
        <f t="shared" si="18"/>
        <v>2.0584171224492334</v>
      </c>
      <c r="N210" s="583">
        <f t="shared" si="19"/>
        <v>1.9603382844359627</v>
      </c>
      <c r="O210" s="583">
        <f t="shared" si="20"/>
        <v>2.0401657368421051</v>
      </c>
      <c r="P210" s="583">
        <f t="shared" si="21"/>
        <v>1.9294666105263159</v>
      </c>
      <c r="Q210" s="583">
        <f t="shared" si="22"/>
        <v>1.6224403684210527</v>
      </c>
      <c r="R210" s="583">
        <f t="shared" si="23"/>
        <v>1.5017652210526318</v>
      </c>
    </row>
    <row r="211" spans="1:18">
      <c r="A211" s="6">
        <v>44548361</v>
      </c>
      <c r="B211" s="470" t="s">
        <v>951</v>
      </c>
      <c r="C211" s="469" t="s">
        <v>356</v>
      </c>
      <c r="D211" s="6">
        <v>91</v>
      </c>
      <c r="E211" s="6">
        <v>6440</v>
      </c>
      <c r="G211" s="398">
        <v>22631</v>
      </c>
      <c r="H211" s="398">
        <v>24059</v>
      </c>
      <c r="I211" s="398">
        <v>21602.36</v>
      </c>
      <c r="J211" s="398">
        <v>22073.599999999999</v>
      </c>
      <c r="K211" s="398">
        <v>13722.02</v>
      </c>
      <c r="L211" s="398">
        <v>9917.75</v>
      </c>
      <c r="M211" s="583">
        <f t="shared" si="18"/>
        <v>10.763409865561137</v>
      </c>
      <c r="N211" s="583">
        <f t="shared" si="19"/>
        <v>11.562583668851392</v>
      </c>
      <c r="O211" s="583">
        <f t="shared" si="20"/>
        <v>10.119000210526316</v>
      </c>
      <c r="P211" s="583">
        <f t="shared" si="21"/>
        <v>10.037679157894736</v>
      </c>
      <c r="Q211" s="583">
        <f t="shared" si="22"/>
        <v>5.27214452631579</v>
      </c>
      <c r="R211" s="583">
        <f t="shared" si="23"/>
        <v>3.0484031578947373</v>
      </c>
    </row>
    <row r="212" spans="1:18">
      <c r="A212" s="6">
        <v>44550088</v>
      </c>
      <c r="B212" s="470" t="s">
        <v>952</v>
      </c>
      <c r="C212" s="469" t="s">
        <v>1639</v>
      </c>
      <c r="E212" s="6">
        <v>6400</v>
      </c>
      <c r="G212" s="398">
        <v>10347</v>
      </c>
      <c r="H212" s="398">
        <v>7875</v>
      </c>
      <c r="I212" s="398">
        <v>18601.849999999999</v>
      </c>
      <c r="J212" s="398">
        <v>20289.18</v>
      </c>
      <c r="K212" s="398">
        <v>19547.150000000001</v>
      </c>
      <c r="L212" s="398">
        <v>19086.18</v>
      </c>
      <c r="M212" s="583">
        <f t="shared" si="18"/>
        <v>4.9210817851160389</v>
      </c>
      <c r="N212" s="583">
        <f t="shared" si="19"/>
        <v>3.7846687889024779</v>
      </c>
      <c r="O212" s="583">
        <f t="shared" si="20"/>
        <v>8.7134981578947368</v>
      </c>
      <c r="P212" s="583">
        <f t="shared" si="21"/>
        <v>9.2262376421052643</v>
      </c>
      <c r="Q212" s="583">
        <f t="shared" si="22"/>
        <v>7.5102207894736841</v>
      </c>
      <c r="R212" s="583">
        <f t="shared" si="23"/>
        <v>5.8664890105263163</v>
      </c>
    </row>
    <row r="213" spans="1:18">
      <c r="A213" s="6">
        <v>44551287</v>
      </c>
      <c r="C213" s="469" t="s">
        <v>1577</v>
      </c>
      <c r="E213" s="6">
        <v>6400</v>
      </c>
      <c r="G213" s="398">
        <v>4768</v>
      </c>
      <c r="H213" s="398">
        <v>4747</v>
      </c>
      <c r="I213" s="398">
        <v>4294</v>
      </c>
      <c r="J213" s="398">
        <v>5393</v>
      </c>
      <c r="K213" s="398">
        <v>5889</v>
      </c>
      <c r="L213" s="398">
        <v>6200</v>
      </c>
      <c r="M213" s="583">
        <f t="shared" si="18"/>
        <v>2.2676831885022977</v>
      </c>
      <c r="N213" s="583">
        <f t="shared" si="19"/>
        <v>2.2813743163073097</v>
      </c>
      <c r="O213" s="583">
        <f t="shared" si="20"/>
        <v>2.0114000000000001</v>
      </c>
      <c r="P213" s="583">
        <f t="shared" si="21"/>
        <v>2.4523957894736843</v>
      </c>
      <c r="Q213" s="583">
        <f t="shared" si="22"/>
        <v>2.262615789473684</v>
      </c>
      <c r="R213" s="583">
        <f t="shared" si="23"/>
        <v>1.9056842105263159</v>
      </c>
    </row>
    <row r="214" spans="1:18">
      <c r="A214" s="6">
        <v>44551344</v>
      </c>
      <c r="C214" s="469" t="s">
        <v>1529</v>
      </c>
      <c r="E214" s="6">
        <v>6430</v>
      </c>
      <c r="G214" s="398">
        <v>14687</v>
      </c>
      <c r="H214" s="398">
        <v>13617</v>
      </c>
      <c r="I214" s="398">
        <v>14308</v>
      </c>
      <c r="J214" s="398">
        <v>14742</v>
      </c>
      <c r="K214" s="398">
        <v>13051</v>
      </c>
      <c r="L214" s="398">
        <v>14089</v>
      </c>
      <c r="M214" s="583">
        <f t="shared" si="18"/>
        <v>6.9852061639121743</v>
      </c>
      <c r="N214" s="583">
        <f t="shared" si="19"/>
        <v>6.5442330029822271</v>
      </c>
      <c r="O214" s="583">
        <f t="shared" si="20"/>
        <v>6.7021684210526322</v>
      </c>
      <c r="P214" s="583">
        <f t="shared" si="21"/>
        <v>6.7037305263157894</v>
      </c>
      <c r="Q214" s="583">
        <f t="shared" si="22"/>
        <v>5.0143315789473677</v>
      </c>
      <c r="R214" s="583">
        <f t="shared" si="23"/>
        <v>4.3305136842105272</v>
      </c>
    </row>
    <row r="215" spans="1:18">
      <c r="A215" s="6">
        <v>44551463</v>
      </c>
      <c r="B215" s="582" t="s">
        <v>1640</v>
      </c>
      <c r="C215" s="469" t="s">
        <v>1641</v>
      </c>
      <c r="D215" s="6">
        <v>9</v>
      </c>
      <c r="E215" s="6">
        <v>6440</v>
      </c>
      <c r="F215" s="582"/>
      <c r="G215" s="398">
        <v>14826</v>
      </c>
      <c r="H215" s="398">
        <v>17347</v>
      </c>
      <c r="I215" s="398">
        <v>15349</v>
      </c>
      <c r="J215" s="593">
        <v>15142</v>
      </c>
      <c r="K215" s="594">
        <v>2100</v>
      </c>
      <c r="L215" s="398">
        <v>2100</v>
      </c>
      <c r="M215" s="583">
        <f t="shared" si="18"/>
        <v>7.0513152165971205</v>
      </c>
      <c r="N215" s="583">
        <f t="shared" si="19"/>
        <v>8.3368443785512731</v>
      </c>
      <c r="O215" s="583">
        <f t="shared" si="20"/>
        <v>7.1897947368421056</v>
      </c>
      <c r="P215" s="583">
        <f t="shared" si="21"/>
        <v>6.8856252631578947</v>
      </c>
      <c r="Q215" s="583">
        <f t="shared" si="22"/>
        <v>0.80684210526315792</v>
      </c>
      <c r="R215" s="583">
        <f t="shared" si="23"/>
        <v>0.64547368421052642</v>
      </c>
    </row>
    <row r="216" spans="1:18">
      <c r="A216" s="6">
        <v>44551656</v>
      </c>
      <c r="B216" s="470" t="s">
        <v>953</v>
      </c>
      <c r="C216" s="469" t="s">
        <v>1642</v>
      </c>
      <c r="E216" s="6">
        <v>6430</v>
      </c>
      <c r="F216" s="470" t="s">
        <v>1689</v>
      </c>
      <c r="G216" s="398">
        <f>H216</f>
        <v>14797.1875</v>
      </c>
      <c r="H216" s="398">
        <f>(I216+J216+K216+L216)/4</f>
        <v>14797.1875</v>
      </c>
      <c r="I216" s="398">
        <v>15151.3</v>
      </c>
      <c r="J216" s="398">
        <v>14820.81</v>
      </c>
      <c r="K216" s="398">
        <v>14510.29</v>
      </c>
      <c r="L216" s="398">
        <v>14706.35</v>
      </c>
      <c r="M216" s="583">
        <f t="shared" si="18"/>
        <v>7.0376118563058609</v>
      </c>
      <c r="N216" s="583">
        <f t="shared" si="19"/>
        <v>7.1114226914016365</v>
      </c>
      <c r="O216" s="583">
        <f t="shared" si="20"/>
        <v>7.0971878947368419</v>
      </c>
      <c r="P216" s="583">
        <f t="shared" si="21"/>
        <v>6.7395683368421055</v>
      </c>
      <c r="Q216" s="583">
        <f t="shared" si="22"/>
        <v>5.5750061578947374</v>
      </c>
      <c r="R216" s="583">
        <f t="shared" si="23"/>
        <v>4.5202675789473687</v>
      </c>
    </row>
    <row r="217" spans="1:18">
      <c r="A217" s="6">
        <v>44552252</v>
      </c>
      <c r="B217" s="470" t="s">
        <v>954</v>
      </c>
      <c r="C217" s="469" t="s">
        <v>1603</v>
      </c>
      <c r="D217" s="6">
        <v>0</v>
      </c>
      <c r="E217" s="6">
        <v>6400</v>
      </c>
      <c r="G217" s="398">
        <v>8327</v>
      </c>
      <c r="H217" s="398">
        <v>8916</v>
      </c>
      <c r="I217" s="398">
        <v>8642.15</v>
      </c>
      <c r="J217" s="398">
        <v>8337.2199999999993</v>
      </c>
      <c r="K217" s="398">
        <v>8481.4699999999993</v>
      </c>
      <c r="L217" s="398">
        <v>8217.07</v>
      </c>
      <c r="M217" s="583">
        <f t="shared" si="18"/>
        <v>3.9603603000542438</v>
      </c>
      <c r="N217" s="583">
        <f t="shared" si="19"/>
        <v>4.2849659583307291</v>
      </c>
      <c r="O217" s="583">
        <f t="shared" si="20"/>
        <v>4.048165</v>
      </c>
      <c r="P217" s="583">
        <f t="shared" si="21"/>
        <v>3.7912410947368418</v>
      </c>
      <c r="Q217" s="583">
        <f t="shared" si="22"/>
        <v>3.2586700526315791</v>
      </c>
      <c r="R217" s="583">
        <f t="shared" si="23"/>
        <v>2.5256678315789478</v>
      </c>
    </row>
    <row r="218" spans="1:18">
      <c r="A218" s="587">
        <v>44553104</v>
      </c>
      <c r="B218" s="588" t="s">
        <v>955</v>
      </c>
      <c r="C218" s="469" t="s">
        <v>1643</v>
      </c>
      <c r="D218" s="6">
        <v>7</v>
      </c>
      <c r="E218" s="6">
        <v>6470</v>
      </c>
      <c r="F218" s="588" t="s">
        <v>1689</v>
      </c>
      <c r="G218" s="595">
        <f>H218</f>
        <v>49859.012500000004</v>
      </c>
      <c r="H218" s="595">
        <f>(I218+J218+K218+L218)/4</f>
        <v>49859.012500000004</v>
      </c>
      <c r="I218" s="595">
        <f>J218</f>
        <v>49571.58</v>
      </c>
      <c r="J218" s="398">
        <v>49571.58</v>
      </c>
      <c r="K218" s="398">
        <v>50517.05</v>
      </c>
      <c r="L218" s="398">
        <v>49775.839999999997</v>
      </c>
      <c r="M218" s="583">
        <f t="shared" si="18"/>
        <v>23.71318046173992</v>
      </c>
      <c r="N218" s="583">
        <f t="shared" si="19"/>
        <v>23.961885517999814</v>
      </c>
      <c r="O218" s="583">
        <f t="shared" si="20"/>
        <v>23.220371684210527</v>
      </c>
      <c r="P218" s="583">
        <f t="shared" si="21"/>
        <v>22.542023747368422</v>
      </c>
      <c r="Q218" s="583">
        <f t="shared" si="22"/>
        <v>19.409182368421057</v>
      </c>
      <c r="R218" s="583">
        <f t="shared" si="23"/>
        <v>15.299521347368421</v>
      </c>
    </row>
    <row r="219" spans="1:18">
      <c r="A219" s="6">
        <v>44553321</v>
      </c>
      <c r="C219" s="469" t="s">
        <v>1644</v>
      </c>
      <c r="E219" s="6">
        <v>6430</v>
      </c>
      <c r="G219" s="398">
        <v>8252</v>
      </c>
      <c r="H219" s="398">
        <v>10240</v>
      </c>
      <c r="I219" s="398">
        <v>10240</v>
      </c>
      <c r="J219" s="398">
        <v>10168</v>
      </c>
      <c r="K219" s="398">
        <v>7338</v>
      </c>
      <c r="L219" s="398">
        <v>8474</v>
      </c>
      <c r="M219" s="583">
        <f t="shared" si="18"/>
        <v>3.9246899478861081</v>
      </c>
      <c r="N219" s="583">
        <f t="shared" si="19"/>
        <v>4.9212709077284282</v>
      </c>
      <c r="O219" s="583">
        <f t="shared" si="20"/>
        <v>4.7966315789473688</v>
      </c>
      <c r="P219" s="583">
        <f t="shared" si="21"/>
        <v>4.6237642105263168</v>
      </c>
      <c r="Q219" s="583">
        <f t="shared" si="22"/>
        <v>2.8193368421052636</v>
      </c>
      <c r="R219" s="583">
        <f t="shared" si="23"/>
        <v>2.6046400000000003</v>
      </c>
    </row>
    <row r="220" spans="1:18">
      <c r="A220" s="6">
        <v>44553487</v>
      </c>
      <c r="C220" s="469" t="s">
        <v>1556</v>
      </c>
      <c r="E220" s="6">
        <v>6300</v>
      </c>
      <c r="G220" s="398">
        <v>0</v>
      </c>
      <c r="H220" s="398">
        <v>0</v>
      </c>
      <c r="M220" s="583">
        <f t="shared" si="18"/>
        <v>0</v>
      </c>
      <c r="N220" s="583">
        <f t="shared" si="19"/>
        <v>0</v>
      </c>
      <c r="O220" s="583">
        <f t="shared" si="20"/>
        <v>0</v>
      </c>
      <c r="P220" s="583">
        <f t="shared" si="21"/>
        <v>0</v>
      </c>
      <c r="Q220" s="583">
        <f t="shared" si="22"/>
        <v>0</v>
      </c>
      <c r="R220" s="583">
        <f t="shared" si="23"/>
        <v>0</v>
      </c>
    </row>
    <row r="221" spans="1:18">
      <c r="A221" s="6">
        <v>44554272</v>
      </c>
      <c r="B221" s="6"/>
      <c r="C221" s="469" t="s">
        <v>527</v>
      </c>
      <c r="E221" s="6">
        <v>6440</v>
      </c>
      <c r="F221" s="6" t="s">
        <v>1691</v>
      </c>
      <c r="G221" s="398">
        <v>4079</v>
      </c>
      <c r="H221" s="398">
        <v>4079</v>
      </c>
      <c r="I221" s="398">
        <v>4079</v>
      </c>
      <c r="J221" s="593">
        <v>3507</v>
      </c>
      <c r="K221" s="398">
        <f>J221</f>
        <v>3507</v>
      </c>
      <c r="L221" s="398">
        <f>J221</f>
        <v>3507</v>
      </c>
      <c r="M221" s="583">
        <f t="shared" si="18"/>
        <v>1.9399915532510219</v>
      </c>
      <c r="N221" s="583">
        <f t="shared" si="19"/>
        <v>1.9603382844359627</v>
      </c>
      <c r="O221" s="583">
        <f t="shared" si="20"/>
        <v>1.9106894736842106</v>
      </c>
      <c r="P221" s="583">
        <f t="shared" si="21"/>
        <v>1.594762105263158</v>
      </c>
      <c r="Q221" s="583">
        <f t="shared" si="22"/>
        <v>1.3474263157894737</v>
      </c>
      <c r="R221" s="583">
        <f t="shared" si="23"/>
        <v>1.0779410526315791</v>
      </c>
    </row>
    <row r="222" spans="1:18">
      <c r="A222" s="6">
        <v>44554589</v>
      </c>
      <c r="B222" s="470" t="s">
        <v>970</v>
      </c>
      <c r="C222" s="469" t="s">
        <v>461</v>
      </c>
      <c r="D222" s="6">
        <v>17</v>
      </c>
      <c r="E222" s="6">
        <v>6300</v>
      </c>
      <c r="G222" s="398">
        <v>6816</v>
      </c>
      <c r="H222" s="398">
        <v>6590</v>
      </c>
      <c r="I222" s="398">
        <v>6653.63</v>
      </c>
      <c r="J222" s="398">
        <v>6557.76</v>
      </c>
      <c r="K222" s="398">
        <v>6785.07</v>
      </c>
      <c r="L222" s="398">
        <v>6740.3</v>
      </c>
      <c r="M222" s="583">
        <f t="shared" si="18"/>
        <v>3.2417216050401976</v>
      </c>
      <c r="N222" s="583">
        <f t="shared" si="19"/>
        <v>3.1671069611260099</v>
      </c>
      <c r="O222" s="583">
        <f t="shared" si="20"/>
        <v>3.1167003684210526</v>
      </c>
      <c r="P222" s="583">
        <f t="shared" si="21"/>
        <v>2.9820550736842111</v>
      </c>
      <c r="Q222" s="583">
        <f t="shared" si="22"/>
        <v>2.6068953157894739</v>
      </c>
      <c r="R222" s="583">
        <f t="shared" si="23"/>
        <v>2.0717553684210532</v>
      </c>
    </row>
    <row r="223" spans="1:18">
      <c r="A223" s="6">
        <v>44554616</v>
      </c>
      <c r="B223" s="470" t="s">
        <v>971</v>
      </c>
      <c r="C223" s="469" t="s">
        <v>1645</v>
      </c>
      <c r="E223" s="6">
        <v>6310</v>
      </c>
      <c r="G223" s="398">
        <v>14323</v>
      </c>
      <c r="H223" s="398">
        <v>13494</v>
      </c>
      <c r="I223" s="398">
        <v>13865.16</v>
      </c>
      <c r="J223" s="398">
        <v>15022.8</v>
      </c>
      <c r="K223" s="398">
        <v>9919.0400000000009</v>
      </c>
      <c r="L223" s="398">
        <v>8346.0400000000009</v>
      </c>
      <c r="M223" s="583">
        <f t="shared" si="18"/>
        <v>6.8120860547228217</v>
      </c>
      <c r="N223" s="583">
        <f t="shared" si="19"/>
        <v>6.4851200809460359</v>
      </c>
      <c r="O223" s="583">
        <f t="shared" si="20"/>
        <v>6.4947328421052628</v>
      </c>
      <c r="P223" s="583">
        <f t="shared" si="21"/>
        <v>6.8314206315789479</v>
      </c>
      <c r="Q223" s="583">
        <f t="shared" si="22"/>
        <v>3.810999578947369</v>
      </c>
      <c r="R223" s="583">
        <f t="shared" si="23"/>
        <v>2.5653091368421062</v>
      </c>
    </row>
    <row r="224" spans="1:18">
      <c r="A224" s="6">
        <v>44554676</v>
      </c>
      <c r="B224" s="470" t="s">
        <v>972</v>
      </c>
      <c r="C224" s="469" t="s">
        <v>1646</v>
      </c>
      <c r="D224" s="6">
        <v>11</v>
      </c>
      <c r="E224" s="6">
        <v>6300</v>
      </c>
      <c r="G224" s="398">
        <v>7206</v>
      </c>
      <c r="H224" s="398">
        <v>7721</v>
      </c>
      <c r="I224" s="398">
        <v>8166.07</v>
      </c>
      <c r="J224" s="398">
        <v>8162.46</v>
      </c>
      <c r="K224" s="398">
        <v>6574.61</v>
      </c>
      <c r="L224" s="398">
        <v>6256.55</v>
      </c>
      <c r="M224" s="583">
        <f t="shared" si="18"/>
        <v>3.4272074363145046</v>
      </c>
      <c r="N224" s="583">
        <f t="shared" si="19"/>
        <v>3.7106574881417185</v>
      </c>
      <c r="O224" s="583">
        <f t="shared" si="20"/>
        <v>3.8251591052631579</v>
      </c>
      <c r="P224" s="583">
        <f t="shared" si="21"/>
        <v>3.7117712842105264</v>
      </c>
      <c r="Q224" s="583">
        <f t="shared" si="22"/>
        <v>2.5260343684210524</v>
      </c>
      <c r="R224" s="583">
        <f t="shared" si="23"/>
        <v>1.9230658947368424</v>
      </c>
    </row>
    <row r="225" spans="1:18">
      <c r="A225" s="6">
        <v>44554737</v>
      </c>
      <c r="B225" s="470" t="s">
        <v>973</v>
      </c>
      <c r="C225" s="469" t="s">
        <v>1647</v>
      </c>
      <c r="D225" s="6">
        <v>1</v>
      </c>
      <c r="E225" s="6">
        <v>6400</v>
      </c>
      <c r="G225" s="398">
        <v>13827</v>
      </c>
      <c r="H225" s="398">
        <v>11705</v>
      </c>
      <c r="I225" s="398">
        <v>11819.24</v>
      </c>
      <c r="J225" s="398">
        <v>12338.44</v>
      </c>
      <c r="K225" s="398">
        <v>8951.2800000000007</v>
      </c>
      <c r="L225" s="398">
        <v>7488.88</v>
      </c>
      <c r="M225" s="583">
        <f t="shared" si="18"/>
        <v>6.5761861257175482</v>
      </c>
      <c r="N225" s="583">
        <f t="shared" si="19"/>
        <v>5.6253394506798102</v>
      </c>
      <c r="O225" s="583">
        <f t="shared" si="20"/>
        <v>5.5363808421052632</v>
      </c>
      <c r="P225" s="583">
        <f t="shared" si="21"/>
        <v>5.6107432421052632</v>
      </c>
      <c r="Q225" s="583">
        <f t="shared" si="22"/>
        <v>3.4391760000000007</v>
      </c>
      <c r="R225" s="583">
        <f t="shared" si="23"/>
        <v>2.3018452210526319</v>
      </c>
    </row>
    <row r="226" spans="1:18">
      <c r="A226" s="6">
        <v>44554772</v>
      </c>
      <c r="B226" s="582" t="s">
        <v>1648</v>
      </c>
      <c r="C226" s="469" t="s">
        <v>670</v>
      </c>
      <c r="E226" s="6">
        <v>6300</v>
      </c>
      <c r="F226" s="582"/>
      <c r="G226" s="398">
        <v>7802</v>
      </c>
      <c r="H226" s="398">
        <v>7094</v>
      </c>
      <c r="I226" s="398">
        <v>7327.88</v>
      </c>
      <c r="J226" s="398">
        <v>7220.08</v>
      </c>
      <c r="K226" s="398">
        <v>7298.78</v>
      </c>
      <c r="L226" s="398">
        <v>7630.86</v>
      </c>
      <c r="M226" s="583">
        <f t="shared" si="18"/>
        <v>3.7106678348772921</v>
      </c>
      <c r="N226" s="583">
        <f t="shared" si="19"/>
        <v>3.4093257636157683</v>
      </c>
      <c r="O226" s="583">
        <f t="shared" si="20"/>
        <v>3.4325332631578949</v>
      </c>
      <c r="P226" s="583">
        <f t="shared" si="21"/>
        <v>3.2832363789473682</v>
      </c>
      <c r="Q226" s="583">
        <f t="shared" si="22"/>
        <v>2.8042681052631577</v>
      </c>
      <c r="R226" s="583">
        <f t="shared" si="23"/>
        <v>2.3454853894736845</v>
      </c>
    </row>
    <row r="227" spans="1:18">
      <c r="A227" s="6">
        <v>44554773</v>
      </c>
      <c r="B227" s="470" t="s">
        <v>974</v>
      </c>
      <c r="C227" s="469" t="s">
        <v>1649</v>
      </c>
      <c r="E227" s="6">
        <v>6300</v>
      </c>
      <c r="G227" s="398">
        <v>1930</v>
      </c>
      <c r="H227" s="398">
        <v>1573</v>
      </c>
      <c r="I227" s="398">
        <v>1542.7</v>
      </c>
      <c r="J227" s="398">
        <v>1674.59</v>
      </c>
      <c r="K227" s="398">
        <v>2680.94</v>
      </c>
      <c r="L227" s="398">
        <v>3266.75</v>
      </c>
      <c r="M227" s="583">
        <f t="shared" si="18"/>
        <v>0.91791706246003257</v>
      </c>
      <c r="N227" s="583">
        <f t="shared" si="19"/>
        <v>0.75597257205632984</v>
      </c>
      <c r="O227" s="583">
        <f t="shared" si="20"/>
        <v>0.72263315789473681</v>
      </c>
      <c r="P227" s="583">
        <f t="shared" si="21"/>
        <v>0.76149776842105266</v>
      </c>
      <c r="Q227" s="583">
        <f t="shared" si="22"/>
        <v>1.0300453684210527</v>
      </c>
      <c r="R227" s="583">
        <f t="shared" si="23"/>
        <v>1.0040957894736844</v>
      </c>
    </row>
    <row r="228" spans="1:18">
      <c r="A228" s="6">
        <v>44554804</v>
      </c>
      <c r="B228" s="470" t="s">
        <v>975</v>
      </c>
      <c r="C228" s="469" t="s">
        <v>1650</v>
      </c>
      <c r="E228" s="6">
        <v>6300</v>
      </c>
      <c r="G228" s="398">
        <v>7427</v>
      </c>
      <c r="H228" s="398">
        <v>17462</v>
      </c>
      <c r="I228" s="398">
        <v>17599.02</v>
      </c>
      <c r="J228" s="398">
        <v>16703.759999999998</v>
      </c>
      <c r="K228" s="398">
        <v>15838.39</v>
      </c>
      <c r="L228" s="398">
        <v>18337.990000000002</v>
      </c>
      <c r="M228" s="583">
        <f t="shared" si="18"/>
        <v>3.5323160740366122</v>
      </c>
      <c r="N228" s="583">
        <f t="shared" si="19"/>
        <v>8.3921125576908011</v>
      </c>
      <c r="O228" s="583">
        <f t="shared" si="20"/>
        <v>8.2437514736842115</v>
      </c>
      <c r="P228" s="583">
        <f t="shared" si="21"/>
        <v>7.5958150736842098</v>
      </c>
      <c r="Q228" s="583">
        <f t="shared" si="22"/>
        <v>6.0852761578947367</v>
      </c>
      <c r="R228" s="583">
        <f t="shared" si="23"/>
        <v>5.6365190315789491</v>
      </c>
    </row>
    <row r="229" spans="1:18">
      <c r="A229" s="6">
        <v>44555281</v>
      </c>
      <c r="B229" s="470" t="s">
        <v>976</v>
      </c>
      <c r="C229" s="469" t="s">
        <v>528</v>
      </c>
      <c r="D229" s="6">
        <v>0</v>
      </c>
      <c r="E229" s="6">
        <v>6440</v>
      </c>
      <c r="G229" s="398">
        <v>41806</v>
      </c>
      <c r="H229" s="398">
        <v>45603</v>
      </c>
      <c r="I229" s="398">
        <v>40954.74</v>
      </c>
      <c r="J229" s="398">
        <v>42978.46</v>
      </c>
      <c r="K229" s="398">
        <v>34027.620000000003</v>
      </c>
      <c r="L229" s="398">
        <v>35631.53</v>
      </c>
      <c r="M229" s="583">
        <f t="shared" si="18"/>
        <v>19.88312990321457</v>
      </c>
      <c r="N229" s="583">
        <f t="shared" si="19"/>
        <v>21.916476289564404</v>
      </c>
      <c r="O229" s="583">
        <f t="shared" si="20"/>
        <v>19.18406242105263</v>
      </c>
      <c r="P229" s="583">
        <f t="shared" si="21"/>
        <v>19.543889178947371</v>
      </c>
      <c r="Q229" s="583">
        <f t="shared" si="22"/>
        <v>13.073769789473685</v>
      </c>
      <c r="R229" s="583">
        <f t="shared" si="23"/>
        <v>10.952007115789474</v>
      </c>
    </row>
    <row r="230" spans="1:18">
      <c r="A230" s="6">
        <v>44555793</v>
      </c>
      <c r="B230" s="582" t="s">
        <v>1651</v>
      </c>
      <c r="C230" s="469" t="s">
        <v>650</v>
      </c>
      <c r="D230" s="6">
        <v>161</v>
      </c>
      <c r="E230" s="6">
        <v>6400</v>
      </c>
      <c r="F230" s="582"/>
      <c r="G230" s="398">
        <v>293</v>
      </c>
      <c r="H230" s="398">
        <v>334</v>
      </c>
      <c r="I230" s="398">
        <v>299</v>
      </c>
      <c r="J230" s="593">
        <v>301</v>
      </c>
      <c r="K230" s="594">
        <v>300</v>
      </c>
      <c r="L230" s="398">
        <v>300</v>
      </c>
      <c r="M230" s="583">
        <f t="shared" si="18"/>
        <v>0.13935217580351789</v>
      </c>
      <c r="N230" s="583">
        <f t="shared" si="19"/>
        <v>0.16051801593567336</v>
      </c>
      <c r="O230" s="583">
        <f t="shared" si="20"/>
        <v>0.1400578947368421</v>
      </c>
      <c r="P230" s="583">
        <f t="shared" si="21"/>
        <v>0.1368757894736842</v>
      </c>
      <c r="Q230" s="583">
        <f t="shared" si="22"/>
        <v>0.11526315789473685</v>
      </c>
      <c r="R230" s="583">
        <f t="shared" si="23"/>
        <v>9.2210526315789479E-2</v>
      </c>
    </row>
    <row r="231" spans="1:18">
      <c r="A231" s="6">
        <v>44555945</v>
      </c>
      <c r="B231" s="470" t="s">
        <v>977</v>
      </c>
      <c r="C231" s="469" t="s">
        <v>1652</v>
      </c>
      <c r="E231" s="6">
        <v>6400</v>
      </c>
      <c r="G231" s="398">
        <v>4786</v>
      </c>
      <c r="H231" s="398">
        <v>6557</v>
      </c>
      <c r="I231" s="398">
        <v>9330.08</v>
      </c>
      <c r="J231" s="398">
        <v>9729.9599999999991</v>
      </c>
      <c r="K231" s="398">
        <v>5445.53</v>
      </c>
      <c r="L231" s="398">
        <v>4955.54</v>
      </c>
      <c r="M231" s="583">
        <f t="shared" si="18"/>
        <v>2.2762440730226507</v>
      </c>
      <c r="N231" s="583">
        <f t="shared" si="19"/>
        <v>3.1512473966772756</v>
      </c>
      <c r="O231" s="583">
        <f t="shared" si="20"/>
        <v>4.3704058947368418</v>
      </c>
      <c r="P231" s="583">
        <f t="shared" si="21"/>
        <v>4.4245712842105265</v>
      </c>
      <c r="Q231" s="583">
        <f t="shared" si="22"/>
        <v>2.0922299473684207</v>
      </c>
      <c r="R231" s="583">
        <f t="shared" si="23"/>
        <v>1.5231765052631581</v>
      </c>
    </row>
    <row r="232" spans="1:18">
      <c r="A232" s="6">
        <v>44555946</v>
      </c>
      <c r="B232" s="470" t="s">
        <v>978</v>
      </c>
      <c r="C232" s="469" t="s">
        <v>1615</v>
      </c>
      <c r="D232" s="6">
        <v>23</v>
      </c>
      <c r="E232" s="6">
        <v>6400</v>
      </c>
      <c r="G232" s="398">
        <v>9489</v>
      </c>
      <c r="H232" s="398">
        <v>9659</v>
      </c>
      <c r="I232" s="398">
        <v>9455.91</v>
      </c>
      <c r="J232" s="398">
        <v>8060.31</v>
      </c>
      <c r="K232" s="398">
        <v>7234.61</v>
      </c>
      <c r="L232" s="398">
        <v>9283.2199999999993</v>
      </c>
      <c r="M232" s="583">
        <f t="shared" si="18"/>
        <v>4.5130129563125641</v>
      </c>
      <c r="N232" s="583">
        <f t="shared" si="19"/>
        <v>4.6420464548582903</v>
      </c>
      <c r="O232" s="583">
        <f t="shared" si="20"/>
        <v>4.4293473157894745</v>
      </c>
      <c r="P232" s="583">
        <f t="shared" si="21"/>
        <v>3.6653199157894742</v>
      </c>
      <c r="Q232" s="583">
        <f t="shared" si="22"/>
        <v>2.7796133157894736</v>
      </c>
      <c r="R232" s="583">
        <f t="shared" si="23"/>
        <v>2.8533686736842103</v>
      </c>
    </row>
    <row r="233" spans="1:18">
      <c r="A233" s="6">
        <v>44556366</v>
      </c>
      <c r="B233" s="470" t="s">
        <v>979</v>
      </c>
      <c r="C233" s="469" t="s">
        <v>1653</v>
      </c>
      <c r="E233" s="6">
        <v>6400</v>
      </c>
      <c r="G233" s="398">
        <v>3133</v>
      </c>
      <c r="H233" s="398">
        <v>2442</v>
      </c>
      <c r="I233" s="398">
        <v>2564</v>
      </c>
      <c r="J233" s="398">
        <v>2571.64</v>
      </c>
      <c r="K233" s="398">
        <v>1600.44</v>
      </c>
      <c r="L233" s="398">
        <v>788.02</v>
      </c>
      <c r="M233" s="583">
        <f t="shared" si="18"/>
        <v>1.4900695112369335</v>
      </c>
      <c r="N233" s="583">
        <f t="shared" si="19"/>
        <v>1.1736077692063303</v>
      </c>
      <c r="O233" s="583">
        <f t="shared" si="20"/>
        <v>1.2010315789473685</v>
      </c>
      <c r="P233" s="583">
        <f t="shared" si="21"/>
        <v>1.1694194526315791</v>
      </c>
      <c r="Q233" s="583">
        <f t="shared" si="22"/>
        <v>0.6149058947368421</v>
      </c>
      <c r="R233" s="583">
        <f t="shared" si="23"/>
        <v>0.24221246315789477</v>
      </c>
    </row>
    <row r="234" spans="1:18">
      <c r="A234" s="6">
        <v>44560347</v>
      </c>
      <c r="C234" s="469" t="s">
        <v>1654</v>
      </c>
      <c r="D234" s="6">
        <v>999</v>
      </c>
      <c r="E234" s="6">
        <v>6400</v>
      </c>
      <c r="F234" s="470" t="s">
        <v>1712</v>
      </c>
      <c r="G234" s="398">
        <v>2344</v>
      </c>
      <c r="H234" s="398">
        <v>1698</v>
      </c>
      <c r="I234" s="398">
        <v>2308</v>
      </c>
      <c r="J234" s="398">
        <v>1164</v>
      </c>
      <c r="K234" s="398">
        <v>1717</v>
      </c>
      <c r="L234" s="398">
        <v>1889</v>
      </c>
      <c r="M234" s="583">
        <f t="shared" si="18"/>
        <v>1.1148174064281431</v>
      </c>
      <c r="N234" s="583">
        <f t="shared" si="19"/>
        <v>0.81604667981668666</v>
      </c>
      <c r="O234" s="583">
        <f t="shared" si="20"/>
        <v>1.0811157894736843</v>
      </c>
      <c r="P234" s="583">
        <f t="shared" si="21"/>
        <v>0.52931368421052627</v>
      </c>
      <c r="Q234" s="583">
        <f t="shared" si="22"/>
        <v>0.6596894736842106</v>
      </c>
      <c r="R234" s="583">
        <f t="shared" si="23"/>
        <v>0.58061894736842112</v>
      </c>
    </row>
    <row r="235" spans="1:18">
      <c r="B235" s="470" t="s">
        <v>980</v>
      </c>
      <c r="M235" s="583">
        <f t="shared" si="18"/>
        <v>0</v>
      </c>
      <c r="N235" s="583">
        <f t="shared" si="19"/>
        <v>0</v>
      </c>
      <c r="O235" s="583">
        <f t="shared" si="20"/>
        <v>0</v>
      </c>
      <c r="P235" s="583">
        <f t="shared" si="21"/>
        <v>0</v>
      </c>
      <c r="Q235" s="583">
        <f t="shared" si="22"/>
        <v>0</v>
      </c>
      <c r="R235" s="583">
        <f t="shared" si="23"/>
        <v>0</v>
      </c>
    </row>
    <row r="236" spans="1:18">
      <c r="A236" s="6">
        <v>44560473</v>
      </c>
      <c r="B236" s="470" t="s">
        <v>981</v>
      </c>
      <c r="C236" s="469" t="s">
        <v>369</v>
      </c>
      <c r="D236" s="6">
        <v>7</v>
      </c>
      <c r="E236" s="6">
        <v>6400</v>
      </c>
      <c r="G236" s="398">
        <v>3048</v>
      </c>
      <c r="H236" s="398">
        <v>1035</v>
      </c>
      <c r="I236" s="398">
        <v>1213.43</v>
      </c>
      <c r="J236" s="398">
        <v>2309.58</v>
      </c>
      <c r="K236" s="398">
        <v>2421.25</v>
      </c>
      <c r="L236" s="398">
        <v>2608.6999999999998</v>
      </c>
      <c r="M236" s="583">
        <f t="shared" si="18"/>
        <v>1.4496431121130462</v>
      </c>
      <c r="N236" s="583">
        <f t="shared" si="19"/>
        <v>0.4974136122557542</v>
      </c>
      <c r="O236" s="583">
        <f t="shared" si="20"/>
        <v>0.56839615789473685</v>
      </c>
      <c r="P236" s="583">
        <f t="shared" si="21"/>
        <v>1.0502511157894738</v>
      </c>
      <c r="Q236" s="583">
        <f t="shared" si="22"/>
        <v>0.93026973684210523</v>
      </c>
      <c r="R236" s="583">
        <f t="shared" si="23"/>
        <v>0.80183199999999999</v>
      </c>
    </row>
    <row r="237" spans="1:18">
      <c r="A237" s="6">
        <v>44563240</v>
      </c>
      <c r="B237" s="470" t="s">
        <v>982</v>
      </c>
      <c r="C237" s="469" t="s">
        <v>369</v>
      </c>
      <c r="D237" s="6">
        <v>49</v>
      </c>
      <c r="E237" s="6">
        <v>6400</v>
      </c>
      <c r="G237" s="398">
        <v>3248</v>
      </c>
      <c r="H237" s="398">
        <v>3128</v>
      </c>
      <c r="I237" s="398">
        <v>2819.64</v>
      </c>
      <c r="J237" s="398">
        <v>3243.78</v>
      </c>
      <c r="K237" s="398">
        <v>1731.91</v>
      </c>
      <c r="L237" s="398">
        <v>0</v>
      </c>
      <c r="M237" s="583">
        <f t="shared" si="18"/>
        <v>1.5447640512280754</v>
      </c>
      <c r="N237" s="583">
        <f t="shared" si="19"/>
        <v>1.5032944725951682</v>
      </c>
      <c r="O237" s="583">
        <f t="shared" si="20"/>
        <v>1.3207787368421051</v>
      </c>
      <c r="P237" s="583">
        <f t="shared" si="21"/>
        <v>1.4750662736842106</v>
      </c>
      <c r="Q237" s="583">
        <f t="shared" si="22"/>
        <v>0.66541805263157894</v>
      </c>
      <c r="R237" s="583">
        <f t="shared" si="23"/>
        <v>0</v>
      </c>
    </row>
    <row r="238" spans="1:18">
      <c r="A238" s="6">
        <v>44564682</v>
      </c>
      <c r="C238" s="469" t="s">
        <v>1655</v>
      </c>
      <c r="D238" s="6">
        <v>51</v>
      </c>
      <c r="E238" s="6">
        <v>6400</v>
      </c>
      <c r="F238" s="470" t="s">
        <v>1699</v>
      </c>
      <c r="G238" s="398">
        <v>10193</v>
      </c>
      <c r="H238" s="398">
        <v>9453</v>
      </c>
      <c r="I238" s="398">
        <v>10700</v>
      </c>
      <c r="J238" s="593">
        <v>8699</v>
      </c>
      <c r="K238" s="398">
        <f>J238</f>
        <v>8699</v>
      </c>
      <c r="L238" s="398">
        <f>J238</f>
        <v>8699</v>
      </c>
      <c r="M238" s="583">
        <f t="shared" si="18"/>
        <v>4.8478386619974669</v>
      </c>
      <c r="N238" s="583">
        <f t="shared" si="19"/>
        <v>4.5430443252692223</v>
      </c>
      <c r="O238" s="583">
        <f t="shared" si="20"/>
        <v>5.0121052631578946</v>
      </c>
      <c r="P238" s="583">
        <f t="shared" si="21"/>
        <v>3.9557557894736846</v>
      </c>
      <c r="Q238" s="583">
        <f t="shared" si="22"/>
        <v>3.3422473684210527</v>
      </c>
      <c r="R238" s="583">
        <f t="shared" si="23"/>
        <v>2.6737978947368424</v>
      </c>
    </row>
    <row r="239" spans="1:18">
      <c r="A239" s="6">
        <v>44590012</v>
      </c>
      <c r="B239" s="470" t="s">
        <v>1002</v>
      </c>
      <c r="C239" s="469" t="s">
        <v>1656</v>
      </c>
      <c r="D239" s="6">
        <v>62</v>
      </c>
      <c r="E239" s="6">
        <v>6400</v>
      </c>
      <c r="G239" s="398">
        <v>30152</v>
      </c>
      <c r="H239" s="398">
        <v>30119</v>
      </c>
      <c r="I239" s="398">
        <v>28611.14</v>
      </c>
      <c r="J239" s="398">
        <v>29776.93</v>
      </c>
      <c r="K239" s="398">
        <v>24469.22</v>
      </c>
      <c r="L239" s="398">
        <v>22747.3</v>
      </c>
      <c r="M239" s="583">
        <f t="shared" si="18"/>
        <v>14.340432780981812</v>
      </c>
      <c r="N239" s="583">
        <f t="shared" si="19"/>
        <v>14.47497641307349</v>
      </c>
      <c r="O239" s="583">
        <f t="shared" si="20"/>
        <v>13.402060315789473</v>
      </c>
      <c r="P239" s="583">
        <f t="shared" si="21"/>
        <v>13.540667115789475</v>
      </c>
      <c r="Q239" s="583">
        <f t="shared" si="22"/>
        <v>9.4013318947368436</v>
      </c>
      <c r="R239" s="583">
        <f t="shared" si="23"/>
        <v>6.9918016842105271</v>
      </c>
    </row>
    <row r="240" spans="1:18">
      <c r="A240" s="6">
        <v>44590017</v>
      </c>
      <c r="B240" s="470" t="s">
        <v>1003</v>
      </c>
      <c r="C240" s="469" t="s">
        <v>1298</v>
      </c>
      <c r="D240" s="6">
        <v>7</v>
      </c>
      <c r="E240" s="6">
        <v>6400</v>
      </c>
      <c r="G240" s="398">
        <v>40624</v>
      </c>
      <c r="H240" s="398">
        <v>40017</v>
      </c>
      <c r="I240" s="398">
        <v>39278</v>
      </c>
      <c r="J240" s="593">
        <v>37444</v>
      </c>
      <c r="K240" s="398">
        <v>36577.58</v>
      </c>
      <c r="L240" s="398">
        <v>36972.5</v>
      </c>
      <c r="M240" s="583">
        <f t="shared" si="18"/>
        <v>19.320965153044746</v>
      </c>
      <c r="N240" s="583">
        <f t="shared" si="19"/>
        <v>19.231884561969583</v>
      </c>
      <c r="O240" s="583">
        <f t="shared" si="20"/>
        <v>18.398642105263157</v>
      </c>
      <c r="P240" s="583">
        <f t="shared" si="21"/>
        <v>17.027166315789476</v>
      </c>
      <c r="Q240" s="583">
        <f t="shared" si="22"/>
        <v>14.053491263157895</v>
      </c>
      <c r="R240" s="583">
        <f t="shared" si="23"/>
        <v>11.364178947368423</v>
      </c>
    </row>
    <row r="241" spans="1:18">
      <c r="A241" s="6">
        <v>44590019</v>
      </c>
      <c r="B241" s="470" t="s">
        <v>1004</v>
      </c>
      <c r="C241" s="469" t="s">
        <v>443</v>
      </c>
      <c r="D241" s="6">
        <v>18</v>
      </c>
      <c r="E241" s="6">
        <v>6400</v>
      </c>
      <c r="G241" s="398">
        <v>9895</v>
      </c>
      <c r="H241" s="398">
        <v>9703</v>
      </c>
      <c r="I241" s="398">
        <v>9298.6</v>
      </c>
      <c r="J241" s="398">
        <v>9468.2099999999991</v>
      </c>
      <c r="K241" s="398">
        <v>4883.72</v>
      </c>
      <c r="L241" s="398">
        <v>5290.43</v>
      </c>
      <c r="M241" s="583">
        <f t="shared" si="18"/>
        <v>4.7061084627160739</v>
      </c>
      <c r="N241" s="583">
        <f t="shared" si="19"/>
        <v>4.6631925407899359</v>
      </c>
      <c r="O241" s="583">
        <f t="shared" si="20"/>
        <v>4.3556600000000003</v>
      </c>
      <c r="P241" s="583">
        <f t="shared" si="21"/>
        <v>4.3055439157894737</v>
      </c>
      <c r="Q241" s="583">
        <f t="shared" si="22"/>
        <v>1.8763766315789474</v>
      </c>
      <c r="R241" s="583">
        <f t="shared" si="23"/>
        <v>1.6261111157894741</v>
      </c>
    </row>
    <row r="242" spans="1:18">
      <c r="A242" s="6">
        <v>44590022</v>
      </c>
      <c r="B242" s="470" t="s">
        <v>1005</v>
      </c>
      <c r="C242" s="469" t="s">
        <v>369</v>
      </c>
      <c r="D242" s="6">
        <v>20</v>
      </c>
      <c r="E242" s="6">
        <v>6400</v>
      </c>
      <c r="G242" s="398">
        <v>26152</v>
      </c>
      <c r="H242" s="398">
        <v>30346</v>
      </c>
      <c r="I242" s="398">
        <v>28056.61</v>
      </c>
      <c r="J242" s="398">
        <v>27752.65</v>
      </c>
      <c r="K242" s="398">
        <v>27259.84</v>
      </c>
      <c r="L242" s="398">
        <v>27587.88</v>
      </c>
      <c r="M242" s="583">
        <f t="shared" si="18"/>
        <v>12.438013998681228</v>
      </c>
      <c r="N242" s="583">
        <f t="shared" si="19"/>
        <v>14.584070992766296</v>
      </c>
      <c r="O242" s="583">
        <f t="shared" si="20"/>
        <v>13.142306789473684</v>
      </c>
      <c r="P242" s="583">
        <f t="shared" si="21"/>
        <v>12.620152421052634</v>
      </c>
      <c r="Q242" s="583">
        <f t="shared" si="22"/>
        <v>10.473517473684211</v>
      </c>
      <c r="R242" s="583">
        <f t="shared" si="23"/>
        <v>8.4796431157894752</v>
      </c>
    </row>
    <row r="243" spans="1:18">
      <c r="A243" s="6">
        <v>44590023</v>
      </c>
      <c r="B243" s="470" t="s">
        <v>1006</v>
      </c>
      <c r="C243" s="469" t="s">
        <v>650</v>
      </c>
      <c r="D243" s="6">
        <v>174</v>
      </c>
      <c r="E243" s="6">
        <v>6400</v>
      </c>
      <c r="G243" s="398">
        <v>26877</v>
      </c>
      <c r="H243" s="398">
        <v>25880</v>
      </c>
      <c r="I243" s="398">
        <v>24451.74</v>
      </c>
      <c r="J243" s="398">
        <v>22803.72</v>
      </c>
      <c r="K243" s="398">
        <v>21325.56</v>
      </c>
      <c r="L243" s="398">
        <v>22944.89</v>
      </c>
      <c r="M243" s="583">
        <f t="shared" si="18"/>
        <v>12.782827402973208</v>
      </c>
      <c r="N243" s="583">
        <f t="shared" si="19"/>
        <v>12.437743270704269</v>
      </c>
      <c r="O243" s="583">
        <f t="shared" si="20"/>
        <v>11.453709789473685</v>
      </c>
      <c r="P243" s="583">
        <f t="shared" si="21"/>
        <v>10.369691621052633</v>
      </c>
      <c r="Q243" s="583">
        <f t="shared" si="22"/>
        <v>8.1935046315789481</v>
      </c>
      <c r="R243" s="583">
        <f t="shared" si="23"/>
        <v>7.0525346105263171</v>
      </c>
    </row>
    <row r="244" spans="1:18">
      <c r="A244" s="6">
        <v>44590024</v>
      </c>
      <c r="B244" s="470" t="s">
        <v>1007</v>
      </c>
      <c r="C244" s="469" t="s">
        <v>1657</v>
      </c>
      <c r="D244" s="6">
        <v>40</v>
      </c>
      <c r="E244" s="6">
        <v>6400</v>
      </c>
      <c r="G244" s="398">
        <v>13644</v>
      </c>
      <c r="H244" s="398">
        <v>13337</v>
      </c>
      <c r="I244" s="398">
        <v>12022.04</v>
      </c>
      <c r="J244" s="398">
        <v>11165.21</v>
      </c>
      <c r="K244" s="398">
        <v>10590.65</v>
      </c>
      <c r="L244" s="398">
        <v>11246.05</v>
      </c>
      <c r="M244" s="583">
        <f t="shared" si="18"/>
        <v>6.4891504664272972</v>
      </c>
      <c r="N244" s="583">
        <f t="shared" si="19"/>
        <v>6.4096670015990274</v>
      </c>
      <c r="O244" s="583">
        <f t="shared" si="20"/>
        <v>5.6313766315789486</v>
      </c>
      <c r="P244" s="583">
        <f t="shared" si="21"/>
        <v>5.0772323368421048</v>
      </c>
      <c r="Q244" s="583">
        <f t="shared" si="22"/>
        <v>4.0690392105263156</v>
      </c>
      <c r="R244" s="583">
        <f t="shared" si="23"/>
        <v>3.4566806315789473</v>
      </c>
    </row>
    <row r="245" spans="1:18">
      <c r="A245" s="6">
        <v>44590026</v>
      </c>
      <c r="B245" s="470" t="s">
        <v>1008</v>
      </c>
      <c r="C245" s="469" t="s">
        <v>1658</v>
      </c>
      <c r="D245" s="6">
        <v>1</v>
      </c>
      <c r="E245" s="6">
        <v>6400</v>
      </c>
      <c r="G245" s="398">
        <v>23956</v>
      </c>
      <c r="H245" s="398">
        <v>21958</v>
      </c>
      <c r="I245" s="398">
        <v>21868.55</v>
      </c>
      <c r="J245" s="398">
        <v>21616.639999999999</v>
      </c>
      <c r="K245" s="398">
        <v>16592.82</v>
      </c>
      <c r="L245" s="398">
        <v>19665.310000000001</v>
      </c>
      <c r="M245" s="583">
        <f t="shared" si="18"/>
        <v>11.393586087198207</v>
      </c>
      <c r="N245" s="583">
        <f t="shared" si="19"/>
        <v>10.552858065615315</v>
      </c>
      <c r="O245" s="583">
        <f t="shared" si="20"/>
        <v>10.243689210526316</v>
      </c>
      <c r="P245" s="583">
        <f t="shared" si="21"/>
        <v>9.8298826105263153</v>
      </c>
      <c r="Q245" s="583">
        <f t="shared" si="22"/>
        <v>6.3751361052631577</v>
      </c>
      <c r="R245" s="583">
        <f t="shared" si="23"/>
        <v>6.0444952842105275</v>
      </c>
    </row>
    <row r="246" spans="1:18">
      <c r="A246" s="6">
        <v>44590027</v>
      </c>
      <c r="B246" s="470" t="s">
        <v>1009</v>
      </c>
      <c r="C246" s="469" t="s">
        <v>1659</v>
      </c>
      <c r="D246" s="6">
        <v>2</v>
      </c>
      <c r="E246" s="6">
        <v>6400</v>
      </c>
      <c r="G246" s="398">
        <v>16055</v>
      </c>
      <c r="H246" s="398">
        <v>15764</v>
      </c>
      <c r="I246" s="398">
        <v>15610.53</v>
      </c>
      <c r="J246" s="398">
        <v>15147.79</v>
      </c>
      <c r="K246" s="398">
        <v>13695.67</v>
      </c>
      <c r="L246" s="398">
        <v>12023.31</v>
      </c>
      <c r="M246" s="583">
        <f t="shared" si="18"/>
        <v>7.6358333874589741</v>
      </c>
      <c r="N246" s="583">
        <f t="shared" si="19"/>
        <v>7.5760658778741155</v>
      </c>
      <c r="O246" s="583">
        <f t="shared" si="20"/>
        <v>7.3123008947368424</v>
      </c>
      <c r="P246" s="583">
        <f t="shared" si="21"/>
        <v>6.8882581894736852</v>
      </c>
      <c r="Q246" s="583">
        <f t="shared" si="22"/>
        <v>5.262020578947368</v>
      </c>
      <c r="R246" s="583">
        <f t="shared" si="23"/>
        <v>3.6955858105263162</v>
      </c>
    </row>
    <row r="247" spans="1:18">
      <c r="A247" s="6">
        <v>44590029</v>
      </c>
      <c r="B247" s="470" t="s">
        <v>1010</v>
      </c>
      <c r="C247" s="469" t="s">
        <v>650</v>
      </c>
      <c r="D247" s="6">
        <v>180</v>
      </c>
      <c r="E247" s="6">
        <v>6400</v>
      </c>
      <c r="G247" s="398">
        <v>14987</v>
      </c>
      <c r="H247" s="398">
        <v>13929</v>
      </c>
      <c r="I247" s="398">
        <v>13193.58</v>
      </c>
      <c r="J247" s="398">
        <v>13734.69</v>
      </c>
      <c r="K247" s="398">
        <v>14787.45</v>
      </c>
      <c r="L247" s="398">
        <v>15647.92</v>
      </c>
      <c r="M247" s="583">
        <f t="shared" si="18"/>
        <v>7.1278875725847186</v>
      </c>
      <c r="N247" s="583">
        <f t="shared" si="19"/>
        <v>6.6941779759520781</v>
      </c>
      <c r="O247" s="583">
        <f t="shared" si="20"/>
        <v>6.1801506315789476</v>
      </c>
      <c r="P247" s="583">
        <f t="shared" si="21"/>
        <v>6.2456695578947379</v>
      </c>
      <c r="Q247" s="583">
        <f t="shared" si="22"/>
        <v>5.6814939473684216</v>
      </c>
      <c r="R247" s="583">
        <f t="shared" si="23"/>
        <v>4.8096764631578948</v>
      </c>
    </row>
    <row r="248" spans="1:18">
      <c r="A248" s="6">
        <v>44590032</v>
      </c>
      <c r="B248" s="470" t="s">
        <v>1011</v>
      </c>
      <c r="C248" s="469" t="s">
        <v>1655</v>
      </c>
      <c r="D248" s="6">
        <v>35</v>
      </c>
      <c r="E248" s="6">
        <v>6400</v>
      </c>
      <c r="G248" s="398">
        <v>39672</v>
      </c>
      <c r="H248" s="398">
        <v>40196</v>
      </c>
      <c r="I248" s="398">
        <v>36176.99</v>
      </c>
      <c r="J248" s="398">
        <v>35673.99</v>
      </c>
      <c r="K248" s="398">
        <v>34219.449999999997</v>
      </c>
      <c r="L248" s="398">
        <v>35584.44</v>
      </c>
      <c r="M248" s="583">
        <f t="shared" si="18"/>
        <v>18.868189482857204</v>
      </c>
      <c r="N248" s="583">
        <f t="shared" si="19"/>
        <v>19.31791068428241</v>
      </c>
      <c r="O248" s="583">
        <f t="shared" si="20"/>
        <v>16.946063736842103</v>
      </c>
      <c r="P248" s="583">
        <f t="shared" si="21"/>
        <v>16.222277557894735</v>
      </c>
      <c r="Q248" s="583">
        <f t="shared" si="22"/>
        <v>13.147472894736842</v>
      </c>
      <c r="R248" s="583">
        <f t="shared" si="23"/>
        <v>10.937533136842108</v>
      </c>
    </row>
    <row r="249" spans="1:18">
      <c r="A249" s="6">
        <v>44590033</v>
      </c>
      <c r="B249" s="470" t="s">
        <v>1012</v>
      </c>
      <c r="C249" s="469" t="s">
        <v>1660</v>
      </c>
      <c r="D249" s="6">
        <v>0</v>
      </c>
      <c r="E249" s="6">
        <v>6400</v>
      </c>
      <c r="G249" s="398">
        <v>19680</v>
      </c>
      <c r="H249" s="398">
        <v>33190</v>
      </c>
      <c r="I249" s="398">
        <v>31126.76</v>
      </c>
      <c r="J249" s="398">
        <v>31701.77</v>
      </c>
      <c r="K249" s="398">
        <v>31052.1</v>
      </c>
      <c r="L249" s="398">
        <v>32947.919999999998</v>
      </c>
      <c r="M249" s="583">
        <f t="shared" si="18"/>
        <v>9.3599004089188806</v>
      </c>
      <c r="N249" s="583">
        <f t="shared" si="19"/>
        <v>15.950877092529934</v>
      </c>
      <c r="O249" s="583">
        <f t="shared" si="20"/>
        <v>14.580429684210525</v>
      </c>
      <c r="P249" s="583">
        <f t="shared" si="21"/>
        <v>14.415962778947371</v>
      </c>
      <c r="Q249" s="583">
        <f t="shared" si="22"/>
        <v>11.930543684210527</v>
      </c>
      <c r="R249" s="583">
        <f t="shared" si="23"/>
        <v>10.127150147368422</v>
      </c>
    </row>
    <row r="250" spans="1:18">
      <c r="A250" s="6">
        <v>44590034</v>
      </c>
      <c r="B250" s="470" t="s">
        <v>1013</v>
      </c>
      <c r="C250" s="469" t="s">
        <v>1661</v>
      </c>
      <c r="D250" s="6">
        <v>34</v>
      </c>
      <c r="E250" s="6">
        <v>6400</v>
      </c>
      <c r="G250" s="398">
        <v>27367</v>
      </c>
      <c r="H250" s="398">
        <v>31064</v>
      </c>
      <c r="I250" s="398">
        <v>29993.51</v>
      </c>
      <c r="J250" s="398">
        <v>30717.759999999998</v>
      </c>
      <c r="K250" s="398">
        <v>28494.1</v>
      </c>
      <c r="L250" s="398">
        <v>31323.19</v>
      </c>
      <c r="M250" s="583">
        <f t="shared" si="18"/>
        <v>13.015873703805031</v>
      </c>
      <c r="N250" s="583">
        <f t="shared" si="19"/>
        <v>14.929136667741787</v>
      </c>
      <c r="O250" s="583">
        <f t="shared" si="20"/>
        <v>14.04959152631579</v>
      </c>
      <c r="P250" s="583">
        <f t="shared" si="21"/>
        <v>13.968497178947368</v>
      </c>
      <c r="Q250" s="583">
        <f t="shared" si="22"/>
        <v>10.947733157894737</v>
      </c>
      <c r="R250" s="583">
        <f t="shared" si="23"/>
        <v>9.6277594526315795</v>
      </c>
    </row>
    <row r="251" spans="1:18">
      <c r="A251" s="6">
        <v>44590035</v>
      </c>
      <c r="B251" s="470" t="s">
        <v>1014</v>
      </c>
      <c r="C251" s="469" t="s">
        <v>1662</v>
      </c>
      <c r="D251" s="6">
        <v>6</v>
      </c>
      <c r="E251" s="6">
        <v>6400</v>
      </c>
      <c r="G251" s="398">
        <v>24317</v>
      </c>
      <c r="H251" s="398">
        <v>29056</v>
      </c>
      <c r="I251" s="398">
        <v>26651.87</v>
      </c>
      <c r="J251" s="398">
        <v>24167.919999999998</v>
      </c>
      <c r="K251" s="398">
        <v>24260.48</v>
      </c>
      <c r="L251" s="398">
        <v>23390.25</v>
      </c>
      <c r="M251" s="583">
        <f t="shared" si="18"/>
        <v>11.565279382300835</v>
      </c>
      <c r="N251" s="583">
        <f t="shared" si="19"/>
        <v>13.964106200679414</v>
      </c>
      <c r="O251" s="583">
        <f t="shared" si="20"/>
        <v>12.484297</v>
      </c>
      <c r="P251" s="583">
        <f t="shared" si="21"/>
        <v>10.990043621052632</v>
      </c>
      <c r="Q251" s="583">
        <f t="shared" si="22"/>
        <v>9.321131789473684</v>
      </c>
      <c r="R251" s="583">
        <f t="shared" si="23"/>
        <v>7.1894242105263162</v>
      </c>
    </row>
    <row r="252" spans="1:18">
      <c r="A252" s="6">
        <v>44590036</v>
      </c>
      <c r="B252" s="470" t="s">
        <v>1015</v>
      </c>
      <c r="C252" s="469" t="s">
        <v>1662</v>
      </c>
      <c r="D252" s="6">
        <v>84</v>
      </c>
      <c r="E252" s="6">
        <v>6400</v>
      </c>
      <c r="G252" s="398">
        <v>20023</v>
      </c>
      <c r="H252" s="398">
        <v>23313</v>
      </c>
      <c r="I252" s="398">
        <v>21747.34</v>
      </c>
      <c r="J252" s="398">
        <v>20667.23</v>
      </c>
      <c r="K252" s="398">
        <v>19593.72</v>
      </c>
      <c r="L252" s="398">
        <v>16818.419999999998</v>
      </c>
      <c r="M252" s="583">
        <f t="shared" si="18"/>
        <v>9.5230328195011555</v>
      </c>
      <c r="N252" s="583">
        <f t="shared" si="19"/>
        <v>11.204061393737582</v>
      </c>
      <c r="O252" s="583">
        <f t="shared" si="20"/>
        <v>10.186911894736843</v>
      </c>
      <c r="P252" s="583">
        <f t="shared" si="21"/>
        <v>9.398150905263158</v>
      </c>
      <c r="Q252" s="583">
        <f t="shared" si="22"/>
        <v>7.5281134736842112</v>
      </c>
      <c r="R252" s="583">
        <f t="shared" si="23"/>
        <v>5.1694512000000001</v>
      </c>
    </row>
    <row r="253" spans="1:18">
      <c r="A253" s="6">
        <v>44590037</v>
      </c>
      <c r="B253" s="470" t="s">
        <v>1016</v>
      </c>
      <c r="C253" s="469" t="s">
        <v>1639</v>
      </c>
      <c r="D253" s="6">
        <v>106</v>
      </c>
      <c r="E253" s="6">
        <v>6400</v>
      </c>
      <c r="G253" s="398">
        <v>10557</v>
      </c>
      <c r="H253" s="398">
        <v>13377</v>
      </c>
      <c r="I253" s="398">
        <v>12345.27</v>
      </c>
      <c r="J253" s="398">
        <v>12799.56</v>
      </c>
      <c r="K253" s="398">
        <v>13539.14</v>
      </c>
      <c r="L253" s="398">
        <v>9576.75</v>
      </c>
      <c r="M253" s="583">
        <f t="shared" si="18"/>
        <v>5.0209587711868204</v>
      </c>
      <c r="N253" s="583">
        <f t="shared" si="19"/>
        <v>6.4288907160823419</v>
      </c>
      <c r="O253" s="583">
        <f t="shared" si="20"/>
        <v>5.7827843684210523</v>
      </c>
      <c r="P253" s="583">
        <f t="shared" si="21"/>
        <v>5.8204314947368418</v>
      </c>
      <c r="Q253" s="583">
        <f t="shared" si="22"/>
        <v>5.2018801052631574</v>
      </c>
      <c r="R253" s="583">
        <f t="shared" si="23"/>
        <v>2.9435905263157895</v>
      </c>
    </row>
    <row r="254" spans="1:18">
      <c r="A254" s="6">
        <v>44590038</v>
      </c>
      <c r="B254" s="470" t="s">
        <v>1017</v>
      </c>
      <c r="C254" s="469" t="s">
        <v>452</v>
      </c>
      <c r="D254" s="6">
        <v>5</v>
      </c>
      <c r="E254" s="6">
        <v>6400</v>
      </c>
      <c r="G254" s="398">
        <v>7794</v>
      </c>
      <c r="H254" s="398">
        <v>8713</v>
      </c>
      <c r="I254" s="398">
        <v>8451.86</v>
      </c>
      <c r="J254" s="398">
        <v>8337.49</v>
      </c>
      <c r="K254" s="398">
        <v>8194.3799999999992</v>
      </c>
      <c r="L254" s="398">
        <v>8355.9599999999991</v>
      </c>
      <c r="M254" s="583">
        <f t="shared" si="18"/>
        <v>3.7068629973126908</v>
      </c>
      <c r="N254" s="583">
        <f t="shared" si="19"/>
        <v>4.1874056073279098</v>
      </c>
      <c r="O254" s="583">
        <f t="shared" si="20"/>
        <v>3.959029157894737</v>
      </c>
      <c r="P254" s="583">
        <f t="shared" si="21"/>
        <v>3.7913638736842108</v>
      </c>
      <c r="Q254" s="583">
        <f t="shared" si="22"/>
        <v>3.148367052631579</v>
      </c>
      <c r="R254" s="583">
        <f t="shared" si="23"/>
        <v>2.5683582315789475</v>
      </c>
    </row>
    <row r="255" spans="1:18">
      <c r="A255" s="6">
        <v>44590052</v>
      </c>
      <c r="C255" s="469" t="s">
        <v>1091</v>
      </c>
      <c r="D255" s="6">
        <v>4</v>
      </c>
      <c r="E255" s="6">
        <v>6400</v>
      </c>
      <c r="F255" s="470" t="s">
        <v>1699</v>
      </c>
      <c r="G255" s="398">
        <v>13952</v>
      </c>
      <c r="H255" s="398">
        <v>15719</v>
      </c>
      <c r="I255" s="398">
        <v>19495</v>
      </c>
      <c r="J255" s="398">
        <v>17997</v>
      </c>
      <c r="K255" s="398">
        <v>17997</v>
      </c>
      <c r="L255" s="398">
        <v>17997</v>
      </c>
      <c r="M255" s="583">
        <f t="shared" si="18"/>
        <v>6.635636712664442</v>
      </c>
      <c r="N255" s="583">
        <f t="shared" si="19"/>
        <v>7.5544391990803872</v>
      </c>
      <c r="O255" s="583">
        <f t="shared" si="20"/>
        <v>9.1318684210526317</v>
      </c>
      <c r="P255" s="583">
        <f t="shared" si="21"/>
        <v>8.1838989473684212</v>
      </c>
      <c r="Q255" s="583">
        <f t="shared" si="22"/>
        <v>6.9146368421052626</v>
      </c>
      <c r="R255" s="583">
        <f t="shared" si="23"/>
        <v>5.5317094736842112</v>
      </c>
    </row>
    <row r="256" spans="1:18">
      <c r="A256" s="6">
        <v>44590062</v>
      </c>
      <c r="B256" s="470" t="s">
        <v>1018</v>
      </c>
      <c r="C256" s="469" t="s">
        <v>1655</v>
      </c>
      <c r="D256" s="6">
        <v>4</v>
      </c>
      <c r="E256" s="6">
        <v>6400</v>
      </c>
      <c r="G256" s="398">
        <v>25510</v>
      </c>
      <c r="H256" s="398">
        <v>26926</v>
      </c>
      <c r="I256" s="398">
        <v>30877</v>
      </c>
      <c r="J256" s="398">
        <v>23012.54</v>
      </c>
      <c r="K256" s="398">
        <v>23334.6</v>
      </c>
      <c r="L256" s="398">
        <v>23077.88</v>
      </c>
      <c r="M256" s="583">
        <f t="shared" si="18"/>
        <v>12.132675784121984</v>
      </c>
      <c r="N256" s="583">
        <f t="shared" si="19"/>
        <v>12.940443404442934</v>
      </c>
      <c r="O256" s="583">
        <f t="shared" si="20"/>
        <v>14.463436842105263</v>
      </c>
      <c r="P256" s="583">
        <f t="shared" si="21"/>
        <v>10.464649768421054</v>
      </c>
      <c r="Q256" s="583">
        <f t="shared" si="22"/>
        <v>8.9653989473684206</v>
      </c>
      <c r="R256" s="583">
        <f t="shared" si="23"/>
        <v>7.0934115368421065</v>
      </c>
    </row>
    <row r="257" spans="1:18">
      <c r="A257" s="6">
        <v>44590063</v>
      </c>
      <c r="B257" s="470" t="s">
        <v>1019</v>
      </c>
      <c r="C257" s="469" t="s">
        <v>482</v>
      </c>
      <c r="D257" s="6">
        <v>4</v>
      </c>
      <c r="E257" s="6">
        <v>6400</v>
      </c>
      <c r="G257" s="398">
        <v>12907</v>
      </c>
      <c r="H257" s="398">
        <v>12622</v>
      </c>
      <c r="I257" s="398">
        <v>10840.85</v>
      </c>
      <c r="J257" s="398">
        <v>10627.32</v>
      </c>
      <c r="K257" s="398">
        <v>11681.31</v>
      </c>
      <c r="L257" s="398">
        <v>11711.82</v>
      </c>
      <c r="M257" s="583">
        <f t="shared" si="18"/>
        <v>6.1386298057884146</v>
      </c>
      <c r="N257" s="583">
        <f t="shared" si="19"/>
        <v>6.0660431052097872</v>
      </c>
      <c r="O257" s="583">
        <f t="shared" si="20"/>
        <v>5.078082368421053</v>
      </c>
      <c r="P257" s="583">
        <f t="shared" si="21"/>
        <v>4.8326339368421056</v>
      </c>
      <c r="Q257" s="583">
        <f t="shared" si="22"/>
        <v>4.4880822631578949</v>
      </c>
      <c r="R257" s="583">
        <f t="shared" si="23"/>
        <v>3.5998436210526319</v>
      </c>
    </row>
    <row r="258" spans="1:18">
      <c r="A258" s="6">
        <v>44590064</v>
      </c>
      <c r="B258" s="470" t="s">
        <v>1020</v>
      </c>
      <c r="C258" s="469" t="s">
        <v>402</v>
      </c>
      <c r="D258" s="6">
        <v>2</v>
      </c>
      <c r="E258" s="6">
        <v>6400</v>
      </c>
      <c r="G258" s="398">
        <v>16518</v>
      </c>
      <c r="H258" s="398">
        <v>15143</v>
      </c>
      <c r="I258" s="398">
        <v>15778.09</v>
      </c>
      <c r="J258" s="398">
        <v>16022.02</v>
      </c>
      <c r="K258" s="398">
        <v>15893.9</v>
      </c>
      <c r="L258" s="398">
        <v>16112.42</v>
      </c>
      <c r="M258" s="583">
        <f t="shared" si="18"/>
        <v>7.8560383615102678</v>
      </c>
      <c r="N258" s="583">
        <f t="shared" si="19"/>
        <v>7.2776177105206621</v>
      </c>
      <c r="O258" s="583">
        <f t="shared" si="20"/>
        <v>7.3907895263157899</v>
      </c>
      <c r="P258" s="583">
        <f t="shared" si="21"/>
        <v>7.2858027789473692</v>
      </c>
      <c r="Q258" s="583">
        <f t="shared" si="22"/>
        <v>6.1066036842105262</v>
      </c>
      <c r="R258" s="583">
        <f t="shared" si="23"/>
        <v>4.952449094736842</v>
      </c>
    </row>
    <row r="259" spans="1:18">
      <c r="A259" s="6">
        <v>44590065</v>
      </c>
      <c r="B259" s="470" t="s">
        <v>1021</v>
      </c>
      <c r="C259" s="469" t="s">
        <v>650</v>
      </c>
      <c r="D259" s="6">
        <v>200</v>
      </c>
      <c r="E259" s="6">
        <v>6400</v>
      </c>
      <c r="G259" s="398">
        <v>24399</v>
      </c>
      <c r="H259" s="398">
        <v>24105</v>
      </c>
      <c r="I259" s="398">
        <v>22632.31</v>
      </c>
      <c r="J259" s="398">
        <v>23194.98</v>
      </c>
      <c r="K259" s="398">
        <v>21772.01</v>
      </c>
      <c r="L259" s="398">
        <v>21587.42</v>
      </c>
      <c r="M259" s="583">
        <f t="shared" si="18"/>
        <v>11.604278967337995</v>
      </c>
      <c r="N259" s="583">
        <f t="shared" si="19"/>
        <v>11.584690940507203</v>
      </c>
      <c r="O259" s="583">
        <f t="shared" si="20"/>
        <v>10.601450473684212</v>
      </c>
      <c r="P259" s="583">
        <f t="shared" si="21"/>
        <v>10.547611957894738</v>
      </c>
      <c r="Q259" s="583">
        <f t="shared" si="22"/>
        <v>8.3650354210526316</v>
      </c>
      <c r="R259" s="583">
        <f t="shared" si="23"/>
        <v>6.6352912000000002</v>
      </c>
    </row>
    <row r="260" spans="1:18">
      <c r="A260" s="6">
        <v>44590067</v>
      </c>
      <c r="B260" s="470" t="s">
        <v>1022</v>
      </c>
      <c r="C260" s="469" t="s">
        <v>402</v>
      </c>
      <c r="D260" s="6">
        <v>64</v>
      </c>
      <c r="E260" s="6">
        <v>6400</v>
      </c>
      <c r="G260" s="398">
        <v>14425</v>
      </c>
      <c r="H260" s="398">
        <v>14525</v>
      </c>
      <c r="I260" s="398">
        <v>13410.97</v>
      </c>
      <c r="J260" s="398">
        <v>19647.509999999998</v>
      </c>
      <c r="K260" s="398">
        <v>16205.68</v>
      </c>
      <c r="L260" s="398">
        <v>13851.65</v>
      </c>
      <c r="M260" s="583">
        <f t="shared" si="18"/>
        <v>6.8605977336714865</v>
      </c>
      <c r="N260" s="583">
        <f t="shared" si="19"/>
        <v>6.9806113217534591</v>
      </c>
      <c r="O260" s="583">
        <f t="shared" si="20"/>
        <v>6.2819806842105255</v>
      </c>
      <c r="P260" s="583">
        <f t="shared" si="21"/>
        <v>8.9344466526315784</v>
      </c>
      <c r="Q260" s="583">
        <f t="shared" si="22"/>
        <v>6.2263928421052626</v>
      </c>
      <c r="R260" s="583">
        <f t="shared" si="23"/>
        <v>4.2575597894736843</v>
      </c>
    </row>
    <row r="261" spans="1:18">
      <c r="A261" s="6">
        <v>44590068</v>
      </c>
      <c r="B261" s="470" t="s">
        <v>1023</v>
      </c>
      <c r="C261" s="469" t="s">
        <v>464</v>
      </c>
      <c r="D261" s="6">
        <v>64</v>
      </c>
      <c r="E261" s="6">
        <v>6400</v>
      </c>
      <c r="G261" s="398">
        <v>30174</v>
      </c>
      <c r="H261" s="398">
        <v>30892</v>
      </c>
      <c r="I261" s="398">
        <v>28216.04</v>
      </c>
      <c r="J261" s="398">
        <v>27954.31</v>
      </c>
      <c r="K261" s="398">
        <v>26069.72</v>
      </c>
      <c r="L261" s="398">
        <v>26086.35</v>
      </c>
      <c r="M261" s="583">
        <f t="shared" si="18"/>
        <v>14.350896084284466</v>
      </c>
      <c r="N261" s="583">
        <f t="shared" si="19"/>
        <v>14.846474695463534</v>
      </c>
      <c r="O261" s="583">
        <f t="shared" si="20"/>
        <v>13.216987157894739</v>
      </c>
      <c r="P261" s="583">
        <f t="shared" si="21"/>
        <v>12.711854652631581</v>
      </c>
      <c r="Q261" s="583">
        <f t="shared" si="22"/>
        <v>10.016260842105265</v>
      </c>
      <c r="R261" s="583">
        <f t="shared" si="23"/>
        <v>8.0181202105263161</v>
      </c>
    </row>
    <row r="262" spans="1:18">
      <c r="A262" s="6">
        <v>44590069</v>
      </c>
      <c r="B262" s="470" t="s">
        <v>1024</v>
      </c>
      <c r="C262" s="469" t="s">
        <v>464</v>
      </c>
      <c r="D262" s="6">
        <v>90</v>
      </c>
      <c r="E262" s="6">
        <v>6400</v>
      </c>
      <c r="G262" s="398">
        <v>27904</v>
      </c>
      <c r="H262" s="398">
        <v>36514</v>
      </c>
      <c r="I262" s="398">
        <v>36557.72</v>
      </c>
      <c r="J262" s="398">
        <v>36078.61</v>
      </c>
      <c r="K262" s="398">
        <v>36665.1</v>
      </c>
      <c r="L262" s="398">
        <v>38483.32</v>
      </c>
      <c r="M262" s="583">
        <f t="shared" ref="M262:M325" si="24">$M$4*G262/1000000</f>
        <v>13.271273425328884</v>
      </c>
      <c r="N262" s="583">
        <f t="shared" ref="N262:N325" si="25">$N$4*H262/1000000</f>
        <v>17.548367766093342</v>
      </c>
      <c r="O262" s="583">
        <f t="shared" ref="O262:O325" si="26">$O$4*I262/1000000</f>
        <v>17.124405684210529</v>
      </c>
      <c r="P262" s="583">
        <f t="shared" ref="P262:P325" si="27">$P$4*J262/1000000</f>
        <v>16.406273178947369</v>
      </c>
      <c r="Q262" s="583">
        <f t="shared" ref="Q262:Q325" si="28">$Q$4*K262/1000000</f>
        <v>14.087117368421051</v>
      </c>
      <c r="R262" s="583">
        <f t="shared" ref="R262:R325" si="29">$R$4*L262/1000000</f>
        <v>11.828557305263161</v>
      </c>
    </row>
    <row r="263" spans="1:18">
      <c r="A263" s="6">
        <v>44590073</v>
      </c>
      <c r="B263" s="470" t="s">
        <v>1025</v>
      </c>
      <c r="C263" s="469" t="s">
        <v>1663</v>
      </c>
      <c r="D263" s="6">
        <v>0</v>
      </c>
      <c r="E263" s="6">
        <v>6400</v>
      </c>
      <c r="G263" s="398">
        <v>17469</v>
      </c>
      <c r="H263" s="398">
        <v>17809</v>
      </c>
      <c r="I263" s="398">
        <v>15992.14</v>
      </c>
      <c r="J263" s="398">
        <v>15643.52</v>
      </c>
      <c r="K263" s="398">
        <v>14502.46</v>
      </c>
      <c r="L263" s="398">
        <v>12394.74</v>
      </c>
      <c r="M263" s="583">
        <f t="shared" si="24"/>
        <v>8.3083384270022318</v>
      </c>
      <c r="N263" s="583">
        <f t="shared" si="25"/>
        <v>8.558878280833552</v>
      </c>
      <c r="O263" s="583">
        <f t="shared" si="26"/>
        <v>7.4910550526315784</v>
      </c>
      <c r="P263" s="583">
        <f t="shared" si="27"/>
        <v>7.1136848842105271</v>
      </c>
      <c r="Q263" s="583">
        <f t="shared" si="28"/>
        <v>5.5719977894736834</v>
      </c>
      <c r="R263" s="583">
        <f t="shared" si="29"/>
        <v>3.8097516631578952</v>
      </c>
    </row>
    <row r="264" spans="1:18">
      <c r="A264" s="6">
        <v>44590101</v>
      </c>
      <c r="B264" s="470" t="s">
        <v>1026</v>
      </c>
      <c r="C264" s="469" t="s">
        <v>1664</v>
      </c>
      <c r="D264" s="6">
        <v>1</v>
      </c>
      <c r="E264" s="6">
        <v>6400</v>
      </c>
      <c r="G264" s="398">
        <v>64735</v>
      </c>
      <c r="H264" s="398">
        <v>68563</v>
      </c>
      <c r="I264" s="398">
        <v>77650</v>
      </c>
      <c r="J264" s="593">
        <v>58735</v>
      </c>
      <c r="K264" s="398">
        <v>49343.93</v>
      </c>
      <c r="L264" s="398">
        <v>54940.480000000003</v>
      </c>
      <c r="M264" s="583">
        <f t="shared" si="24"/>
        <v>30.788269968057101</v>
      </c>
      <c r="N264" s="583">
        <f t="shared" si="25"/>
        <v>32.950888402986742</v>
      </c>
      <c r="O264" s="583">
        <f t="shared" si="26"/>
        <v>36.372894736842106</v>
      </c>
      <c r="P264" s="583">
        <f t="shared" si="27"/>
        <v>26.708968421052631</v>
      </c>
      <c r="Q264" s="583">
        <f t="shared" si="28"/>
        <v>18.958457315789474</v>
      </c>
      <c r="R264" s="583">
        <f t="shared" si="29"/>
        <v>16.886968589473685</v>
      </c>
    </row>
    <row r="265" spans="1:18">
      <c r="A265" s="6">
        <v>44590102</v>
      </c>
      <c r="B265" s="470" t="s">
        <v>1027</v>
      </c>
      <c r="C265" s="469" t="s">
        <v>1665</v>
      </c>
      <c r="D265" s="6">
        <v>15</v>
      </c>
      <c r="E265" s="6">
        <v>6400</v>
      </c>
      <c r="G265" s="398">
        <v>12285</v>
      </c>
      <c r="H265" s="398">
        <v>11461</v>
      </c>
      <c r="I265" s="398">
        <v>10911.23</v>
      </c>
      <c r="J265" s="398">
        <v>10840.4</v>
      </c>
      <c r="K265" s="398">
        <v>10435.69</v>
      </c>
      <c r="L265" s="398">
        <v>10178.49</v>
      </c>
      <c r="M265" s="583">
        <f t="shared" si="24"/>
        <v>5.8428036851406731</v>
      </c>
      <c r="N265" s="583">
        <f t="shared" si="25"/>
        <v>5.5080747923315929</v>
      </c>
      <c r="O265" s="583">
        <f t="shared" si="26"/>
        <v>5.1110498421052633</v>
      </c>
      <c r="P265" s="583">
        <f t="shared" si="27"/>
        <v>4.9295292631578951</v>
      </c>
      <c r="Q265" s="583">
        <f t="shared" si="28"/>
        <v>4.0095019473684212</v>
      </c>
      <c r="R265" s="583">
        <f t="shared" si="29"/>
        <v>3.1285464000000003</v>
      </c>
    </row>
    <row r="266" spans="1:18">
      <c r="A266" s="6">
        <v>44590103</v>
      </c>
      <c r="B266" s="470" t="s">
        <v>1028</v>
      </c>
      <c r="C266" s="469" t="s">
        <v>1666</v>
      </c>
      <c r="D266" s="6">
        <v>3</v>
      </c>
      <c r="E266" s="6">
        <v>6400</v>
      </c>
      <c r="G266" s="398">
        <v>3789</v>
      </c>
      <c r="H266" s="398">
        <v>3570</v>
      </c>
      <c r="I266" s="398">
        <v>3176.51</v>
      </c>
      <c r="J266" s="398">
        <v>3604.46</v>
      </c>
      <c r="K266" s="398">
        <v>3477.96</v>
      </c>
      <c r="L266" s="398">
        <v>3186.19</v>
      </c>
      <c r="M266" s="583">
        <f t="shared" si="24"/>
        <v>1.8020661915342295</v>
      </c>
      <c r="N266" s="583">
        <f t="shared" si="25"/>
        <v>1.71571651763579</v>
      </c>
      <c r="O266" s="583">
        <f t="shared" si="26"/>
        <v>1.487944157894737</v>
      </c>
      <c r="P266" s="583">
        <f t="shared" si="27"/>
        <v>1.6390807578947368</v>
      </c>
      <c r="Q266" s="583">
        <f t="shared" si="28"/>
        <v>1.3362688421052631</v>
      </c>
      <c r="R266" s="583">
        <f t="shared" si="29"/>
        <v>0.97933418947368434</v>
      </c>
    </row>
    <row r="267" spans="1:18">
      <c r="A267" s="6">
        <v>44590104</v>
      </c>
      <c r="B267" s="470" t="s">
        <v>1029</v>
      </c>
      <c r="C267" s="469" t="s">
        <v>1666</v>
      </c>
      <c r="D267" s="6">
        <v>27</v>
      </c>
      <c r="E267" s="6">
        <v>6400</v>
      </c>
      <c r="G267" s="398">
        <v>14819</v>
      </c>
      <c r="H267" s="398">
        <v>16203</v>
      </c>
      <c r="I267" s="398">
        <v>15439</v>
      </c>
      <c r="J267" s="398">
        <v>14560.52</v>
      </c>
      <c r="K267" s="398">
        <v>12796.08</v>
      </c>
      <c r="L267" s="398">
        <v>11637.14</v>
      </c>
      <c r="M267" s="583">
        <f t="shared" si="24"/>
        <v>7.0479859837280943</v>
      </c>
      <c r="N267" s="583">
        <f t="shared" si="25"/>
        <v>7.787046144328488</v>
      </c>
      <c r="O267" s="583">
        <f t="shared" si="26"/>
        <v>7.2319526315789471</v>
      </c>
      <c r="P267" s="583">
        <f t="shared" si="27"/>
        <v>6.6212048842105267</v>
      </c>
      <c r="Q267" s="583">
        <f t="shared" si="28"/>
        <v>4.9163886315789478</v>
      </c>
      <c r="R267" s="583">
        <f t="shared" si="29"/>
        <v>3.5768893473684216</v>
      </c>
    </row>
    <row r="268" spans="1:18">
      <c r="A268" s="6">
        <v>44590105</v>
      </c>
      <c r="B268" s="470" t="s">
        <v>1030</v>
      </c>
      <c r="C268" s="469" t="s">
        <v>354</v>
      </c>
      <c r="D268" s="6">
        <v>40</v>
      </c>
      <c r="E268" s="6">
        <v>6400</v>
      </c>
      <c r="G268" s="398">
        <v>4675</v>
      </c>
      <c r="H268" s="398">
        <v>5089</v>
      </c>
      <c r="I268" s="398">
        <v>4902.03</v>
      </c>
      <c r="J268" s="398">
        <v>4605.6499999999996</v>
      </c>
      <c r="K268" s="398">
        <v>4750.12</v>
      </c>
      <c r="L268" s="398">
        <v>5228.82</v>
      </c>
      <c r="M268" s="583">
        <f t="shared" si="24"/>
        <v>2.2234519518138089</v>
      </c>
      <c r="N268" s="583">
        <f t="shared" si="25"/>
        <v>2.4457370751396454</v>
      </c>
      <c r="O268" s="583">
        <f t="shared" si="26"/>
        <v>2.2962140526315791</v>
      </c>
      <c r="P268" s="583">
        <f t="shared" si="27"/>
        <v>2.0943587368421053</v>
      </c>
      <c r="Q268" s="583">
        <f t="shared" si="28"/>
        <v>1.8250461052631579</v>
      </c>
      <c r="R268" s="583">
        <f t="shared" si="29"/>
        <v>1.6071741473684211</v>
      </c>
    </row>
    <row r="269" spans="1:18">
      <c r="A269" s="6">
        <v>44590106</v>
      </c>
      <c r="B269" s="470" t="s">
        <v>1031</v>
      </c>
      <c r="C269" s="469" t="s">
        <v>1667</v>
      </c>
      <c r="D269" s="6">
        <v>2</v>
      </c>
      <c r="E269" s="6">
        <v>6400</v>
      </c>
      <c r="G269" s="398">
        <v>11199</v>
      </c>
      <c r="H269" s="398">
        <v>11511</v>
      </c>
      <c r="I269" s="398">
        <v>10422.92</v>
      </c>
      <c r="J269" s="398">
        <v>10848.17</v>
      </c>
      <c r="K269" s="398">
        <v>9531.69</v>
      </c>
      <c r="L269" s="398">
        <v>9595.18</v>
      </c>
      <c r="M269" s="583">
        <f t="shared" si="24"/>
        <v>5.3262969857460645</v>
      </c>
      <c r="N269" s="583">
        <f t="shared" si="25"/>
        <v>5.5321044354357358</v>
      </c>
      <c r="O269" s="583">
        <f t="shared" si="26"/>
        <v>4.8823151578947375</v>
      </c>
      <c r="P269" s="583">
        <f t="shared" si="27"/>
        <v>4.933062568421053</v>
      </c>
      <c r="Q269" s="583">
        <f t="shared" si="28"/>
        <v>3.6621756315789473</v>
      </c>
      <c r="R269" s="583">
        <f t="shared" si="29"/>
        <v>2.9492553263157899</v>
      </c>
    </row>
    <row r="270" spans="1:18">
      <c r="A270" s="6">
        <v>44590107</v>
      </c>
      <c r="B270" s="470" t="s">
        <v>1032</v>
      </c>
      <c r="C270" s="469" t="s">
        <v>1667</v>
      </c>
      <c r="D270" s="6">
        <v>44</v>
      </c>
      <c r="E270" s="6">
        <v>6400</v>
      </c>
      <c r="G270" s="398">
        <v>9890</v>
      </c>
      <c r="H270" s="398">
        <v>9616</v>
      </c>
      <c r="I270" s="398">
        <v>8832.83</v>
      </c>
      <c r="J270" s="398">
        <v>8872.32</v>
      </c>
      <c r="K270" s="398">
        <v>8244.9699999999993</v>
      </c>
      <c r="L270" s="398">
        <v>7026.58</v>
      </c>
      <c r="M270" s="583">
        <f t="shared" si="24"/>
        <v>4.7037304392381971</v>
      </c>
      <c r="N270" s="583">
        <f t="shared" si="25"/>
        <v>4.6213809617887271</v>
      </c>
      <c r="O270" s="583">
        <f t="shared" si="26"/>
        <v>4.1374835263157896</v>
      </c>
      <c r="P270" s="583">
        <f t="shared" si="27"/>
        <v>4.0345707789473684</v>
      </c>
      <c r="Q270" s="583">
        <f t="shared" si="28"/>
        <v>3.1678042631578944</v>
      </c>
      <c r="R270" s="583">
        <f t="shared" si="29"/>
        <v>2.1597488000000005</v>
      </c>
    </row>
    <row r="271" spans="1:18">
      <c r="A271" s="6">
        <v>44590111</v>
      </c>
      <c r="B271" s="470" t="s">
        <v>1033</v>
      </c>
      <c r="C271" s="469" t="s">
        <v>1596</v>
      </c>
      <c r="D271" s="6">
        <v>7</v>
      </c>
      <c r="E271" s="6">
        <v>6400</v>
      </c>
      <c r="G271" s="398">
        <v>21134</v>
      </c>
      <c r="H271" s="398">
        <v>20132</v>
      </c>
      <c r="I271" s="398">
        <v>16050</v>
      </c>
      <c r="J271" s="593">
        <v>17388</v>
      </c>
      <c r="K271" s="398">
        <v>16589.18</v>
      </c>
      <c r="L271" s="398">
        <v>16383.32</v>
      </c>
      <c r="M271" s="583">
        <f t="shared" si="24"/>
        <v>10.051429636285143</v>
      </c>
      <c r="N271" s="583">
        <f t="shared" si="25"/>
        <v>9.6752954994520231</v>
      </c>
      <c r="O271" s="583">
        <f t="shared" si="26"/>
        <v>7.5181578947368424</v>
      </c>
      <c r="P271" s="583">
        <f t="shared" si="27"/>
        <v>7.9069642105263167</v>
      </c>
      <c r="Q271" s="583">
        <f t="shared" si="28"/>
        <v>6.3737375789473694</v>
      </c>
      <c r="R271" s="583">
        <f t="shared" si="29"/>
        <v>5.0357152000000003</v>
      </c>
    </row>
    <row r="272" spans="1:18">
      <c r="A272" s="6">
        <v>44590121</v>
      </c>
      <c r="B272" s="470" t="s">
        <v>1034</v>
      </c>
      <c r="C272" s="469" t="s">
        <v>1586</v>
      </c>
      <c r="D272" s="6">
        <v>19</v>
      </c>
      <c r="E272" s="6">
        <v>6400</v>
      </c>
      <c r="G272" s="398">
        <v>7332</v>
      </c>
      <c r="H272" s="398">
        <v>8453</v>
      </c>
      <c r="I272" s="398">
        <v>7599.59</v>
      </c>
      <c r="J272" s="398">
        <v>7652.85</v>
      </c>
      <c r="K272" s="398">
        <v>7796.83</v>
      </c>
      <c r="L272" s="398">
        <v>8124.39</v>
      </c>
      <c r="M272" s="583">
        <f t="shared" si="24"/>
        <v>3.4871336279569731</v>
      </c>
      <c r="N272" s="583">
        <f t="shared" si="25"/>
        <v>4.0624514631863677</v>
      </c>
      <c r="O272" s="583">
        <f t="shared" si="26"/>
        <v>3.5598079473684212</v>
      </c>
      <c r="P272" s="583">
        <f t="shared" si="27"/>
        <v>3.4800328421052633</v>
      </c>
      <c r="Q272" s="583">
        <f t="shared" si="28"/>
        <v>2.9956241578947371</v>
      </c>
      <c r="R272" s="583">
        <f t="shared" si="29"/>
        <v>2.49718092631579</v>
      </c>
    </row>
    <row r="273" spans="1:18">
      <c r="A273" s="6">
        <v>44590122</v>
      </c>
      <c r="B273" s="470" t="s">
        <v>1035</v>
      </c>
      <c r="C273" s="469" t="s">
        <v>1668</v>
      </c>
      <c r="D273" s="6">
        <v>5</v>
      </c>
      <c r="E273" s="6">
        <v>6400</v>
      </c>
      <c r="G273" s="398">
        <v>22792</v>
      </c>
      <c r="H273" s="398">
        <v>24191</v>
      </c>
      <c r="I273" s="398">
        <v>22397.32</v>
      </c>
      <c r="J273" s="398">
        <v>23387.759999999998</v>
      </c>
      <c r="K273" s="398">
        <v>23220.42</v>
      </c>
      <c r="L273" s="398">
        <v>23951.759999999998</v>
      </c>
      <c r="M273" s="583">
        <f t="shared" si="24"/>
        <v>10.839982221548736</v>
      </c>
      <c r="N273" s="583">
        <f t="shared" si="25"/>
        <v>11.626021926646329</v>
      </c>
      <c r="O273" s="583">
        <f t="shared" si="26"/>
        <v>10.491376210526315</v>
      </c>
      <c r="P273" s="583">
        <f t="shared" si="27"/>
        <v>10.635276126315789</v>
      </c>
      <c r="Q273" s="583">
        <f t="shared" si="28"/>
        <v>8.9215297894736842</v>
      </c>
      <c r="R273" s="583">
        <f t="shared" si="29"/>
        <v>7.3620146526315793</v>
      </c>
    </row>
    <row r="274" spans="1:18">
      <c r="A274" s="6">
        <v>44590123</v>
      </c>
      <c r="B274" s="470" t="s">
        <v>1036</v>
      </c>
      <c r="C274" s="469" t="s">
        <v>650</v>
      </c>
      <c r="D274" s="6">
        <v>151</v>
      </c>
      <c r="E274" s="6">
        <v>6400</v>
      </c>
      <c r="G274" s="398">
        <v>13445</v>
      </c>
      <c r="H274" s="398">
        <v>13111</v>
      </c>
      <c r="I274" s="398">
        <v>12645.88</v>
      </c>
      <c r="J274" s="398">
        <v>12466.31</v>
      </c>
      <c r="K274" s="398">
        <v>11967.75</v>
      </c>
      <c r="L274" s="398">
        <v>12062.94</v>
      </c>
      <c r="M274" s="583">
        <f t="shared" si="24"/>
        <v>6.3945051320078425</v>
      </c>
      <c r="N274" s="583">
        <f t="shared" si="25"/>
        <v>6.3010530147683026</v>
      </c>
      <c r="O274" s="583">
        <f t="shared" si="26"/>
        <v>5.9235964210526308</v>
      </c>
      <c r="P274" s="583">
        <f t="shared" si="27"/>
        <v>5.6688904421052637</v>
      </c>
      <c r="Q274" s="583">
        <f t="shared" si="28"/>
        <v>4.5981355263157893</v>
      </c>
      <c r="R274" s="583">
        <f t="shared" si="29"/>
        <v>3.7077668210526324</v>
      </c>
    </row>
    <row r="275" spans="1:18">
      <c r="A275" s="6">
        <v>44590124</v>
      </c>
      <c r="B275" s="470" t="s">
        <v>1037</v>
      </c>
      <c r="C275" s="469" t="s">
        <v>1669</v>
      </c>
      <c r="D275" s="6">
        <v>25</v>
      </c>
      <c r="E275" s="6">
        <v>6400</v>
      </c>
      <c r="G275" s="398">
        <v>10478</v>
      </c>
      <c r="H275" s="398">
        <v>12640</v>
      </c>
      <c r="I275" s="398">
        <v>11676</v>
      </c>
      <c r="J275" s="398">
        <v>10452.620000000001</v>
      </c>
      <c r="K275" s="398">
        <v>9449.4500000000007</v>
      </c>
      <c r="L275" s="398">
        <v>8651.4500000000007</v>
      </c>
      <c r="M275" s="583">
        <f t="shared" si="24"/>
        <v>4.9833860002363837</v>
      </c>
      <c r="N275" s="583">
        <f t="shared" si="25"/>
        <v>6.0746937767272788</v>
      </c>
      <c r="O275" s="583">
        <f t="shared" si="26"/>
        <v>5.4692842105263155</v>
      </c>
      <c r="P275" s="583">
        <f t="shared" si="27"/>
        <v>4.7531914105263162</v>
      </c>
      <c r="Q275" s="583">
        <f t="shared" si="28"/>
        <v>3.6305781578947371</v>
      </c>
      <c r="R275" s="583">
        <f t="shared" si="29"/>
        <v>2.65918252631579</v>
      </c>
    </row>
    <row r="276" spans="1:18">
      <c r="A276" s="6">
        <v>44590125</v>
      </c>
      <c r="B276" s="470" t="s">
        <v>1038</v>
      </c>
      <c r="C276" s="469" t="s">
        <v>1670</v>
      </c>
      <c r="D276" s="6">
        <v>43</v>
      </c>
      <c r="E276" s="6">
        <v>6400</v>
      </c>
      <c r="G276" s="398">
        <v>12179</v>
      </c>
      <c r="H276" s="398">
        <v>13052</v>
      </c>
      <c r="I276" s="398">
        <v>9314</v>
      </c>
      <c r="J276" s="398">
        <v>9942.19</v>
      </c>
      <c r="K276" s="398">
        <v>9514.52</v>
      </c>
      <c r="L276" s="398">
        <v>10003.06</v>
      </c>
      <c r="M276" s="583">
        <f t="shared" si="24"/>
        <v>5.7923895874097076</v>
      </c>
      <c r="N276" s="583">
        <f t="shared" si="25"/>
        <v>6.2726980359054139</v>
      </c>
      <c r="O276" s="583">
        <f t="shared" si="26"/>
        <v>4.3628736842105269</v>
      </c>
      <c r="P276" s="583">
        <f t="shared" si="27"/>
        <v>4.521080084210527</v>
      </c>
      <c r="Q276" s="583">
        <f t="shared" si="28"/>
        <v>3.6555787368421058</v>
      </c>
      <c r="R276" s="583">
        <f t="shared" si="29"/>
        <v>3.0746247578947372</v>
      </c>
    </row>
    <row r="277" spans="1:18">
      <c r="A277" s="6">
        <v>44590126</v>
      </c>
      <c r="B277" s="470" t="s">
        <v>1039</v>
      </c>
      <c r="C277" s="469" t="s">
        <v>499</v>
      </c>
      <c r="D277" s="6">
        <v>23</v>
      </c>
      <c r="E277" s="6">
        <v>6400</v>
      </c>
      <c r="G277" s="398">
        <v>5577</v>
      </c>
      <c r="H277" s="398">
        <v>5452</v>
      </c>
      <c r="I277" s="398">
        <v>5415.69</v>
      </c>
      <c r="J277" s="398">
        <v>5549.58</v>
      </c>
      <c r="K277" s="398">
        <v>5485.72</v>
      </c>
      <c r="L277" s="398">
        <v>5696.07</v>
      </c>
      <c r="M277" s="583">
        <f t="shared" si="24"/>
        <v>2.6524473872225913</v>
      </c>
      <c r="N277" s="583">
        <f t="shared" si="25"/>
        <v>2.6201922840757215</v>
      </c>
      <c r="O277" s="583">
        <f t="shared" si="26"/>
        <v>2.5368232105263155</v>
      </c>
      <c r="P277" s="583">
        <f t="shared" si="27"/>
        <v>2.5235984842105266</v>
      </c>
      <c r="Q277" s="583">
        <f t="shared" si="28"/>
        <v>2.1076713684210526</v>
      </c>
      <c r="R277" s="583">
        <f t="shared" si="29"/>
        <v>1.7507920421052634</v>
      </c>
    </row>
    <row r="278" spans="1:18">
      <c r="B278" s="470" t="s">
        <v>1040</v>
      </c>
      <c r="F278" s="470" t="s">
        <v>1689</v>
      </c>
      <c r="G278" s="398">
        <f>H278</f>
        <v>14161.577499999999</v>
      </c>
      <c r="H278" s="398">
        <f>(I278+J278+K278+L278)/4</f>
        <v>14161.577499999999</v>
      </c>
      <c r="I278" s="398">
        <v>13561.42</v>
      </c>
      <c r="J278" s="398">
        <v>13427.38</v>
      </c>
      <c r="K278" s="398">
        <v>14572.88</v>
      </c>
      <c r="L278" s="398">
        <v>15084.63</v>
      </c>
      <c r="M278" s="583">
        <f t="shared" si="24"/>
        <v>6.7353127557513428</v>
      </c>
      <c r="N278" s="583">
        <f t="shared" si="25"/>
        <v>6.8059530623331526</v>
      </c>
      <c r="O278" s="583">
        <f t="shared" si="26"/>
        <v>6.3524546315789472</v>
      </c>
      <c r="P278" s="583">
        <f t="shared" si="27"/>
        <v>6.1059243789473676</v>
      </c>
      <c r="Q278" s="583">
        <f t="shared" si="28"/>
        <v>5.5990538947368425</v>
      </c>
      <c r="R278" s="583">
        <f t="shared" si="29"/>
        <v>4.6365389052631585</v>
      </c>
    </row>
    <row r="279" spans="1:18">
      <c r="A279" s="6">
        <v>44590128</v>
      </c>
      <c r="B279" s="470" t="s">
        <v>1041</v>
      </c>
      <c r="C279" s="469" t="s">
        <v>1671</v>
      </c>
      <c r="D279" s="6">
        <v>61</v>
      </c>
      <c r="E279" s="6">
        <v>6400</v>
      </c>
      <c r="G279" s="398">
        <v>32891</v>
      </c>
      <c r="H279" s="398">
        <v>30285</v>
      </c>
      <c r="I279" s="398">
        <v>29905.67</v>
      </c>
      <c r="J279" s="398">
        <v>29436.35</v>
      </c>
      <c r="K279" s="398">
        <v>29334.47</v>
      </c>
      <c r="L279" s="398">
        <v>30109.55</v>
      </c>
      <c r="M279" s="583">
        <f t="shared" si="24"/>
        <v>15.643114042162139</v>
      </c>
      <c r="N279" s="583">
        <f t="shared" si="25"/>
        <v>14.554754828179242</v>
      </c>
      <c r="O279" s="583">
        <f t="shared" si="26"/>
        <v>14.008445421052631</v>
      </c>
      <c r="P279" s="583">
        <f t="shared" si="27"/>
        <v>13.385792842105264</v>
      </c>
      <c r="Q279" s="583">
        <f t="shared" si="28"/>
        <v>11.270612157894737</v>
      </c>
      <c r="R279" s="583">
        <f t="shared" si="29"/>
        <v>9.2547248421052632</v>
      </c>
    </row>
    <row r="280" spans="1:18">
      <c r="A280" s="6">
        <v>44590129</v>
      </c>
      <c r="B280" s="470" t="s">
        <v>1042</v>
      </c>
      <c r="C280" s="469" t="s">
        <v>1671</v>
      </c>
      <c r="E280" s="6">
        <v>6400</v>
      </c>
      <c r="G280" s="398">
        <v>21214</v>
      </c>
      <c r="H280" s="398">
        <v>18932</v>
      </c>
      <c r="I280" s="398">
        <v>22392</v>
      </c>
      <c r="J280" s="593">
        <v>19211</v>
      </c>
      <c r="K280" s="398">
        <v>17865.68</v>
      </c>
      <c r="L280" s="398">
        <v>18121.89</v>
      </c>
      <c r="M280" s="583">
        <f t="shared" si="24"/>
        <v>10.089478011931154</v>
      </c>
      <c r="N280" s="583">
        <f t="shared" si="25"/>
        <v>9.0985840649525969</v>
      </c>
      <c r="O280" s="583">
        <f t="shared" si="26"/>
        <v>10.488884210526315</v>
      </c>
      <c r="P280" s="583">
        <f t="shared" si="27"/>
        <v>8.7359494736842098</v>
      </c>
      <c r="Q280" s="583">
        <f t="shared" si="28"/>
        <v>6.8641823157894741</v>
      </c>
      <c r="R280" s="583">
        <f t="shared" si="29"/>
        <v>5.5700967157894743</v>
      </c>
    </row>
    <row r="281" spans="1:18">
      <c r="A281" s="6">
        <v>44590131</v>
      </c>
      <c r="B281" s="470" t="s">
        <v>1043</v>
      </c>
      <c r="C281" s="469" t="s">
        <v>369</v>
      </c>
      <c r="D281" s="6">
        <v>41</v>
      </c>
      <c r="E281" s="6">
        <v>6400</v>
      </c>
      <c r="G281" s="398">
        <v>12253</v>
      </c>
      <c r="H281" s="398">
        <v>13865</v>
      </c>
      <c r="I281" s="398">
        <v>13938</v>
      </c>
      <c r="J281" s="398">
        <v>13446.96</v>
      </c>
      <c r="K281" s="398">
        <v>12758.28</v>
      </c>
      <c r="L281" s="398">
        <v>12460.19</v>
      </c>
      <c r="M281" s="583">
        <f t="shared" si="24"/>
        <v>5.8275843348822685</v>
      </c>
      <c r="N281" s="583">
        <f t="shared" si="25"/>
        <v>6.6634200327787756</v>
      </c>
      <c r="O281" s="583">
        <f t="shared" si="26"/>
        <v>6.528852631578947</v>
      </c>
      <c r="P281" s="583">
        <f t="shared" si="27"/>
        <v>6.1148281263157891</v>
      </c>
      <c r="Q281" s="583">
        <f t="shared" si="28"/>
        <v>4.9018654736842109</v>
      </c>
      <c r="R281" s="583">
        <f t="shared" si="29"/>
        <v>3.8298689263157901</v>
      </c>
    </row>
    <row r="282" spans="1:18">
      <c r="A282" s="6">
        <v>44590132</v>
      </c>
      <c r="B282" s="470" t="s">
        <v>1044</v>
      </c>
      <c r="C282" s="469" t="s">
        <v>357</v>
      </c>
      <c r="D282" s="6">
        <v>42</v>
      </c>
      <c r="E282" s="6">
        <v>6400</v>
      </c>
      <c r="G282" s="398">
        <v>19356</v>
      </c>
      <c r="H282" s="398">
        <v>22292</v>
      </c>
      <c r="I282" s="398">
        <v>20572.580000000002</v>
      </c>
      <c r="J282" s="398">
        <v>20685.2</v>
      </c>
      <c r="K282" s="398">
        <v>20235.55</v>
      </c>
      <c r="L282" s="398">
        <v>21016.16</v>
      </c>
      <c r="M282" s="583">
        <f t="shared" si="24"/>
        <v>9.2058044875525322</v>
      </c>
      <c r="N282" s="583">
        <f t="shared" si="25"/>
        <v>10.713376081550987</v>
      </c>
      <c r="O282" s="583">
        <f t="shared" si="26"/>
        <v>9.6366295789473693</v>
      </c>
      <c r="P282" s="583">
        <f t="shared" si="27"/>
        <v>9.4063225263157904</v>
      </c>
      <c r="Q282" s="583">
        <f t="shared" si="28"/>
        <v>7.7747113157894736</v>
      </c>
      <c r="R282" s="583">
        <f t="shared" si="29"/>
        <v>6.4597039157894747</v>
      </c>
    </row>
    <row r="283" spans="1:18">
      <c r="A283" s="6">
        <v>44590133</v>
      </c>
      <c r="B283" s="470" t="s">
        <v>1045</v>
      </c>
      <c r="C283" s="469" t="s">
        <v>52</v>
      </c>
      <c r="D283" s="6">
        <v>1</v>
      </c>
      <c r="E283" s="6">
        <v>6400</v>
      </c>
      <c r="G283" s="398">
        <v>25799</v>
      </c>
      <c r="H283" s="398">
        <v>24851</v>
      </c>
      <c r="I283" s="398">
        <v>23038.99</v>
      </c>
      <c r="J283" s="398">
        <v>23729.11</v>
      </c>
      <c r="K283" s="398">
        <v>23391.56</v>
      </c>
      <c r="L283" s="398">
        <v>24952.76</v>
      </c>
      <c r="M283" s="583">
        <f t="shared" si="24"/>
        <v>12.270125541143202</v>
      </c>
      <c r="N283" s="583">
        <f t="shared" si="25"/>
        <v>11.943213215621013</v>
      </c>
      <c r="O283" s="583">
        <f t="shared" si="26"/>
        <v>10.791947947368422</v>
      </c>
      <c r="P283" s="583">
        <f t="shared" si="27"/>
        <v>10.790500547368422</v>
      </c>
      <c r="Q283" s="583">
        <f t="shared" si="28"/>
        <v>8.9872835789473697</v>
      </c>
      <c r="R283" s="583">
        <f t="shared" si="29"/>
        <v>7.6696904421052636</v>
      </c>
    </row>
    <row r="284" spans="1:18">
      <c r="A284" s="6">
        <v>44590134</v>
      </c>
      <c r="B284" s="470" t="s">
        <v>1046</v>
      </c>
      <c r="C284" s="469" t="s">
        <v>1672</v>
      </c>
      <c r="D284" s="6">
        <v>39</v>
      </c>
      <c r="E284" s="6">
        <v>6400</v>
      </c>
      <c r="G284" s="398">
        <v>27929</v>
      </c>
      <c r="H284" s="398">
        <v>30906</v>
      </c>
      <c r="I284" s="398">
        <v>28004.94</v>
      </c>
      <c r="J284" s="398">
        <v>28007.52</v>
      </c>
      <c r="K284" s="398">
        <v>26824.7</v>
      </c>
      <c r="L284" s="398">
        <v>23410.37</v>
      </c>
      <c r="M284" s="583">
        <f t="shared" si="24"/>
        <v>13.283163542718263</v>
      </c>
      <c r="N284" s="583">
        <f t="shared" si="25"/>
        <v>14.853202995532696</v>
      </c>
      <c r="O284" s="583">
        <f t="shared" si="26"/>
        <v>13.11810347368421</v>
      </c>
      <c r="P284" s="583">
        <f t="shared" si="27"/>
        <v>12.7360512</v>
      </c>
      <c r="Q284" s="583">
        <f t="shared" si="28"/>
        <v>10.306332105263159</v>
      </c>
      <c r="R284" s="583">
        <f t="shared" si="29"/>
        <v>7.1956084631578952</v>
      </c>
    </row>
    <row r="285" spans="1:18">
      <c r="A285" s="6">
        <v>44590135</v>
      </c>
      <c r="B285" s="470" t="s">
        <v>1047</v>
      </c>
      <c r="C285" s="469" t="s">
        <v>432</v>
      </c>
      <c r="D285" s="6">
        <v>98</v>
      </c>
      <c r="E285" s="6">
        <v>6400</v>
      </c>
      <c r="G285" s="398">
        <v>17632</v>
      </c>
      <c r="H285" s="398">
        <v>17089</v>
      </c>
      <c r="I285" s="398">
        <v>16285.3</v>
      </c>
      <c r="J285" s="398">
        <v>17047.919999999998</v>
      </c>
      <c r="K285" s="398">
        <v>17225.009999999998</v>
      </c>
      <c r="L285" s="398">
        <v>16350.41</v>
      </c>
      <c r="M285" s="583">
        <f t="shared" si="24"/>
        <v>8.3858619923809812</v>
      </c>
      <c r="N285" s="583">
        <f t="shared" si="25"/>
        <v>8.2128514201338962</v>
      </c>
      <c r="O285" s="583">
        <f t="shared" si="26"/>
        <v>7.6283773684210523</v>
      </c>
      <c r="P285" s="583">
        <f t="shared" si="27"/>
        <v>7.7523173052631567</v>
      </c>
      <c r="Q285" s="583">
        <f t="shared" si="28"/>
        <v>6.6180301578947365</v>
      </c>
      <c r="R285" s="583">
        <f t="shared" si="29"/>
        <v>5.0255997052631587</v>
      </c>
    </row>
    <row r="286" spans="1:18">
      <c r="A286" s="6">
        <v>44590136</v>
      </c>
      <c r="B286" s="470" t="s">
        <v>1048</v>
      </c>
      <c r="C286" s="469" t="s">
        <v>391</v>
      </c>
      <c r="D286" s="6">
        <v>6</v>
      </c>
      <c r="E286" s="6">
        <v>6400</v>
      </c>
      <c r="G286" s="398">
        <v>23866</v>
      </c>
      <c r="H286" s="398">
        <v>23693</v>
      </c>
      <c r="I286" s="398">
        <v>19628</v>
      </c>
      <c r="J286" s="593">
        <v>23085</v>
      </c>
      <c r="K286" s="398">
        <v>22285.52</v>
      </c>
      <c r="L286" s="398">
        <v>23016.03</v>
      </c>
      <c r="M286" s="583">
        <f t="shared" si="24"/>
        <v>11.350781664596443</v>
      </c>
      <c r="N286" s="583">
        <f t="shared" si="25"/>
        <v>11.386686681329067</v>
      </c>
      <c r="O286" s="583">
        <f t="shared" si="26"/>
        <v>9.1941684210526304</v>
      </c>
      <c r="P286" s="583">
        <f t="shared" si="27"/>
        <v>10.4976</v>
      </c>
      <c r="Q286" s="583">
        <f t="shared" si="28"/>
        <v>8.562331368421054</v>
      </c>
      <c r="R286" s="583">
        <f t="shared" si="29"/>
        <v>7.0744008000000012</v>
      </c>
    </row>
    <row r="287" spans="1:18">
      <c r="A287" s="6">
        <v>44590137</v>
      </c>
      <c r="B287" s="470" t="s">
        <v>1049</v>
      </c>
      <c r="C287" s="469" t="s">
        <v>432</v>
      </c>
      <c r="D287" s="6">
        <v>24</v>
      </c>
      <c r="E287" s="6">
        <v>6400</v>
      </c>
      <c r="G287" s="398">
        <v>27330</v>
      </c>
      <c r="H287" s="398">
        <v>28626</v>
      </c>
      <c r="I287" s="398">
        <v>23826.28</v>
      </c>
      <c r="J287" s="398">
        <v>23901.66</v>
      </c>
      <c r="K287" s="398">
        <v>23024.85</v>
      </c>
      <c r="L287" s="398">
        <v>23693.22</v>
      </c>
      <c r="M287" s="583">
        <f t="shared" si="24"/>
        <v>12.99827633006875</v>
      </c>
      <c r="N287" s="583">
        <f t="shared" si="25"/>
        <v>13.757451269983788</v>
      </c>
      <c r="O287" s="583">
        <f t="shared" si="26"/>
        <v>11.160731157894736</v>
      </c>
      <c r="P287" s="583">
        <f t="shared" si="27"/>
        <v>10.868965389473685</v>
      </c>
      <c r="Q287" s="583">
        <f t="shared" si="28"/>
        <v>8.8463897368421058</v>
      </c>
      <c r="R287" s="583">
        <f t="shared" si="29"/>
        <v>7.2825476210526334</v>
      </c>
    </row>
    <row r="288" spans="1:18">
      <c r="A288" s="6">
        <v>44590138</v>
      </c>
      <c r="B288" s="470" t="s">
        <v>1050</v>
      </c>
      <c r="C288" s="469" t="s">
        <v>395</v>
      </c>
      <c r="D288" s="6">
        <v>20</v>
      </c>
      <c r="E288" s="6">
        <v>6400</v>
      </c>
      <c r="G288" s="398">
        <v>14935</v>
      </c>
      <c r="H288" s="398">
        <v>14729</v>
      </c>
      <c r="I288" s="398">
        <v>13900.16</v>
      </c>
      <c r="J288" s="398">
        <v>13749.45</v>
      </c>
      <c r="K288" s="398">
        <v>13869.77</v>
      </c>
      <c r="L288" s="398">
        <v>15424.63</v>
      </c>
      <c r="M288" s="583">
        <f t="shared" si="24"/>
        <v>7.1031561284148106</v>
      </c>
      <c r="N288" s="583">
        <f t="shared" si="25"/>
        <v>7.0786522656183619</v>
      </c>
      <c r="O288" s="583">
        <f t="shared" si="26"/>
        <v>6.5111275789473684</v>
      </c>
      <c r="P288" s="583">
        <f t="shared" si="27"/>
        <v>6.2523814736842116</v>
      </c>
      <c r="Q288" s="583">
        <f t="shared" si="28"/>
        <v>5.3289116315789471</v>
      </c>
      <c r="R288" s="583">
        <f t="shared" si="29"/>
        <v>4.7410441684210536</v>
      </c>
    </row>
    <row r="289" spans="1:18">
      <c r="A289" s="6">
        <v>44590139</v>
      </c>
      <c r="B289" s="470" t="s">
        <v>1051</v>
      </c>
      <c r="C289" s="469" t="s">
        <v>1673</v>
      </c>
      <c r="D289" s="6">
        <v>2</v>
      </c>
      <c r="E289" s="6">
        <v>6400</v>
      </c>
      <c r="G289" s="398">
        <v>13385</v>
      </c>
      <c r="H289" s="398">
        <v>14428</v>
      </c>
      <c r="I289" s="398">
        <v>11420</v>
      </c>
      <c r="J289" s="593">
        <v>12416</v>
      </c>
      <c r="K289" s="398">
        <v>11977.42</v>
      </c>
      <c r="L289" s="398">
        <v>13102.97</v>
      </c>
      <c r="M289" s="583">
        <f t="shared" si="24"/>
        <v>6.365968850273334</v>
      </c>
      <c r="N289" s="583">
        <f t="shared" si="25"/>
        <v>6.9339938141314219</v>
      </c>
      <c r="O289" s="583">
        <f t="shared" si="26"/>
        <v>5.349368421052632</v>
      </c>
      <c r="P289" s="583">
        <f t="shared" si="27"/>
        <v>5.6460126315789472</v>
      </c>
      <c r="Q289" s="583">
        <f t="shared" si="28"/>
        <v>4.6018508421052626</v>
      </c>
      <c r="R289" s="583">
        <f t="shared" si="29"/>
        <v>4.0274391999999999</v>
      </c>
    </row>
    <row r="290" spans="1:18">
      <c r="A290" s="6">
        <v>44590150</v>
      </c>
      <c r="B290" s="470" t="s">
        <v>1052</v>
      </c>
      <c r="C290" s="469" t="s">
        <v>1674</v>
      </c>
      <c r="D290" s="6">
        <v>2</v>
      </c>
      <c r="E290" s="6">
        <v>6400</v>
      </c>
      <c r="G290" s="398">
        <v>17791</v>
      </c>
      <c r="H290" s="398">
        <v>18570</v>
      </c>
      <c r="I290" s="398">
        <v>18196</v>
      </c>
      <c r="J290" s="398">
        <v>18339.39</v>
      </c>
      <c r="K290" s="398">
        <v>17797.310000000001</v>
      </c>
      <c r="L290" s="398">
        <v>18156.189999999999</v>
      </c>
      <c r="M290" s="583">
        <f t="shared" si="24"/>
        <v>8.4614831389774281</v>
      </c>
      <c r="N290" s="583">
        <f t="shared" si="25"/>
        <v>8.9246094488786056</v>
      </c>
      <c r="O290" s="583">
        <f t="shared" si="26"/>
        <v>8.52338947368421</v>
      </c>
      <c r="P290" s="583">
        <f t="shared" si="27"/>
        <v>8.3395962947368432</v>
      </c>
      <c r="Q290" s="583">
        <f t="shared" si="28"/>
        <v>6.8379138421052641</v>
      </c>
      <c r="R290" s="583">
        <f t="shared" si="29"/>
        <v>5.5806394526315799</v>
      </c>
    </row>
    <row r="291" spans="1:18">
      <c r="A291" s="6">
        <v>44590210</v>
      </c>
      <c r="B291" s="470" t="s">
        <v>1053</v>
      </c>
      <c r="C291" s="469" t="s">
        <v>482</v>
      </c>
      <c r="D291" s="6">
        <v>104</v>
      </c>
      <c r="E291" s="6">
        <v>6400</v>
      </c>
      <c r="G291" s="398">
        <v>19374</v>
      </c>
      <c r="H291" s="398">
        <v>19049</v>
      </c>
      <c r="I291" s="398">
        <v>19385.14</v>
      </c>
      <c r="J291" s="398">
        <v>20424.080000000002</v>
      </c>
      <c r="K291" s="398">
        <v>17889.45</v>
      </c>
      <c r="L291" s="398">
        <v>17185.310000000001</v>
      </c>
      <c r="M291" s="583">
        <f t="shared" si="24"/>
        <v>9.2143653720728853</v>
      </c>
      <c r="N291" s="583">
        <f t="shared" si="25"/>
        <v>9.1548134298162918</v>
      </c>
      <c r="O291" s="583">
        <f t="shared" si="26"/>
        <v>9.0804076842105257</v>
      </c>
      <c r="P291" s="583">
        <f t="shared" si="27"/>
        <v>9.2875816421052644</v>
      </c>
      <c r="Q291" s="583">
        <f t="shared" si="28"/>
        <v>6.8733149999999998</v>
      </c>
      <c r="R291" s="583">
        <f t="shared" si="29"/>
        <v>5.2822216000000015</v>
      </c>
    </row>
    <row r="292" spans="1:18">
      <c r="A292" s="6">
        <v>44590213</v>
      </c>
      <c r="B292" s="470" t="s">
        <v>1054</v>
      </c>
      <c r="C292" s="469" t="s">
        <v>1675</v>
      </c>
      <c r="D292" s="6">
        <v>22</v>
      </c>
      <c r="E292" s="6">
        <v>6400</v>
      </c>
      <c r="G292" s="398">
        <v>10879</v>
      </c>
      <c r="H292" s="398">
        <v>11322</v>
      </c>
      <c r="I292" s="398">
        <v>12657</v>
      </c>
      <c r="J292" s="398">
        <v>11706.59</v>
      </c>
      <c r="K292" s="398">
        <v>10805.84</v>
      </c>
      <c r="L292" s="398">
        <v>11712.15</v>
      </c>
      <c r="M292" s="583">
        <f t="shared" si="24"/>
        <v>5.1741034831620176</v>
      </c>
      <c r="N292" s="583">
        <f t="shared" si="25"/>
        <v>5.441272384502077</v>
      </c>
      <c r="O292" s="583">
        <f t="shared" si="26"/>
        <v>5.9288052631578951</v>
      </c>
      <c r="P292" s="583">
        <f t="shared" si="27"/>
        <v>5.3234177684210531</v>
      </c>
      <c r="Q292" s="583">
        <f t="shared" si="28"/>
        <v>4.1517174736842106</v>
      </c>
      <c r="R292" s="583">
        <f t="shared" si="29"/>
        <v>3.5999450526315795</v>
      </c>
    </row>
    <row r="293" spans="1:18">
      <c r="A293" s="6">
        <v>44590252</v>
      </c>
      <c r="C293" s="469" t="s">
        <v>1655</v>
      </c>
      <c r="D293" s="6">
        <v>11</v>
      </c>
      <c r="E293" s="6">
        <v>6400</v>
      </c>
      <c r="F293" s="470" t="s">
        <v>1705</v>
      </c>
      <c r="G293" s="398">
        <v>61299</v>
      </c>
      <c r="H293" s="398">
        <v>60673</v>
      </c>
      <c r="I293" s="398">
        <v>60532</v>
      </c>
      <c r="J293" s="593">
        <v>55998</v>
      </c>
      <c r="K293" s="398">
        <f>J293</f>
        <v>55998</v>
      </c>
      <c r="L293" s="398">
        <f>J293</f>
        <v>55998</v>
      </c>
      <c r="M293" s="583">
        <f t="shared" si="24"/>
        <v>29.154092234060897</v>
      </c>
      <c r="N293" s="583">
        <f t="shared" si="25"/>
        <v>29.15901072115302</v>
      </c>
      <c r="O293" s="583">
        <f t="shared" si="26"/>
        <v>28.354463157894738</v>
      </c>
      <c r="P293" s="583">
        <f t="shared" si="27"/>
        <v>25.464353684210529</v>
      </c>
      <c r="Q293" s="583">
        <f t="shared" si="28"/>
        <v>21.515021052631578</v>
      </c>
      <c r="R293" s="583">
        <f t="shared" si="29"/>
        <v>17.212016842105264</v>
      </c>
    </row>
    <row r="294" spans="1:18">
      <c r="A294" s="6">
        <v>44590610</v>
      </c>
      <c r="B294" s="470" t="s">
        <v>1055</v>
      </c>
      <c r="C294" s="469" t="s">
        <v>1676</v>
      </c>
      <c r="D294" s="6">
        <v>0</v>
      </c>
      <c r="E294" s="6">
        <v>6400</v>
      </c>
      <c r="G294" s="398">
        <v>15868</v>
      </c>
      <c r="H294" s="398">
        <v>17324</v>
      </c>
      <c r="I294" s="398">
        <v>15060</v>
      </c>
      <c r="J294" s="398">
        <v>12315.52</v>
      </c>
      <c r="K294" s="398">
        <v>16509.34</v>
      </c>
      <c r="L294" s="398">
        <v>19183.689999999999</v>
      </c>
      <c r="M294" s="583">
        <f t="shared" si="24"/>
        <v>7.5468953093864233</v>
      </c>
      <c r="N294" s="583">
        <f t="shared" si="25"/>
        <v>8.3257907427233686</v>
      </c>
      <c r="O294" s="583">
        <f t="shared" si="26"/>
        <v>7.0544210526315796</v>
      </c>
      <c r="P294" s="583">
        <f t="shared" si="27"/>
        <v>5.6003206736842115</v>
      </c>
      <c r="Q294" s="583">
        <f t="shared" si="28"/>
        <v>6.3430622105263152</v>
      </c>
      <c r="R294" s="583">
        <f t="shared" si="29"/>
        <v>5.8964605052631578</v>
      </c>
    </row>
    <row r="295" spans="1:18">
      <c r="A295" s="6">
        <v>44590611</v>
      </c>
      <c r="B295" s="470" t="s">
        <v>1056</v>
      </c>
      <c r="C295" s="469" t="s">
        <v>1676</v>
      </c>
      <c r="D295" s="6">
        <v>999</v>
      </c>
      <c r="E295" s="6">
        <v>6400</v>
      </c>
      <c r="G295" s="398">
        <v>30784</v>
      </c>
      <c r="H295" s="398">
        <v>32725</v>
      </c>
      <c r="I295" s="398">
        <v>22692</v>
      </c>
      <c r="J295" s="398">
        <v>21102.75</v>
      </c>
      <c r="K295" s="398">
        <v>20309.72</v>
      </c>
      <c r="L295" s="398">
        <v>17822.16</v>
      </c>
      <c r="M295" s="583">
        <f t="shared" si="24"/>
        <v>14.641014948585305</v>
      </c>
      <c r="N295" s="583">
        <f t="shared" si="25"/>
        <v>15.727401411661408</v>
      </c>
      <c r="O295" s="583">
        <f t="shared" si="26"/>
        <v>10.629410526315789</v>
      </c>
      <c r="P295" s="583">
        <f t="shared" si="27"/>
        <v>9.5961978947368429</v>
      </c>
      <c r="Q295" s="583">
        <f t="shared" si="28"/>
        <v>7.8032082105263161</v>
      </c>
      <c r="R295" s="583">
        <f t="shared" si="29"/>
        <v>5.4779691789473688</v>
      </c>
    </row>
    <row r="296" spans="1:18">
      <c r="A296" s="6">
        <v>44590614</v>
      </c>
      <c r="B296" s="470" t="s">
        <v>1057</v>
      </c>
      <c r="C296" s="469" t="s">
        <v>1677</v>
      </c>
      <c r="D296" s="6">
        <v>9</v>
      </c>
      <c r="E296" s="6">
        <v>6400</v>
      </c>
      <c r="G296" s="398">
        <v>14267</v>
      </c>
      <c r="H296" s="398">
        <v>14425</v>
      </c>
      <c r="I296" s="398">
        <v>16540</v>
      </c>
      <c r="J296" s="398">
        <v>13238.05</v>
      </c>
      <c r="K296" s="398">
        <v>12243.56</v>
      </c>
      <c r="L296" s="398">
        <v>13903.19</v>
      </c>
      <c r="M296" s="583">
        <f t="shared" si="24"/>
        <v>6.785452191770613</v>
      </c>
      <c r="N296" s="583">
        <f t="shared" si="25"/>
        <v>6.9325520355451733</v>
      </c>
      <c r="O296" s="583">
        <f t="shared" si="26"/>
        <v>7.7476842105263168</v>
      </c>
      <c r="P296" s="583">
        <f t="shared" si="27"/>
        <v>6.0198290526315796</v>
      </c>
      <c r="Q296" s="583">
        <f t="shared" si="28"/>
        <v>4.7041046315789474</v>
      </c>
      <c r="R296" s="583">
        <f t="shared" si="29"/>
        <v>4.2734015578947373</v>
      </c>
    </row>
    <row r="297" spans="1:18">
      <c r="A297" s="6">
        <v>44590615</v>
      </c>
      <c r="B297" s="470" t="s">
        <v>1058</v>
      </c>
      <c r="C297" s="469" t="s">
        <v>1678</v>
      </c>
      <c r="D297" s="6">
        <v>0</v>
      </c>
      <c r="E297" s="6">
        <v>6400</v>
      </c>
      <c r="G297" s="398">
        <v>28217</v>
      </c>
      <c r="H297" s="398">
        <v>24498</v>
      </c>
      <c r="I297" s="398">
        <v>28404</v>
      </c>
      <c r="J297" s="398">
        <v>23102.85</v>
      </c>
      <c r="K297" s="398">
        <v>22980.02</v>
      </c>
      <c r="L297" s="398">
        <v>23679.21</v>
      </c>
      <c r="M297" s="583">
        <f t="shared" si="24"/>
        <v>13.420137695043906</v>
      </c>
      <c r="N297" s="583">
        <f t="shared" si="25"/>
        <v>11.773563935305765</v>
      </c>
      <c r="O297" s="583">
        <f t="shared" si="26"/>
        <v>13.30503157894737</v>
      </c>
      <c r="P297" s="583">
        <f t="shared" si="27"/>
        <v>10.50571705263158</v>
      </c>
      <c r="Q297" s="583">
        <f t="shared" si="28"/>
        <v>8.8291655789473698</v>
      </c>
      <c r="R297" s="583">
        <f t="shared" si="29"/>
        <v>7.2782413894736848</v>
      </c>
    </row>
    <row r="298" spans="1:18">
      <c r="A298" s="6">
        <v>44590616</v>
      </c>
      <c r="B298" s="470" t="s">
        <v>1059</v>
      </c>
      <c r="C298" s="469" t="s">
        <v>1679</v>
      </c>
      <c r="D298" s="6">
        <v>2</v>
      </c>
      <c r="E298" s="6">
        <v>6400</v>
      </c>
      <c r="G298" s="398">
        <v>11246</v>
      </c>
      <c r="H298" s="398">
        <v>12963</v>
      </c>
      <c r="I298" s="398">
        <v>13670.16</v>
      </c>
      <c r="J298" s="398">
        <v>12405.85</v>
      </c>
      <c r="K298" s="398">
        <v>14919.69</v>
      </c>
      <c r="L298" s="398">
        <v>14156.67</v>
      </c>
      <c r="M298" s="583">
        <f t="shared" si="24"/>
        <v>5.3486504064380966</v>
      </c>
      <c r="N298" s="583">
        <f t="shared" si="25"/>
        <v>6.2299252711800399</v>
      </c>
      <c r="O298" s="583">
        <f t="shared" si="26"/>
        <v>6.4033907368421055</v>
      </c>
      <c r="P298" s="583">
        <f t="shared" si="27"/>
        <v>5.6413970526315795</v>
      </c>
      <c r="Q298" s="583">
        <f t="shared" si="28"/>
        <v>5.7323019473684216</v>
      </c>
      <c r="R298" s="583">
        <f t="shared" si="29"/>
        <v>4.351313305263159</v>
      </c>
    </row>
    <row r="299" spans="1:18">
      <c r="A299" s="6">
        <v>44590617</v>
      </c>
      <c r="B299" s="470" t="s">
        <v>1060</v>
      </c>
      <c r="C299" s="469" t="s">
        <v>1680</v>
      </c>
      <c r="D299" s="6">
        <v>30</v>
      </c>
      <c r="E299" s="6">
        <v>6400</v>
      </c>
      <c r="G299" s="398">
        <v>7482</v>
      </c>
      <c r="H299" s="398">
        <v>7503</v>
      </c>
      <c r="I299" s="398">
        <v>6795.05</v>
      </c>
      <c r="J299" s="398">
        <v>6998.89</v>
      </c>
      <c r="K299" s="398">
        <v>6967.81</v>
      </c>
      <c r="L299" s="398">
        <v>6270.74</v>
      </c>
      <c r="M299" s="583">
        <f t="shared" si="24"/>
        <v>3.5584743322932448</v>
      </c>
      <c r="N299" s="583">
        <f t="shared" si="25"/>
        <v>3.6058882442076561</v>
      </c>
      <c r="O299" s="583">
        <f t="shared" si="26"/>
        <v>3.182944473684211</v>
      </c>
      <c r="P299" s="583">
        <f t="shared" si="27"/>
        <v>3.1826531368421054</v>
      </c>
      <c r="Q299" s="583">
        <f t="shared" si="28"/>
        <v>2.6771059473684211</v>
      </c>
      <c r="R299" s="583">
        <f t="shared" si="29"/>
        <v>1.9274274526315791</v>
      </c>
    </row>
    <row r="300" spans="1:18">
      <c r="A300" s="6">
        <v>44591001</v>
      </c>
      <c r="B300" s="470" t="s">
        <v>1061</v>
      </c>
      <c r="C300" s="469" t="s">
        <v>1681</v>
      </c>
      <c r="D300" s="6">
        <v>0</v>
      </c>
      <c r="E300" s="6">
        <v>6400</v>
      </c>
      <c r="G300" s="398">
        <v>9003</v>
      </c>
      <c r="H300" s="398">
        <v>8736</v>
      </c>
      <c r="I300" s="398">
        <v>7781.55</v>
      </c>
      <c r="J300" s="398">
        <v>6514.23</v>
      </c>
      <c r="K300" s="398">
        <v>9225.09</v>
      </c>
      <c r="L300" s="398">
        <v>8898.07</v>
      </c>
      <c r="M300" s="583">
        <f t="shared" si="24"/>
        <v>4.2818690742630432</v>
      </c>
      <c r="N300" s="583">
        <f t="shared" si="25"/>
        <v>4.1984592431558152</v>
      </c>
      <c r="O300" s="583">
        <f t="shared" si="26"/>
        <v>3.6450418421052633</v>
      </c>
      <c r="P300" s="583">
        <f t="shared" si="27"/>
        <v>2.9622603789473683</v>
      </c>
      <c r="Q300" s="583">
        <f t="shared" si="28"/>
        <v>3.5443766842105262</v>
      </c>
      <c r="R300" s="583">
        <f t="shared" si="29"/>
        <v>2.7349857263157897</v>
      </c>
    </row>
    <row r="301" spans="1:18">
      <c r="A301" s="6">
        <v>44591002</v>
      </c>
      <c r="B301" s="470" t="s">
        <v>1062</v>
      </c>
      <c r="C301" s="469" t="s">
        <v>464</v>
      </c>
      <c r="D301" s="6">
        <v>10</v>
      </c>
      <c r="E301" s="6">
        <v>6400</v>
      </c>
      <c r="G301" s="398">
        <v>8807</v>
      </c>
      <c r="H301" s="398">
        <v>8997</v>
      </c>
      <c r="I301" s="398">
        <v>10759</v>
      </c>
      <c r="J301" s="593">
        <v>9142</v>
      </c>
      <c r="K301" s="398">
        <v>9421.9599999999991</v>
      </c>
      <c r="L301" s="398">
        <v>10137.82</v>
      </c>
      <c r="M301" s="583">
        <f t="shared" si="24"/>
        <v>4.188650553930314</v>
      </c>
      <c r="N301" s="583">
        <f t="shared" si="25"/>
        <v>4.3238939801594398</v>
      </c>
      <c r="O301" s="583">
        <f t="shared" si="26"/>
        <v>5.0397421052631577</v>
      </c>
      <c r="P301" s="583">
        <f t="shared" si="27"/>
        <v>4.1572042105263156</v>
      </c>
      <c r="Q301" s="583">
        <f t="shared" si="28"/>
        <v>3.6200162105263156</v>
      </c>
      <c r="R301" s="583">
        <f t="shared" si="29"/>
        <v>3.1160457263157899</v>
      </c>
    </row>
    <row r="302" spans="1:18">
      <c r="A302" s="6">
        <v>44591003</v>
      </c>
      <c r="B302" s="470" t="s">
        <v>1063</v>
      </c>
      <c r="C302" s="469" t="s">
        <v>1676</v>
      </c>
      <c r="D302" s="6">
        <v>0</v>
      </c>
      <c r="E302" s="6">
        <v>6400</v>
      </c>
      <c r="G302" s="398">
        <v>7187</v>
      </c>
      <c r="H302" s="398">
        <v>2158</v>
      </c>
      <c r="I302" s="398">
        <v>6460</v>
      </c>
      <c r="J302" s="398">
        <v>7479.09</v>
      </c>
      <c r="K302" s="398">
        <v>8010.49</v>
      </c>
      <c r="L302" s="398">
        <v>7087.53</v>
      </c>
      <c r="M302" s="583">
        <f t="shared" si="24"/>
        <v>3.4181709470985768</v>
      </c>
      <c r="N302" s="583">
        <f t="shared" si="25"/>
        <v>1.0371193963747996</v>
      </c>
      <c r="O302" s="583">
        <f t="shared" si="26"/>
        <v>3.0259999999999998</v>
      </c>
      <c r="P302" s="583">
        <f t="shared" si="27"/>
        <v>3.401017768421053</v>
      </c>
      <c r="Q302" s="583">
        <f t="shared" si="28"/>
        <v>3.0777145789473686</v>
      </c>
      <c r="R302" s="583">
        <f t="shared" si="29"/>
        <v>2.178482905263158</v>
      </c>
    </row>
    <row r="303" spans="1:18">
      <c r="A303" s="6">
        <v>44591004</v>
      </c>
      <c r="B303" s="470" t="s">
        <v>1064</v>
      </c>
      <c r="C303" s="469" t="s">
        <v>432</v>
      </c>
      <c r="E303" s="6">
        <v>6400</v>
      </c>
      <c r="G303" s="398">
        <v>8298</v>
      </c>
      <c r="H303" s="398">
        <v>7184</v>
      </c>
      <c r="I303" s="398">
        <v>6774.83</v>
      </c>
      <c r="J303" s="398">
        <v>7208.75</v>
      </c>
      <c r="K303" s="398">
        <v>7283.93</v>
      </c>
      <c r="L303" s="398">
        <v>853.14</v>
      </c>
      <c r="M303" s="583">
        <f t="shared" si="24"/>
        <v>3.9465677638825643</v>
      </c>
      <c r="N303" s="583">
        <f t="shared" si="25"/>
        <v>3.4525791212032257</v>
      </c>
      <c r="O303" s="583">
        <f t="shared" si="26"/>
        <v>3.173473</v>
      </c>
      <c r="P303" s="583">
        <f t="shared" si="27"/>
        <v>3.2780842105263162</v>
      </c>
      <c r="Q303" s="583">
        <f t="shared" si="28"/>
        <v>2.7985625789473687</v>
      </c>
      <c r="R303" s="583">
        <f t="shared" si="29"/>
        <v>0.26222829473684217</v>
      </c>
    </row>
    <row r="304" spans="1:18">
      <c r="A304" s="6">
        <v>44593007</v>
      </c>
      <c r="B304" s="582"/>
      <c r="C304" s="469" t="s">
        <v>1665</v>
      </c>
      <c r="D304" s="6">
        <v>23</v>
      </c>
      <c r="E304" s="6">
        <v>6400</v>
      </c>
      <c r="F304" s="470" t="s">
        <v>1700</v>
      </c>
      <c r="G304" s="398">
        <v>8845</v>
      </c>
      <c r="H304" s="398">
        <v>7924</v>
      </c>
      <c r="I304" s="398">
        <v>7716</v>
      </c>
      <c r="J304" s="593">
        <v>6842</v>
      </c>
      <c r="K304" s="398">
        <f>J304</f>
        <v>6842</v>
      </c>
      <c r="L304" s="398">
        <f>J304</f>
        <v>6842</v>
      </c>
      <c r="M304" s="583">
        <f t="shared" si="24"/>
        <v>4.2067235323621697</v>
      </c>
      <c r="N304" s="583">
        <f t="shared" si="25"/>
        <v>3.8082178391445378</v>
      </c>
      <c r="O304" s="583">
        <f t="shared" si="26"/>
        <v>3.6143368421052635</v>
      </c>
      <c r="P304" s="583">
        <f t="shared" si="27"/>
        <v>3.1113094736842108</v>
      </c>
      <c r="Q304" s="583">
        <f t="shared" si="28"/>
        <v>2.6287684210526314</v>
      </c>
      <c r="R304" s="583">
        <f t="shared" si="29"/>
        <v>2.1030147368421055</v>
      </c>
    </row>
    <row r="305" spans="1:18">
      <c r="A305" s="6">
        <v>44593028</v>
      </c>
      <c r="B305" s="470" t="s">
        <v>1065</v>
      </c>
      <c r="C305" s="469" t="s">
        <v>1671</v>
      </c>
      <c r="D305" s="6">
        <v>106</v>
      </c>
      <c r="E305" s="6">
        <v>6400</v>
      </c>
      <c r="G305" s="398">
        <v>3405</v>
      </c>
      <c r="H305" s="398">
        <v>1762</v>
      </c>
      <c r="I305" s="398">
        <v>1751</v>
      </c>
      <c r="J305" s="593">
        <v>1753</v>
      </c>
      <c r="K305" s="594">
        <v>1752</v>
      </c>
      <c r="L305" s="398">
        <v>1752</v>
      </c>
      <c r="M305" s="583">
        <f t="shared" si="24"/>
        <v>1.6194339884333735</v>
      </c>
      <c r="N305" s="583">
        <f t="shared" si="25"/>
        <v>0.84680462298998938</v>
      </c>
      <c r="O305" s="583">
        <f t="shared" si="26"/>
        <v>0.82020526315789477</v>
      </c>
      <c r="P305" s="583">
        <f t="shared" si="27"/>
        <v>0.79715368421052646</v>
      </c>
      <c r="Q305" s="583">
        <f t="shared" si="28"/>
        <v>0.67313684210526314</v>
      </c>
      <c r="R305" s="583">
        <f t="shared" si="29"/>
        <v>0.53850947368421054</v>
      </c>
    </row>
    <row r="306" spans="1:18">
      <c r="A306" s="6">
        <v>44593030</v>
      </c>
      <c r="B306" s="582" t="s">
        <v>1682</v>
      </c>
      <c r="C306" s="469" t="s">
        <v>369</v>
      </c>
      <c r="D306" s="6">
        <v>52</v>
      </c>
      <c r="E306" s="6">
        <v>6400</v>
      </c>
      <c r="F306" s="582"/>
      <c r="G306" s="398">
        <v>3405</v>
      </c>
      <c r="H306" s="398">
        <v>1762</v>
      </c>
      <c r="I306" s="398">
        <v>1751</v>
      </c>
      <c r="J306" s="593">
        <v>1753</v>
      </c>
      <c r="K306" s="594">
        <v>1752</v>
      </c>
      <c r="L306" s="398">
        <v>1752</v>
      </c>
      <c r="M306" s="583">
        <f t="shared" si="24"/>
        <v>1.6194339884333735</v>
      </c>
      <c r="N306" s="583">
        <f t="shared" si="25"/>
        <v>0.84680462298998938</v>
      </c>
      <c r="O306" s="583">
        <f t="shared" si="26"/>
        <v>0.82020526315789477</v>
      </c>
      <c r="P306" s="583">
        <f t="shared" si="27"/>
        <v>0.79715368421052646</v>
      </c>
      <c r="Q306" s="583">
        <f t="shared" si="28"/>
        <v>0.67313684210526314</v>
      </c>
      <c r="R306" s="583">
        <f t="shared" si="29"/>
        <v>0.53850947368421054</v>
      </c>
    </row>
    <row r="307" spans="1:18">
      <c r="A307" s="6">
        <v>44594124</v>
      </c>
      <c r="B307" s="582" t="s">
        <v>1683</v>
      </c>
      <c r="C307" s="469" t="s">
        <v>402</v>
      </c>
      <c r="D307" s="6">
        <v>90</v>
      </c>
      <c r="E307" s="6">
        <v>6400</v>
      </c>
      <c r="F307" s="582"/>
      <c r="G307" s="398">
        <v>3405</v>
      </c>
      <c r="H307" s="398">
        <v>1762</v>
      </c>
      <c r="I307" s="398">
        <v>1751</v>
      </c>
      <c r="J307" s="593">
        <v>1753</v>
      </c>
      <c r="K307" s="594">
        <v>1752</v>
      </c>
      <c r="L307" s="398">
        <v>1752</v>
      </c>
      <c r="M307" s="583">
        <f t="shared" si="24"/>
        <v>1.6194339884333735</v>
      </c>
      <c r="N307" s="583">
        <f t="shared" si="25"/>
        <v>0.84680462298998938</v>
      </c>
      <c r="O307" s="583">
        <f t="shared" si="26"/>
        <v>0.82020526315789477</v>
      </c>
      <c r="P307" s="583">
        <f t="shared" si="27"/>
        <v>0.79715368421052646</v>
      </c>
      <c r="Q307" s="583">
        <f t="shared" si="28"/>
        <v>0.67313684210526314</v>
      </c>
      <c r="R307" s="583">
        <f t="shared" si="29"/>
        <v>0.53850947368421054</v>
      </c>
    </row>
    <row r="308" spans="1:18">
      <c r="A308" s="6">
        <v>44594125</v>
      </c>
      <c r="B308" s="582" t="s">
        <v>1684</v>
      </c>
      <c r="C308" s="469" t="s">
        <v>432</v>
      </c>
      <c r="D308" s="6">
        <v>156</v>
      </c>
      <c r="E308" s="6">
        <v>6400</v>
      </c>
      <c r="F308" s="582"/>
      <c r="G308" s="398">
        <v>3405</v>
      </c>
      <c r="H308" s="398">
        <v>1762</v>
      </c>
      <c r="I308" s="398">
        <v>1751</v>
      </c>
      <c r="J308" s="593">
        <v>1753</v>
      </c>
      <c r="K308" s="594">
        <v>1752</v>
      </c>
      <c r="L308" s="398">
        <v>1725</v>
      </c>
      <c r="M308" s="583">
        <f t="shared" si="24"/>
        <v>1.6194339884333735</v>
      </c>
      <c r="N308" s="583">
        <f t="shared" si="25"/>
        <v>0.84680462298998938</v>
      </c>
      <c r="O308" s="583">
        <f t="shared" si="26"/>
        <v>0.82020526315789477</v>
      </c>
      <c r="P308" s="583">
        <f t="shared" si="27"/>
        <v>0.79715368421052646</v>
      </c>
      <c r="Q308" s="583">
        <f t="shared" si="28"/>
        <v>0.67313684210526314</v>
      </c>
      <c r="R308" s="583">
        <f t="shared" si="29"/>
        <v>0.53021052631578958</v>
      </c>
    </row>
    <row r="309" spans="1:18">
      <c r="A309" s="6">
        <v>4452100</v>
      </c>
      <c r="B309" s="470" t="s">
        <v>1685</v>
      </c>
      <c r="F309" s="470" t="s">
        <v>1689</v>
      </c>
      <c r="G309" s="398">
        <f>H309</f>
        <v>5625.3250000000007</v>
      </c>
      <c r="H309" s="398">
        <f t="shared" ref="H309:H339" si="30">(I309+J309+K309+L309)/4</f>
        <v>5625.3250000000007</v>
      </c>
      <c r="I309" s="398">
        <v>6112.51</v>
      </c>
      <c r="J309" s="398">
        <v>5724.71</v>
      </c>
      <c r="K309" s="398">
        <v>5127.2700000000004</v>
      </c>
      <c r="L309" s="398">
        <v>5536.81</v>
      </c>
      <c r="M309" s="583">
        <f t="shared" si="24"/>
        <v>2.6754309841362605</v>
      </c>
      <c r="N309" s="583">
        <f t="shared" si="25"/>
        <v>2.7034910418962328</v>
      </c>
      <c r="O309" s="583">
        <f t="shared" si="26"/>
        <v>2.8632283684210527</v>
      </c>
      <c r="P309" s="583">
        <f t="shared" si="27"/>
        <v>2.6032365473684211</v>
      </c>
      <c r="Q309" s="583">
        <f t="shared" si="28"/>
        <v>1.969951105263158</v>
      </c>
      <c r="R309" s="583">
        <f t="shared" si="29"/>
        <v>1.7018405473684215</v>
      </c>
    </row>
    <row r="310" spans="1:18">
      <c r="A310" s="6">
        <v>44549089</v>
      </c>
      <c r="B310" s="470" t="s">
        <v>956</v>
      </c>
      <c r="F310" s="470" t="s">
        <v>1689</v>
      </c>
      <c r="G310" s="398">
        <f t="shared" ref="G310:G339" si="31">H310</f>
        <v>4534.9075000000003</v>
      </c>
      <c r="H310" s="398">
        <f t="shared" si="30"/>
        <v>4534.9075000000003</v>
      </c>
      <c r="I310" s="398">
        <v>4447.99</v>
      </c>
      <c r="J310" s="398">
        <v>4541.58</v>
      </c>
      <c r="K310" s="398">
        <v>4520.93</v>
      </c>
      <c r="L310" s="398">
        <v>4629.13</v>
      </c>
      <c r="M310" s="583">
        <f t="shared" si="24"/>
        <v>2.1568233009989481</v>
      </c>
      <c r="N310" s="583">
        <f t="shared" si="25"/>
        <v>2.1794441747060018</v>
      </c>
      <c r="O310" s="583">
        <f t="shared" si="26"/>
        <v>2.0835321578947368</v>
      </c>
      <c r="P310" s="583">
        <f t="shared" si="27"/>
        <v>2.065223747368421</v>
      </c>
      <c r="Q310" s="583">
        <f t="shared" si="28"/>
        <v>1.7369888947368421</v>
      </c>
      <c r="R310" s="583">
        <f t="shared" si="29"/>
        <v>1.4228483789473685</v>
      </c>
    </row>
    <row r="311" spans="1:18">
      <c r="A311" s="6">
        <v>44550088</v>
      </c>
      <c r="B311" s="470" t="s">
        <v>957</v>
      </c>
      <c r="F311" s="470" t="s">
        <v>1689</v>
      </c>
      <c r="G311" s="398">
        <f t="shared" si="31"/>
        <v>8047.5325000000003</v>
      </c>
      <c r="H311" s="398">
        <f t="shared" si="30"/>
        <v>8047.5325000000003</v>
      </c>
      <c r="I311" s="398">
        <v>8635.64</v>
      </c>
      <c r="J311" s="398">
        <v>8805.27</v>
      </c>
      <c r="K311" s="398">
        <v>9233.5</v>
      </c>
      <c r="L311" s="398">
        <v>5515.72</v>
      </c>
      <c r="M311" s="583">
        <f t="shared" si="24"/>
        <v>3.8274442447935968</v>
      </c>
      <c r="N311" s="583">
        <f t="shared" si="25"/>
        <v>3.867586676879788</v>
      </c>
      <c r="O311" s="583">
        <f t="shared" si="26"/>
        <v>4.0451155789473683</v>
      </c>
      <c r="P311" s="583">
        <f t="shared" si="27"/>
        <v>4.0040806736842107</v>
      </c>
      <c r="Q311" s="583">
        <f t="shared" si="28"/>
        <v>3.5476078947368421</v>
      </c>
      <c r="R311" s="583">
        <f t="shared" si="29"/>
        <v>1.6953581473684214</v>
      </c>
    </row>
    <row r="312" spans="1:18">
      <c r="A312" s="6">
        <v>44551137</v>
      </c>
      <c r="B312" s="470" t="s">
        <v>958</v>
      </c>
      <c r="F312" s="470" t="s">
        <v>1689</v>
      </c>
      <c r="G312" s="398">
        <f t="shared" si="31"/>
        <v>14656.657500000001</v>
      </c>
      <c r="H312" s="398">
        <f t="shared" si="30"/>
        <v>14656.657500000001</v>
      </c>
      <c r="I312" s="398">
        <v>15022.05</v>
      </c>
      <c r="J312" s="398">
        <v>15823.6</v>
      </c>
      <c r="K312" s="398">
        <v>15493.62</v>
      </c>
      <c r="L312" s="398">
        <v>12287.36</v>
      </c>
      <c r="M312" s="583">
        <f t="shared" si="24"/>
        <v>6.9707751284366868</v>
      </c>
      <c r="N312" s="583">
        <f t="shared" si="25"/>
        <v>7.0438849764931328</v>
      </c>
      <c r="O312" s="583">
        <f t="shared" si="26"/>
        <v>7.03664447368421</v>
      </c>
      <c r="P312" s="583">
        <f t="shared" si="27"/>
        <v>7.1955738947368424</v>
      </c>
      <c r="Q312" s="583">
        <f t="shared" si="28"/>
        <v>5.9528118947368425</v>
      </c>
      <c r="R312" s="583">
        <f t="shared" si="29"/>
        <v>3.7767464421052641</v>
      </c>
    </row>
    <row r="313" spans="1:18">
      <c r="A313" s="6">
        <v>44551287</v>
      </c>
      <c r="B313" s="470" t="s">
        <v>959</v>
      </c>
      <c r="F313" s="470" t="s">
        <v>1689</v>
      </c>
      <c r="G313" s="398">
        <f t="shared" si="31"/>
        <v>5035.2924999999996</v>
      </c>
      <c r="H313" s="398">
        <f t="shared" si="30"/>
        <v>5035.2924999999996</v>
      </c>
      <c r="I313" s="398">
        <v>4564.84</v>
      </c>
      <c r="J313" s="398">
        <v>4294.1099999999997</v>
      </c>
      <c r="K313" s="398">
        <v>5392.73</v>
      </c>
      <c r="L313" s="398">
        <v>5889.49</v>
      </c>
      <c r="M313" s="583">
        <f t="shared" si="24"/>
        <v>2.3948087565943177</v>
      </c>
      <c r="N313" s="583">
        <f t="shared" si="25"/>
        <v>2.4199256339993305</v>
      </c>
      <c r="O313" s="583">
        <f t="shared" si="26"/>
        <v>2.1382671578947372</v>
      </c>
      <c r="P313" s="583">
        <f t="shared" si="27"/>
        <v>1.9526900210526315</v>
      </c>
      <c r="Q313" s="583">
        <f t="shared" si="28"/>
        <v>2.071943631578947</v>
      </c>
      <c r="R313" s="583">
        <f t="shared" si="29"/>
        <v>1.8102432421052632</v>
      </c>
    </row>
    <row r="314" spans="1:18">
      <c r="A314" s="6">
        <v>44551344</v>
      </c>
      <c r="B314" s="470" t="s">
        <v>960</v>
      </c>
      <c r="F314" s="470" t="s">
        <v>1689</v>
      </c>
      <c r="G314" s="398">
        <f t="shared" si="31"/>
        <v>13953.205</v>
      </c>
      <c r="H314" s="398">
        <f t="shared" si="30"/>
        <v>13953.205</v>
      </c>
      <c r="I314" s="398">
        <v>13930.18</v>
      </c>
      <c r="J314" s="398">
        <v>14742.25</v>
      </c>
      <c r="K314" s="398">
        <v>13051.22</v>
      </c>
      <c r="L314" s="398">
        <v>14089.17</v>
      </c>
      <c r="M314" s="583">
        <f t="shared" si="24"/>
        <v>6.6362098163226095</v>
      </c>
      <c r="N314" s="583">
        <f t="shared" si="25"/>
        <v>6.7058107261787931</v>
      </c>
      <c r="O314" s="583">
        <f t="shared" si="26"/>
        <v>6.5251895789473693</v>
      </c>
      <c r="P314" s="583">
        <f t="shared" si="27"/>
        <v>6.7038442105263165</v>
      </c>
      <c r="Q314" s="583">
        <f t="shared" si="28"/>
        <v>5.014416105263158</v>
      </c>
      <c r="R314" s="583">
        <f t="shared" si="29"/>
        <v>4.3305659368421061</v>
      </c>
    </row>
    <row r="315" spans="1:18">
      <c r="A315" s="6">
        <v>44551463</v>
      </c>
      <c r="B315" s="470" t="s">
        <v>961</v>
      </c>
      <c r="F315" s="470" t="s">
        <v>1689</v>
      </c>
      <c r="G315" s="398">
        <f t="shared" si="31"/>
        <v>12969.077499999999</v>
      </c>
      <c r="H315" s="398">
        <f t="shared" si="30"/>
        <v>12969.077499999999</v>
      </c>
      <c r="I315" s="398">
        <v>14969.98</v>
      </c>
      <c r="J315" s="398">
        <v>13694.13</v>
      </c>
      <c r="K315" s="398">
        <v>11761.34</v>
      </c>
      <c r="L315" s="398">
        <v>11450.86</v>
      </c>
      <c r="M315" s="583">
        <f t="shared" si="24"/>
        <v>6.1681541562779794</v>
      </c>
      <c r="N315" s="583">
        <f t="shared" si="25"/>
        <v>6.2328460742993483</v>
      </c>
      <c r="O315" s="583">
        <f t="shared" si="26"/>
        <v>7.0122537894736849</v>
      </c>
      <c r="P315" s="583">
        <f t="shared" si="27"/>
        <v>6.2272254315789475</v>
      </c>
      <c r="Q315" s="583">
        <f t="shared" si="28"/>
        <v>4.5188306315789477</v>
      </c>
      <c r="R315" s="583">
        <f t="shared" si="29"/>
        <v>3.5196327578947377</v>
      </c>
    </row>
    <row r="316" spans="1:18">
      <c r="A316" s="6">
        <v>44552169</v>
      </c>
      <c r="B316" s="470" t="s">
        <v>962</v>
      </c>
      <c r="F316" s="470" t="s">
        <v>1689</v>
      </c>
      <c r="G316" s="398">
        <f t="shared" si="31"/>
        <v>5897.6525000000001</v>
      </c>
      <c r="H316" s="398">
        <f t="shared" si="30"/>
        <v>5897.6525000000001</v>
      </c>
      <c r="I316" s="398">
        <v>6053.73</v>
      </c>
      <c r="J316" s="398">
        <v>6199.67</v>
      </c>
      <c r="K316" s="398">
        <v>5985.1</v>
      </c>
      <c r="L316" s="398">
        <v>5352.11</v>
      </c>
      <c r="M316" s="583">
        <f t="shared" si="24"/>
        <v>2.8049512218705011</v>
      </c>
      <c r="N316" s="583">
        <f t="shared" si="25"/>
        <v>2.8343696945451011</v>
      </c>
      <c r="O316" s="583">
        <f t="shared" si="26"/>
        <v>2.835694578947368</v>
      </c>
      <c r="P316" s="583">
        <f t="shared" si="27"/>
        <v>2.8192183578947367</v>
      </c>
      <c r="Q316" s="583">
        <f t="shared" si="28"/>
        <v>2.299538421052632</v>
      </c>
      <c r="R316" s="583">
        <f t="shared" si="29"/>
        <v>1.6450696</v>
      </c>
    </row>
    <row r="317" spans="1:18">
      <c r="A317" s="6">
        <v>44552188</v>
      </c>
      <c r="B317" s="470" t="s">
        <v>963</v>
      </c>
      <c r="F317" s="470" t="s">
        <v>1689</v>
      </c>
      <c r="G317" s="398">
        <f t="shared" si="31"/>
        <v>13600.297499999999</v>
      </c>
      <c r="H317" s="398">
        <f t="shared" si="30"/>
        <v>13600.297499999999</v>
      </c>
      <c r="I317" s="398">
        <v>14354.67</v>
      </c>
      <c r="J317" s="398">
        <v>14544.89</v>
      </c>
      <c r="K317" s="398">
        <v>13741.45</v>
      </c>
      <c r="L317" s="398">
        <v>11760.18</v>
      </c>
      <c r="M317" s="583">
        <f t="shared" si="24"/>
        <v>6.4683653522189228</v>
      </c>
      <c r="N317" s="583">
        <f t="shared" si="25"/>
        <v>6.5362059007032878</v>
      </c>
      <c r="O317" s="583">
        <f t="shared" si="26"/>
        <v>6.7240296315789472</v>
      </c>
      <c r="P317" s="583">
        <f t="shared" si="27"/>
        <v>6.6140973473684213</v>
      </c>
      <c r="Q317" s="583">
        <f t="shared" si="28"/>
        <v>5.2796097368421053</v>
      </c>
      <c r="R317" s="583">
        <f t="shared" si="29"/>
        <v>3.6147079578947374</v>
      </c>
    </row>
    <row r="318" spans="1:18">
      <c r="A318" s="6">
        <v>44552252</v>
      </c>
      <c r="B318" s="470" t="s">
        <v>964</v>
      </c>
      <c r="F318" s="470" t="s">
        <v>1689</v>
      </c>
      <c r="G318" s="398">
        <f t="shared" si="31"/>
        <v>7173.0950000000003</v>
      </c>
      <c r="H318" s="398">
        <f t="shared" si="30"/>
        <v>7173.0950000000003</v>
      </c>
      <c r="I318" s="398">
        <v>6469.31</v>
      </c>
      <c r="J318" s="398">
        <v>8177.2</v>
      </c>
      <c r="K318" s="398">
        <v>7237.01</v>
      </c>
      <c r="L318" s="398">
        <v>6808.86</v>
      </c>
      <c r="M318" s="583">
        <f t="shared" si="24"/>
        <v>3.4115576638066045</v>
      </c>
      <c r="N318" s="583">
        <f t="shared" si="25"/>
        <v>3.4473382560422117</v>
      </c>
      <c r="O318" s="583">
        <f t="shared" si="26"/>
        <v>3.0303610000000005</v>
      </c>
      <c r="P318" s="583">
        <f t="shared" si="27"/>
        <v>3.7184741052631582</v>
      </c>
      <c r="Q318" s="583">
        <f t="shared" si="28"/>
        <v>2.7805354210526319</v>
      </c>
      <c r="R318" s="583">
        <f t="shared" si="29"/>
        <v>2.0928285473684212</v>
      </c>
    </row>
    <row r="319" spans="1:18">
      <c r="A319" s="6">
        <v>44553104</v>
      </c>
      <c r="B319" s="470" t="s">
        <v>965</v>
      </c>
      <c r="F319" s="470" t="s">
        <v>1689</v>
      </c>
      <c r="G319" s="398">
        <f t="shared" si="31"/>
        <v>7367.5850000000009</v>
      </c>
      <c r="H319" s="398">
        <f t="shared" si="30"/>
        <v>7367.5850000000009</v>
      </c>
      <c r="I319" s="398">
        <v>7741.72</v>
      </c>
      <c r="J319" s="398">
        <v>6943.78</v>
      </c>
      <c r="K319" s="398">
        <v>6517.56</v>
      </c>
      <c r="L319" s="398">
        <v>8267.2800000000007</v>
      </c>
      <c r="M319" s="583">
        <f t="shared" si="24"/>
        <v>3.5040580210490151</v>
      </c>
      <c r="N319" s="583">
        <f t="shared" si="25"/>
        <v>3.540808761788707</v>
      </c>
      <c r="O319" s="583">
        <f t="shared" si="26"/>
        <v>3.6263846315789476</v>
      </c>
      <c r="P319" s="583">
        <f t="shared" si="27"/>
        <v>3.1575925894736843</v>
      </c>
      <c r="Q319" s="583">
        <f t="shared" si="28"/>
        <v>2.5041151578947369</v>
      </c>
      <c r="R319" s="583">
        <f t="shared" si="29"/>
        <v>2.5411008000000006</v>
      </c>
    </row>
    <row r="320" spans="1:18">
      <c r="A320" s="6">
        <v>44553302</v>
      </c>
      <c r="B320" s="470" t="s">
        <v>966</v>
      </c>
      <c r="C320" s="6"/>
      <c r="F320" s="470" t="s">
        <v>1689</v>
      </c>
      <c r="G320" s="398">
        <f t="shared" si="31"/>
        <v>8737.123333333333</v>
      </c>
      <c r="H320" s="398">
        <f t="shared" si="30"/>
        <v>8737.123333333333</v>
      </c>
      <c r="I320" s="595">
        <f>(J320+K320+L320)/3</f>
        <v>8737.1233333333348</v>
      </c>
      <c r="J320" s="398">
        <v>7179.39</v>
      </c>
      <c r="K320" s="398">
        <v>9533.24</v>
      </c>
      <c r="L320" s="398">
        <v>9498.74</v>
      </c>
      <c r="M320" s="583">
        <f t="shared" si="24"/>
        <v>4.1554168831525073</v>
      </c>
      <c r="N320" s="583">
        <f t="shared" si="25"/>
        <v>4.1989991091375547</v>
      </c>
      <c r="O320" s="583">
        <f t="shared" si="26"/>
        <v>4.0926525087719305</v>
      </c>
      <c r="P320" s="583">
        <f t="shared" si="27"/>
        <v>3.2647331368421058</v>
      </c>
      <c r="Q320" s="583">
        <f t="shared" si="28"/>
        <v>3.6627711578947366</v>
      </c>
      <c r="R320" s="583">
        <f t="shared" si="29"/>
        <v>2.9196127157894742</v>
      </c>
    </row>
    <row r="321" spans="1:18">
      <c r="A321" s="6">
        <v>44553321</v>
      </c>
      <c r="B321" s="470" t="s">
        <v>967</v>
      </c>
      <c r="C321" s="6"/>
      <c r="F321" s="470" t="s">
        <v>1689</v>
      </c>
      <c r="G321" s="398">
        <f t="shared" si="31"/>
        <v>9169.6450000000004</v>
      </c>
      <c r="H321" s="398">
        <f t="shared" si="30"/>
        <v>9169.6450000000004</v>
      </c>
      <c r="I321" s="398">
        <v>10697.72</v>
      </c>
      <c r="J321" s="398">
        <v>10168.65</v>
      </c>
      <c r="K321" s="398">
        <v>7338.29</v>
      </c>
      <c r="L321" s="398">
        <v>8473.92</v>
      </c>
      <c r="M321" s="583">
        <f t="shared" si="24"/>
        <v>4.3611262187571631</v>
      </c>
      <c r="N321" s="583">
        <f t="shared" si="25"/>
        <v>4.4068659348337356</v>
      </c>
      <c r="O321" s="583">
        <f t="shared" si="26"/>
        <v>5.0110372631578946</v>
      </c>
      <c r="P321" s="583">
        <f t="shared" si="27"/>
        <v>4.6240597894736846</v>
      </c>
      <c r="Q321" s="583">
        <f t="shared" si="28"/>
        <v>2.819448263157895</v>
      </c>
      <c r="R321" s="583">
        <f t="shared" si="29"/>
        <v>2.604615410526316</v>
      </c>
    </row>
    <row r="322" spans="1:18">
      <c r="A322" s="6">
        <v>44553487</v>
      </c>
      <c r="B322" s="470" t="s">
        <v>968</v>
      </c>
      <c r="C322" s="6"/>
      <c r="F322" s="470" t="s">
        <v>1689</v>
      </c>
      <c r="G322" s="398">
        <f t="shared" si="31"/>
        <v>98.817499999999995</v>
      </c>
      <c r="H322" s="398">
        <f t="shared" si="30"/>
        <v>98.817499999999995</v>
      </c>
      <c r="I322" s="398">
        <v>96.4</v>
      </c>
      <c r="J322" s="398">
        <v>98.05</v>
      </c>
      <c r="K322" s="398">
        <v>98.12</v>
      </c>
      <c r="L322" s="398">
        <v>102.7</v>
      </c>
      <c r="M322" s="583">
        <f t="shared" si="24"/>
        <v>4.6998067004997021E-2</v>
      </c>
      <c r="N322" s="583">
        <f t="shared" si="25"/>
        <v>4.7490985148872455E-2</v>
      </c>
      <c r="O322" s="583">
        <f t="shared" si="26"/>
        <v>4.5155789473684212E-2</v>
      </c>
      <c r="P322" s="583">
        <f t="shared" si="27"/>
        <v>4.4586947368421052E-2</v>
      </c>
      <c r="Q322" s="583">
        <f t="shared" si="28"/>
        <v>3.7698736842105264E-2</v>
      </c>
      <c r="R322" s="583">
        <f t="shared" si="29"/>
        <v>3.1566736842105265E-2</v>
      </c>
    </row>
    <row r="323" spans="1:18">
      <c r="A323" s="6">
        <v>44554272</v>
      </c>
      <c r="B323" s="470" t="s">
        <v>969</v>
      </c>
      <c r="C323" s="6"/>
      <c r="F323" s="470" t="s">
        <v>1689</v>
      </c>
      <c r="G323" s="398">
        <f t="shared" si="31"/>
        <v>3543.9924999999998</v>
      </c>
      <c r="H323" s="398">
        <f t="shared" si="30"/>
        <v>3543.9924999999998</v>
      </c>
      <c r="I323" s="595">
        <f>J323</f>
        <v>3436.01</v>
      </c>
      <c r="J323" s="398">
        <v>3436.01</v>
      </c>
      <c r="K323" s="398">
        <v>3399.06</v>
      </c>
      <c r="L323" s="398">
        <v>3904.89</v>
      </c>
      <c r="M323" s="583">
        <f t="shared" si="24"/>
        <v>1.6855394740831018</v>
      </c>
      <c r="N323" s="583">
        <f t="shared" si="25"/>
        <v>1.70321749877517</v>
      </c>
      <c r="O323" s="583">
        <f t="shared" si="26"/>
        <v>1.6094994210526317</v>
      </c>
      <c r="P323" s="583">
        <f t="shared" si="27"/>
        <v>1.5624803368421054</v>
      </c>
      <c r="Q323" s="583">
        <f t="shared" si="28"/>
        <v>1.3059546315789474</v>
      </c>
      <c r="R323" s="583">
        <f t="shared" si="29"/>
        <v>1.2002398736842108</v>
      </c>
    </row>
    <row r="324" spans="1:18">
      <c r="A324" s="6">
        <v>44571240</v>
      </c>
      <c r="B324" s="470" t="s">
        <v>983</v>
      </c>
      <c r="C324" s="6"/>
      <c r="F324" s="470" t="s">
        <v>1689</v>
      </c>
      <c r="G324" s="398">
        <f t="shared" si="31"/>
        <v>12901.44</v>
      </c>
      <c r="H324" s="398">
        <f t="shared" si="30"/>
        <v>12901.44</v>
      </c>
      <c r="I324" s="398">
        <v>9155.3799999999992</v>
      </c>
      <c r="J324" s="398">
        <v>14514.86</v>
      </c>
      <c r="K324" s="398">
        <v>13717.2</v>
      </c>
      <c r="L324" s="398">
        <v>14218.32</v>
      </c>
      <c r="M324" s="583">
        <f t="shared" si="24"/>
        <v>6.1359854436810162</v>
      </c>
      <c r="N324" s="583">
        <f t="shared" si="25"/>
        <v>6.2003399745902206</v>
      </c>
      <c r="O324" s="583">
        <f t="shared" si="26"/>
        <v>4.2885727368421049</v>
      </c>
      <c r="P324" s="583">
        <f t="shared" si="27"/>
        <v>6.6004416000000008</v>
      </c>
      <c r="Q324" s="583">
        <f t="shared" si="28"/>
        <v>5.2702926315789478</v>
      </c>
      <c r="R324" s="583">
        <f t="shared" si="29"/>
        <v>4.3702625684210528</v>
      </c>
    </row>
    <row r="325" spans="1:18">
      <c r="A325" s="6">
        <v>44572370</v>
      </c>
      <c r="B325" s="470" t="s">
        <v>984</v>
      </c>
      <c r="C325" s="6"/>
      <c r="F325" s="470" t="s">
        <v>1689</v>
      </c>
      <c r="G325" s="398">
        <f t="shared" si="31"/>
        <v>4233.05</v>
      </c>
      <c r="H325" s="398">
        <f t="shared" si="30"/>
        <v>4233.05</v>
      </c>
      <c r="I325" s="398">
        <v>5660.22</v>
      </c>
      <c r="J325" s="398">
        <v>5348</v>
      </c>
      <c r="K325" s="398">
        <v>3800.28</v>
      </c>
      <c r="L325" s="398">
        <v>2123.6999999999998</v>
      </c>
      <c r="M325" s="583">
        <f t="shared" si="24"/>
        <v>2.0132584566043734</v>
      </c>
      <c r="N325" s="583">
        <f t="shared" si="25"/>
        <v>2.0343736148398266</v>
      </c>
      <c r="O325" s="583">
        <f t="shared" si="26"/>
        <v>2.6513662105263158</v>
      </c>
      <c r="P325" s="583">
        <f t="shared" si="27"/>
        <v>2.4319326315789476</v>
      </c>
      <c r="Q325" s="583">
        <f t="shared" si="28"/>
        <v>1.4601075789473685</v>
      </c>
      <c r="R325" s="583">
        <f t="shared" si="29"/>
        <v>0.65275831578947374</v>
      </c>
    </row>
    <row r="326" spans="1:18">
      <c r="A326" s="6">
        <v>44572926</v>
      </c>
      <c r="B326" s="470" t="s">
        <v>985</v>
      </c>
      <c r="C326" s="6"/>
      <c r="F326" s="470" t="s">
        <v>1689</v>
      </c>
      <c r="G326" s="398">
        <f t="shared" si="31"/>
        <v>18231.080000000002</v>
      </c>
      <c r="H326" s="398">
        <f t="shared" si="30"/>
        <v>18231.080000000002</v>
      </c>
      <c r="I326" s="398">
        <v>14095.37</v>
      </c>
      <c r="J326" s="398">
        <v>18869.25</v>
      </c>
      <c r="K326" s="398">
        <v>19651.77</v>
      </c>
      <c r="L326" s="398">
        <v>20307.93</v>
      </c>
      <c r="M326" s="583">
        <f t="shared" ref="M326:M344" si="32">$M$4*G326/1000000</f>
        <v>8.6707872534061412</v>
      </c>
      <c r="N326" s="583">
        <f t="shared" ref="N326:N344" si="33">$N$4*H326/1000000</f>
        <v>8.7617269160614857</v>
      </c>
      <c r="O326" s="583">
        <f t="shared" ref="O326:O344" si="34">$O$4*I326/1000000</f>
        <v>6.6025680526315798</v>
      </c>
      <c r="P326" s="583">
        <f t="shared" ref="P326:P344" si="35">$P$4*J326/1000000</f>
        <v>8.5805431578947378</v>
      </c>
      <c r="Q326" s="583">
        <f t="shared" ref="Q326:Q344" si="36">$Q$4*K326/1000000</f>
        <v>7.5504168947368422</v>
      </c>
      <c r="R326" s="583">
        <f t="shared" ref="R326:R344" si="37">$R$4*L326/1000000</f>
        <v>6.2420163789473699</v>
      </c>
    </row>
    <row r="327" spans="1:18">
      <c r="A327" s="6">
        <v>44573024</v>
      </c>
      <c r="B327" s="470" t="s">
        <v>986</v>
      </c>
      <c r="C327" s="6"/>
      <c r="F327" s="470" t="s">
        <v>1689</v>
      </c>
      <c r="G327" s="398">
        <f t="shared" si="31"/>
        <v>2099.6824999999999</v>
      </c>
      <c r="H327" s="398">
        <f t="shared" si="30"/>
        <v>2099.6824999999999</v>
      </c>
      <c r="I327" s="398">
        <v>1962.94</v>
      </c>
      <c r="J327" s="398">
        <v>1885.24</v>
      </c>
      <c r="K327" s="398">
        <v>2260.33</v>
      </c>
      <c r="L327" s="398">
        <v>2290.2199999999998</v>
      </c>
      <c r="M327" s="583">
        <f t="shared" si="32"/>
        <v>0.99861885621696223</v>
      </c>
      <c r="N327" s="583">
        <f t="shared" si="33"/>
        <v>1.0090924221402826</v>
      </c>
      <c r="O327" s="583">
        <f t="shared" si="34"/>
        <v>0.91948242105263156</v>
      </c>
      <c r="P327" s="583">
        <f t="shared" si="35"/>
        <v>0.85728808421052627</v>
      </c>
      <c r="Q327" s="583">
        <f t="shared" si="36"/>
        <v>0.86844257894736843</v>
      </c>
      <c r="R327" s="583">
        <f t="shared" si="37"/>
        <v>0.7039413052631579</v>
      </c>
    </row>
    <row r="328" spans="1:18">
      <c r="A328" s="6">
        <v>44573146</v>
      </c>
      <c r="B328" s="470" t="s">
        <v>987</v>
      </c>
      <c r="C328" s="6"/>
      <c r="F328" s="470" t="s">
        <v>1689</v>
      </c>
      <c r="G328" s="398">
        <f t="shared" si="31"/>
        <v>15624.334999999999</v>
      </c>
      <c r="H328" s="398">
        <f t="shared" si="30"/>
        <v>15624.334999999999</v>
      </c>
      <c r="I328" s="595">
        <f>J328</f>
        <v>17341.939999999999</v>
      </c>
      <c r="J328" s="398">
        <v>17341.939999999999</v>
      </c>
      <c r="K328" s="398">
        <v>14341.63</v>
      </c>
      <c r="L328" s="398">
        <v>13471.83</v>
      </c>
      <c r="M328" s="583">
        <f t="shared" si="32"/>
        <v>7.4310070912391044</v>
      </c>
      <c r="N328" s="583">
        <f t="shared" si="33"/>
        <v>7.5089438757913127</v>
      </c>
      <c r="O328" s="583">
        <f t="shared" si="34"/>
        <v>8.1233297894736829</v>
      </c>
      <c r="P328" s="583">
        <f t="shared" si="35"/>
        <v>7.8860190315789467</v>
      </c>
      <c r="Q328" s="583">
        <f t="shared" si="36"/>
        <v>5.5102052105263155</v>
      </c>
      <c r="R328" s="583">
        <f t="shared" si="37"/>
        <v>4.1408151157894739</v>
      </c>
    </row>
    <row r="329" spans="1:18">
      <c r="A329" s="6">
        <v>44573523</v>
      </c>
      <c r="B329" s="470" t="s">
        <v>988</v>
      </c>
      <c r="C329" s="6"/>
      <c r="F329" s="470" t="s">
        <v>1689</v>
      </c>
      <c r="G329" s="398">
        <f t="shared" si="31"/>
        <v>3783.3824999999997</v>
      </c>
      <c r="H329" s="398">
        <f t="shared" si="30"/>
        <v>3783.3824999999997</v>
      </c>
      <c r="I329" s="595">
        <f>J329</f>
        <v>4105.75</v>
      </c>
      <c r="J329" s="398">
        <v>4105.75</v>
      </c>
      <c r="K329" s="398">
        <v>3533.3</v>
      </c>
      <c r="L329" s="398">
        <v>3388.73</v>
      </c>
      <c r="M329" s="583">
        <f t="shared" si="32"/>
        <v>1.799394482156836</v>
      </c>
      <c r="N329" s="583">
        <f t="shared" si="33"/>
        <v>1.8182666240291845</v>
      </c>
      <c r="O329" s="583">
        <f t="shared" si="34"/>
        <v>1.9232197368421053</v>
      </c>
      <c r="P329" s="583">
        <f t="shared" si="35"/>
        <v>1.8670357894736842</v>
      </c>
      <c r="Q329" s="583">
        <f t="shared" si="36"/>
        <v>1.3575310526315791</v>
      </c>
      <c r="R329" s="583">
        <f t="shared" si="37"/>
        <v>1.0415885894736843</v>
      </c>
    </row>
    <row r="330" spans="1:18">
      <c r="A330" s="6">
        <v>44573524</v>
      </c>
      <c r="B330" s="470" t="s">
        <v>989</v>
      </c>
      <c r="C330" s="6"/>
      <c r="F330" s="470" t="s">
        <v>1689</v>
      </c>
      <c r="G330" s="398">
        <f t="shared" si="31"/>
        <v>3871.92</v>
      </c>
      <c r="H330" s="398">
        <f t="shared" si="30"/>
        <v>3871.92</v>
      </c>
      <c r="I330" s="595">
        <f>J330</f>
        <v>4438.83</v>
      </c>
      <c r="J330" s="398">
        <v>4438.83</v>
      </c>
      <c r="K330" s="398">
        <v>3567.69</v>
      </c>
      <c r="L330" s="398">
        <v>3042.33</v>
      </c>
      <c r="M330" s="583">
        <f t="shared" si="32"/>
        <v>1.8415033328913208</v>
      </c>
      <c r="N330" s="583">
        <f t="shared" si="33"/>
        <v>1.8608171145558452</v>
      </c>
      <c r="O330" s="583">
        <f t="shared" si="34"/>
        <v>2.0792414210526315</v>
      </c>
      <c r="P330" s="583">
        <f t="shared" si="35"/>
        <v>2.0184995368421053</v>
      </c>
      <c r="Q330" s="583">
        <f t="shared" si="36"/>
        <v>1.3707440526315788</v>
      </c>
      <c r="R330" s="583">
        <f t="shared" si="37"/>
        <v>0.93511616842105272</v>
      </c>
    </row>
    <row r="331" spans="1:18">
      <c r="A331" s="6">
        <v>44573608</v>
      </c>
      <c r="B331" s="470" t="s">
        <v>990</v>
      </c>
      <c r="C331" s="6"/>
      <c r="F331" s="470" t="s">
        <v>1689</v>
      </c>
      <c r="G331" s="398">
        <f t="shared" si="31"/>
        <v>3529.5474999999997</v>
      </c>
      <c r="H331" s="398">
        <f t="shared" si="30"/>
        <v>3529.5474999999997</v>
      </c>
      <c r="I331" s="398">
        <v>2933.82</v>
      </c>
      <c r="J331" s="398">
        <v>3301.84</v>
      </c>
      <c r="K331" s="398">
        <v>3963.66</v>
      </c>
      <c r="L331" s="398">
        <v>3918.87</v>
      </c>
      <c r="M331" s="583">
        <f t="shared" si="32"/>
        <v>1.6786693642555186</v>
      </c>
      <c r="N331" s="583">
        <f t="shared" si="33"/>
        <v>1.6962753348823829</v>
      </c>
      <c r="O331" s="583">
        <f t="shared" si="34"/>
        <v>1.3742630526315791</v>
      </c>
      <c r="P331" s="583">
        <f t="shared" si="35"/>
        <v>1.5014682947368421</v>
      </c>
      <c r="Q331" s="583">
        <f t="shared" si="36"/>
        <v>1.522879894736842</v>
      </c>
      <c r="R331" s="583">
        <f t="shared" si="37"/>
        <v>1.2045368842105264</v>
      </c>
    </row>
    <row r="332" spans="1:18">
      <c r="A332" s="6">
        <v>44574797</v>
      </c>
      <c r="B332" s="470" t="s">
        <v>991</v>
      </c>
      <c r="C332" s="6"/>
      <c r="F332" s="470" t="s">
        <v>1689</v>
      </c>
      <c r="G332" s="398">
        <f t="shared" si="31"/>
        <v>6009.5475000000006</v>
      </c>
      <c r="H332" s="398">
        <f t="shared" si="30"/>
        <v>6009.5475000000006</v>
      </c>
      <c r="I332" s="398">
        <v>5740.51</v>
      </c>
      <c r="J332" s="398">
        <v>7319.8</v>
      </c>
      <c r="K332" s="398">
        <v>5792.78</v>
      </c>
      <c r="L332" s="398">
        <v>5185.1000000000004</v>
      </c>
      <c r="M332" s="583">
        <f t="shared" si="32"/>
        <v>2.8581690092818821</v>
      </c>
      <c r="N332" s="583">
        <f t="shared" si="33"/>
        <v>2.8881456328478623</v>
      </c>
      <c r="O332" s="583">
        <f t="shared" si="34"/>
        <v>2.6889757368421057</v>
      </c>
      <c r="P332" s="583">
        <f t="shared" si="35"/>
        <v>3.3285827368421055</v>
      </c>
      <c r="Q332" s="583">
        <f t="shared" si="36"/>
        <v>2.225647052631579</v>
      </c>
      <c r="R332" s="583">
        <f t="shared" si="37"/>
        <v>1.5937360000000003</v>
      </c>
    </row>
    <row r="333" spans="1:18">
      <c r="A333" s="6">
        <v>44575109</v>
      </c>
      <c r="B333" s="470" t="s">
        <v>992</v>
      </c>
      <c r="C333" s="6"/>
      <c r="F333" s="470" t="s">
        <v>1689</v>
      </c>
      <c r="G333" s="398">
        <f t="shared" si="31"/>
        <v>3658.5099999999998</v>
      </c>
      <c r="H333" s="398">
        <f t="shared" si="30"/>
        <v>3658.5099999999998</v>
      </c>
      <c r="I333" s="595">
        <f>J333</f>
        <v>3994.61</v>
      </c>
      <c r="J333" s="398">
        <v>3994.61</v>
      </c>
      <c r="K333" s="398">
        <v>3368.24</v>
      </c>
      <c r="L333" s="398">
        <v>3276.58</v>
      </c>
      <c r="M333" s="583">
        <f t="shared" si="32"/>
        <v>1.7400045348086288</v>
      </c>
      <c r="N333" s="583">
        <f t="shared" si="33"/>
        <v>1.7582537918587431</v>
      </c>
      <c r="O333" s="583">
        <f t="shared" si="34"/>
        <v>1.8711594210526317</v>
      </c>
      <c r="P333" s="583">
        <f t="shared" si="35"/>
        <v>1.8164963368421054</v>
      </c>
      <c r="Q333" s="583">
        <f t="shared" si="36"/>
        <v>1.2941132631578947</v>
      </c>
      <c r="R333" s="583">
        <f t="shared" si="37"/>
        <v>1.0071172210526318</v>
      </c>
    </row>
    <row r="334" spans="1:18">
      <c r="A334" s="6">
        <v>44575784</v>
      </c>
      <c r="B334" s="470" t="s">
        <v>993</v>
      </c>
      <c r="F334" s="470" t="s">
        <v>1689</v>
      </c>
      <c r="G334" s="398">
        <f t="shared" si="31"/>
        <v>6187.5674999999992</v>
      </c>
      <c r="H334" s="398">
        <f t="shared" si="30"/>
        <v>6187.5674999999992</v>
      </c>
      <c r="I334" s="398">
        <v>4802.05</v>
      </c>
      <c r="J334" s="398">
        <v>6504.12</v>
      </c>
      <c r="K334" s="398">
        <v>6333.95</v>
      </c>
      <c r="L334" s="398">
        <v>7110.15</v>
      </c>
      <c r="M334" s="583">
        <f t="shared" si="32"/>
        <v>2.9428361571881694</v>
      </c>
      <c r="N334" s="583">
        <f t="shared" si="33"/>
        <v>2.9737007741558514</v>
      </c>
      <c r="O334" s="583">
        <f t="shared" si="34"/>
        <v>2.2493813157894738</v>
      </c>
      <c r="P334" s="583">
        <f t="shared" si="35"/>
        <v>2.9576629894736843</v>
      </c>
      <c r="Q334" s="583">
        <f t="shared" si="36"/>
        <v>2.433570263157895</v>
      </c>
      <c r="R334" s="583">
        <f t="shared" si="37"/>
        <v>2.1854355789473687</v>
      </c>
    </row>
    <row r="335" spans="1:18">
      <c r="A335" s="6">
        <v>44576037</v>
      </c>
      <c r="B335" s="470" t="s">
        <v>994</v>
      </c>
      <c r="F335" s="470" t="s">
        <v>1689</v>
      </c>
      <c r="G335" s="398">
        <f t="shared" si="31"/>
        <v>1913.8924999999999</v>
      </c>
      <c r="H335" s="398">
        <f t="shared" si="30"/>
        <v>1913.8924999999999</v>
      </c>
      <c r="I335" s="595">
        <f>J335</f>
        <v>1927.59</v>
      </c>
      <c r="J335" s="398">
        <v>1927.59</v>
      </c>
      <c r="K335" s="398">
        <v>1873.26</v>
      </c>
      <c r="L335" s="398">
        <v>1927.13</v>
      </c>
      <c r="M335" s="583">
        <f t="shared" si="32"/>
        <v>0.91025625982605574</v>
      </c>
      <c r="N335" s="583">
        <f t="shared" si="33"/>
        <v>0.91980307429390928</v>
      </c>
      <c r="O335" s="583">
        <f t="shared" si="34"/>
        <v>0.90292373684210525</v>
      </c>
      <c r="P335" s="583">
        <f t="shared" si="35"/>
        <v>0.87654618947368423</v>
      </c>
      <c r="Q335" s="583">
        <f t="shared" si="36"/>
        <v>0.7197262105263158</v>
      </c>
      <c r="R335" s="583">
        <f t="shared" si="37"/>
        <v>0.59233890526315802</v>
      </c>
    </row>
    <row r="336" spans="1:18">
      <c r="A336" s="6">
        <v>44577192</v>
      </c>
      <c r="B336" s="470" t="s">
        <v>995</v>
      </c>
      <c r="F336" s="470" t="s">
        <v>1706</v>
      </c>
      <c r="G336" s="398">
        <f t="shared" si="31"/>
        <v>22897.730000000003</v>
      </c>
      <c r="H336" s="398">
        <f t="shared" si="30"/>
        <v>22897.730000000003</v>
      </c>
      <c r="I336" s="595">
        <f>(J336+K336+L336)/3</f>
        <v>22897.73</v>
      </c>
      <c r="J336" s="595">
        <f>K336</f>
        <v>23638.27</v>
      </c>
      <c r="K336" s="398">
        <v>23638.27</v>
      </c>
      <c r="L336" s="398">
        <v>21416.65</v>
      </c>
      <c r="M336" s="583">
        <f t="shared" si="32"/>
        <v>10.890267906011898</v>
      </c>
      <c r="N336" s="583">
        <f t="shared" si="33"/>
        <v>11.004485595900437</v>
      </c>
      <c r="O336" s="583">
        <f t="shared" si="34"/>
        <v>10.725778789473685</v>
      </c>
      <c r="P336" s="583">
        <f t="shared" si="35"/>
        <v>10.74919225263158</v>
      </c>
      <c r="Q336" s="583">
        <f t="shared" si="36"/>
        <v>9.0820721578947374</v>
      </c>
      <c r="R336" s="583">
        <f t="shared" si="37"/>
        <v>6.5828018947368427</v>
      </c>
    </row>
    <row r="337" spans="1:18">
      <c r="A337" s="6">
        <v>44577193</v>
      </c>
      <c r="B337" s="470" t="s">
        <v>996</v>
      </c>
      <c r="F337" s="470" t="s">
        <v>1689</v>
      </c>
      <c r="G337" s="398">
        <f t="shared" si="31"/>
        <v>698.67666666666673</v>
      </c>
      <c r="H337" s="398">
        <f t="shared" si="30"/>
        <v>698.67666666666673</v>
      </c>
      <c r="I337" s="595">
        <f>(J337+K337+L337)/3</f>
        <v>698.67666666666673</v>
      </c>
      <c r="J337" s="398">
        <v>571.71</v>
      </c>
      <c r="K337" s="398">
        <v>924.57</v>
      </c>
      <c r="L337" s="398">
        <v>599.75</v>
      </c>
      <c r="M337" s="583">
        <f t="shared" si="32"/>
        <v>0.33229390335545805</v>
      </c>
      <c r="N337" s="583">
        <f t="shared" si="33"/>
        <v>0.33577901890384171</v>
      </c>
      <c r="O337" s="583">
        <f t="shared" si="34"/>
        <v>0.32727485964912284</v>
      </c>
      <c r="P337" s="583">
        <f t="shared" si="35"/>
        <v>0.25997760000000003</v>
      </c>
      <c r="Q337" s="583">
        <f t="shared" si="36"/>
        <v>0.35522952631578947</v>
      </c>
      <c r="R337" s="583">
        <f t="shared" si="37"/>
        <v>0.1843442105263158</v>
      </c>
    </row>
    <row r="338" spans="1:18">
      <c r="A338" s="6">
        <v>44577194</v>
      </c>
      <c r="B338" s="470" t="s">
        <v>997</v>
      </c>
      <c r="F338" s="470" t="s">
        <v>1689</v>
      </c>
      <c r="G338" s="398">
        <f t="shared" si="31"/>
        <v>3438.4874999999997</v>
      </c>
      <c r="H338" s="398">
        <f t="shared" si="30"/>
        <v>3438.4874999999997</v>
      </c>
      <c r="I338" s="595">
        <f>J338</f>
        <v>3964.85</v>
      </c>
      <c r="J338" s="398">
        <v>3964.85</v>
      </c>
      <c r="K338" s="398">
        <v>3434.86</v>
      </c>
      <c r="L338" s="398">
        <v>2389.39</v>
      </c>
      <c r="M338" s="583">
        <f t="shared" si="32"/>
        <v>1.635360800676446</v>
      </c>
      <c r="N338" s="583">
        <f t="shared" si="33"/>
        <v>1.6525125488611183</v>
      </c>
      <c r="O338" s="583">
        <f t="shared" si="34"/>
        <v>1.8572192105263157</v>
      </c>
      <c r="P338" s="583">
        <f t="shared" si="35"/>
        <v>1.8029633684210526</v>
      </c>
      <c r="Q338" s="583">
        <f t="shared" si="36"/>
        <v>1.3197093684210528</v>
      </c>
      <c r="R338" s="583">
        <f t="shared" si="37"/>
        <v>0.73442303157894739</v>
      </c>
    </row>
    <row r="339" spans="1:18">
      <c r="A339" s="6">
        <v>44577195</v>
      </c>
      <c r="B339" s="470" t="s">
        <v>998</v>
      </c>
      <c r="F339" s="470" t="s">
        <v>1689</v>
      </c>
      <c r="G339" s="398">
        <f t="shared" si="31"/>
        <v>1652.1924999999999</v>
      </c>
      <c r="H339" s="398">
        <f t="shared" si="30"/>
        <v>1652.1924999999999</v>
      </c>
      <c r="I339" s="595">
        <f>J339</f>
        <v>2003.79</v>
      </c>
      <c r="J339" s="398">
        <v>2003.79</v>
      </c>
      <c r="K339" s="398">
        <v>1622.99</v>
      </c>
      <c r="L339" s="398">
        <v>978.2</v>
      </c>
      <c r="M339" s="583">
        <f t="shared" si="32"/>
        <v>0.78579051099403996</v>
      </c>
      <c r="N339" s="583">
        <f t="shared" si="33"/>
        <v>0.79403192228682618</v>
      </c>
      <c r="O339" s="583">
        <f t="shared" si="34"/>
        <v>0.93861742105263157</v>
      </c>
      <c r="P339" s="583">
        <f t="shared" si="35"/>
        <v>0.91119713684210535</v>
      </c>
      <c r="Q339" s="583">
        <f t="shared" si="36"/>
        <v>0.62356984210526312</v>
      </c>
      <c r="R339" s="583">
        <f t="shared" si="37"/>
        <v>0.30066778947368428</v>
      </c>
    </row>
    <row r="340" spans="1:18">
      <c r="B340" s="470" t="s">
        <v>999</v>
      </c>
      <c r="F340" s="6" t="s">
        <v>1688</v>
      </c>
      <c r="G340" s="398">
        <v>136</v>
      </c>
      <c r="H340" s="398">
        <v>136</v>
      </c>
      <c r="I340" s="398">
        <v>136</v>
      </c>
      <c r="J340" s="398">
        <v>136</v>
      </c>
      <c r="K340" s="398">
        <v>136</v>
      </c>
      <c r="L340" s="398">
        <v>136</v>
      </c>
      <c r="M340" s="583">
        <f t="shared" si="32"/>
        <v>6.4682238598219907E-2</v>
      </c>
      <c r="N340" s="583">
        <f t="shared" si="33"/>
        <v>6.5360629243268187E-2</v>
      </c>
      <c r="O340" s="583">
        <f t="shared" si="34"/>
        <v>6.3705263157894737E-2</v>
      </c>
      <c r="P340" s="583">
        <f t="shared" si="35"/>
        <v>6.1844210526315793E-2</v>
      </c>
      <c r="Q340" s="583">
        <f t="shared" si="36"/>
        <v>5.2252631578947363E-2</v>
      </c>
      <c r="R340" s="583">
        <f t="shared" si="37"/>
        <v>4.1802105263157897E-2</v>
      </c>
    </row>
    <row r="341" spans="1:18">
      <c r="A341" s="6">
        <v>44578185</v>
      </c>
      <c r="B341" s="470" t="s">
        <v>1000</v>
      </c>
      <c r="F341" s="470" t="s">
        <v>1701</v>
      </c>
      <c r="K341" s="398">
        <v>145.47</v>
      </c>
      <c r="L341" s="398">
        <v>216.09</v>
      </c>
      <c r="M341" s="583">
        <f t="shared" si="32"/>
        <v>0</v>
      </c>
      <c r="N341" s="583">
        <f t="shared" si="33"/>
        <v>0</v>
      </c>
      <c r="O341" s="583">
        <f t="shared" si="34"/>
        <v>0</v>
      </c>
      <c r="P341" s="583">
        <f t="shared" si="35"/>
        <v>0</v>
      </c>
      <c r="Q341" s="583">
        <f t="shared" si="36"/>
        <v>5.5891105263157895E-2</v>
      </c>
      <c r="R341" s="583">
        <f t="shared" si="37"/>
        <v>6.6419242105263163E-2</v>
      </c>
    </row>
    <row r="342" spans="1:18">
      <c r="A342" s="6">
        <v>44579100</v>
      </c>
      <c r="B342" s="470" t="s">
        <v>1001</v>
      </c>
      <c r="F342" s="470" t="s">
        <v>1702</v>
      </c>
      <c r="L342" s="398">
        <v>4039.6</v>
      </c>
      <c r="M342" s="583">
        <f t="shared" si="32"/>
        <v>0</v>
      </c>
      <c r="N342" s="583">
        <f t="shared" si="33"/>
        <v>0</v>
      </c>
      <c r="O342" s="583">
        <f t="shared" si="34"/>
        <v>0</v>
      </c>
      <c r="P342" s="583">
        <f t="shared" si="35"/>
        <v>0</v>
      </c>
      <c r="Q342" s="583">
        <f t="shared" si="36"/>
        <v>0</v>
      </c>
      <c r="R342" s="583">
        <f t="shared" si="37"/>
        <v>1.2416454736842106</v>
      </c>
    </row>
    <row r="343" spans="1:18">
      <c r="B343" s="582" t="s">
        <v>1686</v>
      </c>
      <c r="F343" s="470" t="s">
        <v>1690</v>
      </c>
      <c r="G343" s="594">
        <v>333</v>
      </c>
      <c r="H343" s="398">
        <v>333</v>
      </c>
      <c r="I343" s="594">
        <v>333</v>
      </c>
      <c r="J343" s="398">
        <v>333</v>
      </c>
      <c r="K343" s="594">
        <v>333</v>
      </c>
      <c r="L343" s="398">
        <v>333</v>
      </c>
      <c r="M343" s="583">
        <f t="shared" si="32"/>
        <v>0.15837636362652374</v>
      </c>
      <c r="N343" s="583">
        <f t="shared" si="33"/>
        <v>0.16003742307359048</v>
      </c>
      <c r="O343" s="583">
        <f t="shared" si="34"/>
        <v>0.15598421052631578</v>
      </c>
      <c r="P343" s="583">
        <f t="shared" si="35"/>
        <v>0.15142736842105264</v>
      </c>
      <c r="Q343" s="583">
        <f t="shared" si="36"/>
        <v>0.12794210526315788</v>
      </c>
      <c r="R343" s="583">
        <f t="shared" si="37"/>
        <v>0.10235368421052633</v>
      </c>
    </row>
    <row r="344" spans="1:18">
      <c r="B344" s="582" t="s">
        <v>1687</v>
      </c>
      <c r="F344" s="470" t="s">
        <v>1690</v>
      </c>
      <c r="G344" s="594">
        <v>333</v>
      </c>
      <c r="H344" s="398">
        <v>333</v>
      </c>
      <c r="I344" s="594">
        <v>333</v>
      </c>
      <c r="J344" s="398">
        <v>333</v>
      </c>
      <c r="K344" s="594">
        <v>333</v>
      </c>
      <c r="L344" s="398">
        <v>333</v>
      </c>
      <c r="M344" s="583">
        <f t="shared" si="32"/>
        <v>0.15837636362652374</v>
      </c>
      <c r="N344" s="583">
        <f t="shared" si="33"/>
        <v>0.16003742307359048</v>
      </c>
      <c r="O344" s="583">
        <f t="shared" si="34"/>
        <v>0.15598421052631578</v>
      </c>
      <c r="P344" s="583">
        <f t="shared" si="35"/>
        <v>0.15142736842105264</v>
      </c>
      <c r="Q344" s="583">
        <f t="shared" si="36"/>
        <v>0.12794210526315788</v>
      </c>
      <c r="R344" s="583">
        <f t="shared" si="37"/>
        <v>0.10235368421052633</v>
      </c>
    </row>
    <row r="345" spans="1:18" s="589" customFormat="1" ht="15" thickBot="1">
      <c r="B345" s="590"/>
      <c r="C345" s="589">
        <f>SUM(C5:C344)</f>
        <v>0</v>
      </c>
      <c r="D345" s="589">
        <f>SUM(D5:D344)</f>
        <v>6723</v>
      </c>
      <c r="E345" s="589">
        <f>SUM(E5:E344)</f>
        <v>1804660</v>
      </c>
      <c r="F345" s="590"/>
      <c r="G345" s="596">
        <f t="shared" ref="G345:L345" si="38">SUM(G5:G344)</f>
        <v>4997632.2149999999</v>
      </c>
      <c r="H345" s="596">
        <f t="shared" si="38"/>
        <v>4955440.2149999999</v>
      </c>
      <c r="I345" s="596">
        <f t="shared" si="38"/>
        <v>4850937.93</v>
      </c>
      <c r="J345" s="596">
        <f t="shared" si="38"/>
        <v>4858921.8899999969</v>
      </c>
      <c r="K345" s="596">
        <f t="shared" si="38"/>
        <v>4400002.4600000056</v>
      </c>
      <c r="L345" s="596">
        <f t="shared" si="38"/>
        <v>4348098.1199999992</v>
      </c>
      <c r="M345" s="589">
        <f t="shared" ref="M345:R345" si="39">SUM(M5:M344)</f>
        <v>2376.8973482116176</v>
      </c>
      <c r="N345" s="589">
        <f t="shared" si="39"/>
        <v>2381.5491958073248</v>
      </c>
      <c r="O345" s="589">
        <f t="shared" si="39"/>
        <v>2272.2814514210518</v>
      </c>
      <c r="P345" s="589">
        <f t="shared" si="39"/>
        <v>2209.5307962947372</v>
      </c>
      <c r="Q345" s="589">
        <f t="shared" si="39"/>
        <v>1690.5272609473691</v>
      </c>
      <c r="R345" s="589">
        <f t="shared" si="39"/>
        <v>1336.4680537263157</v>
      </c>
    </row>
    <row r="346" spans="1:18">
      <c r="B346" s="37"/>
      <c r="F346" s="37"/>
      <c r="I346" s="597" t="s">
        <v>1707</v>
      </c>
      <c r="J346" s="407"/>
      <c r="K346" s="598"/>
      <c r="L346" s="598"/>
    </row>
    <row r="347" spans="1:18">
      <c r="G347" s="466"/>
      <c r="H347" s="628">
        <v>1239621.3799999999</v>
      </c>
      <c r="I347" s="628">
        <v>4458029.3199999984</v>
      </c>
      <c r="J347" s="628">
        <v>4900733.9799999949</v>
      </c>
      <c r="K347" s="628">
        <v>4523992.9300000034</v>
      </c>
      <c r="L347" s="628">
        <v>4461250.37</v>
      </c>
    </row>
  </sheetData>
  <mergeCells count="5">
    <mergeCell ref="G1:L1"/>
    <mergeCell ref="G2:H2"/>
    <mergeCell ref="I2:J2"/>
    <mergeCell ref="K2:L2"/>
    <mergeCell ref="M1:R1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97"/>
  <sheetViews>
    <sheetView topLeftCell="B388" zoomScaleNormal="100" workbookViewId="0">
      <selection activeCell="D414" sqref="D414"/>
    </sheetView>
  </sheetViews>
  <sheetFormatPr defaultRowHeight="14.4"/>
  <cols>
    <col min="1" max="1" width="18" customWidth="1"/>
    <col min="2" max="2" width="9.33203125" bestFit="1" customWidth="1"/>
    <col min="3" max="8" width="10.44140625" bestFit="1" customWidth="1"/>
    <col min="9" max="9" width="12.33203125" customWidth="1"/>
    <col min="11" max="11" width="18.88671875" customWidth="1"/>
  </cols>
  <sheetData>
    <row r="1" spans="1:10">
      <c r="A1" s="647" t="s">
        <v>687</v>
      </c>
      <c r="B1" s="844" t="s">
        <v>1882</v>
      </c>
      <c r="C1" s="844" t="s">
        <v>1883</v>
      </c>
      <c r="D1" s="844" t="s">
        <v>1884</v>
      </c>
      <c r="E1" s="844" t="s">
        <v>1885</v>
      </c>
      <c r="F1" s="844" t="s">
        <v>1886</v>
      </c>
      <c r="G1" s="844" t="s">
        <v>1887</v>
      </c>
      <c r="H1" s="844" t="s">
        <v>1888</v>
      </c>
      <c r="I1" s="845" t="s">
        <v>2116</v>
      </c>
    </row>
    <row r="2" spans="1:10">
      <c r="A2" s="634" t="s">
        <v>779</v>
      </c>
      <c r="B2" s="634"/>
      <c r="C2" s="634">
        <v>8671.86</v>
      </c>
      <c r="D2" s="634">
        <v>33235.800000000003</v>
      </c>
      <c r="E2" s="634">
        <v>35014.54</v>
      </c>
      <c r="F2" s="634">
        <v>40664.5</v>
      </c>
      <c r="G2" s="634">
        <v>35646.47</v>
      </c>
      <c r="H2" s="634">
        <v>32364.01</v>
      </c>
      <c r="I2" s="466">
        <v>33336.33</v>
      </c>
      <c r="J2" s="466"/>
    </row>
    <row r="3" spans="1:10">
      <c r="A3" s="634" t="s">
        <v>780</v>
      </c>
      <c r="B3" s="634"/>
      <c r="C3" s="634">
        <v>5782.03</v>
      </c>
      <c r="D3" s="634">
        <v>19882.46</v>
      </c>
      <c r="E3" s="634">
        <v>19914.060000000001</v>
      </c>
      <c r="F3" s="634">
        <v>18253.310000000001</v>
      </c>
      <c r="G3" s="634">
        <v>19498.88</v>
      </c>
      <c r="H3" s="634">
        <v>19213.080000000002</v>
      </c>
      <c r="I3" s="466">
        <v>17173.98</v>
      </c>
      <c r="J3" s="466"/>
    </row>
    <row r="4" spans="1:10">
      <c r="A4" s="634" t="s">
        <v>781</v>
      </c>
      <c r="B4" s="634"/>
      <c r="C4" s="634">
        <v>7879.41</v>
      </c>
      <c r="D4" s="634">
        <v>27654.51</v>
      </c>
      <c r="E4" s="634">
        <v>27433.29</v>
      </c>
      <c r="F4" s="634">
        <v>25609.77</v>
      </c>
      <c r="G4" s="634">
        <v>23872.74</v>
      </c>
      <c r="H4" s="634">
        <v>24868.93</v>
      </c>
      <c r="I4" s="466">
        <v>24592.43</v>
      </c>
    </row>
    <row r="5" spans="1:10">
      <c r="A5" s="634" t="s">
        <v>782</v>
      </c>
      <c r="B5" s="634"/>
      <c r="C5" s="634">
        <v>2303.38</v>
      </c>
      <c r="D5" s="634">
        <v>5329.53</v>
      </c>
      <c r="E5" s="634">
        <v>5443.3</v>
      </c>
      <c r="F5" s="634">
        <v>4883.5</v>
      </c>
      <c r="G5" s="634">
        <v>5637.6</v>
      </c>
      <c r="H5" s="634">
        <v>5519.44</v>
      </c>
      <c r="I5" s="466">
        <v>5446.69</v>
      </c>
    </row>
    <row r="6" spans="1:10">
      <c r="A6" s="634" t="s">
        <v>783</v>
      </c>
      <c r="B6" s="634"/>
      <c r="C6" s="634">
        <v>876.49</v>
      </c>
      <c r="D6" s="634">
        <v>3230.58</v>
      </c>
      <c r="E6" s="634">
        <v>3258.06</v>
      </c>
      <c r="F6" s="634">
        <v>3072.34</v>
      </c>
      <c r="G6" s="634">
        <v>3061.96</v>
      </c>
      <c r="H6" s="634">
        <v>3172.53</v>
      </c>
      <c r="I6" s="466">
        <v>2446.54</v>
      </c>
    </row>
    <row r="7" spans="1:10">
      <c r="A7" s="634" t="s">
        <v>784</v>
      </c>
      <c r="B7" s="634"/>
      <c r="C7" s="634">
        <v>1284</v>
      </c>
      <c r="D7" s="634">
        <v>5843.27</v>
      </c>
      <c r="E7" s="634">
        <v>6135.35</v>
      </c>
      <c r="F7" s="634">
        <v>6182.5</v>
      </c>
      <c r="G7" s="634">
        <v>6132.13</v>
      </c>
      <c r="H7" s="634">
        <v>5397.54</v>
      </c>
      <c r="I7" s="466">
        <v>4555.33</v>
      </c>
    </row>
    <row r="8" spans="1:10">
      <c r="A8" s="634" t="s">
        <v>785</v>
      </c>
      <c r="B8" s="634"/>
      <c r="C8" s="634">
        <v>5296.3</v>
      </c>
      <c r="D8" s="634">
        <v>19440.43</v>
      </c>
      <c r="E8" s="634">
        <v>19893.93</v>
      </c>
      <c r="F8" s="634">
        <v>18955.14</v>
      </c>
      <c r="G8" s="634">
        <v>19997.64</v>
      </c>
      <c r="H8" s="634">
        <v>19589.18</v>
      </c>
      <c r="I8" s="466">
        <v>22111.49</v>
      </c>
    </row>
    <row r="9" spans="1:10">
      <c r="A9" s="634" t="s">
        <v>786</v>
      </c>
      <c r="B9" s="634"/>
      <c r="C9" s="634">
        <v>1456.24</v>
      </c>
      <c r="D9" s="634">
        <v>11804.23</v>
      </c>
      <c r="E9" s="634">
        <v>12246.08</v>
      </c>
      <c r="F9" s="634">
        <v>12013.11</v>
      </c>
      <c r="G9" s="634">
        <v>12733.9</v>
      </c>
      <c r="H9" s="634">
        <v>12834.7</v>
      </c>
      <c r="I9" s="466">
        <v>12672.07</v>
      </c>
      <c r="J9" s="466"/>
    </row>
    <row r="10" spans="1:10">
      <c r="A10" s="634" t="s">
        <v>787</v>
      </c>
      <c r="B10" s="634"/>
      <c r="C10" s="634">
        <v>619.86</v>
      </c>
      <c r="D10" s="634">
        <v>2185.5500000000002</v>
      </c>
      <c r="E10" s="634">
        <v>2484.52</v>
      </c>
      <c r="F10" s="634">
        <v>2367.84</v>
      </c>
      <c r="G10" s="634">
        <v>2282.1799999999998</v>
      </c>
      <c r="H10" s="634">
        <v>2286.89</v>
      </c>
      <c r="I10" s="466">
        <v>2635.68</v>
      </c>
      <c r="J10" s="466"/>
    </row>
    <row r="11" spans="1:10">
      <c r="A11" s="634" t="s">
        <v>788</v>
      </c>
      <c r="B11" s="634"/>
      <c r="C11" s="634"/>
      <c r="D11" s="634">
        <v>1004.79</v>
      </c>
      <c r="E11" s="634">
        <v>2493.7800000000002</v>
      </c>
      <c r="F11" s="634">
        <v>2359.11</v>
      </c>
      <c r="G11" s="634">
        <v>2495.1999999999998</v>
      </c>
      <c r="H11" s="634">
        <v>2636.88</v>
      </c>
      <c r="I11" s="466">
        <v>2335.2199999999998</v>
      </c>
      <c r="J11" s="466"/>
    </row>
    <row r="12" spans="1:10">
      <c r="A12" s="634" t="s">
        <v>789</v>
      </c>
      <c r="B12" s="634"/>
      <c r="C12" s="634">
        <v>4654.17</v>
      </c>
      <c r="D12" s="634">
        <v>13735.11</v>
      </c>
      <c r="E12" s="634">
        <v>12655.31</v>
      </c>
      <c r="F12" s="634">
        <v>10151.16</v>
      </c>
      <c r="G12" s="634">
        <v>9837.86</v>
      </c>
      <c r="H12" s="634">
        <v>9529.16</v>
      </c>
      <c r="I12" s="466">
        <v>9986.02</v>
      </c>
      <c r="J12" s="466"/>
    </row>
    <row r="13" spans="1:10">
      <c r="A13" s="634" t="s">
        <v>1834</v>
      </c>
      <c r="B13" s="634"/>
      <c r="C13" s="634">
        <v>735.2</v>
      </c>
      <c r="D13" s="634">
        <v>2829.92</v>
      </c>
      <c r="E13" s="634">
        <v>2936.4</v>
      </c>
      <c r="F13" s="634">
        <v>2998.91</v>
      </c>
      <c r="G13" s="634">
        <v>2949.73</v>
      </c>
      <c r="H13" s="634">
        <v>2885.44</v>
      </c>
      <c r="I13" s="466">
        <v>2962.63</v>
      </c>
      <c r="J13" s="466"/>
    </row>
    <row r="14" spans="1:10">
      <c r="A14" s="634" t="s">
        <v>1835</v>
      </c>
      <c r="B14" s="634"/>
      <c r="C14" s="634">
        <v>2280.9699999999998</v>
      </c>
      <c r="D14" s="634">
        <v>8056.17</v>
      </c>
      <c r="E14" s="634">
        <v>8050.99</v>
      </c>
      <c r="F14" s="634">
        <v>7660.01</v>
      </c>
      <c r="G14" s="634">
        <v>8127.62</v>
      </c>
      <c r="H14" s="634">
        <v>7632.11</v>
      </c>
      <c r="I14" s="466">
        <v>8075.19</v>
      </c>
      <c r="J14" s="466"/>
    </row>
    <row r="15" spans="1:10">
      <c r="A15" s="634" t="s">
        <v>790</v>
      </c>
      <c r="B15" s="634"/>
      <c r="C15" s="634">
        <v>2190.86</v>
      </c>
      <c r="D15" s="634">
        <v>8048.88</v>
      </c>
      <c r="E15" s="634">
        <v>7271.94</v>
      </c>
      <c r="F15" s="634">
        <v>5286.97</v>
      </c>
      <c r="G15" s="634">
        <v>4071.13</v>
      </c>
      <c r="H15" s="634">
        <v>4166.5600000000004</v>
      </c>
      <c r="I15" s="466">
        <v>4424.91</v>
      </c>
      <c r="J15" s="466"/>
    </row>
    <row r="16" spans="1:10">
      <c r="A16" s="634" t="s">
        <v>791</v>
      </c>
      <c r="B16" s="634"/>
      <c r="C16" s="634">
        <v>7386.78</v>
      </c>
      <c r="D16" s="634">
        <v>27621.119999999999</v>
      </c>
      <c r="E16" s="634">
        <v>28853.65</v>
      </c>
      <c r="F16" s="634">
        <v>22521.33</v>
      </c>
      <c r="G16" s="634">
        <v>19360.95</v>
      </c>
      <c r="H16" s="634">
        <v>19335.04</v>
      </c>
      <c r="I16" s="466">
        <v>20043.009999999998</v>
      </c>
      <c r="J16" s="466"/>
    </row>
    <row r="17" spans="1:10">
      <c r="A17" s="634" t="s">
        <v>792</v>
      </c>
      <c r="B17" s="634"/>
      <c r="C17" s="634">
        <v>1993.19</v>
      </c>
      <c r="D17" s="634">
        <v>6381.96</v>
      </c>
      <c r="E17" s="634">
        <v>7235.83</v>
      </c>
      <c r="F17" s="634">
        <v>5464.24</v>
      </c>
      <c r="G17" s="634">
        <v>4782.03</v>
      </c>
      <c r="H17" s="634">
        <v>4714.04</v>
      </c>
      <c r="I17" s="466">
        <v>1320.49</v>
      </c>
      <c r="J17" s="466"/>
    </row>
    <row r="18" spans="1:10">
      <c r="A18" s="634" t="s">
        <v>1836</v>
      </c>
      <c r="B18" s="634"/>
      <c r="C18" s="634"/>
      <c r="D18" s="634">
        <v>5896.17</v>
      </c>
      <c r="E18" s="634">
        <v>24864.6</v>
      </c>
      <c r="F18" s="634">
        <v>23108.29</v>
      </c>
      <c r="G18" s="634">
        <v>22430.32</v>
      </c>
      <c r="H18" s="634">
        <v>23584.560000000001</v>
      </c>
      <c r="I18" s="466">
        <v>22999.03</v>
      </c>
      <c r="J18" s="466"/>
    </row>
    <row r="19" spans="1:10">
      <c r="A19" s="634" t="s">
        <v>793</v>
      </c>
      <c r="B19" s="634"/>
      <c r="C19" s="634"/>
      <c r="D19" s="634"/>
      <c r="E19" s="634"/>
      <c r="F19" s="634">
        <v>2927.92</v>
      </c>
      <c r="G19" s="634">
        <v>5012.2299999999996</v>
      </c>
      <c r="H19" s="634">
        <v>5300.46</v>
      </c>
      <c r="I19" s="466">
        <v>4843.68</v>
      </c>
      <c r="J19" s="466"/>
    </row>
    <row r="20" spans="1:10">
      <c r="A20" s="634" t="s">
        <v>794</v>
      </c>
      <c r="B20" s="634"/>
      <c r="C20" s="634">
        <v>6753.38</v>
      </c>
      <c r="D20" s="634">
        <v>26230.53</v>
      </c>
      <c r="E20" s="634">
        <v>29183.89</v>
      </c>
      <c r="F20" s="634">
        <v>25957.79</v>
      </c>
      <c r="G20" s="634">
        <v>23149.99</v>
      </c>
      <c r="H20" s="634">
        <v>23366.81</v>
      </c>
      <c r="I20" s="466">
        <v>24317.58</v>
      </c>
      <c r="J20" s="466"/>
    </row>
    <row r="21" spans="1:10">
      <c r="A21" s="634" t="s">
        <v>795</v>
      </c>
      <c r="B21" s="634"/>
      <c r="C21" s="634">
        <v>1763.75</v>
      </c>
      <c r="D21" s="634">
        <v>5872.74</v>
      </c>
      <c r="E21" s="634">
        <v>6093.69</v>
      </c>
      <c r="F21" s="634">
        <v>5669.31</v>
      </c>
      <c r="G21" s="634">
        <v>6216.21</v>
      </c>
      <c r="H21" s="634">
        <v>5704.82</v>
      </c>
      <c r="I21" s="466">
        <v>6426.03</v>
      </c>
      <c r="J21" s="466"/>
    </row>
    <row r="22" spans="1:10">
      <c r="A22" s="634" t="s">
        <v>796</v>
      </c>
      <c r="B22" s="634"/>
      <c r="C22" s="634">
        <v>7049.79</v>
      </c>
      <c r="D22" s="634">
        <v>25772.51</v>
      </c>
      <c r="E22" s="634">
        <v>24085.919999999998</v>
      </c>
      <c r="F22" s="634">
        <v>21435</v>
      </c>
      <c r="G22" s="634">
        <v>20064.580000000002</v>
      </c>
      <c r="H22" s="634">
        <v>22740.74</v>
      </c>
      <c r="I22" s="466">
        <v>24925.14</v>
      </c>
      <c r="J22" s="466"/>
    </row>
    <row r="23" spans="1:10">
      <c r="A23" s="634" t="s">
        <v>797</v>
      </c>
      <c r="B23" s="634"/>
      <c r="C23" s="634">
        <v>7302.27</v>
      </c>
      <c r="D23" s="634">
        <v>29381.18</v>
      </c>
      <c r="E23" s="634">
        <v>27605.39</v>
      </c>
      <c r="F23" s="634">
        <v>21779.94</v>
      </c>
      <c r="G23" s="634">
        <v>23662.32</v>
      </c>
      <c r="H23" s="634">
        <v>22621.71</v>
      </c>
      <c r="I23" s="466">
        <v>22816.92</v>
      </c>
      <c r="J23" s="466"/>
    </row>
    <row r="24" spans="1:10">
      <c r="A24" s="634" t="s">
        <v>798</v>
      </c>
      <c r="B24" s="634"/>
      <c r="C24" s="634">
        <v>3146.15</v>
      </c>
      <c r="D24" s="634">
        <v>8304.6</v>
      </c>
      <c r="E24" s="634">
        <v>8488.93</v>
      </c>
      <c r="F24" s="634">
        <v>6185.16</v>
      </c>
      <c r="G24" s="634">
        <v>5094.16</v>
      </c>
      <c r="H24" s="634">
        <v>4752.22</v>
      </c>
      <c r="I24" s="466">
        <v>4390.16</v>
      </c>
      <c r="J24" s="466"/>
    </row>
    <row r="25" spans="1:10">
      <c r="A25" s="634" t="s">
        <v>799</v>
      </c>
      <c r="B25" s="634"/>
      <c r="C25" s="634">
        <v>2956.31</v>
      </c>
      <c r="D25" s="634">
        <v>8595.08</v>
      </c>
      <c r="E25" s="634">
        <v>7503.78</v>
      </c>
      <c r="F25" s="634">
        <v>6453.22</v>
      </c>
      <c r="G25" s="634">
        <v>5801.85</v>
      </c>
      <c r="H25" s="634">
        <v>5606.56</v>
      </c>
      <c r="I25" s="466">
        <v>4425.28</v>
      </c>
      <c r="J25" s="466"/>
    </row>
    <row r="26" spans="1:10">
      <c r="A26" s="634" t="s">
        <v>800</v>
      </c>
      <c r="B26" s="634"/>
      <c r="C26" s="634">
        <v>5489.16</v>
      </c>
      <c r="D26" s="634">
        <v>17733.21</v>
      </c>
      <c r="E26" s="634">
        <v>18459.349999999999</v>
      </c>
      <c r="F26" s="634">
        <v>16267.08</v>
      </c>
      <c r="G26" s="634">
        <v>17498.34</v>
      </c>
      <c r="H26" s="634">
        <v>16687.39</v>
      </c>
      <c r="I26" s="466">
        <v>17279.47</v>
      </c>
      <c r="J26" s="466"/>
    </row>
    <row r="27" spans="1:10">
      <c r="A27" s="634" t="s">
        <v>801</v>
      </c>
      <c r="B27" s="634"/>
      <c r="C27" s="634">
        <v>2015.72</v>
      </c>
      <c r="D27" s="634">
        <v>7029.47</v>
      </c>
      <c r="E27" s="634">
        <v>6854.82</v>
      </c>
      <c r="F27" s="634">
        <v>5909.3</v>
      </c>
      <c r="G27" s="634">
        <v>6707.38</v>
      </c>
      <c r="H27" s="634">
        <v>6736.62</v>
      </c>
      <c r="I27" s="466">
        <v>7001.1</v>
      </c>
      <c r="J27" s="466"/>
    </row>
    <row r="28" spans="1:10">
      <c r="A28" s="634" t="s">
        <v>802</v>
      </c>
      <c r="B28" s="634"/>
      <c r="C28" s="634">
        <v>4166.18</v>
      </c>
      <c r="D28" s="634">
        <v>14456.94</v>
      </c>
      <c r="E28" s="634">
        <v>14801.84</v>
      </c>
      <c r="F28" s="634">
        <v>13837.52</v>
      </c>
      <c r="G28" s="634">
        <v>16934.560000000001</v>
      </c>
      <c r="H28" s="634">
        <v>16951.150000000001</v>
      </c>
      <c r="I28" s="466">
        <v>17206.72</v>
      </c>
      <c r="J28" s="466"/>
    </row>
    <row r="29" spans="1:10">
      <c r="A29" s="634" t="s">
        <v>803</v>
      </c>
      <c r="B29" s="634"/>
      <c r="C29" s="634">
        <v>9716.09</v>
      </c>
      <c r="D29" s="634">
        <v>33780.46</v>
      </c>
      <c r="E29" s="634">
        <v>35618.58</v>
      </c>
      <c r="F29" s="634">
        <v>34242.379999999997</v>
      </c>
      <c r="G29" s="634">
        <v>34110.44</v>
      </c>
      <c r="H29" s="634">
        <v>31360.39</v>
      </c>
      <c r="I29" s="466">
        <v>27589.49</v>
      </c>
      <c r="J29" s="466"/>
    </row>
    <row r="30" spans="1:10">
      <c r="A30" s="634" t="s">
        <v>804</v>
      </c>
      <c r="B30" s="634"/>
      <c r="C30" s="634">
        <v>3564.38</v>
      </c>
      <c r="D30" s="634">
        <v>11060.88</v>
      </c>
      <c r="E30" s="634">
        <v>8947.0400000000009</v>
      </c>
      <c r="F30" s="634">
        <v>8812.4</v>
      </c>
      <c r="G30" s="634">
        <v>9859.4500000000007</v>
      </c>
      <c r="H30" s="634">
        <v>9578.41</v>
      </c>
      <c r="I30" s="466">
        <v>6932.06</v>
      </c>
      <c r="J30" s="466"/>
    </row>
    <row r="31" spans="1:10">
      <c r="A31" s="634" t="s">
        <v>805</v>
      </c>
      <c r="B31" s="634"/>
      <c r="C31" s="634">
        <v>8260.0499999999993</v>
      </c>
      <c r="D31" s="634">
        <v>32565.21</v>
      </c>
      <c r="E31" s="634">
        <v>32333.119999999999</v>
      </c>
      <c r="F31" s="634">
        <v>27648.55</v>
      </c>
      <c r="G31" s="634">
        <v>28982.89</v>
      </c>
      <c r="H31" s="634">
        <v>28748.799999999999</v>
      </c>
      <c r="I31" s="466">
        <v>26830.11</v>
      </c>
      <c r="J31" s="466"/>
    </row>
    <row r="32" spans="1:10">
      <c r="A32" s="634" t="s">
        <v>806</v>
      </c>
      <c r="B32" s="634"/>
      <c r="C32" s="634"/>
      <c r="D32" s="634">
        <v>6846.14</v>
      </c>
      <c r="E32" s="634">
        <v>16586.64</v>
      </c>
      <c r="F32" s="634">
        <v>13007.74</v>
      </c>
      <c r="G32" s="634">
        <v>11895.08</v>
      </c>
      <c r="H32" s="634">
        <v>11297.07</v>
      </c>
      <c r="I32" s="466">
        <v>10556.42</v>
      </c>
      <c r="J32" s="466"/>
    </row>
    <row r="33" spans="1:10">
      <c r="A33" s="634" t="s">
        <v>807</v>
      </c>
      <c r="B33" s="634"/>
      <c r="C33" s="634">
        <v>12612.24</v>
      </c>
      <c r="D33" s="634">
        <v>35928.92</v>
      </c>
      <c r="E33" s="634">
        <v>41868.019999999997</v>
      </c>
      <c r="F33" s="634">
        <v>36156.33</v>
      </c>
      <c r="G33" s="634">
        <v>34733.449999999997</v>
      </c>
      <c r="H33" s="634">
        <v>35113.9</v>
      </c>
      <c r="I33" s="466">
        <v>34300.379999999997</v>
      </c>
      <c r="J33" s="466"/>
    </row>
    <row r="34" spans="1:10">
      <c r="A34" s="634" t="s">
        <v>808</v>
      </c>
      <c r="B34" s="634"/>
      <c r="C34" s="634">
        <v>4880.7</v>
      </c>
      <c r="D34" s="634">
        <v>17556.150000000001</v>
      </c>
      <c r="E34" s="634">
        <v>17532.2</v>
      </c>
      <c r="F34" s="634">
        <v>14640.53</v>
      </c>
      <c r="G34" s="634">
        <v>14159.18</v>
      </c>
      <c r="H34" s="634">
        <v>14595.63</v>
      </c>
      <c r="I34" s="466">
        <v>14435.56</v>
      </c>
      <c r="J34" s="466"/>
    </row>
    <row r="35" spans="1:10">
      <c r="A35" s="634" t="s">
        <v>809</v>
      </c>
      <c r="B35" s="634"/>
      <c r="C35" s="634">
        <v>1326.41</v>
      </c>
      <c r="D35" s="634">
        <v>3259.15</v>
      </c>
      <c r="E35" s="634">
        <v>3094.43</v>
      </c>
      <c r="F35" s="634">
        <v>2751.51</v>
      </c>
      <c r="G35" s="634">
        <v>3071.22</v>
      </c>
      <c r="H35" s="634">
        <v>3039.32</v>
      </c>
      <c r="I35" s="466">
        <v>3106.82</v>
      </c>
      <c r="J35" s="466"/>
    </row>
    <row r="36" spans="1:10">
      <c r="A36" s="634" t="s">
        <v>810</v>
      </c>
      <c r="B36" s="634"/>
      <c r="C36" s="634">
        <v>11464.7</v>
      </c>
      <c r="D36" s="634">
        <v>44185.49</v>
      </c>
      <c r="E36" s="634">
        <v>50081.89</v>
      </c>
      <c r="F36" s="634">
        <v>41444.26</v>
      </c>
      <c r="G36" s="634">
        <v>33602.129999999997</v>
      </c>
      <c r="H36" s="634">
        <v>34825.339999999997</v>
      </c>
      <c r="I36" s="466">
        <v>34726.1</v>
      </c>
      <c r="J36" s="466"/>
    </row>
    <row r="37" spans="1:10">
      <c r="A37" s="634" t="s">
        <v>811</v>
      </c>
      <c r="B37" s="634"/>
      <c r="C37" s="634"/>
      <c r="D37" s="634">
        <v>4372.87</v>
      </c>
      <c r="E37" s="634">
        <v>11619.72</v>
      </c>
      <c r="F37" s="634">
        <v>10734.25</v>
      </c>
      <c r="G37" s="634">
        <v>9794.75</v>
      </c>
      <c r="H37" s="634">
        <v>10320.65</v>
      </c>
      <c r="I37" s="466">
        <v>8730.9</v>
      </c>
      <c r="J37" s="466"/>
    </row>
    <row r="38" spans="1:10">
      <c r="A38" s="634" t="s">
        <v>812</v>
      </c>
      <c r="B38" s="634"/>
      <c r="C38" s="634">
        <v>3491.3</v>
      </c>
      <c r="D38" s="634">
        <v>12278.87</v>
      </c>
      <c r="E38" s="634">
        <v>11797.24</v>
      </c>
      <c r="F38" s="634">
        <v>9721.6299999999992</v>
      </c>
      <c r="G38" s="634">
        <v>8667.17</v>
      </c>
      <c r="H38" s="634">
        <v>9291.35</v>
      </c>
      <c r="I38" s="466">
        <v>9564.7999999999993</v>
      </c>
      <c r="J38" s="466"/>
    </row>
    <row r="39" spans="1:10">
      <c r="A39" s="634" t="s">
        <v>813</v>
      </c>
      <c r="B39" s="634"/>
      <c r="C39" s="634">
        <v>1474.63</v>
      </c>
      <c r="D39" s="634">
        <v>5896.16</v>
      </c>
      <c r="E39" s="634">
        <v>6144.23</v>
      </c>
      <c r="F39" s="634">
        <v>5888.12</v>
      </c>
      <c r="G39" s="634">
        <v>5423.53</v>
      </c>
      <c r="H39" s="634">
        <v>5169.3900000000003</v>
      </c>
      <c r="I39" s="466">
        <v>5332.12</v>
      </c>
      <c r="J39" s="466"/>
    </row>
    <row r="40" spans="1:10">
      <c r="A40" s="634" t="s">
        <v>814</v>
      </c>
      <c r="B40" s="634"/>
      <c r="C40" s="634">
        <v>519.87</v>
      </c>
      <c r="D40" s="634">
        <v>4497.4399999999996</v>
      </c>
      <c r="E40" s="634">
        <v>2409.8200000000002</v>
      </c>
      <c r="F40" s="634">
        <v>2898.94</v>
      </c>
      <c r="G40" s="634">
        <v>3017.97</v>
      </c>
      <c r="H40" s="634">
        <v>2788.38</v>
      </c>
      <c r="I40" s="466">
        <v>2523.67</v>
      </c>
      <c r="J40" s="466"/>
    </row>
    <row r="41" spans="1:10">
      <c r="A41" s="634" t="s">
        <v>815</v>
      </c>
      <c r="B41" s="634"/>
      <c r="C41" s="634">
        <v>6902.54</v>
      </c>
      <c r="D41" s="634">
        <v>20621.099999999999</v>
      </c>
      <c r="E41" s="634">
        <v>22952.25</v>
      </c>
      <c r="F41" s="634">
        <v>20067.86</v>
      </c>
      <c r="G41" s="634">
        <v>21578.31</v>
      </c>
      <c r="H41" s="634">
        <v>21141.61</v>
      </c>
      <c r="I41" s="466">
        <v>22335.14</v>
      </c>
      <c r="J41" s="466"/>
    </row>
    <row r="42" spans="1:10">
      <c r="A42" s="634" t="s">
        <v>816</v>
      </c>
      <c r="B42" s="634"/>
      <c r="C42" s="634">
        <v>6154.41</v>
      </c>
      <c r="D42" s="634">
        <v>21589.200000000001</v>
      </c>
      <c r="E42" s="634">
        <v>21457.52</v>
      </c>
      <c r="F42" s="634">
        <v>17031.330000000002</v>
      </c>
      <c r="G42" s="634">
        <v>14472.36</v>
      </c>
      <c r="H42" s="634">
        <v>14058.51</v>
      </c>
      <c r="I42" s="466">
        <v>13857.03</v>
      </c>
      <c r="J42" s="466"/>
    </row>
    <row r="43" spans="1:10">
      <c r="A43" s="634" t="s">
        <v>817</v>
      </c>
      <c r="B43" s="634"/>
      <c r="C43" s="634">
        <v>996.16</v>
      </c>
      <c r="D43" s="634">
        <v>7488.06</v>
      </c>
      <c r="E43" s="634">
        <v>9779.91</v>
      </c>
      <c r="F43" s="634">
        <v>9287.24</v>
      </c>
      <c r="G43" s="634">
        <v>10545.29</v>
      </c>
      <c r="H43" s="634">
        <v>10835.92</v>
      </c>
      <c r="I43" s="466">
        <v>10471.42</v>
      </c>
      <c r="J43" s="466"/>
    </row>
    <row r="44" spans="1:10">
      <c r="A44" s="634" t="s">
        <v>818</v>
      </c>
      <c r="B44" s="634"/>
      <c r="C44" s="634">
        <v>3208.46</v>
      </c>
      <c r="D44" s="634">
        <v>12606.88</v>
      </c>
      <c r="E44" s="634">
        <v>19753.189999999999</v>
      </c>
      <c r="F44" s="634">
        <v>20046.05</v>
      </c>
      <c r="G44" s="634">
        <v>21582.01</v>
      </c>
      <c r="H44" s="634">
        <v>21788.17</v>
      </c>
      <c r="I44" s="466">
        <v>22178.87</v>
      </c>
      <c r="J44" s="466"/>
    </row>
    <row r="45" spans="1:10">
      <c r="A45" s="634" t="s">
        <v>819</v>
      </c>
      <c r="B45" s="634"/>
      <c r="C45" s="634">
        <v>6293.52</v>
      </c>
      <c r="D45" s="634">
        <v>24583.73</v>
      </c>
      <c r="E45" s="634">
        <v>23403.48</v>
      </c>
      <c r="F45" s="634">
        <v>21978.25</v>
      </c>
      <c r="G45" s="634">
        <v>23624.37</v>
      </c>
      <c r="H45" s="634">
        <v>23564.23</v>
      </c>
      <c r="I45" s="466">
        <v>24465.19</v>
      </c>
      <c r="J45" s="466"/>
    </row>
    <row r="46" spans="1:10">
      <c r="A46" s="634" t="s">
        <v>1837</v>
      </c>
      <c r="B46" s="634"/>
      <c r="C46" s="634">
        <v>1777.73</v>
      </c>
      <c r="D46" s="634">
        <v>6112.51</v>
      </c>
      <c r="E46" s="634">
        <v>5724.71</v>
      </c>
      <c r="F46" s="634">
        <v>5127.2700000000004</v>
      </c>
      <c r="G46" s="634">
        <v>5536.81</v>
      </c>
      <c r="H46" s="634">
        <v>5860.72</v>
      </c>
      <c r="I46" s="466">
        <v>5794.76</v>
      </c>
      <c r="J46" s="466"/>
    </row>
    <row r="47" spans="1:10">
      <c r="A47" s="634" t="s">
        <v>820</v>
      </c>
      <c r="B47" s="634"/>
      <c r="C47" s="634"/>
      <c r="D47" s="634">
        <v>10541.16</v>
      </c>
      <c r="E47" s="634">
        <v>30242.38</v>
      </c>
      <c r="F47" s="634">
        <v>30250.07</v>
      </c>
      <c r="G47" s="634">
        <v>27353.77</v>
      </c>
      <c r="H47" s="634">
        <v>28181.91</v>
      </c>
      <c r="I47" s="466">
        <v>28616.61</v>
      </c>
      <c r="J47" s="466"/>
    </row>
    <row r="48" spans="1:10">
      <c r="A48" s="634" t="s">
        <v>821</v>
      </c>
      <c r="B48" s="634"/>
      <c r="C48" s="634">
        <v>9231.27</v>
      </c>
      <c r="D48" s="634">
        <v>26444.880000000001</v>
      </c>
      <c r="E48" s="634">
        <v>26330.2</v>
      </c>
      <c r="F48" s="634">
        <v>19971.36</v>
      </c>
      <c r="G48" s="634">
        <v>16701.16</v>
      </c>
      <c r="H48" s="634">
        <v>20638.11</v>
      </c>
      <c r="I48" s="466">
        <v>21282.03</v>
      </c>
      <c r="J48" s="466"/>
    </row>
    <row r="49" spans="1:10">
      <c r="A49" s="634" t="s">
        <v>822</v>
      </c>
      <c r="B49" s="634"/>
      <c r="C49" s="634">
        <v>1521.11</v>
      </c>
      <c r="D49" s="634">
        <v>6126.66</v>
      </c>
      <c r="E49" s="634">
        <v>6526.41</v>
      </c>
      <c r="F49" s="634">
        <v>6093.71</v>
      </c>
      <c r="G49" s="634">
        <v>6304.24</v>
      </c>
      <c r="H49" s="634">
        <v>5964.07</v>
      </c>
      <c r="I49" s="466">
        <v>6649.4</v>
      </c>
      <c r="J49" s="466"/>
    </row>
    <row r="50" spans="1:10">
      <c r="A50" s="634" t="s">
        <v>823</v>
      </c>
      <c r="B50" s="634"/>
      <c r="C50" s="634">
        <v>2362.6799999999998</v>
      </c>
      <c r="D50" s="634">
        <v>8195.31</v>
      </c>
      <c r="E50" s="634">
        <v>7453.72</v>
      </c>
      <c r="F50" s="634">
        <v>7604.05</v>
      </c>
      <c r="G50" s="634">
        <v>7888.42</v>
      </c>
      <c r="H50" s="634">
        <v>7771.44</v>
      </c>
      <c r="I50" s="466">
        <v>8277.25</v>
      </c>
      <c r="J50" s="466"/>
    </row>
    <row r="51" spans="1:10">
      <c r="A51" s="634" t="s">
        <v>824</v>
      </c>
      <c r="B51" s="634"/>
      <c r="C51" s="634">
        <v>7583.1</v>
      </c>
      <c r="D51" s="634">
        <v>27029.77</v>
      </c>
      <c r="E51" s="634">
        <v>27802.61</v>
      </c>
      <c r="F51" s="634">
        <v>26153.1</v>
      </c>
      <c r="G51" s="634">
        <v>26748.400000000001</v>
      </c>
      <c r="H51" s="634">
        <v>26259.02</v>
      </c>
      <c r="I51" s="466">
        <v>27058.3</v>
      </c>
      <c r="J51" s="466"/>
    </row>
    <row r="52" spans="1:10">
      <c r="A52" s="634" t="s">
        <v>825</v>
      </c>
      <c r="B52" s="634"/>
      <c r="C52" s="634">
        <v>186.26</v>
      </c>
      <c r="D52" s="634">
        <v>619.49</v>
      </c>
      <c r="E52" s="634">
        <v>474.49</v>
      </c>
      <c r="F52" s="634">
        <v>398.09</v>
      </c>
      <c r="G52" s="634">
        <v>392.9</v>
      </c>
      <c r="H52" s="634">
        <v>524.54999999999995</v>
      </c>
      <c r="I52" s="466">
        <v>531.62</v>
      </c>
      <c r="J52" s="466"/>
    </row>
    <row r="53" spans="1:10">
      <c r="A53" s="634" t="s">
        <v>826</v>
      </c>
      <c r="B53" s="634"/>
      <c r="C53" s="634">
        <v>1489.37</v>
      </c>
      <c r="D53" s="634">
        <v>5409.54</v>
      </c>
      <c r="E53" s="634">
        <v>5283.92</v>
      </c>
      <c r="F53" s="634">
        <v>5096.9799999999996</v>
      </c>
      <c r="G53" s="634">
        <v>5332.23</v>
      </c>
      <c r="H53" s="634">
        <v>5097.09</v>
      </c>
      <c r="I53" s="466">
        <v>5509.97</v>
      </c>
      <c r="J53" s="466"/>
    </row>
    <row r="54" spans="1:10">
      <c r="A54" s="634" t="s">
        <v>827</v>
      </c>
      <c r="B54" s="634"/>
      <c r="C54" s="634">
        <v>8152.03</v>
      </c>
      <c r="D54" s="634">
        <v>23439.79</v>
      </c>
      <c r="E54" s="634">
        <v>23880.3</v>
      </c>
      <c r="F54" s="634">
        <v>22911.91</v>
      </c>
      <c r="G54" s="634">
        <v>23618.880000000001</v>
      </c>
      <c r="H54" s="634">
        <v>22850.62</v>
      </c>
      <c r="I54" s="466">
        <v>23582.37</v>
      </c>
      <c r="J54" s="466"/>
    </row>
    <row r="55" spans="1:10">
      <c r="A55" s="634" t="s">
        <v>828</v>
      </c>
      <c r="B55" s="634"/>
      <c r="C55" s="634">
        <v>10256.540000000001</v>
      </c>
      <c r="D55" s="634">
        <v>32738.21</v>
      </c>
      <c r="E55" s="634">
        <v>32022.57</v>
      </c>
      <c r="F55" s="634">
        <v>31121.22</v>
      </c>
      <c r="G55" s="634">
        <v>32049.87</v>
      </c>
      <c r="H55" s="634">
        <v>31318.76</v>
      </c>
      <c r="I55" s="466">
        <v>29260.35</v>
      </c>
      <c r="J55" s="466"/>
    </row>
    <row r="56" spans="1:10">
      <c r="A56" s="634" t="s">
        <v>829</v>
      </c>
      <c r="B56" s="634"/>
      <c r="C56" s="634"/>
      <c r="D56" s="634"/>
      <c r="E56" s="634">
        <v>25183.13</v>
      </c>
      <c r="F56" s="634">
        <v>27089.05</v>
      </c>
      <c r="G56" s="634">
        <v>28124.59</v>
      </c>
      <c r="H56" s="634">
        <v>28667.42</v>
      </c>
      <c r="I56" s="466">
        <v>31485.58</v>
      </c>
      <c r="J56" s="466"/>
    </row>
    <row r="57" spans="1:10">
      <c r="A57" s="634" t="s">
        <v>830</v>
      </c>
      <c r="B57" s="634"/>
      <c r="C57" s="634">
        <v>3823.54</v>
      </c>
      <c r="D57" s="634">
        <v>13157.81</v>
      </c>
      <c r="E57" s="634">
        <v>14479.08</v>
      </c>
      <c r="F57" s="634">
        <v>12327.23</v>
      </c>
      <c r="G57" s="634">
        <v>13329.64</v>
      </c>
      <c r="H57" s="634">
        <v>13034.62</v>
      </c>
      <c r="I57" s="466">
        <v>13224.19</v>
      </c>
      <c r="J57" s="466"/>
    </row>
    <row r="58" spans="1:10">
      <c r="A58" s="634" t="s">
        <v>831</v>
      </c>
      <c r="B58" s="634"/>
      <c r="C58" s="634">
        <v>1090.3800000000001</v>
      </c>
      <c r="D58" s="634">
        <v>3709.2</v>
      </c>
      <c r="E58" s="634">
        <v>3697.3</v>
      </c>
      <c r="F58" s="634">
        <v>3158.55</v>
      </c>
      <c r="G58" s="634">
        <v>3471.88</v>
      </c>
      <c r="H58" s="634">
        <v>3195.76</v>
      </c>
      <c r="I58" s="466">
        <v>3425.64</v>
      </c>
      <c r="J58" s="466"/>
    </row>
    <row r="59" spans="1:10">
      <c r="A59" s="634" t="s">
        <v>832</v>
      </c>
      <c r="B59" s="634"/>
      <c r="C59" s="634">
        <v>1689.86</v>
      </c>
      <c r="D59" s="634">
        <v>6451.46</v>
      </c>
      <c r="E59" s="634">
        <v>5146.83</v>
      </c>
      <c r="F59" s="634">
        <v>4523.62</v>
      </c>
      <c r="G59" s="634">
        <v>4663.8500000000004</v>
      </c>
      <c r="H59" s="634">
        <v>4572.4399999999996</v>
      </c>
      <c r="I59" s="466">
        <v>4342.26</v>
      </c>
      <c r="J59" s="466"/>
    </row>
    <row r="60" spans="1:10">
      <c r="A60" s="634" t="s">
        <v>833</v>
      </c>
      <c r="B60" s="634"/>
      <c r="C60" s="634">
        <v>1886.26</v>
      </c>
      <c r="D60" s="634">
        <v>7010.39</v>
      </c>
      <c r="E60" s="634">
        <v>6521.96</v>
      </c>
      <c r="F60" s="634">
        <v>5872.56</v>
      </c>
      <c r="G60" s="634">
        <v>6739.4</v>
      </c>
      <c r="H60" s="634">
        <v>6463.32</v>
      </c>
      <c r="I60" s="466">
        <v>6610.29</v>
      </c>
      <c r="J60" s="466"/>
    </row>
    <row r="61" spans="1:10">
      <c r="A61" s="634" t="s">
        <v>834</v>
      </c>
      <c r="B61" s="634"/>
      <c r="C61" s="634">
        <v>6808.48</v>
      </c>
      <c r="D61" s="634">
        <v>23357.01</v>
      </c>
      <c r="E61" s="634">
        <v>25087.35</v>
      </c>
      <c r="F61" s="634">
        <v>23574.12</v>
      </c>
      <c r="G61" s="634">
        <v>23248.99</v>
      </c>
      <c r="H61" s="634">
        <v>22669.62</v>
      </c>
      <c r="I61" s="466">
        <v>22086.33</v>
      </c>
      <c r="J61" s="466"/>
    </row>
    <row r="62" spans="1:10">
      <c r="A62" s="634" t="s">
        <v>835</v>
      </c>
      <c r="B62" s="634"/>
      <c r="C62" s="634">
        <v>12306.34</v>
      </c>
      <c r="D62" s="634">
        <v>47280.639999999999</v>
      </c>
      <c r="E62" s="634">
        <v>48133.14</v>
      </c>
      <c r="F62" s="634">
        <v>38157.480000000003</v>
      </c>
      <c r="G62" s="634">
        <v>37197.67</v>
      </c>
      <c r="H62" s="634">
        <v>38129.14</v>
      </c>
      <c r="I62" s="466">
        <v>37800.86</v>
      </c>
      <c r="J62" s="466"/>
    </row>
    <row r="63" spans="1:10">
      <c r="A63" s="634" t="s">
        <v>836</v>
      </c>
      <c r="B63" s="634"/>
      <c r="C63" s="634">
        <v>2323.12</v>
      </c>
      <c r="D63" s="634">
        <v>8105.33</v>
      </c>
      <c r="E63" s="634">
        <v>8515.89</v>
      </c>
      <c r="F63" s="634">
        <v>7751.26</v>
      </c>
      <c r="G63" s="634">
        <v>8282.44</v>
      </c>
      <c r="H63" s="634">
        <v>7919.07</v>
      </c>
      <c r="I63" s="466">
        <v>8021.5</v>
      </c>
      <c r="J63" s="466"/>
    </row>
    <row r="64" spans="1:10">
      <c r="A64" s="634" t="s">
        <v>837</v>
      </c>
      <c r="B64" s="634"/>
      <c r="C64" s="634">
        <v>905.85</v>
      </c>
      <c r="D64" s="634">
        <v>3265.79</v>
      </c>
      <c r="E64" s="634">
        <v>3434.36</v>
      </c>
      <c r="F64" s="634">
        <v>3170.61</v>
      </c>
      <c r="G64" s="634">
        <v>3280.56</v>
      </c>
      <c r="H64" s="634">
        <v>2870.48</v>
      </c>
      <c r="I64" s="466">
        <v>3368.31</v>
      </c>
      <c r="J64" s="466"/>
    </row>
    <row r="65" spans="1:10">
      <c r="A65" s="634" t="s">
        <v>838</v>
      </c>
      <c r="B65" s="634"/>
      <c r="C65" s="634">
        <v>2818.71</v>
      </c>
      <c r="D65" s="634">
        <v>10348.290000000001</v>
      </c>
      <c r="E65" s="634">
        <v>10606.49</v>
      </c>
      <c r="F65" s="634">
        <v>9575.69</v>
      </c>
      <c r="G65" s="634">
        <v>10837.33</v>
      </c>
      <c r="H65" s="634">
        <v>10626.08</v>
      </c>
      <c r="I65" s="466">
        <v>10447.780000000001</v>
      </c>
      <c r="J65" s="466"/>
    </row>
    <row r="66" spans="1:10">
      <c r="A66" s="634" t="s">
        <v>839</v>
      </c>
      <c r="B66" s="634"/>
      <c r="C66" s="634">
        <v>1104.51</v>
      </c>
      <c r="D66" s="634">
        <v>4104.2700000000004</v>
      </c>
      <c r="E66" s="634">
        <v>4127.53</v>
      </c>
      <c r="F66" s="634">
        <v>2957.86</v>
      </c>
      <c r="G66" s="634">
        <v>3877.55</v>
      </c>
      <c r="H66" s="634">
        <v>3837.35</v>
      </c>
      <c r="I66" s="466">
        <v>3533.83</v>
      </c>
      <c r="J66" s="466"/>
    </row>
    <row r="67" spans="1:10">
      <c r="A67" s="634" t="s">
        <v>840</v>
      </c>
      <c r="B67" s="634"/>
      <c r="C67" s="634">
        <v>2262.17</v>
      </c>
      <c r="D67" s="634">
        <v>10751.81</v>
      </c>
      <c r="E67" s="634">
        <v>5238.63</v>
      </c>
      <c r="F67" s="634">
        <v>1376.28</v>
      </c>
      <c r="G67" s="634">
        <v>1472.74</v>
      </c>
      <c r="H67" s="634">
        <v>2820.08</v>
      </c>
      <c r="I67" s="466">
        <v>2688.09</v>
      </c>
      <c r="J67" s="466"/>
    </row>
    <row r="68" spans="1:10">
      <c r="A68" s="634" t="s">
        <v>841</v>
      </c>
      <c r="B68" s="634"/>
      <c r="C68" s="634">
        <v>2443.08</v>
      </c>
      <c r="D68" s="634">
        <v>8851.73</v>
      </c>
      <c r="E68" s="634">
        <v>9488.66</v>
      </c>
      <c r="F68" s="634">
        <v>8741.2000000000007</v>
      </c>
      <c r="G68" s="634">
        <v>9120.81</v>
      </c>
      <c r="H68" s="634">
        <v>7426.63</v>
      </c>
      <c r="I68" s="466">
        <v>7963.95</v>
      </c>
      <c r="J68" s="466"/>
    </row>
    <row r="69" spans="1:10">
      <c r="A69" s="634" t="s">
        <v>842</v>
      </c>
      <c r="B69" s="634"/>
      <c r="C69" s="634">
        <v>2834.04</v>
      </c>
      <c r="D69" s="634">
        <v>10276.27</v>
      </c>
      <c r="E69" s="634">
        <v>10991.35</v>
      </c>
      <c r="F69" s="634">
        <v>10073.31</v>
      </c>
      <c r="G69" s="634">
        <v>10083.620000000001</v>
      </c>
      <c r="H69" s="634">
        <v>10091.200000000001</v>
      </c>
      <c r="I69" s="466">
        <v>10747.56</v>
      </c>
      <c r="J69" s="466"/>
    </row>
    <row r="70" spans="1:10">
      <c r="A70" s="634" t="s">
        <v>843</v>
      </c>
      <c r="B70" s="634"/>
      <c r="C70" s="634"/>
      <c r="D70" s="634">
        <v>1918.92</v>
      </c>
      <c r="E70" s="634">
        <v>5165.07</v>
      </c>
      <c r="F70" s="634">
        <v>4251.55</v>
      </c>
      <c r="G70" s="634">
        <v>5017.7</v>
      </c>
      <c r="H70" s="634">
        <v>4750.4799999999996</v>
      </c>
      <c r="I70" s="466">
        <v>3620.2</v>
      </c>
      <c r="J70" s="466"/>
    </row>
    <row r="71" spans="1:10">
      <c r="A71" s="634" t="s">
        <v>844</v>
      </c>
      <c r="B71" s="634"/>
      <c r="C71" s="634">
        <v>2257.62</v>
      </c>
      <c r="D71" s="634">
        <v>8006.16</v>
      </c>
      <c r="E71" s="634">
        <v>7628.67</v>
      </c>
      <c r="F71" s="634">
        <v>7051.87</v>
      </c>
      <c r="G71" s="634">
        <v>8742.81</v>
      </c>
      <c r="H71" s="634">
        <v>7934.41</v>
      </c>
      <c r="I71" s="466">
        <v>8042.39</v>
      </c>
      <c r="J71" s="466"/>
    </row>
    <row r="72" spans="1:10">
      <c r="A72" s="634" t="s">
        <v>845</v>
      </c>
      <c r="B72" s="634"/>
      <c r="C72" s="634">
        <v>4594.1499999999996</v>
      </c>
      <c r="D72" s="634">
        <v>19883.400000000001</v>
      </c>
      <c r="E72" s="634">
        <v>22797.53</v>
      </c>
      <c r="F72" s="634">
        <v>18776.599999999999</v>
      </c>
      <c r="G72" s="634">
        <v>15746.19</v>
      </c>
      <c r="H72" s="634">
        <v>14812.3</v>
      </c>
      <c r="I72" s="466">
        <v>17345.349999999999</v>
      </c>
      <c r="J72" s="466"/>
    </row>
    <row r="73" spans="1:10">
      <c r="A73" s="634" t="s">
        <v>846</v>
      </c>
      <c r="B73" s="634"/>
      <c r="C73" s="634"/>
      <c r="D73" s="634">
        <v>1982.09</v>
      </c>
      <c r="E73" s="634">
        <v>7583.85</v>
      </c>
      <c r="F73" s="634">
        <v>6358.98</v>
      </c>
      <c r="G73" s="634">
        <v>6827.89</v>
      </c>
      <c r="H73" s="634">
        <v>6788.86</v>
      </c>
      <c r="I73" s="466">
        <v>5937.9</v>
      </c>
      <c r="J73" s="466"/>
    </row>
    <row r="74" spans="1:10">
      <c r="A74" s="634" t="s">
        <v>847</v>
      </c>
      <c r="B74" s="634"/>
      <c r="C74" s="634">
        <v>9767.2800000000007</v>
      </c>
      <c r="D74" s="634">
        <v>31700.240000000002</v>
      </c>
      <c r="E74" s="634">
        <v>26577.07</v>
      </c>
      <c r="F74" s="634">
        <v>24612.95</v>
      </c>
      <c r="G74" s="634">
        <v>22959.87</v>
      </c>
      <c r="H74" s="634">
        <v>26790.09</v>
      </c>
      <c r="I74" s="466">
        <v>26808.38</v>
      </c>
      <c r="J74" s="466"/>
    </row>
    <row r="75" spans="1:10">
      <c r="A75" s="634" t="s">
        <v>848</v>
      </c>
      <c r="B75" s="634"/>
      <c r="C75" s="634"/>
      <c r="D75" s="634">
        <v>2294.5</v>
      </c>
      <c r="E75" s="634">
        <v>9996.32</v>
      </c>
      <c r="F75" s="634">
        <v>8083.76</v>
      </c>
      <c r="G75" s="634">
        <v>8292.2199999999993</v>
      </c>
      <c r="H75" s="634">
        <v>7664.09</v>
      </c>
      <c r="I75" s="466">
        <v>6717.66</v>
      </c>
      <c r="J75" s="466"/>
    </row>
    <row r="76" spans="1:10">
      <c r="A76" s="634" t="s">
        <v>849</v>
      </c>
      <c r="B76" s="634"/>
      <c r="C76" s="634"/>
      <c r="D76" s="634">
        <v>1894.83</v>
      </c>
      <c r="E76" s="634">
        <v>7725.31</v>
      </c>
      <c r="F76" s="634">
        <v>5926.32</v>
      </c>
      <c r="G76" s="634">
        <v>5811.71</v>
      </c>
      <c r="H76" s="634">
        <v>5228.55</v>
      </c>
      <c r="I76" s="466">
        <v>5193.03</v>
      </c>
      <c r="J76" s="466"/>
    </row>
    <row r="77" spans="1:10">
      <c r="A77" s="634" t="s">
        <v>850</v>
      </c>
      <c r="B77" s="634"/>
      <c r="C77" s="634">
        <v>2215.4</v>
      </c>
      <c r="D77" s="634">
        <v>16457.37</v>
      </c>
      <c r="E77" s="634">
        <v>15992.26</v>
      </c>
      <c r="F77" s="634">
        <v>14601.93</v>
      </c>
      <c r="G77" s="634">
        <v>15717.84</v>
      </c>
      <c r="H77" s="634">
        <v>14973.18</v>
      </c>
      <c r="I77" s="466">
        <v>17212.919999999998</v>
      </c>
      <c r="J77" s="466"/>
    </row>
    <row r="78" spans="1:10">
      <c r="A78" s="634" t="s">
        <v>851</v>
      </c>
      <c r="B78" s="634"/>
      <c r="C78" s="634">
        <v>1781.01</v>
      </c>
      <c r="D78" s="634">
        <v>5739.47</v>
      </c>
      <c r="E78" s="634">
        <v>6107.5</v>
      </c>
      <c r="F78" s="634">
        <v>5010.55</v>
      </c>
      <c r="G78" s="634">
        <v>6032.73</v>
      </c>
      <c r="H78" s="634">
        <v>6465.32</v>
      </c>
      <c r="I78" s="466">
        <v>4160.83</v>
      </c>
      <c r="J78" s="466"/>
    </row>
    <row r="79" spans="1:10">
      <c r="A79" s="634" t="s">
        <v>852</v>
      </c>
      <c r="B79" s="634"/>
      <c r="C79" s="634">
        <v>4865.47</v>
      </c>
      <c r="D79" s="634">
        <v>17230.21</v>
      </c>
      <c r="E79" s="634">
        <v>18698.39</v>
      </c>
      <c r="F79" s="634">
        <v>15734.78</v>
      </c>
      <c r="G79" s="634">
        <v>15521.59</v>
      </c>
      <c r="H79" s="634">
        <v>16480.009999999998</v>
      </c>
      <c r="I79" s="466">
        <v>10215.200000000001</v>
      </c>
      <c r="J79" s="466"/>
    </row>
    <row r="80" spans="1:10">
      <c r="A80" s="634" t="s">
        <v>853</v>
      </c>
      <c r="B80" s="634"/>
      <c r="C80" s="634"/>
      <c r="D80" s="634">
        <v>1316.29</v>
      </c>
      <c r="E80" s="634">
        <v>5463.31</v>
      </c>
      <c r="F80" s="634">
        <v>3574.13</v>
      </c>
      <c r="G80" s="634">
        <v>3199.24</v>
      </c>
      <c r="H80" s="634">
        <v>3155.99</v>
      </c>
      <c r="I80" s="466">
        <v>3000.11</v>
      </c>
      <c r="J80" s="466"/>
    </row>
    <row r="81" spans="1:10">
      <c r="A81" s="634" t="s">
        <v>854</v>
      </c>
      <c r="B81" s="634"/>
      <c r="C81" s="634">
        <v>6696.32</v>
      </c>
      <c r="D81" s="634">
        <v>18807.46</v>
      </c>
      <c r="E81" s="634">
        <v>19282.86</v>
      </c>
      <c r="F81" s="634">
        <v>17013.740000000002</v>
      </c>
      <c r="G81" s="634">
        <v>17797.55</v>
      </c>
      <c r="H81" s="634">
        <v>18398.37</v>
      </c>
      <c r="I81" s="466">
        <v>17159.98</v>
      </c>
      <c r="J81" s="466"/>
    </row>
    <row r="82" spans="1:10">
      <c r="A82" s="634" t="s">
        <v>855</v>
      </c>
      <c r="B82" s="634"/>
      <c r="C82" s="634">
        <v>2074.09</v>
      </c>
      <c r="D82" s="634">
        <v>12652.82</v>
      </c>
      <c r="E82" s="634">
        <v>15653.81</v>
      </c>
      <c r="F82" s="634">
        <v>12030.5</v>
      </c>
      <c r="G82" s="634">
        <v>12610.49</v>
      </c>
      <c r="H82" s="634">
        <v>11565.37</v>
      </c>
      <c r="I82" s="466">
        <v>7871.31</v>
      </c>
      <c r="J82" s="466"/>
    </row>
    <row r="83" spans="1:10">
      <c r="A83" s="634" t="s">
        <v>856</v>
      </c>
      <c r="B83" s="634"/>
      <c r="C83" s="634">
        <v>5282.48</v>
      </c>
      <c r="D83" s="634">
        <v>17956.86</v>
      </c>
      <c r="E83" s="634">
        <v>18777.52</v>
      </c>
      <c r="F83" s="634">
        <v>14782.73</v>
      </c>
      <c r="G83" s="634">
        <v>13416.22</v>
      </c>
      <c r="H83" s="634">
        <v>11485.74</v>
      </c>
      <c r="I83" s="466">
        <v>12340.22</v>
      </c>
      <c r="J83" s="466"/>
    </row>
    <row r="84" spans="1:10">
      <c r="A84" s="634" t="s">
        <v>857</v>
      </c>
      <c r="B84" s="634"/>
      <c r="C84" s="634">
        <v>643.4</v>
      </c>
      <c r="D84" s="634">
        <v>2914.42</v>
      </c>
      <c r="E84" s="634">
        <v>3034.16</v>
      </c>
      <c r="F84" s="634">
        <v>2817.39</v>
      </c>
      <c r="G84" s="634">
        <v>3000.64</v>
      </c>
      <c r="H84" s="634">
        <v>2847.8</v>
      </c>
      <c r="I84" s="466">
        <v>2855.37</v>
      </c>
      <c r="J84" s="466"/>
    </row>
    <row r="85" spans="1:10">
      <c r="A85" s="634" t="s">
        <v>858</v>
      </c>
      <c r="B85" s="634"/>
      <c r="C85" s="634">
        <v>96.72</v>
      </c>
      <c r="D85" s="634">
        <v>385.9</v>
      </c>
      <c r="E85" s="634">
        <v>79.72</v>
      </c>
      <c r="F85" s="634">
        <v>130.65</v>
      </c>
      <c r="G85" s="634">
        <v>130.13999999999999</v>
      </c>
      <c r="H85" s="634">
        <v>715.38</v>
      </c>
      <c r="I85" s="466">
        <v>442.06</v>
      </c>
      <c r="J85" s="466"/>
    </row>
    <row r="86" spans="1:10">
      <c r="A86" s="634" t="s">
        <v>859</v>
      </c>
      <c r="B86" s="634"/>
      <c r="C86" s="634">
        <v>19867.02</v>
      </c>
      <c r="D86" s="634">
        <v>70368.58</v>
      </c>
      <c r="E86" s="634">
        <v>72216.55</v>
      </c>
      <c r="F86" s="634">
        <v>66990.759999999995</v>
      </c>
      <c r="G86" s="634">
        <v>60803.25</v>
      </c>
      <c r="H86" s="634">
        <v>61597.36</v>
      </c>
      <c r="I86" s="466">
        <v>58611.64</v>
      </c>
      <c r="J86" s="466"/>
    </row>
    <row r="87" spans="1:10">
      <c r="A87" s="634" t="s">
        <v>860</v>
      </c>
      <c r="B87" s="634"/>
      <c r="C87" s="634">
        <v>8287.34</v>
      </c>
      <c r="D87" s="634">
        <v>33167.629999999997</v>
      </c>
      <c r="E87" s="634">
        <v>36830</v>
      </c>
      <c r="F87" s="634">
        <v>38321.370000000003</v>
      </c>
      <c r="G87" s="634">
        <v>39971.07</v>
      </c>
      <c r="H87" s="634">
        <v>38739.9</v>
      </c>
      <c r="I87" s="466">
        <v>38656</v>
      </c>
      <c r="J87" s="466"/>
    </row>
    <row r="88" spans="1:10">
      <c r="A88" s="634" t="s">
        <v>861</v>
      </c>
      <c r="B88" s="634"/>
      <c r="C88" s="634"/>
      <c r="D88" s="634">
        <v>14115.78</v>
      </c>
      <c r="E88" s="634">
        <v>21437.7</v>
      </c>
      <c r="F88" s="634">
        <v>23616.83</v>
      </c>
      <c r="G88" s="634">
        <v>19260.18</v>
      </c>
      <c r="H88" s="634">
        <v>17336.05</v>
      </c>
      <c r="I88" s="466">
        <v>16702.53</v>
      </c>
      <c r="J88" s="466"/>
    </row>
    <row r="89" spans="1:10">
      <c r="A89" s="634" t="s">
        <v>862</v>
      </c>
      <c r="B89" s="634"/>
      <c r="C89" s="634"/>
      <c r="D89" s="634">
        <v>7977.12</v>
      </c>
      <c r="E89" s="634">
        <v>14511.66</v>
      </c>
      <c r="F89" s="634">
        <v>17175.09</v>
      </c>
      <c r="G89" s="634">
        <v>16323.4</v>
      </c>
      <c r="H89" s="634">
        <v>16416.71</v>
      </c>
      <c r="I89" s="466">
        <v>16473.060000000001</v>
      </c>
      <c r="J89" s="466"/>
    </row>
    <row r="90" spans="1:10">
      <c r="A90" s="634" t="s">
        <v>863</v>
      </c>
      <c r="B90" s="634"/>
      <c r="C90" s="634">
        <v>4589.24</v>
      </c>
      <c r="D90" s="634">
        <v>16662.259999999998</v>
      </c>
      <c r="E90" s="634">
        <v>16631.080000000002</v>
      </c>
      <c r="F90" s="634">
        <v>14433.86</v>
      </c>
      <c r="G90" s="634">
        <v>10629.89</v>
      </c>
      <c r="H90" s="634">
        <v>10475.64</v>
      </c>
      <c r="I90" s="466">
        <v>10260.129999999999</v>
      </c>
      <c r="J90" s="466"/>
    </row>
    <row r="91" spans="1:10">
      <c r="A91" s="634" t="s">
        <v>864</v>
      </c>
      <c r="B91" s="634"/>
      <c r="C91" s="634">
        <v>510.39</v>
      </c>
      <c r="D91" s="634">
        <v>3792.65</v>
      </c>
      <c r="E91" s="634">
        <v>9413.98</v>
      </c>
      <c r="F91" s="634">
        <v>7902.15</v>
      </c>
      <c r="G91" s="634">
        <v>7603.88</v>
      </c>
      <c r="H91" s="634">
        <v>7567.2</v>
      </c>
      <c r="I91" s="466">
        <v>5989.44</v>
      </c>
      <c r="J91" s="466"/>
    </row>
    <row r="92" spans="1:10">
      <c r="A92" s="634" t="s">
        <v>865</v>
      </c>
      <c r="B92" s="634"/>
      <c r="C92" s="634">
        <v>2338.69</v>
      </c>
      <c r="D92" s="634">
        <v>8179.01</v>
      </c>
      <c r="E92" s="634">
        <v>8264.39</v>
      </c>
      <c r="F92" s="634">
        <v>7632.45</v>
      </c>
      <c r="G92" s="634">
        <v>8061.05</v>
      </c>
      <c r="H92" s="634">
        <v>7713.84</v>
      </c>
      <c r="I92" s="466">
        <v>7998.31</v>
      </c>
      <c r="J92" s="466"/>
    </row>
    <row r="93" spans="1:10">
      <c r="A93" s="634" t="s">
        <v>866</v>
      </c>
      <c r="B93" s="634"/>
      <c r="C93" s="634"/>
      <c r="D93" s="634">
        <v>1891.31</v>
      </c>
      <c r="E93" s="634">
        <v>7520.01</v>
      </c>
      <c r="F93" s="634">
        <v>6004.09</v>
      </c>
      <c r="G93" s="634">
        <v>7936.43</v>
      </c>
      <c r="H93" s="634">
        <v>7473.38</v>
      </c>
      <c r="I93" s="466">
        <v>5293.84</v>
      </c>
      <c r="J93" s="466"/>
    </row>
    <row r="94" spans="1:10">
      <c r="A94" s="634" t="s">
        <v>867</v>
      </c>
      <c r="B94" s="634"/>
      <c r="C94" s="634">
        <v>6106.58</v>
      </c>
      <c r="D94" s="634">
        <v>20125.47</v>
      </c>
      <c r="E94" s="634">
        <v>20238.580000000002</v>
      </c>
      <c r="F94" s="634">
        <v>20373.54</v>
      </c>
      <c r="G94" s="634">
        <v>21024.37</v>
      </c>
      <c r="H94" s="634">
        <v>20971.22</v>
      </c>
      <c r="I94" s="466">
        <v>21080.34</v>
      </c>
      <c r="J94" s="466"/>
    </row>
    <row r="95" spans="1:10">
      <c r="A95" s="634" t="s">
        <v>868</v>
      </c>
      <c r="B95" s="634"/>
      <c r="C95" s="634">
        <v>2206.83</v>
      </c>
      <c r="D95" s="634">
        <v>7413.25</v>
      </c>
      <c r="E95" s="634">
        <v>8070.47</v>
      </c>
      <c r="F95" s="634">
        <v>7421.86</v>
      </c>
      <c r="G95" s="634">
        <v>7536.93</v>
      </c>
      <c r="H95" s="634">
        <v>7714.92</v>
      </c>
      <c r="I95" s="466">
        <v>7564.16</v>
      </c>
      <c r="J95" s="466"/>
    </row>
    <row r="96" spans="1:10">
      <c r="A96" s="634" t="s">
        <v>869</v>
      </c>
      <c r="B96" s="634"/>
      <c r="C96" s="634">
        <v>4571.58</v>
      </c>
      <c r="D96" s="634">
        <v>19234.29</v>
      </c>
      <c r="E96" s="634">
        <v>19587.91</v>
      </c>
      <c r="F96" s="634">
        <v>18958.96</v>
      </c>
      <c r="G96" s="634">
        <v>19595.990000000002</v>
      </c>
      <c r="H96" s="634">
        <v>19572.45</v>
      </c>
      <c r="I96" s="466">
        <v>17939.88</v>
      </c>
      <c r="J96" s="466"/>
    </row>
    <row r="97" spans="1:10">
      <c r="A97" s="634" t="s">
        <v>870</v>
      </c>
      <c r="B97" s="634"/>
      <c r="C97" s="634">
        <v>904.19</v>
      </c>
      <c r="D97" s="634">
        <v>3123.71</v>
      </c>
      <c r="E97" s="634">
        <v>2987.54</v>
      </c>
      <c r="F97" s="634">
        <v>2703.5</v>
      </c>
      <c r="G97" s="634">
        <v>2784.95</v>
      </c>
      <c r="H97" s="634">
        <v>2615.48</v>
      </c>
      <c r="I97" s="466">
        <v>2787.68</v>
      </c>
      <c r="J97" s="466"/>
    </row>
    <row r="98" spans="1:10">
      <c r="A98" s="634" t="s">
        <v>871</v>
      </c>
      <c r="B98" s="634"/>
      <c r="C98" s="634">
        <v>1081.68</v>
      </c>
      <c r="D98" s="634">
        <v>3938.15</v>
      </c>
      <c r="E98" s="634">
        <v>3614.13</v>
      </c>
      <c r="F98" s="634">
        <v>3390.83</v>
      </c>
      <c r="G98" s="634">
        <v>3792.75</v>
      </c>
      <c r="H98" s="634">
        <v>3509.22</v>
      </c>
      <c r="I98" s="466">
        <v>1560.63</v>
      </c>
      <c r="J98" s="466"/>
    </row>
    <row r="99" spans="1:10">
      <c r="A99" s="634" t="s">
        <v>872</v>
      </c>
      <c r="B99" s="634"/>
      <c r="C99" s="634">
        <v>2396.8200000000002</v>
      </c>
      <c r="D99" s="634">
        <v>8653.09</v>
      </c>
      <c r="E99" s="634">
        <v>9041.25</v>
      </c>
      <c r="F99" s="634">
        <v>8497.85</v>
      </c>
      <c r="G99" s="634">
        <v>8779.27</v>
      </c>
      <c r="H99" s="634">
        <v>8447.89</v>
      </c>
      <c r="I99" s="466">
        <v>9062.23</v>
      </c>
      <c r="J99" s="466"/>
    </row>
    <row r="100" spans="1:10">
      <c r="A100" s="634" t="s">
        <v>873</v>
      </c>
      <c r="B100" s="634"/>
      <c r="C100" s="634">
        <v>9826.41</v>
      </c>
      <c r="D100" s="634">
        <v>29508.560000000001</v>
      </c>
      <c r="E100" s="634">
        <v>29875.58</v>
      </c>
      <c r="F100" s="634">
        <v>23835.02</v>
      </c>
      <c r="G100" s="634">
        <v>24354.93</v>
      </c>
      <c r="H100" s="634">
        <v>24485.22</v>
      </c>
      <c r="I100" s="466">
        <v>26049.14</v>
      </c>
      <c r="J100" s="466"/>
    </row>
    <row r="101" spans="1:10">
      <c r="A101" s="634" t="s">
        <v>874</v>
      </c>
      <c r="B101" s="634"/>
      <c r="C101" s="634">
        <v>10965.45</v>
      </c>
      <c r="D101" s="634">
        <v>38199.22</v>
      </c>
      <c r="E101" s="634">
        <v>37815.129999999997</v>
      </c>
      <c r="F101" s="634">
        <v>32992.28</v>
      </c>
      <c r="G101" s="634">
        <v>27309.66</v>
      </c>
      <c r="H101" s="634">
        <v>27239.25</v>
      </c>
      <c r="I101" s="466">
        <v>28426.959999999999</v>
      </c>
      <c r="J101" s="466"/>
    </row>
    <row r="102" spans="1:10">
      <c r="A102" s="634" t="s">
        <v>875</v>
      </c>
      <c r="B102" s="634"/>
      <c r="C102" s="634">
        <v>2634.83</v>
      </c>
      <c r="D102" s="634">
        <v>10611.36</v>
      </c>
      <c r="E102" s="634">
        <v>11811.94</v>
      </c>
      <c r="F102" s="634">
        <v>9618.49</v>
      </c>
      <c r="G102" s="634">
        <v>8013.27</v>
      </c>
      <c r="H102" s="634">
        <v>6704.1</v>
      </c>
      <c r="I102" s="466">
        <v>8115.6</v>
      </c>
      <c r="J102" s="466"/>
    </row>
    <row r="103" spans="1:10">
      <c r="A103" s="634" t="s">
        <v>876</v>
      </c>
      <c r="B103" s="634"/>
      <c r="C103" s="634">
        <v>7440.99</v>
      </c>
      <c r="D103" s="634">
        <v>25645.67</v>
      </c>
      <c r="E103" s="634">
        <v>28653.47</v>
      </c>
      <c r="F103" s="634">
        <v>22767.57</v>
      </c>
      <c r="G103" s="634">
        <v>21105.33</v>
      </c>
      <c r="H103" s="634">
        <v>20749.669999999998</v>
      </c>
      <c r="I103" s="466">
        <v>22849.119999999999</v>
      </c>
      <c r="J103" s="466"/>
    </row>
    <row r="104" spans="1:10">
      <c r="A104" s="634" t="s">
        <v>877</v>
      </c>
      <c r="B104" s="634"/>
      <c r="C104" s="634"/>
      <c r="D104" s="634">
        <v>1078.49</v>
      </c>
      <c r="E104" s="634">
        <v>7279.49</v>
      </c>
      <c r="F104" s="634">
        <v>6809.84</v>
      </c>
      <c r="G104" s="634">
        <v>7664.88</v>
      </c>
      <c r="H104" s="634">
        <v>6596.22</v>
      </c>
      <c r="I104" s="466">
        <v>7282.79</v>
      </c>
      <c r="J104" s="466"/>
    </row>
    <row r="105" spans="1:10">
      <c r="A105" s="634" t="s">
        <v>878</v>
      </c>
      <c r="B105" s="634"/>
      <c r="C105" s="634">
        <v>1570.48</v>
      </c>
      <c r="D105" s="634">
        <v>5901.86</v>
      </c>
      <c r="E105" s="634">
        <v>4068.17</v>
      </c>
      <c r="F105" s="634">
        <v>4402.42</v>
      </c>
      <c r="G105" s="634">
        <v>5028.62</v>
      </c>
      <c r="H105" s="634">
        <v>3909.43</v>
      </c>
      <c r="I105" s="466">
        <v>3686.99</v>
      </c>
      <c r="J105" s="466"/>
    </row>
    <row r="106" spans="1:10">
      <c r="A106" s="634" t="s">
        <v>879</v>
      </c>
      <c r="B106" s="634"/>
      <c r="C106" s="634">
        <v>4112.41</v>
      </c>
      <c r="D106" s="634">
        <v>14567.99</v>
      </c>
      <c r="E106" s="634">
        <v>15705.87</v>
      </c>
      <c r="F106" s="634">
        <v>14610.58</v>
      </c>
      <c r="G106" s="634">
        <v>16133.37</v>
      </c>
      <c r="H106" s="634">
        <v>15841.65</v>
      </c>
      <c r="I106" s="466">
        <v>15492.48</v>
      </c>
      <c r="J106" s="466"/>
    </row>
    <row r="107" spans="1:10">
      <c r="A107" s="634" t="s">
        <v>880</v>
      </c>
      <c r="B107" s="634"/>
      <c r="C107" s="634">
        <v>814.19</v>
      </c>
      <c r="D107" s="634">
        <v>14273.62</v>
      </c>
      <c r="E107" s="634">
        <v>26433.03</v>
      </c>
      <c r="F107" s="634">
        <v>27091.21</v>
      </c>
      <c r="G107" s="634">
        <v>28435.51</v>
      </c>
      <c r="H107" s="634">
        <v>28766.86</v>
      </c>
      <c r="I107" s="466">
        <v>28846.33</v>
      </c>
      <c r="J107" s="466"/>
    </row>
    <row r="108" spans="1:10">
      <c r="A108" s="634" t="s">
        <v>881</v>
      </c>
      <c r="B108" s="634"/>
      <c r="C108" s="634">
        <v>7462.3</v>
      </c>
      <c r="D108" s="634">
        <v>21577</v>
      </c>
      <c r="E108" s="634">
        <v>21012.52</v>
      </c>
      <c r="F108" s="634">
        <v>17706.3</v>
      </c>
      <c r="G108" s="634">
        <v>18276.080000000002</v>
      </c>
      <c r="H108" s="634">
        <v>17729.89</v>
      </c>
      <c r="I108" s="466">
        <v>15397.91</v>
      </c>
      <c r="J108" s="466"/>
    </row>
    <row r="109" spans="1:10">
      <c r="A109" s="634" t="s">
        <v>882</v>
      </c>
      <c r="B109" s="634"/>
      <c r="C109" s="634">
        <v>5081.1099999999997</v>
      </c>
      <c r="D109" s="634">
        <v>19009.099999999999</v>
      </c>
      <c r="E109" s="634">
        <v>21244.16</v>
      </c>
      <c r="F109" s="634">
        <v>17963.45</v>
      </c>
      <c r="G109" s="634">
        <v>19352.29</v>
      </c>
      <c r="H109" s="634">
        <v>19468.96</v>
      </c>
      <c r="I109" s="466">
        <v>19364.98</v>
      </c>
      <c r="J109" s="466"/>
    </row>
    <row r="110" spans="1:10">
      <c r="A110" s="634" t="s">
        <v>883</v>
      </c>
      <c r="B110" s="634"/>
      <c r="C110" s="634">
        <v>3953.94</v>
      </c>
      <c r="D110" s="634">
        <v>14994.43</v>
      </c>
      <c r="E110" s="634">
        <v>15221.43</v>
      </c>
      <c r="F110" s="634">
        <v>14848.4</v>
      </c>
      <c r="G110" s="634">
        <v>16007.37</v>
      </c>
      <c r="H110" s="634">
        <v>15648.45</v>
      </c>
      <c r="I110" s="466">
        <v>16213.72</v>
      </c>
      <c r="J110" s="466"/>
    </row>
    <row r="111" spans="1:10">
      <c r="A111" s="634" t="s">
        <v>884</v>
      </c>
      <c r="B111" s="634"/>
      <c r="C111" s="634">
        <v>5839.42</v>
      </c>
      <c r="D111" s="634">
        <v>21252.6</v>
      </c>
      <c r="E111" s="634">
        <v>20537.650000000001</v>
      </c>
      <c r="F111" s="634">
        <v>17377.84</v>
      </c>
      <c r="G111" s="634">
        <v>18524.09</v>
      </c>
      <c r="H111" s="634">
        <v>19547.11</v>
      </c>
      <c r="I111" s="466">
        <v>18684.72</v>
      </c>
      <c r="J111" s="466"/>
    </row>
    <row r="112" spans="1:10">
      <c r="A112" s="634" t="s">
        <v>885</v>
      </c>
      <c r="B112" s="634"/>
      <c r="C112" s="634">
        <v>4386.99</v>
      </c>
      <c r="D112" s="634">
        <v>16494.07</v>
      </c>
      <c r="E112" s="634">
        <v>16851.25</v>
      </c>
      <c r="F112" s="634">
        <v>14893.22</v>
      </c>
      <c r="G112" s="634">
        <v>12062.87</v>
      </c>
      <c r="H112" s="634">
        <v>11565.12</v>
      </c>
      <c r="I112" s="466">
        <v>11812.92</v>
      </c>
      <c r="J112" s="466"/>
    </row>
    <row r="113" spans="1:10">
      <c r="A113" s="634" t="s">
        <v>886</v>
      </c>
      <c r="B113" s="634"/>
      <c r="C113" s="634">
        <v>923.12</v>
      </c>
      <c r="D113" s="634">
        <v>2918.66</v>
      </c>
      <c r="E113" s="634">
        <v>2852.53</v>
      </c>
      <c r="F113" s="634">
        <v>2383.86</v>
      </c>
      <c r="G113" s="634">
        <v>2372.39</v>
      </c>
      <c r="H113" s="634">
        <v>1764.26</v>
      </c>
      <c r="I113" s="466">
        <v>2011.96</v>
      </c>
      <c r="J113" s="466"/>
    </row>
    <row r="114" spans="1:10">
      <c r="A114" s="634" t="s">
        <v>887</v>
      </c>
      <c r="B114" s="634"/>
      <c r="C114" s="634">
        <v>1430.92</v>
      </c>
      <c r="D114" s="634">
        <v>4435.38</v>
      </c>
      <c r="E114" s="634">
        <v>4412.93</v>
      </c>
      <c r="F114" s="634">
        <v>4160.72</v>
      </c>
      <c r="G114" s="634">
        <v>4581.63</v>
      </c>
      <c r="H114" s="634">
        <v>4337.76</v>
      </c>
      <c r="I114" s="466">
        <v>4350.91</v>
      </c>
      <c r="J114" s="466"/>
    </row>
    <row r="115" spans="1:10">
      <c r="A115" s="634" t="s">
        <v>888</v>
      </c>
      <c r="B115" s="634"/>
      <c r="C115" s="634">
        <v>1131.04</v>
      </c>
      <c r="D115" s="634">
        <v>4184.66</v>
      </c>
      <c r="E115" s="634">
        <v>4214.3</v>
      </c>
      <c r="F115" s="634">
        <v>4248</v>
      </c>
      <c r="G115" s="634">
        <v>5065.0200000000004</v>
      </c>
      <c r="H115" s="634">
        <v>4421.3100000000004</v>
      </c>
      <c r="I115" s="466">
        <v>4098.3999999999996</v>
      </c>
      <c r="J115" s="466"/>
    </row>
    <row r="116" spans="1:10">
      <c r="A116" s="634" t="s">
        <v>889</v>
      </c>
      <c r="B116" s="634"/>
      <c r="C116" s="634">
        <v>2878.13</v>
      </c>
      <c r="D116" s="634">
        <v>9555.64</v>
      </c>
      <c r="E116" s="634">
        <v>8601.82</v>
      </c>
      <c r="F116" s="634">
        <v>9437.9599999999991</v>
      </c>
      <c r="G116" s="634">
        <v>9933.33</v>
      </c>
      <c r="H116" s="634">
        <v>10026.01</v>
      </c>
      <c r="I116" s="466">
        <v>10383.040000000001</v>
      </c>
      <c r="J116" s="466"/>
    </row>
    <row r="117" spans="1:10">
      <c r="A117" s="634" t="s">
        <v>890</v>
      </c>
      <c r="B117" s="634"/>
      <c r="C117" s="634">
        <v>408.35</v>
      </c>
      <c r="D117" s="634">
        <v>1485.82</v>
      </c>
      <c r="E117" s="634">
        <v>1679.71</v>
      </c>
      <c r="F117" s="634">
        <v>1539.45</v>
      </c>
      <c r="G117" s="634">
        <v>1603.57</v>
      </c>
      <c r="H117" s="634">
        <v>1562.28</v>
      </c>
      <c r="I117" s="466">
        <v>1686.31</v>
      </c>
      <c r="J117" s="466"/>
    </row>
    <row r="118" spans="1:10">
      <c r="A118" s="634" t="s">
        <v>891</v>
      </c>
      <c r="B118" s="634"/>
      <c r="C118" s="634">
        <v>4256.2299999999996</v>
      </c>
      <c r="D118" s="634">
        <v>17253.93</v>
      </c>
      <c r="E118" s="634">
        <v>18006.87</v>
      </c>
      <c r="F118" s="634">
        <v>17734.41</v>
      </c>
      <c r="G118" s="634">
        <v>17357.36</v>
      </c>
      <c r="H118" s="634">
        <v>17155.73</v>
      </c>
      <c r="I118" s="466">
        <v>17440.400000000001</v>
      </c>
      <c r="J118" s="466"/>
    </row>
    <row r="119" spans="1:10">
      <c r="A119" s="634" t="s">
        <v>892</v>
      </c>
      <c r="B119" s="634"/>
      <c r="C119" s="634">
        <v>8395.6200000000008</v>
      </c>
      <c r="D119" s="634">
        <v>29155.119999999999</v>
      </c>
      <c r="E119" s="634">
        <v>30677.64</v>
      </c>
      <c r="F119" s="634">
        <v>24762.15</v>
      </c>
      <c r="G119" s="634">
        <v>25557.75</v>
      </c>
      <c r="H119" s="634">
        <v>24601.17</v>
      </c>
      <c r="I119" s="466">
        <v>22054.98</v>
      </c>
      <c r="J119" s="466"/>
    </row>
    <row r="120" spans="1:10">
      <c r="A120" s="634" t="s">
        <v>893</v>
      </c>
      <c r="B120" s="634"/>
      <c r="C120" s="634">
        <v>1737.25</v>
      </c>
      <c r="D120" s="634">
        <v>7601.28</v>
      </c>
      <c r="E120" s="634">
        <v>7353.34</v>
      </c>
      <c r="F120" s="634">
        <v>6595.55</v>
      </c>
      <c r="G120" s="634">
        <v>7465.35</v>
      </c>
      <c r="H120" s="634">
        <v>7646.7</v>
      </c>
      <c r="I120" s="466">
        <v>7828.37</v>
      </c>
      <c r="J120" s="466"/>
    </row>
    <row r="121" spans="1:10">
      <c r="A121" s="634" t="s">
        <v>894</v>
      </c>
      <c r="B121" s="634"/>
      <c r="C121" s="634">
        <v>2518.87</v>
      </c>
      <c r="D121" s="634">
        <v>8997.2000000000007</v>
      </c>
      <c r="E121" s="634">
        <v>9445.61</v>
      </c>
      <c r="F121" s="634">
        <v>8302.35</v>
      </c>
      <c r="G121" s="634">
        <v>9525.75</v>
      </c>
      <c r="H121" s="634">
        <v>9562.35</v>
      </c>
      <c r="I121" s="466">
        <v>9690.74</v>
      </c>
      <c r="J121" s="466"/>
    </row>
    <row r="122" spans="1:10">
      <c r="A122" s="634" t="s">
        <v>895</v>
      </c>
      <c r="B122" s="634"/>
      <c r="C122" s="634">
        <v>8787.76</v>
      </c>
      <c r="D122" s="634">
        <v>25582.98</v>
      </c>
      <c r="E122" s="634">
        <v>25219.98</v>
      </c>
      <c r="F122" s="634">
        <v>23879.96</v>
      </c>
      <c r="G122" s="634">
        <v>23276.5</v>
      </c>
      <c r="H122" s="634">
        <v>23675.9</v>
      </c>
      <c r="I122" s="466">
        <v>18225.61</v>
      </c>
      <c r="J122" s="466"/>
    </row>
    <row r="123" spans="1:10">
      <c r="A123" s="634" t="s">
        <v>896</v>
      </c>
      <c r="B123" s="634"/>
      <c r="C123" s="634">
        <v>1535.35</v>
      </c>
      <c r="D123" s="634">
        <v>7741.16</v>
      </c>
      <c r="E123" s="634">
        <v>6459.48</v>
      </c>
      <c r="F123" s="634">
        <v>7440.76</v>
      </c>
      <c r="G123" s="634">
        <v>8853.64</v>
      </c>
      <c r="H123" s="634">
        <v>9095.08</v>
      </c>
      <c r="I123" s="466">
        <v>8372.24</v>
      </c>
      <c r="J123" s="466"/>
    </row>
    <row r="124" spans="1:10">
      <c r="A124" s="634" t="s">
        <v>897</v>
      </c>
      <c r="B124" s="634"/>
      <c r="C124" s="634">
        <v>1486.27</v>
      </c>
      <c r="D124" s="634">
        <v>5364.37</v>
      </c>
      <c r="E124" s="634">
        <v>5104.08</v>
      </c>
      <c r="F124" s="634">
        <v>3991.2</v>
      </c>
      <c r="G124" s="634">
        <v>3074.72</v>
      </c>
      <c r="H124" s="634">
        <v>3052.78</v>
      </c>
      <c r="I124" s="466">
        <v>3437.35</v>
      </c>
      <c r="J124" s="466"/>
    </row>
    <row r="125" spans="1:10">
      <c r="A125" s="634" t="s">
        <v>898</v>
      </c>
      <c r="B125" s="634"/>
      <c r="C125" s="634">
        <v>2288.4499999999998</v>
      </c>
      <c r="D125" s="634">
        <v>6381.06</v>
      </c>
      <c r="E125" s="634">
        <v>6422.13</v>
      </c>
      <c r="F125" s="634">
        <v>4877.82</v>
      </c>
      <c r="G125" s="634">
        <v>4645.88</v>
      </c>
      <c r="H125" s="634">
        <v>4476.8</v>
      </c>
      <c r="I125" s="466">
        <v>2660.43</v>
      </c>
      <c r="J125" s="466"/>
    </row>
    <row r="126" spans="1:10">
      <c r="A126" s="634" t="s">
        <v>899</v>
      </c>
      <c r="B126" s="634"/>
      <c r="C126" s="634">
        <v>10818.86</v>
      </c>
      <c r="D126" s="634">
        <v>20437.29</v>
      </c>
      <c r="E126" s="634">
        <v>19029.240000000002</v>
      </c>
      <c r="F126" s="634">
        <v>15087.86</v>
      </c>
      <c r="G126" s="634">
        <v>13778.31</v>
      </c>
      <c r="H126" s="634">
        <v>13480.27</v>
      </c>
      <c r="I126" s="466">
        <v>13505.55</v>
      </c>
      <c r="J126" s="466"/>
    </row>
    <row r="127" spans="1:10">
      <c r="A127" s="634" t="s">
        <v>900</v>
      </c>
      <c r="B127" s="634"/>
      <c r="C127" s="634">
        <v>1815.36</v>
      </c>
      <c r="D127" s="634">
        <v>8721.84</v>
      </c>
      <c r="E127" s="634">
        <v>10457.450000000001</v>
      </c>
      <c r="F127" s="634">
        <v>9701.74</v>
      </c>
      <c r="G127" s="634">
        <v>6986.45</v>
      </c>
      <c r="H127" s="634">
        <v>8027.71</v>
      </c>
      <c r="I127" s="466">
        <v>7833.92</v>
      </c>
      <c r="J127" s="466"/>
    </row>
    <row r="128" spans="1:10">
      <c r="A128" s="634" t="s">
        <v>901</v>
      </c>
      <c r="B128" s="634"/>
      <c r="C128" s="634">
        <v>3596.43</v>
      </c>
      <c r="D128" s="634">
        <v>15745.34</v>
      </c>
      <c r="E128" s="634">
        <v>15903.36</v>
      </c>
      <c r="F128" s="634">
        <v>12337.54</v>
      </c>
      <c r="G128" s="634">
        <v>11184.79</v>
      </c>
      <c r="H128" s="634">
        <v>10280.709999999999</v>
      </c>
      <c r="I128" s="466">
        <v>9413.36</v>
      </c>
      <c r="J128" s="466"/>
    </row>
    <row r="129" spans="1:10">
      <c r="A129" s="634" t="s">
        <v>902</v>
      </c>
      <c r="B129" s="634"/>
      <c r="C129" s="634">
        <v>1221.08</v>
      </c>
      <c r="D129" s="634">
        <v>5062.17</v>
      </c>
      <c r="E129" s="634">
        <v>4904.3900000000003</v>
      </c>
      <c r="F129" s="634">
        <v>3757.98</v>
      </c>
      <c r="G129" s="634">
        <v>3876.71</v>
      </c>
      <c r="H129" s="634">
        <v>4059.23</v>
      </c>
      <c r="I129" s="466">
        <v>4191.17</v>
      </c>
      <c r="J129" s="466"/>
    </row>
    <row r="130" spans="1:10">
      <c r="A130" s="634" t="s">
        <v>903</v>
      </c>
      <c r="B130" s="634"/>
      <c r="C130" s="634">
        <v>5737.46</v>
      </c>
      <c r="D130" s="634">
        <v>19805.310000000001</v>
      </c>
      <c r="E130" s="634">
        <v>20388.38</v>
      </c>
      <c r="F130" s="634">
        <v>18690.990000000002</v>
      </c>
      <c r="G130" s="634">
        <v>14893.43</v>
      </c>
      <c r="H130" s="634">
        <v>14682.76</v>
      </c>
      <c r="I130" s="466">
        <v>15716.25</v>
      </c>
      <c r="J130" s="466"/>
    </row>
    <row r="131" spans="1:10">
      <c r="A131" s="634" t="s">
        <v>904</v>
      </c>
      <c r="B131" s="634"/>
      <c r="C131" s="634"/>
      <c r="D131" s="634">
        <v>12900.54</v>
      </c>
      <c r="E131" s="634">
        <v>22307.83</v>
      </c>
      <c r="F131" s="634">
        <v>20897.59</v>
      </c>
      <c r="G131" s="634">
        <v>19005.53</v>
      </c>
      <c r="H131" s="634">
        <v>19108.939999999999</v>
      </c>
      <c r="I131" s="466">
        <v>15735.96</v>
      </c>
      <c r="J131" s="466"/>
    </row>
    <row r="132" spans="1:10">
      <c r="A132" s="634" t="s">
        <v>905</v>
      </c>
      <c r="B132" s="634"/>
      <c r="C132" s="634">
        <v>994.22</v>
      </c>
      <c r="D132" s="634">
        <v>5932.16</v>
      </c>
      <c r="E132" s="634">
        <v>5480.86</v>
      </c>
      <c r="F132" s="634">
        <v>5327.49</v>
      </c>
      <c r="G132" s="634">
        <v>5522.9</v>
      </c>
      <c r="H132" s="634">
        <v>5556.48</v>
      </c>
      <c r="I132" s="466">
        <v>5880.2</v>
      </c>
      <c r="J132" s="466"/>
    </row>
    <row r="133" spans="1:10">
      <c r="A133" s="634" t="s">
        <v>906</v>
      </c>
      <c r="B133" s="634"/>
      <c r="C133" s="634">
        <v>16516.240000000002</v>
      </c>
      <c r="D133" s="634">
        <v>52306.46</v>
      </c>
      <c r="E133" s="634">
        <v>52767.95</v>
      </c>
      <c r="F133" s="634">
        <v>37622.35</v>
      </c>
      <c r="G133" s="634">
        <v>36978.1</v>
      </c>
      <c r="H133" s="634">
        <v>35522.160000000003</v>
      </c>
      <c r="I133" s="466">
        <v>17672.73</v>
      </c>
      <c r="J133" s="466"/>
    </row>
    <row r="134" spans="1:10">
      <c r="A134" s="634" t="s">
        <v>907</v>
      </c>
      <c r="B134" s="634"/>
      <c r="C134" s="634">
        <v>2553.6799999999998</v>
      </c>
      <c r="D134" s="634">
        <v>10924.42</v>
      </c>
      <c r="E134" s="634">
        <v>10575.52</v>
      </c>
      <c r="F134" s="634">
        <v>8875.9500000000007</v>
      </c>
      <c r="G134" s="634">
        <v>10657.74</v>
      </c>
      <c r="H134" s="634">
        <v>10469.33</v>
      </c>
      <c r="I134" s="466">
        <v>10590.4</v>
      </c>
      <c r="J134" s="466"/>
    </row>
    <row r="135" spans="1:10">
      <c r="A135" s="634" t="s">
        <v>909</v>
      </c>
      <c r="B135" s="634"/>
      <c r="C135" s="634">
        <v>2149.4699999999998</v>
      </c>
      <c r="D135" s="634">
        <v>8635.23</v>
      </c>
      <c r="E135" s="634">
        <v>9036.73</v>
      </c>
      <c r="F135" s="634">
        <v>8057.31</v>
      </c>
      <c r="G135" s="634">
        <v>8534.39</v>
      </c>
      <c r="H135" s="634">
        <v>8759.56</v>
      </c>
      <c r="I135" s="466">
        <v>9213.51</v>
      </c>
      <c r="J135" s="466"/>
    </row>
    <row r="136" spans="1:10">
      <c r="A136" s="634" t="s">
        <v>910</v>
      </c>
      <c r="B136" s="634"/>
      <c r="C136" s="634"/>
      <c r="D136" s="634">
        <v>5853.84</v>
      </c>
      <c r="E136" s="634">
        <v>21694.69</v>
      </c>
      <c r="F136" s="634">
        <v>18079.97</v>
      </c>
      <c r="G136" s="634">
        <v>17685.240000000002</v>
      </c>
      <c r="H136" s="634">
        <v>16581.509999999998</v>
      </c>
      <c r="I136" s="466">
        <v>16579.78</v>
      </c>
      <c r="J136" s="466"/>
    </row>
    <row r="137" spans="1:10">
      <c r="A137" s="634" t="s">
        <v>911</v>
      </c>
      <c r="B137" s="634"/>
      <c r="C137" s="634"/>
      <c r="D137" s="634">
        <v>1252.8499999999999</v>
      </c>
      <c r="E137" s="634">
        <v>2884.54</v>
      </c>
      <c r="F137" s="634">
        <v>2515.5</v>
      </c>
      <c r="G137" s="634">
        <v>2483.17</v>
      </c>
      <c r="H137" s="634">
        <v>2963.82</v>
      </c>
      <c r="I137" s="466">
        <v>2729.25</v>
      </c>
      <c r="J137" s="466"/>
    </row>
    <row r="138" spans="1:10">
      <c r="A138" s="634" t="s">
        <v>1838</v>
      </c>
      <c r="B138" s="634"/>
      <c r="C138" s="634">
        <v>2406.2600000000002</v>
      </c>
      <c r="D138" s="634">
        <v>10519.95</v>
      </c>
      <c r="E138" s="634">
        <v>11209.88</v>
      </c>
      <c r="F138" s="634">
        <v>9869.2999999999993</v>
      </c>
      <c r="G138" s="634">
        <v>10787.68</v>
      </c>
      <c r="H138" s="634">
        <v>11062.12</v>
      </c>
      <c r="I138" s="466">
        <v>10926.15</v>
      </c>
      <c r="J138" s="466"/>
    </row>
    <row r="139" spans="1:10">
      <c r="A139" s="634" t="s">
        <v>912</v>
      </c>
      <c r="B139" s="634"/>
      <c r="C139" s="634"/>
      <c r="D139" s="634">
        <v>1263.17</v>
      </c>
      <c r="E139" s="634">
        <v>3221.57</v>
      </c>
      <c r="F139" s="634">
        <v>2799.86</v>
      </c>
      <c r="G139" s="634">
        <v>3253.23</v>
      </c>
      <c r="H139" s="634">
        <v>3085.19</v>
      </c>
      <c r="I139" s="466">
        <v>2113.61</v>
      </c>
      <c r="J139" s="466"/>
    </row>
    <row r="140" spans="1:10">
      <c r="A140" s="634" t="s">
        <v>1839</v>
      </c>
      <c r="B140" s="634"/>
      <c r="C140" s="634">
        <v>3101.12</v>
      </c>
      <c r="D140" s="634">
        <v>11796.49</v>
      </c>
      <c r="E140" s="634">
        <v>11989.19</v>
      </c>
      <c r="F140" s="634">
        <v>10974.96</v>
      </c>
      <c r="G140" s="634">
        <v>12008.5</v>
      </c>
      <c r="H140" s="634">
        <v>12011.44</v>
      </c>
      <c r="I140" s="466">
        <v>11685.7</v>
      </c>
      <c r="J140" s="466"/>
    </row>
    <row r="141" spans="1:10">
      <c r="A141" s="634" t="s">
        <v>913</v>
      </c>
      <c r="B141" s="634"/>
      <c r="C141" s="634">
        <v>1002.18</v>
      </c>
      <c r="D141" s="634">
        <v>4434.5</v>
      </c>
      <c r="E141" s="634">
        <v>4548.07</v>
      </c>
      <c r="F141" s="634">
        <v>3997.58</v>
      </c>
      <c r="G141" s="634">
        <v>2212.3200000000002</v>
      </c>
      <c r="H141" s="634">
        <v>3639.22</v>
      </c>
      <c r="I141" s="466">
        <v>3194.8</v>
      </c>
      <c r="J141" s="466"/>
    </row>
    <row r="142" spans="1:10">
      <c r="A142" s="634" t="s">
        <v>914</v>
      </c>
      <c r="B142" s="634"/>
      <c r="C142" s="634">
        <v>7810.85</v>
      </c>
      <c r="D142" s="634">
        <v>28679.77</v>
      </c>
      <c r="E142" s="634">
        <v>27837.58</v>
      </c>
      <c r="F142" s="634">
        <v>20785.66</v>
      </c>
      <c r="G142" s="634">
        <v>18176.7</v>
      </c>
      <c r="H142" s="634">
        <v>16872.5</v>
      </c>
      <c r="I142" s="466">
        <v>10592.9</v>
      </c>
      <c r="J142" s="466"/>
    </row>
    <row r="143" spans="1:10">
      <c r="A143" s="634" t="s">
        <v>915</v>
      </c>
      <c r="B143" s="634"/>
      <c r="C143" s="634">
        <v>1350.87</v>
      </c>
      <c r="D143" s="634">
        <v>5369.46</v>
      </c>
      <c r="E143" s="634">
        <v>4623.26</v>
      </c>
      <c r="F143" s="634">
        <v>2752.24</v>
      </c>
      <c r="G143" s="634">
        <v>4480.3</v>
      </c>
      <c r="H143" s="634">
        <v>3309.28</v>
      </c>
      <c r="I143" s="466">
        <v>2969.26</v>
      </c>
      <c r="J143" s="466"/>
    </row>
    <row r="144" spans="1:10">
      <c r="A144" s="634" t="s">
        <v>916</v>
      </c>
      <c r="B144" s="634"/>
      <c r="C144" s="634">
        <v>3106.12</v>
      </c>
      <c r="D144" s="634">
        <v>6988.91</v>
      </c>
      <c r="E144" s="634">
        <v>7215.97</v>
      </c>
      <c r="F144" s="634">
        <v>6872.29</v>
      </c>
      <c r="G144" s="634">
        <v>7912.29</v>
      </c>
      <c r="H144" s="634">
        <v>7484.24</v>
      </c>
      <c r="I144" s="466">
        <v>7333.46</v>
      </c>
      <c r="J144" s="466"/>
    </row>
    <row r="145" spans="1:10">
      <c r="A145" s="634" t="s">
        <v>918</v>
      </c>
      <c r="B145" s="634"/>
      <c r="C145" s="634">
        <v>5580.61</v>
      </c>
      <c r="D145" s="634">
        <v>18617.099999999999</v>
      </c>
      <c r="E145" s="634">
        <v>18846.580000000002</v>
      </c>
      <c r="F145" s="634">
        <v>12934.33</v>
      </c>
      <c r="G145" s="634">
        <v>10411.41</v>
      </c>
      <c r="H145" s="634">
        <v>9789.58</v>
      </c>
      <c r="I145" s="466">
        <v>9761.5</v>
      </c>
      <c r="J145" s="466"/>
    </row>
    <row r="146" spans="1:10">
      <c r="A146" s="634" t="s">
        <v>919</v>
      </c>
      <c r="B146" s="634"/>
      <c r="C146" s="634">
        <v>3238.69</v>
      </c>
      <c r="D146" s="634">
        <v>13623.46</v>
      </c>
      <c r="E146" s="634">
        <v>13787.85</v>
      </c>
      <c r="F146" s="634">
        <v>10664.58</v>
      </c>
      <c r="G146" s="634">
        <v>11061.66</v>
      </c>
      <c r="H146" s="634">
        <v>10203.74</v>
      </c>
      <c r="I146" s="466">
        <v>9137.99</v>
      </c>
      <c r="J146" s="466"/>
    </row>
    <row r="147" spans="1:10">
      <c r="A147" s="634" t="s">
        <v>920</v>
      </c>
      <c r="B147" s="634"/>
      <c r="C147" s="634">
        <v>2128.63</v>
      </c>
      <c r="D147" s="634">
        <v>7061.52</v>
      </c>
      <c r="E147" s="634">
        <v>8215.99</v>
      </c>
      <c r="F147" s="634">
        <v>7472.11</v>
      </c>
      <c r="G147" s="634">
        <v>6503.2</v>
      </c>
      <c r="H147" s="634">
        <v>5524.72</v>
      </c>
      <c r="I147" s="466">
        <v>5384.45</v>
      </c>
      <c r="J147" s="466"/>
    </row>
    <row r="148" spans="1:10">
      <c r="A148" s="634" t="s">
        <v>921</v>
      </c>
      <c r="B148" s="634"/>
      <c r="C148" s="634">
        <v>1439.3</v>
      </c>
      <c r="D148" s="634">
        <v>4772.03</v>
      </c>
      <c r="E148" s="634">
        <v>5913.54</v>
      </c>
      <c r="F148" s="634">
        <v>6244.72</v>
      </c>
      <c r="G148" s="634">
        <v>6228.3</v>
      </c>
      <c r="H148" s="634">
        <v>5730.69</v>
      </c>
      <c r="I148" s="466">
        <v>6061.22</v>
      </c>
      <c r="J148" s="466"/>
    </row>
    <row r="149" spans="1:10">
      <c r="A149" s="634" t="s">
        <v>922</v>
      </c>
      <c r="B149" s="634"/>
      <c r="C149" s="634">
        <v>1960.88</v>
      </c>
      <c r="D149" s="634">
        <v>6735.67</v>
      </c>
      <c r="E149" s="634">
        <v>6382.87</v>
      </c>
      <c r="F149" s="634">
        <v>6685.99</v>
      </c>
      <c r="G149" s="634">
        <v>7235.75</v>
      </c>
      <c r="H149" s="634">
        <v>6519.37</v>
      </c>
      <c r="I149" s="466">
        <v>6078.95</v>
      </c>
      <c r="J149" s="466"/>
    </row>
    <row r="150" spans="1:10">
      <c r="A150" s="634" t="s">
        <v>923</v>
      </c>
      <c r="B150" s="634"/>
      <c r="C150" s="634">
        <v>77.7</v>
      </c>
      <c r="D150" s="634">
        <v>319.76</v>
      </c>
      <c r="E150" s="634">
        <v>324.98</v>
      </c>
      <c r="F150" s="634">
        <v>283.12</v>
      </c>
      <c r="G150" s="634">
        <v>302.98</v>
      </c>
      <c r="H150" s="634">
        <v>339.74</v>
      </c>
      <c r="I150" s="466">
        <v>326.87</v>
      </c>
      <c r="J150" s="466"/>
    </row>
    <row r="151" spans="1:10">
      <c r="A151" s="634" t="s">
        <v>924</v>
      </c>
      <c r="B151" s="634"/>
      <c r="C151" s="634"/>
      <c r="D151" s="634">
        <v>11047.01</v>
      </c>
      <c r="E151" s="634">
        <v>14764.14</v>
      </c>
      <c r="F151" s="634">
        <v>14724.69</v>
      </c>
      <c r="G151" s="634">
        <v>14233.51</v>
      </c>
      <c r="H151" s="634">
        <v>13132.67</v>
      </c>
      <c r="I151" s="466">
        <v>11866.17</v>
      </c>
      <c r="J151" s="466"/>
    </row>
    <row r="152" spans="1:10">
      <c r="A152" s="634" t="s">
        <v>925</v>
      </c>
      <c r="B152" s="634"/>
      <c r="C152" s="634">
        <v>321.58</v>
      </c>
      <c r="D152" s="634">
        <v>1358.58</v>
      </c>
      <c r="E152" s="634">
        <v>1571.54</v>
      </c>
      <c r="F152" s="634">
        <v>1333.05</v>
      </c>
      <c r="G152" s="634">
        <v>1461.93</v>
      </c>
      <c r="H152" s="634">
        <v>1500.41</v>
      </c>
      <c r="I152" s="466">
        <v>1617.3</v>
      </c>
      <c r="J152" s="466"/>
    </row>
    <row r="153" spans="1:10">
      <c r="A153" s="634" t="s">
        <v>926</v>
      </c>
      <c r="B153" s="634"/>
      <c r="C153" s="634">
        <v>402.94</v>
      </c>
      <c r="D153" s="634">
        <v>1164.99</v>
      </c>
      <c r="E153" s="634">
        <v>1225.03</v>
      </c>
      <c r="F153" s="634">
        <v>1061.6600000000001</v>
      </c>
      <c r="G153" s="634">
        <v>1216.06</v>
      </c>
      <c r="H153" s="634">
        <v>1203.18</v>
      </c>
      <c r="I153" s="466">
        <v>1241.6199999999999</v>
      </c>
      <c r="J153" s="466"/>
    </row>
    <row r="154" spans="1:10">
      <c r="A154" s="634" t="s">
        <v>927</v>
      </c>
      <c r="B154" s="634"/>
      <c r="C154" s="634">
        <v>132.38</v>
      </c>
      <c r="D154" s="634">
        <v>603.99</v>
      </c>
      <c r="E154" s="634">
        <v>714.01</v>
      </c>
      <c r="F154" s="634">
        <v>733.1</v>
      </c>
      <c r="G154" s="634">
        <v>681.93</v>
      </c>
      <c r="H154" s="634">
        <v>684.71</v>
      </c>
      <c r="I154" s="466">
        <v>717.25</v>
      </c>
      <c r="J154" s="466"/>
    </row>
    <row r="155" spans="1:10">
      <c r="A155" s="634" t="s">
        <v>928</v>
      </c>
      <c r="B155" s="634"/>
      <c r="C155" s="634">
        <v>4279.47</v>
      </c>
      <c r="D155" s="634">
        <v>14484.35</v>
      </c>
      <c r="E155" s="634">
        <v>14804.42</v>
      </c>
      <c r="F155" s="634">
        <v>14737.69</v>
      </c>
      <c r="G155" s="634">
        <v>15326.05</v>
      </c>
      <c r="H155" s="634">
        <v>15320.08</v>
      </c>
      <c r="I155" s="466">
        <v>15856.2</v>
      </c>
      <c r="J155" s="466"/>
    </row>
    <row r="156" spans="1:10">
      <c r="A156" s="634" t="s">
        <v>929</v>
      </c>
      <c r="B156" s="634"/>
      <c r="C156" s="634"/>
      <c r="D156" s="634">
        <v>3221.88</v>
      </c>
      <c r="E156" s="634">
        <v>4968.1099999999997</v>
      </c>
      <c r="F156" s="634">
        <v>4632.09</v>
      </c>
      <c r="G156" s="634">
        <v>5280.01</v>
      </c>
      <c r="H156" s="634">
        <v>5177.7700000000004</v>
      </c>
      <c r="I156" s="466">
        <v>4584</v>
      </c>
      <c r="J156" s="466"/>
    </row>
    <row r="157" spans="1:10">
      <c r="A157" s="634" t="s">
        <v>930</v>
      </c>
      <c r="B157" s="634"/>
      <c r="C157" s="634">
        <v>7243.39</v>
      </c>
      <c r="D157" s="634">
        <v>23947.38</v>
      </c>
      <c r="E157" s="634">
        <v>27089.79</v>
      </c>
      <c r="F157" s="634">
        <v>20872.240000000002</v>
      </c>
      <c r="G157" s="634">
        <v>18841.46</v>
      </c>
      <c r="H157" s="634">
        <v>17285.21</v>
      </c>
      <c r="I157" s="466">
        <v>16692.05</v>
      </c>
      <c r="J157" s="466"/>
    </row>
    <row r="158" spans="1:10">
      <c r="A158" s="634" t="s">
        <v>931</v>
      </c>
      <c r="B158" s="634"/>
      <c r="C158" s="634">
        <v>5565.2</v>
      </c>
      <c r="D158" s="634">
        <v>22247.68</v>
      </c>
      <c r="E158" s="634">
        <v>24170.54</v>
      </c>
      <c r="F158" s="634">
        <v>21822.27</v>
      </c>
      <c r="G158" s="634">
        <v>16850.75</v>
      </c>
      <c r="H158" s="634">
        <v>16618.099999999999</v>
      </c>
      <c r="I158" s="466">
        <v>11284.96</v>
      </c>
      <c r="J158" s="466"/>
    </row>
    <row r="159" spans="1:10">
      <c r="A159" s="634" t="s">
        <v>932</v>
      </c>
      <c r="B159" s="634"/>
      <c r="C159" s="634">
        <v>9410.66</v>
      </c>
      <c r="D159" s="634">
        <v>29463.73</v>
      </c>
      <c r="E159" s="634">
        <v>28441.43</v>
      </c>
      <c r="F159" s="634">
        <v>25003.46</v>
      </c>
      <c r="G159" s="634">
        <v>28174.07</v>
      </c>
      <c r="H159" s="634">
        <v>27397.73</v>
      </c>
      <c r="I159" s="466">
        <v>22231.73</v>
      </c>
      <c r="J159" s="466"/>
    </row>
    <row r="160" spans="1:10">
      <c r="A160" s="634" t="s">
        <v>933</v>
      </c>
      <c r="B160" s="634"/>
      <c r="C160" s="634">
        <v>13795.97</v>
      </c>
      <c r="D160" s="634">
        <v>50602.78</v>
      </c>
      <c r="E160" s="634">
        <v>47157.279999999999</v>
      </c>
      <c r="F160" s="634">
        <v>38749.99</v>
      </c>
      <c r="G160" s="634">
        <v>36180.370000000003</v>
      </c>
      <c r="H160" s="634">
        <v>36686.949999999997</v>
      </c>
      <c r="I160" s="466">
        <v>36898.49</v>
      </c>
      <c r="J160" s="466"/>
    </row>
    <row r="161" spans="1:10">
      <c r="A161" s="634" t="s">
        <v>934</v>
      </c>
      <c r="B161" s="634"/>
      <c r="C161" s="634">
        <v>9165.65</v>
      </c>
      <c r="D161" s="634">
        <v>31982.51</v>
      </c>
      <c r="E161" s="634">
        <v>32780</v>
      </c>
      <c r="F161" s="634">
        <v>29806.18</v>
      </c>
      <c r="G161" s="634">
        <v>27730.42</v>
      </c>
      <c r="H161" s="634">
        <v>27217.43</v>
      </c>
      <c r="I161" s="466">
        <v>16227.77</v>
      </c>
      <c r="J161" s="466"/>
    </row>
    <row r="162" spans="1:10">
      <c r="A162" s="634" t="s">
        <v>935</v>
      </c>
      <c r="B162" s="634"/>
      <c r="C162" s="634">
        <v>11294.77</v>
      </c>
      <c r="D162" s="634">
        <v>37235.69</v>
      </c>
      <c r="E162" s="634">
        <v>37773.82</v>
      </c>
      <c r="F162" s="634">
        <v>32022.48</v>
      </c>
      <c r="G162" s="634">
        <v>33111.379999999997</v>
      </c>
      <c r="H162" s="634">
        <v>33237.25</v>
      </c>
      <c r="I162" s="466">
        <v>33560.28</v>
      </c>
      <c r="J162" s="466"/>
    </row>
    <row r="163" spans="1:10">
      <c r="A163" s="634" t="s">
        <v>936</v>
      </c>
      <c r="B163" s="634"/>
      <c r="C163" s="634">
        <v>3322.6</v>
      </c>
      <c r="D163" s="634">
        <v>11434.52</v>
      </c>
      <c r="E163" s="634">
        <v>11320.31</v>
      </c>
      <c r="F163" s="634">
        <v>10479.74</v>
      </c>
      <c r="G163" s="634">
        <v>9232.51</v>
      </c>
      <c r="H163" s="634">
        <v>9008.1</v>
      </c>
      <c r="I163" s="466">
        <v>6045</v>
      </c>
      <c r="J163" s="466"/>
    </row>
    <row r="164" spans="1:10">
      <c r="A164" s="634" t="s">
        <v>937</v>
      </c>
      <c r="B164" s="634"/>
      <c r="C164" s="634">
        <v>7472.94</v>
      </c>
      <c r="D164" s="634">
        <v>27150.89</v>
      </c>
      <c r="E164" s="634">
        <v>28561.16</v>
      </c>
      <c r="F164" s="634">
        <v>28870.07</v>
      </c>
      <c r="G164" s="634">
        <v>29354.58</v>
      </c>
      <c r="H164" s="634">
        <v>28414.21</v>
      </c>
      <c r="I164" s="466">
        <v>28869.62</v>
      </c>
      <c r="J164" s="466"/>
    </row>
    <row r="165" spans="1:10">
      <c r="A165" s="634" t="s">
        <v>938</v>
      </c>
      <c r="B165" s="634"/>
      <c r="C165" s="634">
        <v>2567.9499999999998</v>
      </c>
      <c r="D165" s="634">
        <v>9832.1200000000008</v>
      </c>
      <c r="E165" s="634">
        <v>9942.59</v>
      </c>
      <c r="F165" s="634">
        <v>9934.43</v>
      </c>
      <c r="G165" s="634">
        <v>8761.58</v>
      </c>
      <c r="H165" s="634">
        <v>7940.46</v>
      </c>
      <c r="I165" s="466">
        <v>6121.82</v>
      </c>
      <c r="J165" s="466"/>
    </row>
    <row r="166" spans="1:10">
      <c r="A166" s="634" t="s">
        <v>939</v>
      </c>
      <c r="B166" s="634"/>
      <c r="C166" s="634">
        <v>689.3</v>
      </c>
      <c r="D166" s="634">
        <v>2427.7399999999998</v>
      </c>
      <c r="E166" s="634">
        <v>2778.29</v>
      </c>
      <c r="F166" s="634">
        <v>2540.73</v>
      </c>
      <c r="G166" s="634">
        <v>2867.18</v>
      </c>
      <c r="H166" s="634">
        <v>2884.12</v>
      </c>
      <c r="I166" s="466">
        <v>2996.2</v>
      </c>
      <c r="J166" s="466"/>
    </row>
    <row r="167" spans="1:10">
      <c r="A167" s="634" t="s">
        <v>940</v>
      </c>
      <c r="B167" s="634"/>
      <c r="C167" s="634">
        <v>4250.49</v>
      </c>
      <c r="D167" s="634">
        <v>13434.28</v>
      </c>
      <c r="E167" s="634">
        <v>13517.3</v>
      </c>
      <c r="F167" s="634">
        <v>10186.08</v>
      </c>
      <c r="G167" s="634">
        <v>10890.6</v>
      </c>
      <c r="H167" s="634">
        <v>11336.41</v>
      </c>
      <c r="I167" s="466">
        <v>10676.88</v>
      </c>
      <c r="J167" s="466"/>
    </row>
    <row r="168" spans="1:10">
      <c r="A168" s="634" t="s">
        <v>941</v>
      </c>
      <c r="B168" s="634"/>
      <c r="C168" s="634">
        <v>6569.63</v>
      </c>
      <c r="D168" s="634">
        <v>26148.15</v>
      </c>
      <c r="E168" s="634">
        <v>26581.51</v>
      </c>
      <c r="F168" s="634">
        <v>23144.05</v>
      </c>
      <c r="G168" s="634">
        <v>23198.02</v>
      </c>
      <c r="H168" s="634">
        <v>22638.89</v>
      </c>
      <c r="I168" s="466">
        <v>19564.48</v>
      </c>
      <c r="J168" s="466"/>
    </row>
    <row r="169" spans="1:10">
      <c r="A169" s="634" t="s">
        <v>942</v>
      </c>
      <c r="B169" s="634"/>
      <c r="C169" s="634">
        <v>662.36</v>
      </c>
      <c r="D169" s="634">
        <v>2499.34</v>
      </c>
      <c r="E169" s="634">
        <v>2280.86</v>
      </c>
      <c r="F169" s="634">
        <v>1866.47</v>
      </c>
      <c r="G169" s="634">
        <v>1561.01</v>
      </c>
      <c r="H169" s="634">
        <v>1168.22</v>
      </c>
      <c r="I169" s="466">
        <v>1537.33</v>
      </c>
      <c r="J169" s="466"/>
    </row>
    <row r="170" spans="1:10">
      <c r="A170" s="634" t="s">
        <v>1840</v>
      </c>
      <c r="B170" s="634"/>
      <c r="C170" s="634">
        <v>1464.19</v>
      </c>
      <c r="D170" s="634">
        <v>11819.19</v>
      </c>
      <c r="E170" s="634">
        <v>16134.7</v>
      </c>
      <c r="F170" s="634">
        <v>14328.12</v>
      </c>
      <c r="G170" s="634">
        <v>15838.69</v>
      </c>
      <c r="H170" s="634">
        <v>15100.47</v>
      </c>
      <c r="I170" s="466">
        <v>15990.38</v>
      </c>
      <c r="J170" s="466"/>
    </row>
    <row r="171" spans="1:10">
      <c r="A171" s="634" t="s">
        <v>1841</v>
      </c>
      <c r="B171" s="634"/>
      <c r="C171" s="634">
        <v>13384.99</v>
      </c>
      <c r="D171" s="634">
        <v>40177.68</v>
      </c>
      <c r="E171" s="634">
        <v>38805.65</v>
      </c>
      <c r="F171" s="634">
        <v>40197.440000000002</v>
      </c>
      <c r="G171" s="634">
        <v>38246</v>
      </c>
      <c r="H171" s="634">
        <v>36549.57</v>
      </c>
      <c r="I171" s="466">
        <v>32008</v>
      </c>
      <c r="J171" s="466"/>
    </row>
    <row r="172" spans="1:10">
      <c r="A172" s="634" t="s">
        <v>943</v>
      </c>
      <c r="B172" s="634"/>
      <c r="C172" s="634">
        <v>9701.17</v>
      </c>
      <c r="D172" s="634">
        <v>37998.67</v>
      </c>
      <c r="E172" s="634">
        <v>39131.18</v>
      </c>
      <c r="F172" s="634">
        <v>39681.019999999997</v>
      </c>
      <c r="G172" s="634">
        <v>39638.74</v>
      </c>
      <c r="H172" s="634">
        <v>38393.58</v>
      </c>
      <c r="I172" s="466">
        <v>39200.93</v>
      </c>
      <c r="J172" s="466"/>
    </row>
    <row r="173" spans="1:10">
      <c r="A173" s="634" t="s">
        <v>944</v>
      </c>
      <c r="B173" s="634"/>
      <c r="C173" s="634">
        <v>3613.03</v>
      </c>
      <c r="D173" s="634">
        <v>14458.83</v>
      </c>
      <c r="E173" s="634">
        <v>15234.99</v>
      </c>
      <c r="F173" s="634">
        <v>12599.13</v>
      </c>
      <c r="G173" s="634">
        <v>11314.18</v>
      </c>
      <c r="H173" s="634">
        <v>10716.59</v>
      </c>
      <c r="I173" s="466">
        <v>10513.9</v>
      </c>
      <c r="J173" s="466"/>
    </row>
    <row r="174" spans="1:10">
      <c r="A174" s="634" t="s">
        <v>1842</v>
      </c>
      <c r="B174" s="634"/>
      <c r="C174" s="634">
        <v>4881.5600000000004</v>
      </c>
      <c r="D174" s="634">
        <v>18683.669999999998</v>
      </c>
      <c r="E174" s="634">
        <v>14873.26</v>
      </c>
      <c r="F174" s="634">
        <v>11335.78</v>
      </c>
      <c r="G174" s="634">
        <v>10292.620000000001</v>
      </c>
      <c r="H174" s="634">
        <v>10499.52</v>
      </c>
      <c r="I174" s="466">
        <v>10489.72</v>
      </c>
      <c r="J174" s="466"/>
    </row>
    <row r="175" spans="1:10">
      <c r="A175" s="634" t="s">
        <v>945</v>
      </c>
      <c r="B175" s="634"/>
      <c r="C175" s="634">
        <v>4168.63</v>
      </c>
      <c r="D175" s="634">
        <v>16663.34</v>
      </c>
      <c r="E175" s="634">
        <v>17294.32</v>
      </c>
      <c r="F175" s="634">
        <v>13822.15</v>
      </c>
      <c r="G175" s="634">
        <v>13642.26</v>
      </c>
      <c r="H175" s="634">
        <v>13493.95</v>
      </c>
      <c r="I175" s="466">
        <v>13821.57</v>
      </c>
      <c r="J175" s="466"/>
    </row>
    <row r="176" spans="1:10">
      <c r="A176" s="634" t="s">
        <v>946</v>
      </c>
      <c r="B176" s="634"/>
      <c r="C176" s="634">
        <v>2872.72</v>
      </c>
      <c r="D176" s="634">
        <v>11230.6</v>
      </c>
      <c r="E176" s="634">
        <v>10896.22</v>
      </c>
      <c r="F176" s="634">
        <v>9072.48</v>
      </c>
      <c r="G176" s="634">
        <v>8757.5400000000009</v>
      </c>
      <c r="H176" s="634">
        <v>8749.6</v>
      </c>
      <c r="I176" s="466">
        <v>7965.14</v>
      </c>
      <c r="J176" s="466"/>
    </row>
    <row r="177" spans="1:10">
      <c r="A177" s="634" t="s">
        <v>947</v>
      </c>
      <c r="B177" s="634"/>
      <c r="C177" s="634"/>
      <c r="D177" s="634">
        <v>4641.3100000000004</v>
      </c>
      <c r="E177" s="634">
        <v>17030.810000000001</v>
      </c>
      <c r="F177" s="634">
        <v>16555.22</v>
      </c>
      <c r="G177" s="634">
        <v>15932.31</v>
      </c>
      <c r="H177" s="634">
        <v>15491.82</v>
      </c>
      <c r="I177" s="466">
        <v>11984.08</v>
      </c>
      <c r="J177" s="466"/>
    </row>
    <row r="178" spans="1:10">
      <c r="A178" s="634" t="s">
        <v>948</v>
      </c>
      <c r="B178" s="634"/>
      <c r="C178" s="634">
        <v>1522.99</v>
      </c>
      <c r="D178" s="634">
        <v>6906.82</v>
      </c>
      <c r="E178" s="634">
        <v>6954.04</v>
      </c>
      <c r="F178" s="634">
        <v>6805.96</v>
      </c>
      <c r="G178" s="634">
        <v>6177.53</v>
      </c>
      <c r="H178" s="634">
        <v>6031.37</v>
      </c>
      <c r="I178" s="466">
        <v>6491.81</v>
      </c>
      <c r="J178" s="466"/>
    </row>
    <row r="179" spans="1:10">
      <c r="A179" s="634" t="s">
        <v>949</v>
      </c>
      <c r="B179" s="634"/>
      <c r="C179" s="634">
        <v>4097.2299999999996</v>
      </c>
      <c r="D179" s="634">
        <v>15767.76</v>
      </c>
      <c r="E179" s="634">
        <v>14300.99</v>
      </c>
      <c r="F179" s="634">
        <v>11246.97</v>
      </c>
      <c r="G179" s="634">
        <v>11174.4</v>
      </c>
      <c r="H179" s="634">
        <v>11032.23</v>
      </c>
      <c r="I179" s="466">
        <v>10822.97</v>
      </c>
      <c r="J179" s="466"/>
    </row>
    <row r="180" spans="1:10">
      <c r="A180" s="634" t="s">
        <v>950</v>
      </c>
      <c r="B180" s="634"/>
      <c r="C180" s="634">
        <v>1113.48</v>
      </c>
      <c r="D180" s="634">
        <v>4355.41</v>
      </c>
      <c r="E180" s="634">
        <v>4243.04</v>
      </c>
      <c r="F180" s="634">
        <v>4222.79</v>
      </c>
      <c r="G180" s="634">
        <v>4885.88</v>
      </c>
      <c r="H180" s="634">
        <v>4429.3599999999997</v>
      </c>
      <c r="I180" s="466">
        <v>4489.2299999999996</v>
      </c>
      <c r="J180" s="466"/>
    </row>
    <row r="181" spans="1:10">
      <c r="A181" s="634" t="s">
        <v>951</v>
      </c>
      <c r="B181" s="634"/>
      <c r="C181" s="634">
        <v>5458.21</v>
      </c>
      <c r="D181" s="634">
        <v>21602.36</v>
      </c>
      <c r="E181" s="634">
        <v>22073.599999999999</v>
      </c>
      <c r="F181" s="634">
        <v>13722.02</v>
      </c>
      <c r="G181" s="634">
        <v>9917.75</v>
      </c>
      <c r="H181" s="634">
        <v>9408.0300000000007</v>
      </c>
      <c r="I181" s="466">
        <v>9784.0499999999993</v>
      </c>
      <c r="J181" s="466"/>
    </row>
    <row r="182" spans="1:10">
      <c r="A182" s="634" t="s">
        <v>952</v>
      </c>
      <c r="B182" s="634"/>
      <c r="C182" s="634">
        <v>4741.6499999999996</v>
      </c>
      <c r="D182" s="634">
        <v>18601.849999999999</v>
      </c>
      <c r="E182" s="634">
        <v>20289.18</v>
      </c>
      <c r="F182" s="634">
        <v>19547.150000000001</v>
      </c>
      <c r="G182" s="634">
        <v>19086.18</v>
      </c>
      <c r="H182" s="634">
        <v>18548.310000000001</v>
      </c>
      <c r="I182" s="466">
        <v>17971.259999999998</v>
      </c>
      <c r="J182" s="466"/>
    </row>
    <row r="183" spans="1:10">
      <c r="A183" s="634" t="s">
        <v>953</v>
      </c>
      <c r="B183" s="634"/>
      <c r="C183" s="634">
        <v>5580.28</v>
      </c>
      <c r="D183" s="634">
        <v>15151.3</v>
      </c>
      <c r="E183" s="634">
        <v>14820.81</v>
      </c>
      <c r="F183" s="634">
        <v>14510.29</v>
      </c>
      <c r="G183" s="634">
        <v>14706.35</v>
      </c>
      <c r="H183" s="634">
        <v>13536.71</v>
      </c>
      <c r="I183" s="466">
        <v>10051.32</v>
      </c>
      <c r="J183" s="466"/>
    </row>
    <row r="184" spans="1:10">
      <c r="A184" s="634" t="s">
        <v>954</v>
      </c>
      <c r="B184" s="634"/>
      <c r="C184" s="634">
        <v>2747.16</v>
      </c>
      <c r="D184" s="634">
        <v>8642.15</v>
      </c>
      <c r="E184" s="634">
        <v>8337.2199999999993</v>
      </c>
      <c r="F184" s="634">
        <v>8481.4699999999993</v>
      </c>
      <c r="G184" s="634">
        <v>8217.07</v>
      </c>
      <c r="H184" s="634">
        <v>8129.91</v>
      </c>
      <c r="I184" s="466">
        <v>8033</v>
      </c>
      <c r="J184" s="466"/>
    </row>
    <row r="185" spans="1:10">
      <c r="A185" s="634" t="s">
        <v>955</v>
      </c>
      <c r="B185" s="634"/>
      <c r="C185" s="634"/>
      <c r="D185" s="634">
        <v>34866.870000000003</v>
      </c>
      <c r="E185" s="634">
        <v>49571.58</v>
      </c>
      <c r="F185" s="634">
        <v>50517.05</v>
      </c>
      <c r="G185" s="634">
        <v>49775.839999999997</v>
      </c>
      <c r="H185" s="634">
        <v>44419.87</v>
      </c>
      <c r="I185" s="466">
        <v>45067.02</v>
      </c>
      <c r="J185" s="466"/>
    </row>
    <row r="186" spans="1:10">
      <c r="A186" s="634" t="s">
        <v>956</v>
      </c>
      <c r="B186" s="634"/>
      <c r="C186" s="634">
        <v>1230.17</v>
      </c>
      <c r="D186" s="634">
        <v>4447.99</v>
      </c>
      <c r="E186" s="634">
        <v>4541.58</v>
      </c>
      <c r="F186" s="634">
        <v>4520.93</v>
      </c>
      <c r="G186" s="634">
        <v>4629.13</v>
      </c>
      <c r="H186" s="634">
        <v>4657.66</v>
      </c>
      <c r="I186" s="466">
        <v>4692.76</v>
      </c>
      <c r="J186" s="466"/>
    </row>
    <row r="187" spans="1:10">
      <c r="A187" s="634" t="s">
        <v>957</v>
      </c>
      <c r="B187" s="634"/>
      <c r="C187" s="634">
        <v>2813.35</v>
      </c>
      <c r="D187" s="634">
        <v>8635.64</v>
      </c>
      <c r="E187" s="634">
        <v>8805.27</v>
      </c>
      <c r="F187" s="634">
        <v>9233.5</v>
      </c>
      <c r="G187" s="634">
        <v>5515.72</v>
      </c>
      <c r="H187" s="634">
        <v>7064.46</v>
      </c>
      <c r="I187" s="466">
        <v>7122.91</v>
      </c>
      <c r="J187" s="466"/>
    </row>
    <row r="188" spans="1:10">
      <c r="A188" s="634" t="s">
        <v>1843</v>
      </c>
      <c r="B188" s="634"/>
      <c r="C188" s="634">
        <v>7812.54</v>
      </c>
      <c r="D188" s="634">
        <v>33422.14</v>
      </c>
      <c r="E188" s="634">
        <v>35829.699999999997</v>
      </c>
      <c r="F188" s="634">
        <v>31871.21</v>
      </c>
      <c r="G188" s="634">
        <v>34017.97</v>
      </c>
      <c r="H188" s="634">
        <v>29215.93</v>
      </c>
      <c r="I188" s="466">
        <v>23622.080000000002</v>
      </c>
      <c r="J188" s="466"/>
    </row>
    <row r="189" spans="1:10">
      <c r="A189" s="634" t="s">
        <v>958</v>
      </c>
      <c r="B189" s="634"/>
      <c r="C189" s="634">
        <v>3927.9</v>
      </c>
      <c r="D189" s="634">
        <v>15022.05</v>
      </c>
      <c r="E189" s="634">
        <v>15823.6</v>
      </c>
      <c r="F189" s="634">
        <v>15493.62</v>
      </c>
      <c r="G189" s="634">
        <v>12287.36</v>
      </c>
      <c r="H189" s="634">
        <v>14025.01</v>
      </c>
      <c r="I189" s="466">
        <v>15166.19</v>
      </c>
      <c r="J189" s="466"/>
    </row>
    <row r="190" spans="1:10">
      <c r="A190" s="634" t="s">
        <v>959</v>
      </c>
      <c r="B190" s="634"/>
      <c r="C190" s="634">
        <v>1459.61</v>
      </c>
      <c r="D190" s="634">
        <v>4564.84</v>
      </c>
      <c r="E190" s="634">
        <v>4294.1099999999997</v>
      </c>
      <c r="F190" s="634">
        <v>5392.73</v>
      </c>
      <c r="G190" s="634">
        <v>5889.49</v>
      </c>
      <c r="H190" s="634">
        <v>6199.5</v>
      </c>
      <c r="I190" s="466">
        <v>5580.3</v>
      </c>
      <c r="J190" s="466"/>
    </row>
    <row r="191" spans="1:10">
      <c r="A191" s="634" t="s">
        <v>960</v>
      </c>
      <c r="B191" s="634"/>
      <c r="C191" s="634">
        <v>3809.83</v>
      </c>
      <c r="D191" s="634">
        <v>13930.18</v>
      </c>
      <c r="E191" s="634">
        <v>14742.25</v>
      </c>
      <c r="F191" s="634">
        <v>13051.22</v>
      </c>
      <c r="G191" s="634">
        <v>14089.17</v>
      </c>
      <c r="H191" s="634">
        <v>13296.26</v>
      </c>
      <c r="I191" s="466">
        <v>14055.83</v>
      </c>
      <c r="J191" s="466"/>
    </row>
    <row r="192" spans="1:10">
      <c r="A192" s="634" t="s">
        <v>961</v>
      </c>
      <c r="B192" s="634"/>
      <c r="C192" s="634">
        <v>4307.57</v>
      </c>
      <c r="D192" s="634">
        <v>14969.98</v>
      </c>
      <c r="E192" s="634">
        <v>13694.13</v>
      </c>
      <c r="F192" s="634">
        <v>11761.34</v>
      </c>
      <c r="G192" s="634">
        <v>11450.86</v>
      </c>
      <c r="H192" s="634">
        <v>9853.4500000000007</v>
      </c>
      <c r="I192" s="466">
        <v>9735.93</v>
      </c>
      <c r="J192" s="466"/>
    </row>
    <row r="193" spans="1:10">
      <c r="A193" s="634" t="s">
        <v>962</v>
      </c>
      <c r="B193" s="634"/>
      <c r="C193" s="634">
        <v>1501.93</v>
      </c>
      <c r="D193" s="634">
        <v>6053.73</v>
      </c>
      <c r="E193" s="634">
        <v>6199.67</v>
      </c>
      <c r="F193" s="634">
        <v>5985.1</v>
      </c>
      <c r="G193" s="634">
        <v>5352.11</v>
      </c>
      <c r="H193" s="634">
        <v>5023.21</v>
      </c>
      <c r="I193" s="466">
        <v>4345.97</v>
      </c>
      <c r="J193" s="466"/>
    </row>
    <row r="194" spans="1:10">
      <c r="A194" s="634" t="s">
        <v>963</v>
      </c>
      <c r="B194" s="634"/>
      <c r="C194" s="634">
        <v>2469.29</v>
      </c>
      <c r="D194" s="634">
        <v>14354.67</v>
      </c>
      <c r="E194" s="634">
        <v>14544.89</v>
      </c>
      <c r="F194" s="634">
        <v>13741.45</v>
      </c>
      <c r="G194" s="634">
        <v>11760.18</v>
      </c>
      <c r="H194" s="634">
        <v>8692.31</v>
      </c>
      <c r="I194" s="466">
        <v>11689.67</v>
      </c>
      <c r="J194" s="466"/>
    </row>
    <row r="195" spans="1:10">
      <c r="A195" s="634" t="s">
        <v>964</v>
      </c>
      <c r="B195" s="634"/>
      <c r="C195" s="634">
        <v>618.94000000000005</v>
      </c>
      <c r="D195" s="634">
        <v>6469.31</v>
      </c>
      <c r="E195" s="634">
        <v>8177.2</v>
      </c>
      <c r="F195" s="634">
        <v>7237.01</v>
      </c>
      <c r="G195" s="634">
        <v>6808.86</v>
      </c>
      <c r="H195" s="634">
        <v>6674.96</v>
      </c>
      <c r="I195" s="466">
        <v>3060.47</v>
      </c>
      <c r="J195" s="466"/>
    </row>
    <row r="196" spans="1:10">
      <c r="A196" s="634" t="s">
        <v>965</v>
      </c>
      <c r="B196" s="634"/>
      <c r="C196" s="634">
        <v>1827.85</v>
      </c>
      <c r="D196" s="634">
        <v>7741.72</v>
      </c>
      <c r="E196" s="634">
        <v>6943.78</v>
      </c>
      <c r="F196" s="634">
        <v>6517.56</v>
      </c>
      <c r="G196" s="634">
        <v>8267.2800000000007</v>
      </c>
      <c r="H196" s="634">
        <v>6656.44</v>
      </c>
      <c r="I196" s="466">
        <v>7335.72</v>
      </c>
      <c r="J196" s="466"/>
    </row>
    <row r="197" spans="1:10">
      <c r="A197" s="634" t="s">
        <v>966</v>
      </c>
      <c r="B197" s="634"/>
      <c r="C197" s="634"/>
      <c r="D197" s="634"/>
      <c r="E197" s="634">
        <v>7179.39</v>
      </c>
      <c r="F197" s="634">
        <v>9533.24</v>
      </c>
      <c r="G197" s="634">
        <v>9498.74</v>
      </c>
      <c r="H197" s="634">
        <v>9389.69</v>
      </c>
      <c r="I197" s="466">
        <v>9203.68</v>
      </c>
      <c r="J197" s="466"/>
    </row>
    <row r="198" spans="1:10">
      <c r="A198" s="634" t="s">
        <v>967</v>
      </c>
      <c r="B198" s="634"/>
      <c r="C198" s="634">
        <v>2533.2399999999998</v>
      </c>
      <c r="D198" s="634">
        <v>10697.72</v>
      </c>
      <c r="E198" s="634">
        <v>10168.65</v>
      </c>
      <c r="F198" s="634">
        <v>7338.29</v>
      </c>
      <c r="G198" s="634">
        <v>8473.92</v>
      </c>
      <c r="H198" s="634">
        <v>8249.52</v>
      </c>
      <c r="I198" s="466">
        <v>7818.94</v>
      </c>
      <c r="J198" s="466"/>
    </row>
    <row r="199" spans="1:10">
      <c r="A199" s="634" t="s">
        <v>968</v>
      </c>
      <c r="B199" s="634"/>
      <c r="C199" s="634">
        <v>26.79</v>
      </c>
      <c r="D199" s="634">
        <v>96.4</v>
      </c>
      <c r="E199" s="634">
        <v>98.05</v>
      </c>
      <c r="F199" s="634">
        <v>98.12</v>
      </c>
      <c r="G199" s="634">
        <v>102.7</v>
      </c>
      <c r="H199" s="634">
        <v>98.74</v>
      </c>
      <c r="I199" s="466">
        <v>101.16</v>
      </c>
      <c r="J199" s="466"/>
    </row>
    <row r="200" spans="1:10">
      <c r="A200" s="634" t="s">
        <v>969</v>
      </c>
      <c r="B200" s="634"/>
      <c r="C200" s="634"/>
      <c r="D200" s="634">
        <v>589.37</v>
      </c>
      <c r="E200" s="634">
        <v>3436.01</v>
      </c>
      <c r="F200" s="634">
        <v>3399.06</v>
      </c>
      <c r="G200" s="634">
        <v>3904.89</v>
      </c>
      <c r="H200" s="634">
        <v>2772.97</v>
      </c>
      <c r="I200" s="466">
        <v>2380.65</v>
      </c>
      <c r="J200" s="466"/>
    </row>
    <row r="201" spans="1:10">
      <c r="A201" s="634" t="s">
        <v>970</v>
      </c>
      <c r="B201" s="634"/>
      <c r="C201" s="634">
        <v>2099.36</v>
      </c>
      <c r="D201" s="634">
        <v>6653.63</v>
      </c>
      <c r="E201" s="634">
        <v>6557.76</v>
      </c>
      <c r="F201" s="634">
        <v>6785.07</v>
      </c>
      <c r="G201" s="634">
        <v>6740.3</v>
      </c>
      <c r="H201" s="634">
        <v>6871.72</v>
      </c>
      <c r="I201" s="466">
        <v>6782.03</v>
      </c>
      <c r="J201" s="466"/>
    </row>
    <row r="202" spans="1:10">
      <c r="A202" s="634" t="s">
        <v>971</v>
      </c>
      <c r="B202" s="634"/>
      <c r="C202" s="634">
        <v>4080.27</v>
      </c>
      <c r="D202" s="634">
        <v>13865.16</v>
      </c>
      <c r="E202" s="634">
        <v>15022.8</v>
      </c>
      <c r="F202" s="634">
        <v>9919.0400000000009</v>
      </c>
      <c r="G202" s="634">
        <v>8346.0400000000009</v>
      </c>
      <c r="H202" s="634">
        <v>8246.8799999999992</v>
      </c>
      <c r="I202" s="466">
        <v>9128.9</v>
      </c>
      <c r="J202" s="466"/>
    </row>
    <row r="203" spans="1:10">
      <c r="A203" s="634" t="s">
        <v>972</v>
      </c>
      <c r="B203" s="634"/>
      <c r="C203" s="634">
        <v>2760.35</v>
      </c>
      <c r="D203" s="634">
        <v>8166.07</v>
      </c>
      <c r="E203" s="634">
        <v>8162.46</v>
      </c>
      <c r="F203" s="634">
        <v>6574.61</v>
      </c>
      <c r="G203" s="634">
        <v>6256.55</v>
      </c>
      <c r="H203" s="634">
        <v>7185.96</v>
      </c>
      <c r="I203" s="466">
        <v>6932.04</v>
      </c>
      <c r="J203" s="466"/>
    </row>
    <row r="204" spans="1:10">
      <c r="A204" s="634" t="s">
        <v>973</v>
      </c>
      <c r="B204" s="634"/>
      <c r="C204" s="634">
        <v>3365.23</v>
      </c>
      <c r="D204" s="634">
        <v>11819.24</v>
      </c>
      <c r="E204" s="634">
        <v>12338.44</v>
      </c>
      <c r="F204" s="634">
        <v>8951.2800000000007</v>
      </c>
      <c r="G204" s="634">
        <v>7488.88</v>
      </c>
      <c r="H204" s="634">
        <v>7590.74</v>
      </c>
      <c r="I204" s="466">
        <v>6555.52</v>
      </c>
      <c r="J204" s="466"/>
    </row>
    <row r="205" spans="1:10">
      <c r="A205" s="634" t="s">
        <v>1844</v>
      </c>
      <c r="B205" s="634"/>
      <c r="C205" s="634">
        <v>2397.9699999999998</v>
      </c>
      <c r="D205" s="634">
        <v>7327.88</v>
      </c>
      <c r="E205" s="634">
        <v>7220.08</v>
      </c>
      <c r="F205" s="634">
        <v>7298.78</v>
      </c>
      <c r="G205" s="634">
        <v>7630.86</v>
      </c>
      <c r="H205" s="634">
        <v>7665.75</v>
      </c>
      <c r="I205" s="466">
        <v>8200.14</v>
      </c>
      <c r="J205" s="466"/>
    </row>
    <row r="206" spans="1:10">
      <c r="A206" s="634" t="s">
        <v>974</v>
      </c>
      <c r="B206" s="634"/>
      <c r="C206" s="634">
        <v>556</v>
      </c>
      <c r="D206" s="634">
        <v>1542.7</v>
      </c>
      <c r="E206" s="634">
        <v>1674.59</v>
      </c>
      <c r="F206" s="634">
        <v>2680.94</v>
      </c>
      <c r="G206" s="634">
        <v>3266.75</v>
      </c>
      <c r="H206" s="634">
        <v>2601.1799999999998</v>
      </c>
      <c r="I206" s="466">
        <v>2854.89</v>
      </c>
      <c r="J206" s="466"/>
    </row>
    <row r="207" spans="1:10">
      <c r="A207" s="634" t="s">
        <v>975</v>
      </c>
      <c r="B207" s="634"/>
      <c r="C207" s="634">
        <v>5899.1</v>
      </c>
      <c r="D207" s="634">
        <v>17599.02</v>
      </c>
      <c r="E207" s="634">
        <v>16703.759999999998</v>
      </c>
      <c r="F207" s="634">
        <v>15838.39</v>
      </c>
      <c r="G207" s="634">
        <v>18337.990000000002</v>
      </c>
      <c r="H207" s="634">
        <v>18415.5</v>
      </c>
      <c r="I207" s="466">
        <v>15587.83</v>
      </c>
      <c r="J207" s="466"/>
    </row>
    <row r="208" spans="1:10">
      <c r="A208" s="634" t="s">
        <v>976</v>
      </c>
      <c r="B208" s="634"/>
      <c r="C208" s="634">
        <v>10549.62</v>
      </c>
      <c r="D208" s="634">
        <v>40954.74</v>
      </c>
      <c r="E208" s="634">
        <v>42978.46</v>
      </c>
      <c r="F208" s="634">
        <v>34027.620000000003</v>
      </c>
      <c r="G208" s="634">
        <v>35631.53</v>
      </c>
      <c r="H208" s="634">
        <v>35235.96</v>
      </c>
      <c r="I208" s="466">
        <v>34769.1</v>
      </c>
      <c r="J208" s="466"/>
    </row>
    <row r="209" spans="1:10">
      <c r="A209" s="634" t="s">
        <v>977</v>
      </c>
      <c r="B209" s="634"/>
      <c r="C209" s="634">
        <v>1945.46</v>
      </c>
      <c r="D209" s="634">
        <v>9330.08</v>
      </c>
      <c r="E209" s="634">
        <v>9729.9599999999991</v>
      </c>
      <c r="F209" s="634">
        <v>5445.53</v>
      </c>
      <c r="G209" s="634">
        <v>4955.54</v>
      </c>
      <c r="H209" s="634">
        <v>5182.3</v>
      </c>
      <c r="I209" s="466">
        <v>4179.45</v>
      </c>
      <c r="J209" s="466"/>
    </row>
    <row r="210" spans="1:10">
      <c r="A210" s="634" t="s">
        <v>978</v>
      </c>
      <c r="B210" s="634"/>
      <c r="C210" s="634">
        <v>2334.29</v>
      </c>
      <c r="D210" s="634">
        <v>9455.91</v>
      </c>
      <c r="E210" s="634">
        <v>8060.31</v>
      </c>
      <c r="F210" s="634">
        <v>7234.61</v>
      </c>
      <c r="G210" s="634">
        <v>9283.2199999999993</v>
      </c>
      <c r="H210" s="634">
        <v>7933.49</v>
      </c>
      <c r="I210" s="466">
        <v>7140.42</v>
      </c>
      <c r="J210" s="466"/>
    </row>
    <row r="211" spans="1:10">
      <c r="A211" s="634" t="s">
        <v>979</v>
      </c>
      <c r="B211" s="634"/>
      <c r="C211" s="634">
        <v>628.91999999999996</v>
      </c>
      <c r="D211" s="634">
        <v>721.6</v>
      </c>
      <c r="E211" s="634">
        <v>2571.64</v>
      </c>
      <c r="F211" s="634">
        <v>1600.44</v>
      </c>
      <c r="G211" s="634">
        <v>788.02</v>
      </c>
      <c r="H211" s="634">
        <v>479.68</v>
      </c>
      <c r="I211" s="466">
        <v>769.15</v>
      </c>
      <c r="J211" s="466"/>
    </row>
    <row r="212" spans="1:10">
      <c r="A212" s="634" t="s">
        <v>981</v>
      </c>
      <c r="B212" s="634"/>
      <c r="C212" s="634">
        <v>206.36</v>
      </c>
      <c r="D212" s="634">
        <v>1213.43</v>
      </c>
      <c r="E212" s="634">
        <v>2309.58</v>
      </c>
      <c r="F212" s="634">
        <v>2421.25</v>
      </c>
      <c r="G212" s="634">
        <v>2608.6999999999998</v>
      </c>
      <c r="H212" s="634">
        <v>1934.59</v>
      </c>
      <c r="I212" s="466">
        <v>603.24</v>
      </c>
      <c r="J212" s="466"/>
    </row>
    <row r="213" spans="1:10">
      <c r="A213" s="634" t="s">
        <v>1845</v>
      </c>
      <c r="B213" s="634"/>
      <c r="C213" s="634">
        <v>4580.82</v>
      </c>
      <c r="D213" s="634">
        <v>12328.28</v>
      </c>
      <c r="E213" s="634">
        <v>12888.18</v>
      </c>
      <c r="F213" s="634">
        <v>10728.6</v>
      </c>
      <c r="G213" s="634">
        <v>10703.54</v>
      </c>
      <c r="H213" s="634">
        <v>10590.01</v>
      </c>
      <c r="I213" s="466">
        <v>10214.719999999999</v>
      </c>
      <c r="J213" s="466"/>
    </row>
    <row r="214" spans="1:10">
      <c r="A214" s="634" t="s">
        <v>1846</v>
      </c>
      <c r="B214" s="634"/>
      <c r="C214" s="634">
        <v>4600.95</v>
      </c>
      <c r="D214" s="634">
        <v>16636.88</v>
      </c>
      <c r="E214" s="634">
        <v>17914.61</v>
      </c>
      <c r="F214" s="634">
        <v>13296.27</v>
      </c>
      <c r="G214" s="634">
        <v>12256.56</v>
      </c>
      <c r="H214" s="634">
        <v>11277.48</v>
      </c>
      <c r="I214" s="466">
        <v>7475.84</v>
      </c>
      <c r="J214" s="466"/>
    </row>
    <row r="215" spans="1:10">
      <c r="A215" s="634" t="s">
        <v>1847</v>
      </c>
      <c r="B215" s="634"/>
      <c r="C215" s="634">
        <v>10936.84</v>
      </c>
      <c r="D215" s="634">
        <v>45484.86</v>
      </c>
      <c r="E215" s="634">
        <v>46081.16</v>
      </c>
      <c r="F215" s="634">
        <v>37074.18</v>
      </c>
      <c r="G215" s="634">
        <v>36779.03</v>
      </c>
      <c r="H215" s="634">
        <v>34280.449999999997</v>
      </c>
      <c r="I215" s="466">
        <v>35582.879999999997</v>
      </c>
      <c r="J215" s="466"/>
    </row>
    <row r="216" spans="1:10">
      <c r="A216" s="634" t="s">
        <v>983</v>
      </c>
      <c r="B216" s="634"/>
      <c r="C216" s="634">
        <v>1599.49</v>
      </c>
      <c r="D216" s="634">
        <v>9155.3799999999992</v>
      </c>
      <c r="E216" s="634">
        <v>14514.86</v>
      </c>
      <c r="F216" s="634">
        <v>13717.2</v>
      </c>
      <c r="G216" s="634">
        <v>14218.32</v>
      </c>
      <c r="H216" s="634">
        <v>13583.63</v>
      </c>
      <c r="I216" s="466">
        <v>15090.64</v>
      </c>
      <c r="J216" s="466"/>
    </row>
    <row r="217" spans="1:10">
      <c r="A217" s="634" t="s">
        <v>1848</v>
      </c>
      <c r="B217" s="634"/>
      <c r="C217" s="634">
        <v>5284.35</v>
      </c>
      <c r="D217" s="634">
        <v>18701.86</v>
      </c>
      <c r="E217" s="634">
        <v>18891.939999999999</v>
      </c>
      <c r="F217" s="634">
        <v>19121.810000000001</v>
      </c>
      <c r="G217" s="634">
        <v>18690.84</v>
      </c>
      <c r="H217" s="634">
        <v>17593.64</v>
      </c>
      <c r="I217" s="466">
        <v>15727.18</v>
      </c>
      <c r="J217" s="466"/>
    </row>
    <row r="218" spans="1:10">
      <c r="A218" s="634" t="s">
        <v>984</v>
      </c>
      <c r="B218" s="634"/>
      <c r="C218" s="634">
        <v>1525.31</v>
      </c>
      <c r="D218" s="634">
        <v>5660.22</v>
      </c>
      <c r="E218" s="634">
        <v>5348</v>
      </c>
      <c r="F218" s="634">
        <v>3800.28</v>
      </c>
      <c r="G218" s="634">
        <v>2123.6999999999998</v>
      </c>
      <c r="H218" s="634">
        <v>4093.86</v>
      </c>
      <c r="I218" s="466">
        <v>4639.6000000000004</v>
      </c>
      <c r="J218" s="466"/>
    </row>
    <row r="219" spans="1:10">
      <c r="A219" s="634" t="s">
        <v>985</v>
      </c>
      <c r="B219" s="634"/>
      <c r="C219" s="634">
        <v>1744.57</v>
      </c>
      <c r="D219" s="634">
        <v>14095.37</v>
      </c>
      <c r="E219" s="634">
        <v>18869.25</v>
      </c>
      <c r="F219" s="634">
        <v>19651.77</v>
      </c>
      <c r="G219" s="634">
        <v>20307.93</v>
      </c>
      <c r="H219" s="634">
        <v>20424.29</v>
      </c>
      <c r="I219" s="466">
        <v>20264.060000000001</v>
      </c>
      <c r="J219" s="466"/>
    </row>
    <row r="220" spans="1:10">
      <c r="A220" s="634" t="s">
        <v>986</v>
      </c>
      <c r="B220" s="634"/>
      <c r="C220" s="634">
        <v>363.7</v>
      </c>
      <c r="D220" s="634">
        <v>1962.94</v>
      </c>
      <c r="E220" s="634">
        <v>1885.24</v>
      </c>
      <c r="F220" s="634">
        <v>2260.33</v>
      </c>
      <c r="G220" s="634">
        <v>2290.2199999999998</v>
      </c>
      <c r="H220" s="634">
        <v>1629.07</v>
      </c>
      <c r="I220" s="466">
        <v>1659.67</v>
      </c>
      <c r="J220" s="466"/>
    </row>
    <row r="221" spans="1:10">
      <c r="A221" s="634" t="s">
        <v>987</v>
      </c>
      <c r="B221" s="634"/>
      <c r="C221" s="634"/>
      <c r="D221" s="634">
        <v>14591.33</v>
      </c>
      <c r="E221" s="634">
        <v>17341.939999999999</v>
      </c>
      <c r="F221" s="634">
        <v>14341.63</v>
      </c>
      <c r="G221" s="634">
        <v>13471.83</v>
      </c>
      <c r="H221" s="634">
        <v>12832.66</v>
      </c>
      <c r="I221" s="466">
        <v>12886.69</v>
      </c>
      <c r="J221" s="466"/>
    </row>
    <row r="222" spans="1:10">
      <c r="A222" s="634" t="s">
        <v>988</v>
      </c>
      <c r="B222" s="634"/>
      <c r="C222" s="634"/>
      <c r="D222" s="634">
        <v>2128.8000000000002</v>
      </c>
      <c r="E222" s="634">
        <v>4105.75</v>
      </c>
      <c r="F222" s="634">
        <v>3533.3</v>
      </c>
      <c r="G222" s="634">
        <v>3388.73</v>
      </c>
      <c r="H222" s="634">
        <v>3409.83</v>
      </c>
      <c r="I222" s="466">
        <v>1927.35</v>
      </c>
      <c r="J222" s="466"/>
    </row>
    <row r="223" spans="1:10">
      <c r="A223" s="634" t="s">
        <v>989</v>
      </c>
      <c r="B223" s="634"/>
      <c r="C223" s="634"/>
      <c r="D223" s="634">
        <v>1948.6</v>
      </c>
      <c r="E223" s="634">
        <v>4438.83</v>
      </c>
      <c r="F223" s="634">
        <v>3567.69</v>
      </c>
      <c r="G223" s="634">
        <v>3042.33</v>
      </c>
      <c r="H223" s="634">
        <v>2570.1799999999998</v>
      </c>
      <c r="I223" s="466">
        <v>3127.45</v>
      </c>
      <c r="J223" s="466"/>
    </row>
    <row r="224" spans="1:10">
      <c r="A224" s="634" t="s">
        <v>990</v>
      </c>
      <c r="B224" s="634"/>
      <c r="C224" s="634">
        <v>614.01</v>
      </c>
      <c r="D224" s="634">
        <v>2933.82</v>
      </c>
      <c r="E224" s="634">
        <v>3301.84</v>
      </c>
      <c r="F224" s="634">
        <v>3963.66</v>
      </c>
      <c r="G224" s="634">
        <v>3918.87</v>
      </c>
      <c r="H224" s="634">
        <v>3882.64</v>
      </c>
      <c r="I224" s="466">
        <v>3544.43</v>
      </c>
      <c r="J224" s="466"/>
    </row>
    <row r="225" spans="1:10">
      <c r="A225" s="634" t="s">
        <v>991</v>
      </c>
      <c r="B225" s="634"/>
      <c r="C225" s="634">
        <v>752.55</v>
      </c>
      <c r="D225" s="634">
        <v>5740.51</v>
      </c>
      <c r="E225" s="634">
        <v>7319.8</v>
      </c>
      <c r="F225" s="634">
        <v>5792.78</v>
      </c>
      <c r="G225" s="634">
        <v>5185.1000000000004</v>
      </c>
      <c r="H225" s="634">
        <v>4862.8900000000003</v>
      </c>
      <c r="I225" s="466">
        <v>5297.95</v>
      </c>
      <c r="J225" s="466"/>
    </row>
    <row r="226" spans="1:10">
      <c r="A226" s="634" t="s">
        <v>992</v>
      </c>
      <c r="B226" s="634"/>
      <c r="C226" s="634">
        <v>54.58</v>
      </c>
      <c r="D226" s="634">
        <v>870.53</v>
      </c>
      <c r="E226" s="634">
        <v>3994.61</v>
      </c>
      <c r="F226" s="634">
        <v>3368.24</v>
      </c>
      <c r="G226" s="634">
        <v>3276.58</v>
      </c>
      <c r="H226" s="634">
        <v>3184.34</v>
      </c>
      <c r="I226" s="466">
        <v>3462.93</v>
      </c>
      <c r="J226" s="466"/>
    </row>
    <row r="227" spans="1:10">
      <c r="A227" s="634" t="s">
        <v>993</v>
      </c>
      <c r="B227" s="634"/>
      <c r="C227" s="634">
        <v>578.34</v>
      </c>
      <c r="D227" s="634">
        <v>4802.05</v>
      </c>
      <c r="E227" s="634">
        <v>6504.12</v>
      </c>
      <c r="F227" s="634">
        <v>6333.95</v>
      </c>
      <c r="G227" s="634">
        <v>7110.15</v>
      </c>
      <c r="H227" s="634">
        <v>6820.59</v>
      </c>
      <c r="I227" s="466">
        <v>6139.4</v>
      </c>
      <c r="J227" s="466"/>
    </row>
    <row r="228" spans="1:10">
      <c r="A228" s="634" t="s">
        <v>994</v>
      </c>
      <c r="B228" s="634"/>
      <c r="C228" s="634"/>
      <c r="D228" s="634">
        <v>967.66</v>
      </c>
      <c r="E228" s="634">
        <v>1927.59</v>
      </c>
      <c r="F228" s="634">
        <v>1873.26</v>
      </c>
      <c r="G228" s="634">
        <v>1927.13</v>
      </c>
      <c r="H228" s="634">
        <v>1942.07</v>
      </c>
      <c r="I228" s="466">
        <v>1853.69</v>
      </c>
      <c r="J228" s="466"/>
    </row>
    <row r="229" spans="1:10">
      <c r="A229" s="634" t="s">
        <v>995</v>
      </c>
      <c r="B229" s="634"/>
      <c r="C229" s="634"/>
      <c r="D229" s="634">
        <v>5722.56</v>
      </c>
      <c r="E229" s="634">
        <v>15721.05</v>
      </c>
      <c r="F229" s="634">
        <v>23638.27</v>
      </c>
      <c r="G229" s="634">
        <v>21416.65</v>
      </c>
      <c r="H229" s="634">
        <v>22086.51</v>
      </c>
      <c r="I229" s="466">
        <v>23696.26</v>
      </c>
      <c r="J229" s="466"/>
    </row>
    <row r="230" spans="1:10">
      <c r="A230" s="634" t="s">
        <v>996</v>
      </c>
      <c r="B230" s="634"/>
      <c r="C230" s="634"/>
      <c r="D230" s="634"/>
      <c r="E230" s="634">
        <v>571.71</v>
      </c>
      <c r="F230" s="634">
        <v>924.57</v>
      </c>
      <c r="G230" s="634">
        <v>599.75</v>
      </c>
      <c r="H230" s="634">
        <v>610.57000000000005</v>
      </c>
      <c r="I230" s="466">
        <v>559.96</v>
      </c>
      <c r="J230" s="466"/>
    </row>
    <row r="231" spans="1:10">
      <c r="A231" s="634" t="s">
        <v>997</v>
      </c>
      <c r="B231" s="634"/>
      <c r="C231" s="634"/>
      <c r="D231" s="634">
        <v>2053.9699999999998</v>
      </c>
      <c r="E231" s="634">
        <v>3964.85</v>
      </c>
      <c r="F231" s="634">
        <v>3434.86</v>
      </c>
      <c r="G231" s="634">
        <v>2389.39</v>
      </c>
      <c r="H231" s="634">
        <v>2426.2600000000002</v>
      </c>
      <c r="I231" s="466">
        <v>2388.1999999999998</v>
      </c>
      <c r="J231" s="466"/>
    </row>
    <row r="232" spans="1:10">
      <c r="A232" s="634" t="s">
        <v>998</v>
      </c>
      <c r="B232" s="634"/>
      <c r="C232" s="634"/>
      <c r="D232" s="634">
        <v>762.84</v>
      </c>
      <c r="E232" s="634">
        <v>2003.79</v>
      </c>
      <c r="F232" s="634">
        <v>1622.99</v>
      </c>
      <c r="G232" s="634">
        <v>978.2</v>
      </c>
      <c r="H232" s="634">
        <v>1084.3699999999999</v>
      </c>
      <c r="I232" s="466">
        <v>1090.79</v>
      </c>
      <c r="J232" s="466"/>
    </row>
    <row r="233" spans="1:10">
      <c r="A233" s="634" t="s">
        <v>1000</v>
      </c>
      <c r="B233" s="634"/>
      <c r="C233" s="634"/>
      <c r="D233" s="634"/>
      <c r="E233" s="634"/>
      <c r="F233" s="634">
        <v>145.47</v>
      </c>
      <c r="G233" s="634">
        <v>216.09</v>
      </c>
      <c r="H233" s="634">
        <v>222.41</v>
      </c>
      <c r="I233" s="466">
        <v>222.21</v>
      </c>
      <c r="J233" s="466"/>
    </row>
    <row r="234" spans="1:10" s="466" customFormat="1">
      <c r="A234" s="466" t="s">
        <v>2115</v>
      </c>
      <c r="B234" s="634"/>
      <c r="C234" s="634"/>
      <c r="D234" s="634"/>
      <c r="E234" s="634"/>
      <c r="F234" s="634"/>
      <c r="G234" s="634"/>
      <c r="H234" s="634"/>
      <c r="I234" s="466">
        <v>1525.36</v>
      </c>
    </row>
    <row r="235" spans="1:10">
      <c r="A235" s="634" t="s">
        <v>1001</v>
      </c>
      <c r="B235" s="634"/>
      <c r="C235" s="634"/>
      <c r="D235" s="634"/>
      <c r="E235" s="634"/>
      <c r="F235" s="634"/>
      <c r="G235" s="634">
        <v>4039.6</v>
      </c>
      <c r="H235" s="634">
        <v>7511.69</v>
      </c>
      <c r="I235" s="466">
        <v>5717.74</v>
      </c>
      <c r="J235" s="466"/>
    </row>
    <row r="236" spans="1:10" s="466" customFormat="1">
      <c r="A236" s="466" t="s">
        <v>2114</v>
      </c>
      <c r="B236" s="634"/>
      <c r="C236" s="634"/>
      <c r="D236" s="634"/>
      <c r="E236" s="634"/>
      <c r="F236" s="634"/>
      <c r="G236" s="634"/>
      <c r="H236" s="634"/>
      <c r="I236" s="466">
        <v>3312.17</v>
      </c>
    </row>
    <row r="237" spans="1:10">
      <c r="A237" s="634" t="s">
        <v>1849</v>
      </c>
      <c r="B237" s="634"/>
      <c r="C237" s="634">
        <v>500.37</v>
      </c>
      <c r="D237" s="634">
        <v>2686.77</v>
      </c>
      <c r="E237" s="634">
        <v>2598.98</v>
      </c>
      <c r="F237" s="634">
        <v>1795.48</v>
      </c>
      <c r="G237" s="634">
        <v>2596.83</v>
      </c>
      <c r="H237" s="634">
        <v>2586</v>
      </c>
      <c r="I237" s="466">
        <v>2586.11</v>
      </c>
      <c r="J237" s="466"/>
    </row>
    <row r="238" spans="1:10">
      <c r="A238" s="634" t="s">
        <v>1850</v>
      </c>
      <c r="B238" s="634"/>
      <c r="C238" s="634">
        <v>6662.64</v>
      </c>
      <c r="D238" s="634">
        <v>16150.68</v>
      </c>
      <c r="E238" s="634">
        <v>15286.52</v>
      </c>
      <c r="F238" s="634">
        <v>13962.53</v>
      </c>
      <c r="G238" s="634">
        <v>16168.96</v>
      </c>
      <c r="H238" s="634">
        <v>12894.88</v>
      </c>
      <c r="I238" s="466">
        <v>16711.84</v>
      </c>
      <c r="J238" s="466"/>
    </row>
    <row r="239" spans="1:10">
      <c r="A239" s="634" t="s">
        <v>1851</v>
      </c>
      <c r="B239" s="634"/>
      <c r="C239" s="634">
        <v>9224.2999999999993</v>
      </c>
      <c r="D239" s="634">
        <v>26925.98</v>
      </c>
      <c r="E239" s="634">
        <v>28841.439999999999</v>
      </c>
      <c r="F239" s="634">
        <v>24069.55</v>
      </c>
      <c r="G239" s="634">
        <v>20345.150000000001</v>
      </c>
      <c r="H239" s="634">
        <v>20769.810000000001</v>
      </c>
      <c r="I239" s="466">
        <v>20652.169999999998</v>
      </c>
      <c r="J239" s="466"/>
    </row>
    <row r="240" spans="1:10">
      <c r="A240" s="634" t="s">
        <v>1002</v>
      </c>
      <c r="B240" s="634"/>
      <c r="C240" s="634">
        <v>8319.01</v>
      </c>
      <c r="D240" s="634">
        <v>28611.14</v>
      </c>
      <c r="E240" s="634">
        <v>29776.93</v>
      </c>
      <c r="F240" s="634">
        <v>24469.22</v>
      </c>
      <c r="G240" s="634">
        <v>22747.3</v>
      </c>
      <c r="H240" s="634">
        <v>21164.31</v>
      </c>
      <c r="I240" s="466">
        <v>23688.91</v>
      </c>
      <c r="J240" s="466"/>
    </row>
    <row r="241" spans="1:10">
      <c r="A241" s="634" t="s">
        <v>1003</v>
      </c>
      <c r="B241" s="634"/>
      <c r="C241" s="634">
        <v>10073.32</v>
      </c>
      <c r="D241" s="634">
        <v>36351.06</v>
      </c>
      <c r="E241" s="634">
        <v>31733.63</v>
      </c>
      <c r="F241" s="634">
        <v>36577.58</v>
      </c>
      <c r="G241" s="634">
        <v>36972.5</v>
      </c>
      <c r="H241" s="634">
        <v>34269.93</v>
      </c>
      <c r="I241" s="466">
        <v>35008.97</v>
      </c>
      <c r="J241" s="466"/>
    </row>
    <row r="242" spans="1:10">
      <c r="A242" s="634" t="s">
        <v>1004</v>
      </c>
      <c r="B242" s="634"/>
      <c r="C242" s="634">
        <v>2504.59</v>
      </c>
      <c r="D242" s="634">
        <v>9298.6</v>
      </c>
      <c r="E242" s="634">
        <v>9468.2099999999991</v>
      </c>
      <c r="F242" s="634">
        <v>4883.72</v>
      </c>
      <c r="G242" s="634">
        <v>5290.43</v>
      </c>
      <c r="H242" s="634">
        <v>3141.98</v>
      </c>
      <c r="I242" s="466">
        <v>2747.63</v>
      </c>
      <c r="J242" s="466"/>
    </row>
    <row r="243" spans="1:10">
      <c r="A243" s="634" t="s">
        <v>1005</v>
      </c>
      <c r="B243" s="634"/>
      <c r="C243" s="634">
        <v>7956.9</v>
      </c>
      <c r="D243" s="634">
        <v>28056.61</v>
      </c>
      <c r="E243" s="634">
        <v>27752.65</v>
      </c>
      <c r="F243" s="634">
        <v>27259.84</v>
      </c>
      <c r="G243" s="634">
        <v>27587.88</v>
      </c>
      <c r="H243" s="634">
        <v>24644.17</v>
      </c>
      <c r="I243" s="466">
        <v>25907.42</v>
      </c>
      <c r="J243" s="466"/>
    </row>
    <row r="244" spans="1:10">
      <c r="A244" s="634" t="s">
        <v>1006</v>
      </c>
      <c r="B244" s="634"/>
      <c r="C244" s="634">
        <v>9452.02</v>
      </c>
      <c r="D244" s="634">
        <v>24451.74</v>
      </c>
      <c r="E244" s="634">
        <v>22803.72</v>
      </c>
      <c r="F244" s="634">
        <v>21325.56</v>
      </c>
      <c r="G244" s="634">
        <v>22944.89</v>
      </c>
      <c r="H244" s="634">
        <v>22413.69</v>
      </c>
      <c r="I244" s="466">
        <v>21923.05</v>
      </c>
      <c r="J244" s="466"/>
    </row>
    <row r="245" spans="1:10">
      <c r="A245" s="634" t="s">
        <v>1007</v>
      </c>
      <c r="B245" s="634"/>
      <c r="C245" s="634">
        <v>3569.35</v>
      </c>
      <c r="D245" s="634">
        <v>12022.04</v>
      </c>
      <c r="E245" s="634">
        <v>11165.21</v>
      </c>
      <c r="F245" s="634">
        <v>10590.65</v>
      </c>
      <c r="G245" s="634">
        <v>11246.05</v>
      </c>
      <c r="H245" s="634">
        <v>13996.03</v>
      </c>
      <c r="I245" s="466">
        <v>15371.96</v>
      </c>
      <c r="J245" s="466"/>
    </row>
    <row r="246" spans="1:10">
      <c r="A246" s="634" t="s">
        <v>1008</v>
      </c>
      <c r="B246" s="634"/>
      <c r="C246" s="634">
        <v>7220.21</v>
      </c>
      <c r="D246" s="634">
        <v>21868.55</v>
      </c>
      <c r="E246" s="634">
        <v>21616.639999999999</v>
      </c>
      <c r="F246" s="634">
        <v>16592.82</v>
      </c>
      <c r="G246" s="634">
        <v>19665.310000000001</v>
      </c>
      <c r="H246" s="634">
        <v>18878.72</v>
      </c>
      <c r="I246" s="466">
        <v>20080.53</v>
      </c>
      <c r="J246" s="466"/>
    </row>
    <row r="247" spans="1:10">
      <c r="A247" s="634" t="s">
        <v>1009</v>
      </c>
      <c r="B247" s="634"/>
      <c r="C247" s="634">
        <v>3726.67</v>
      </c>
      <c r="D247" s="634">
        <v>15610.53</v>
      </c>
      <c r="E247" s="634">
        <v>15147.79</v>
      </c>
      <c r="F247" s="634">
        <v>13695.67</v>
      </c>
      <c r="G247" s="634">
        <v>12023.31</v>
      </c>
      <c r="H247" s="634">
        <v>6367.36</v>
      </c>
      <c r="I247" s="466">
        <v>8826.2199999999993</v>
      </c>
      <c r="J247" s="466"/>
    </row>
    <row r="248" spans="1:10">
      <c r="A248" s="634" t="s">
        <v>1010</v>
      </c>
      <c r="B248" s="634"/>
      <c r="C248" s="634">
        <v>3998.75</v>
      </c>
      <c r="D248" s="634">
        <v>13193.58</v>
      </c>
      <c r="E248" s="634">
        <v>13734.69</v>
      </c>
      <c r="F248" s="634">
        <v>14787.45</v>
      </c>
      <c r="G248" s="634">
        <v>15647.92</v>
      </c>
      <c r="H248" s="634">
        <v>14938.52</v>
      </c>
      <c r="I248" s="466">
        <v>15372.75</v>
      </c>
      <c r="J248" s="466"/>
    </row>
    <row r="249" spans="1:10">
      <c r="A249" s="634" t="s">
        <v>1011</v>
      </c>
      <c r="B249" s="634"/>
      <c r="C249" s="634">
        <v>9018.7800000000007</v>
      </c>
      <c r="D249" s="634">
        <v>36176.99</v>
      </c>
      <c r="E249" s="634">
        <v>35673.99</v>
      </c>
      <c r="F249" s="634">
        <v>34219.449999999997</v>
      </c>
      <c r="G249" s="634">
        <v>35584.44</v>
      </c>
      <c r="H249" s="634">
        <v>37159.71</v>
      </c>
      <c r="I249" s="466">
        <v>35584.43</v>
      </c>
      <c r="J249" s="466"/>
    </row>
    <row r="250" spans="1:10">
      <c r="A250" s="634" t="s">
        <v>1012</v>
      </c>
      <c r="B250" s="634"/>
      <c r="C250" s="634">
        <v>8371.8700000000008</v>
      </c>
      <c r="D250" s="634">
        <v>31126.76</v>
      </c>
      <c r="E250" s="634">
        <v>31701.77</v>
      </c>
      <c r="F250" s="634">
        <v>31052.1</v>
      </c>
      <c r="G250" s="634">
        <v>32947.919999999998</v>
      </c>
      <c r="H250" s="634">
        <v>32650.22</v>
      </c>
      <c r="I250" s="466">
        <v>31720.2</v>
      </c>
      <c r="J250" s="466"/>
    </row>
    <row r="251" spans="1:10">
      <c r="A251" s="634" t="s">
        <v>1013</v>
      </c>
      <c r="B251" s="634"/>
      <c r="C251" s="634">
        <v>7989.36</v>
      </c>
      <c r="D251" s="634">
        <v>29993.51</v>
      </c>
      <c r="E251" s="634">
        <v>30717.759999999998</v>
      </c>
      <c r="F251" s="634">
        <v>28494.1</v>
      </c>
      <c r="G251" s="634">
        <v>31323.19</v>
      </c>
      <c r="H251" s="634">
        <v>30099.98</v>
      </c>
      <c r="I251" s="466">
        <v>29556.78</v>
      </c>
      <c r="J251" s="466"/>
    </row>
    <row r="252" spans="1:10">
      <c r="A252" s="634" t="s">
        <v>1014</v>
      </c>
      <c r="B252" s="634"/>
      <c r="C252" s="634">
        <v>7097.27</v>
      </c>
      <c r="D252" s="634">
        <v>26651.87</v>
      </c>
      <c r="E252" s="634">
        <v>24167.919999999998</v>
      </c>
      <c r="F252" s="634">
        <v>24260.48</v>
      </c>
      <c r="G252" s="634">
        <v>23390.25</v>
      </c>
      <c r="H252" s="634">
        <v>23598.78</v>
      </c>
      <c r="I252" s="466">
        <v>20626.5</v>
      </c>
      <c r="J252" s="466"/>
    </row>
    <row r="253" spans="1:10">
      <c r="A253" s="634" t="s">
        <v>1015</v>
      </c>
      <c r="B253" s="634"/>
      <c r="C253" s="634">
        <v>6176.23</v>
      </c>
      <c r="D253" s="634">
        <v>21747.34</v>
      </c>
      <c r="E253" s="634">
        <v>20667.23</v>
      </c>
      <c r="F253" s="634">
        <v>19593.72</v>
      </c>
      <c r="G253" s="634">
        <v>16818.419999999998</v>
      </c>
      <c r="H253" s="634">
        <v>12863.67</v>
      </c>
      <c r="I253" s="466">
        <v>13337.2</v>
      </c>
      <c r="J253" s="466"/>
    </row>
    <row r="254" spans="1:10">
      <c r="A254" s="634" t="s">
        <v>1016</v>
      </c>
      <c r="B254" s="634"/>
      <c r="C254" s="634">
        <v>3761.41</v>
      </c>
      <c r="D254" s="634">
        <v>12345.27</v>
      </c>
      <c r="E254" s="634">
        <v>12799.56</v>
      </c>
      <c r="F254" s="634">
        <v>13539.14</v>
      </c>
      <c r="G254" s="634">
        <v>9576.75</v>
      </c>
      <c r="H254" s="634">
        <v>15370.32</v>
      </c>
      <c r="I254" s="466">
        <v>13603.6</v>
      </c>
      <c r="J254" s="466"/>
    </row>
    <row r="255" spans="1:10">
      <c r="A255" s="634" t="s">
        <v>1017</v>
      </c>
      <c r="B255" s="634"/>
      <c r="C255" s="634">
        <v>3266.69</v>
      </c>
      <c r="D255" s="634">
        <v>8451.86</v>
      </c>
      <c r="E255" s="634">
        <v>8337.49</v>
      </c>
      <c r="F255" s="634">
        <v>8194.3799999999992</v>
      </c>
      <c r="G255" s="634">
        <v>8355.9599999999991</v>
      </c>
      <c r="H255" s="634">
        <v>8011.13</v>
      </c>
      <c r="I255" s="466">
        <v>7807.37</v>
      </c>
      <c r="J255" s="466"/>
    </row>
    <row r="256" spans="1:10">
      <c r="A256" s="634" t="s">
        <v>1018</v>
      </c>
      <c r="B256" s="634"/>
      <c r="C256" s="634"/>
      <c r="D256" s="634">
        <v>10985.86</v>
      </c>
      <c r="E256" s="634">
        <v>23012.54</v>
      </c>
      <c r="F256" s="634">
        <v>23334.6</v>
      </c>
      <c r="G256" s="634">
        <v>23077.88</v>
      </c>
      <c r="H256" s="634">
        <v>22340.49</v>
      </c>
      <c r="I256" s="466">
        <v>21110.89</v>
      </c>
      <c r="J256" s="466"/>
    </row>
    <row r="257" spans="1:10">
      <c r="A257" s="634" t="s">
        <v>1019</v>
      </c>
      <c r="B257" s="634"/>
      <c r="C257" s="634">
        <v>2809.56</v>
      </c>
      <c r="D257" s="634">
        <v>10840.85</v>
      </c>
      <c r="E257" s="634">
        <v>10627.32</v>
      </c>
      <c r="F257" s="634">
        <v>11681.31</v>
      </c>
      <c r="G257" s="634">
        <v>11711.82</v>
      </c>
      <c r="H257" s="634">
        <v>10477.26</v>
      </c>
      <c r="I257" s="466">
        <v>10025.06</v>
      </c>
      <c r="J257" s="466"/>
    </row>
    <row r="258" spans="1:10">
      <c r="A258" s="634" t="s">
        <v>1020</v>
      </c>
      <c r="B258" s="634"/>
      <c r="C258" s="634">
        <v>4282.63</v>
      </c>
      <c r="D258" s="634">
        <v>15778.09</v>
      </c>
      <c r="E258" s="634">
        <v>16022.02</v>
      </c>
      <c r="F258" s="634">
        <v>15893.9</v>
      </c>
      <c r="G258" s="634">
        <v>16112.42</v>
      </c>
      <c r="H258" s="634">
        <v>15969.73</v>
      </c>
      <c r="I258" s="466">
        <v>15011.16</v>
      </c>
      <c r="J258" s="466"/>
    </row>
    <row r="259" spans="1:10">
      <c r="A259" s="634" t="s">
        <v>1021</v>
      </c>
      <c r="B259" s="634"/>
      <c r="C259" s="634">
        <v>6650.12</v>
      </c>
      <c r="D259" s="634">
        <v>22632.31</v>
      </c>
      <c r="E259" s="634">
        <v>23194.98</v>
      </c>
      <c r="F259" s="634">
        <v>21772.01</v>
      </c>
      <c r="G259" s="634">
        <v>21587.42</v>
      </c>
      <c r="H259" s="634">
        <v>20016.38</v>
      </c>
      <c r="I259" s="466">
        <v>21920.83</v>
      </c>
      <c r="J259" s="466"/>
    </row>
    <row r="260" spans="1:10">
      <c r="A260" s="634" t="s">
        <v>1022</v>
      </c>
      <c r="B260" s="634"/>
      <c r="C260" s="634">
        <v>3928.77</v>
      </c>
      <c r="D260" s="634">
        <v>13410.97</v>
      </c>
      <c r="E260" s="634">
        <v>19647.509999999998</v>
      </c>
      <c r="F260" s="634">
        <v>16205.68</v>
      </c>
      <c r="G260" s="634">
        <v>13851.65</v>
      </c>
      <c r="H260" s="634">
        <v>13820.56</v>
      </c>
      <c r="I260" s="466">
        <v>13314.54</v>
      </c>
      <c r="J260" s="466"/>
    </row>
    <row r="261" spans="1:10">
      <c r="A261" s="634" t="s">
        <v>1023</v>
      </c>
      <c r="B261" s="634"/>
      <c r="C261" s="634">
        <v>8246.66</v>
      </c>
      <c r="D261" s="634">
        <v>28216.04</v>
      </c>
      <c r="E261" s="634">
        <v>27954.31</v>
      </c>
      <c r="F261" s="634">
        <v>26069.72</v>
      </c>
      <c r="G261" s="634">
        <v>26086.35</v>
      </c>
      <c r="H261" s="634">
        <v>25665.75</v>
      </c>
      <c r="I261" s="466">
        <v>30002.98</v>
      </c>
      <c r="J261" s="466"/>
    </row>
    <row r="262" spans="1:10">
      <c r="A262" s="634" t="s">
        <v>1024</v>
      </c>
      <c r="B262" s="634"/>
      <c r="C262" s="634">
        <v>10615.33</v>
      </c>
      <c r="D262" s="634">
        <v>36557.72</v>
      </c>
      <c r="E262" s="634">
        <v>36078.61</v>
      </c>
      <c r="F262" s="634">
        <v>36665.1</v>
      </c>
      <c r="G262" s="634">
        <v>38483.32</v>
      </c>
      <c r="H262" s="634">
        <v>36812.49</v>
      </c>
      <c r="I262" s="466">
        <v>38571.519999999997</v>
      </c>
      <c r="J262" s="466"/>
    </row>
    <row r="263" spans="1:10">
      <c r="A263" s="634" t="s">
        <v>1025</v>
      </c>
      <c r="B263" s="634"/>
      <c r="C263" s="634">
        <v>4276.93</v>
      </c>
      <c r="D263" s="634">
        <v>15992.14</v>
      </c>
      <c r="E263" s="634">
        <v>15643.52</v>
      </c>
      <c r="F263" s="634">
        <v>14502.46</v>
      </c>
      <c r="G263" s="634">
        <v>12394.74</v>
      </c>
      <c r="H263" s="634">
        <v>10104.790000000001</v>
      </c>
      <c r="I263" s="466">
        <v>10878.06</v>
      </c>
      <c r="J263" s="466"/>
    </row>
    <row r="264" spans="1:10">
      <c r="A264" s="634" t="s">
        <v>1026</v>
      </c>
      <c r="B264" s="634"/>
      <c r="C264" s="634"/>
      <c r="D264" s="634">
        <v>39971.42</v>
      </c>
      <c r="E264" s="634">
        <v>57676.51</v>
      </c>
      <c r="F264" s="634">
        <v>49343.93</v>
      </c>
      <c r="G264" s="634">
        <v>54940.480000000003</v>
      </c>
      <c r="H264" s="634">
        <v>52125.37</v>
      </c>
      <c r="I264" s="466">
        <v>50033.34</v>
      </c>
      <c r="J264" s="466"/>
    </row>
    <row r="265" spans="1:10">
      <c r="A265" s="634" t="s">
        <v>1027</v>
      </c>
      <c r="B265" s="634"/>
      <c r="C265" s="634">
        <v>2902.76</v>
      </c>
      <c r="D265" s="634">
        <v>10911.23</v>
      </c>
      <c r="E265" s="634">
        <v>10840.4</v>
      </c>
      <c r="F265" s="634">
        <v>10435.69</v>
      </c>
      <c r="G265" s="634">
        <v>10178.49</v>
      </c>
      <c r="H265" s="634">
        <v>10267.540000000001</v>
      </c>
      <c r="I265" s="466">
        <v>10585.44</v>
      </c>
      <c r="J265" s="466"/>
    </row>
    <row r="266" spans="1:10">
      <c r="A266" s="634" t="s">
        <v>1028</v>
      </c>
      <c r="B266" s="634"/>
      <c r="C266" s="634">
        <v>1024.58</v>
      </c>
      <c r="D266" s="634">
        <v>3176.51</v>
      </c>
      <c r="E266" s="634">
        <v>3604.46</v>
      </c>
      <c r="F266" s="634">
        <v>3477.96</v>
      </c>
      <c r="G266" s="634">
        <v>3186.19</v>
      </c>
      <c r="H266" s="634">
        <v>2855.82</v>
      </c>
      <c r="I266" s="466">
        <v>3300.62</v>
      </c>
      <c r="J266" s="466"/>
    </row>
    <row r="267" spans="1:10">
      <c r="A267" s="634" t="s">
        <v>1029</v>
      </c>
      <c r="B267" s="634"/>
      <c r="C267" s="634">
        <v>4593.67</v>
      </c>
      <c r="D267" s="634">
        <v>14344.45</v>
      </c>
      <c r="E267" s="634">
        <v>14560.52</v>
      </c>
      <c r="F267" s="634">
        <v>12796.08</v>
      </c>
      <c r="G267" s="634">
        <v>11637.14</v>
      </c>
      <c r="H267" s="634">
        <v>12237.98</v>
      </c>
      <c r="I267" s="466">
        <v>14265.93</v>
      </c>
      <c r="J267" s="466"/>
    </row>
    <row r="268" spans="1:10">
      <c r="A268" s="634" t="s">
        <v>1030</v>
      </c>
      <c r="B268" s="634"/>
      <c r="C268" s="634">
        <v>1156.1199999999999</v>
      </c>
      <c r="D268" s="634">
        <v>4902.03</v>
      </c>
      <c r="E268" s="634">
        <v>4605.6499999999996</v>
      </c>
      <c r="F268" s="634">
        <v>4750.12</v>
      </c>
      <c r="G268" s="634">
        <v>5228.82</v>
      </c>
      <c r="H268" s="634">
        <v>4435.12</v>
      </c>
      <c r="I268" s="466">
        <v>4724.8999999999996</v>
      </c>
      <c r="J268" s="466"/>
    </row>
    <row r="269" spans="1:10">
      <c r="A269" s="634" t="s">
        <v>1031</v>
      </c>
      <c r="B269" s="634"/>
      <c r="C269" s="634">
        <v>2906.41</v>
      </c>
      <c r="D269" s="634">
        <v>10422.92</v>
      </c>
      <c r="E269" s="634">
        <v>10848.17</v>
      </c>
      <c r="F269" s="634">
        <v>9531.69</v>
      </c>
      <c r="G269" s="634">
        <v>9595.18</v>
      </c>
      <c r="H269" s="634">
        <v>10592.77</v>
      </c>
      <c r="I269" s="466">
        <v>9202.68</v>
      </c>
      <c r="J269" s="466"/>
    </row>
    <row r="270" spans="1:10">
      <c r="A270" s="634" t="s">
        <v>1032</v>
      </c>
      <c r="B270" s="634"/>
      <c r="C270" s="634">
        <v>2353.0500000000002</v>
      </c>
      <c r="D270" s="634">
        <v>8832.83</v>
      </c>
      <c r="E270" s="634">
        <v>8872.32</v>
      </c>
      <c r="F270" s="634">
        <v>8244.9699999999993</v>
      </c>
      <c r="G270" s="634">
        <v>7026.58</v>
      </c>
      <c r="H270" s="634">
        <v>7643.67</v>
      </c>
      <c r="I270" s="466">
        <v>7045.67</v>
      </c>
      <c r="J270" s="466"/>
    </row>
    <row r="271" spans="1:10">
      <c r="A271" s="634" t="s">
        <v>1033</v>
      </c>
      <c r="B271" s="634"/>
      <c r="C271" s="634"/>
      <c r="D271" s="634"/>
      <c r="E271" s="634">
        <v>8762.15</v>
      </c>
      <c r="F271" s="634">
        <v>16589.18</v>
      </c>
      <c r="G271" s="634">
        <v>16383.32</v>
      </c>
      <c r="H271" s="634">
        <v>17812.39</v>
      </c>
      <c r="I271" s="466">
        <v>17797.97</v>
      </c>
      <c r="J271" s="466"/>
    </row>
    <row r="272" spans="1:10">
      <c r="A272" s="634" t="s">
        <v>1034</v>
      </c>
      <c r="B272" s="634"/>
      <c r="C272" s="634">
        <v>2328.88</v>
      </c>
      <c r="D272" s="634">
        <v>7599.59</v>
      </c>
      <c r="E272" s="634">
        <v>7652.85</v>
      </c>
      <c r="F272" s="634">
        <v>7796.83</v>
      </c>
      <c r="G272" s="634">
        <v>8124.39</v>
      </c>
      <c r="H272" s="634">
        <v>8029.11</v>
      </c>
      <c r="I272" s="466">
        <v>8446.4</v>
      </c>
      <c r="J272" s="466"/>
    </row>
    <row r="273" spans="1:10">
      <c r="A273" s="634" t="s">
        <v>1035</v>
      </c>
      <c r="B273" s="634"/>
      <c r="C273" s="634">
        <v>6237.02</v>
      </c>
      <c r="D273" s="634">
        <v>22397.32</v>
      </c>
      <c r="E273" s="634">
        <v>23387.759999999998</v>
      </c>
      <c r="F273" s="634">
        <v>23220.42</v>
      </c>
      <c r="G273" s="634">
        <v>23951.759999999998</v>
      </c>
      <c r="H273" s="634">
        <v>22915.78</v>
      </c>
      <c r="I273" s="466">
        <v>24796.21</v>
      </c>
      <c r="J273" s="466"/>
    </row>
    <row r="274" spans="1:10">
      <c r="A274" s="634" t="s">
        <v>1036</v>
      </c>
      <c r="B274" s="634"/>
      <c r="C274" s="634">
        <v>4492.72</v>
      </c>
      <c r="D274" s="634">
        <v>12645.88</v>
      </c>
      <c r="E274" s="634">
        <v>12466.31</v>
      </c>
      <c r="F274" s="634">
        <v>11967.75</v>
      </c>
      <c r="G274" s="634">
        <v>12062.94</v>
      </c>
      <c r="H274" s="634">
        <v>12403.66</v>
      </c>
      <c r="I274" s="466">
        <v>12897.81</v>
      </c>
      <c r="J274" s="466"/>
    </row>
    <row r="275" spans="1:10">
      <c r="A275" s="634" t="s">
        <v>1037</v>
      </c>
      <c r="B275" s="634"/>
      <c r="C275" s="634"/>
      <c r="D275" s="634">
        <v>5161.79</v>
      </c>
      <c r="E275" s="634">
        <v>10452.620000000001</v>
      </c>
      <c r="F275" s="634">
        <v>9449.4500000000007</v>
      </c>
      <c r="G275" s="634">
        <v>8651.4500000000007</v>
      </c>
      <c r="H275" s="634">
        <v>8633.5</v>
      </c>
      <c r="I275" s="466">
        <v>8457.0400000000009</v>
      </c>
      <c r="J275" s="466"/>
    </row>
    <row r="276" spans="1:10">
      <c r="A276" s="634" t="s">
        <v>1038</v>
      </c>
      <c r="B276" s="634"/>
      <c r="C276" s="634">
        <v>76.14</v>
      </c>
      <c r="D276" s="634">
        <v>7989</v>
      </c>
      <c r="E276" s="634">
        <v>9942.19</v>
      </c>
      <c r="F276" s="634">
        <v>9514.52</v>
      </c>
      <c r="G276" s="634">
        <v>10003.06</v>
      </c>
      <c r="H276" s="634">
        <v>9269.9599999999991</v>
      </c>
      <c r="I276" s="466">
        <v>10471.450000000001</v>
      </c>
      <c r="J276" s="466"/>
    </row>
    <row r="277" spans="1:10">
      <c r="A277" s="634" t="s">
        <v>1039</v>
      </c>
      <c r="B277" s="634"/>
      <c r="C277" s="634">
        <v>1525.3</v>
      </c>
      <c r="D277" s="634">
        <v>5415.69</v>
      </c>
      <c r="E277" s="634">
        <v>5549.58</v>
      </c>
      <c r="F277" s="634">
        <v>5485.72</v>
      </c>
      <c r="G277" s="634">
        <v>5696.07</v>
      </c>
      <c r="H277" s="634">
        <v>5716.26</v>
      </c>
      <c r="I277" s="466">
        <v>6058.73</v>
      </c>
      <c r="J277" s="466"/>
    </row>
    <row r="278" spans="1:10">
      <c r="A278" s="634" t="s">
        <v>1040</v>
      </c>
      <c r="B278" s="634"/>
      <c r="C278" s="634">
        <v>3856.16</v>
      </c>
      <c r="D278" s="634">
        <v>13561.42</v>
      </c>
      <c r="E278" s="634">
        <v>13427.38</v>
      </c>
      <c r="F278" s="634">
        <v>14572.88</v>
      </c>
      <c r="G278" s="634">
        <v>15084.63</v>
      </c>
      <c r="H278" s="634">
        <v>14847.78</v>
      </c>
      <c r="I278" s="466">
        <v>15457.53</v>
      </c>
      <c r="J278" s="466"/>
    </row>
    <row r="279" spans="1:10">
      <c r="A279" s="634" t="s">
        <v>1041</v>
      </c>
      <c r="B279" s="634"/>
      <c r="C279" s="634">
        <v>8004.51</v>
      </c>
      <c r="D279" s="634">
        <v>29905.67</v>
      </c>
      <c r="E279" s="634">
        <v>29436.35</v>
      </c>
      <c r="F279" s="634">
        <v>29334.47</v>
      </c>
      <c r="G279" s="634">
        <v>30109.55</v>
      </c>
      <c r="H279" s="634">
        <v>29844.84</v>
      </c>
      <c r="I279" s="466">
        <v>31683.11</v>
      </c>
      <c r="J279" s="466"/>
    </row>
    <row r="280" spans="1:10">
      <c r="A280" s="634" t="s">
        <v>1042</v>
      </c>
      <c r="B280" s="634"/>
      <c r="C280" s="634"/>
      <c r="D280" s="634">
        <v>12182.88</v>
      </c>
      <c r="E280" s="634">
        <v>18817.59</v>
      </c>
      <c r="F280" s="634">
        <v>17865.68</v>
      </c>
      <c r="G280" s="634">
        <v>18121.89</v>
      </c>
      <c r="H280" s="634">
        <v>18963.990000000002</v>
      </c>
      <c r="I280" s="466">
        <v>17483.990000000002</v>
      </c>
      <c r="J280" s="466"/>
    </row>
    <row r="281" spans="1:10">
      <c r="A281" s="634" t="s">
        <v>1043</v>
      </c>
      <c r="B281" s="634"/>
      <c r="C281" s="634">
        <v>316.97000000000003</v>
      </c>
      <c r="D281" s="634">
        <v>10980.05</v>
      </c>
      <c r="E281" s="634">
        <v>13446.96</v>
      </c>
      <c r="F281" s="634">
        <v>12758.28</v>
      </c>
      <c r="G281" s="634">
        <v>12460.19</v>
      </c>
      <c r="H281" s="634">
        <v>10194.39</v>
      </c>
      <c r="I281" s="466">
        <v>9419.67</v>
      </c>
      <c r="J281" s="466"/>
    </row>
    <row r="282" spans="1:10">
      <c r="A282" s="634" t="s">
        <v>1044</v>
      </c>
      <c r="B282" s="634"/>
      <c r="C282" s="634">
        <v>6131.08</v>
      </c>
      <c r="D282" s="634">
        <v>20572.580000000002</v>
      </c>
      <c r="E282" s="634">
        <v>20685.2</v>
      </c>
      <c r="F282" s="634">
        <v>20235.55</v>
      </c>
      <c r="G282" s="634">
        <v>21016.16</v>
      </c>
      <c r="H282" s="634">
        <v>20381.849999999999</v>
      </c>
      <c r="I282" s="466">
        <v>21295.42</v>
      </c>
      <c r="J282" s="466"/>
    </row>
    <row r="283" spans="1:10">
      <c r="A283" s="634" t="s">
        <v>1045</v>
      </c>
      <c r="B283" s="634"/>
      <c r="C283" s="634">
        <v>6455.48</v>
      </c>
      <c r="D283" s="634">
        <v>23038.99</v>
      </c>
      <c r="E283" s="634">
        <v>23729.11</v>
      </c>
      <c r="F283" s="634">
        <v>23391.56</v>
      </c>
      <c r="G283" s="634">
        <v>24952.76</v>
      </c>
      <c r="H283" s="634">
        <v>23404.400000000001</v>
      </c>
      <c r="I283" s="466">
        <v>22645.75</v>
      </c>
      <c r="J283" s="466"/>
    </row>
    <row r="284" spans="1:10">
      <c r="A284" s="634" t="s">
        <v>1046</v>
      </c>
      <c r="B284" s="634"/>
      <c r="C284" s="634">
        <v>8254.92</v>
      </c>
      <c r="D284" s="634">
        <v>28004.94</v>
      </c>
      <c r="E284" s="634">
        <v>28007.52</v>
      </c>
      <c r="F284" s="634">
        <v>26824.7</v>
      </c>
      <c r="G284" s="634">
        <v>23410.37</v>
      </c>
      <c r="H284" s="634">
        <v>21023.919999999998</v>
      </c>
      <c r="I284" s="466">
        <v>22371.69</v>
      </c>
      <c r="J284" s="466"/>
    </row>
    <row r="285" spans="1:10">
      <c r="A285" s="634" t="s">
        <v>1047</v>
      </c>
      <c r="B285" s="634"/>
      <c r="C285" s="634">
        <v>4555.21</v>
      </c>
      <c r="D285" s="634">
        <v>16285.3</v>
      </c>
      <c r="E285" s="634">
        <v>17047.919999999998</v>
      </c>
      <c r="F285" s="634">
        <v>17225.009999999998</v>
      </c>
      <c r="G285" s="634">
        <v>16350.41</v>
      </c>
      <c r="H285" s="634">
        <v>16508.419999999998</v>
      </c>
      <c r="I285" s="466">
        <v>18375.52</v>
      </c>
      <c r="J285" s="466"/>
    </row>
    <row r="286" spans="1:10">
      <c r="A286" s="634" t="s">
        <v>1048</v>
      </c>
      <c r="B286" s="634"/>
      <c r="C286" s="634">
        <v>5879.09</v>
      </c>
      <c r="D286" s="634">
        <v>18533.54</v>
      </c>
      <c r="E286" s="634">
        <v>22511.83</v>
      </c>
      <c r="F286" s="634">
        <v>22285.52</v>
      </c>
      <c r="G286" s="634">
        <v>23016.03</v>
      </c>
      <c r="H286" s="634">
        <v>22493.53</v>
      </c>
      <c r="I286" s="466">
        <v>21672.27</v>
      </c>
      <c r="J286" s="466"/>
    </row>
    <row r="287" spans="1:10">
      <c r="A287" s="634" t="s">
        <v>1049</v>
      </c>
      <c r="B287" s="634"/>
      <c r="C287" s="634">
        <v>7423.15</v>
      </c>
      <c r="D287" s="634">
        <v>23826.28</v>
      </c>
      <c r="E287" s="634">
        <v>23901.66</v>
      </c>
      <c r="F287" s="634">
        <v>23024.85</v>
      </c>
      <c r="G287" s="634">
        <v>23693.22</v>
      </c>
      <c r="H287" s="634">
        <v>23034.58</v>
      </c>
      <c r="I287" s="466">
        <v>20485.63</v>
      </c>
      <c r="J287" s="466"/>
    </row>
    <row r="288" spans="1:10">
      <c r="A288" s="634" t="s">
        <v>1050</v>
      </c>
      <c r="B288" s="634"/>
      <c r="C288" s="634">
        <v>4191.46</v>
      </c>
      <c r="D288" s="634">
        <v>13900.16</v>
      </c>
      <c r="E288" s="634">
        <v>13749.45</v>
      </c>
      <c r="F288" s="634">
        <v>13869.77</v>
      </c>
      <c r="G288" s="634">
        <v>15424.63</v>
      </c>
      <c r="H288" s="634">
        <v>14536.74</v>
      </c>
      <c r="I288" s="466">
        <v>15830.71</v>
      </c>
      <c r="J288" s="466"/>
    </row>
    <row r="289" spans="1:10">
      <c r="A289" s="634" t="s">
        <v>1051</v>
      </c>
      <c r="B289" s="634"/>
      <c r="C289" s="634">
        <v>0.09</v>
      </c>
      <c r="D289" s="634">
        <v>0.51</v>
      </c>
      <c r="E289" s="634">
        <v>10581.3</v>
      </c>
      <c r="F289" s="634">
        <v>11977.42</v>
      </c>
      <c r="G289" s="634">
        <v>13102.97</v>
      </c>
      <c r="H289" s="634">
        <v>11867.33</v>
      </c>
      <c r="I289" s="466">
        <v>11671.49</v>
      </c>
      <c r="J289" s="466"/>
    </row>
    <row r="290" spans="1:10">
      <c r="A290" s="634" t="s">
        <v>1052</v>
      </c>
      <c r="B290" s="634"/>
      <c r="C290" s="634">
        <v>4875.09</v>
      </c>
      <c r="D290" s="634">
        <v>16989.03</v>
      </c>
      <c r="E290" s="634">
        <v>18339.39</v>
      </c>
      <c r="F290" s="634">
        <v>17797.310000000001</v>
      </c>
      <c r="G290" s="634">
        <v>18156.189999999999</v>
      </c>
      <c r="H290" s="634">
        <v>16280.23</v>
      </c>
      <c r="I290" s="466">
        <v>15411.53</v>
      </c>
      <c r="J290" s="466"/>
    </row>
    <row r="291" spans="1:10">
      <c r="A291" s="634" t="s">
        <v>1053</v>
      </c>
      <c r="B291" s="634"/>
      <c r="C291" s="634">
        <v>5040.07</v>
      </c>
      <c r="D291" s="634">
        <v>19385.14</v>
      </c>
      <c r="E291" s="634">
        <v>20424.080000000002</v>
      </c>
      <c r="F291" s="634">
        <v>17889.45</v>
      </c>
      <c r="G291" s="634">
        <v>17185.310000000001</v>
      </c>
      <c r="H291" s="634">
        <v>15227.02</v>
      </c>
      <c r="I291" s="466">
        <v>15791.1</v>
      </c>
      <c r="J291" s="466"/>
    </row>
    <row r="292" spans="1:10">
      <c r="A292" s="634" t="s">
        <v>1054</v>
      </c>
      <c r="B292" s="634"/>
      <c r="C292" s="634"/>
      <c r="D292" s="634">
        <v>7002.28</v>
      </c>
      <c r="E292" s="634">
        <v>11706.59</v>
      </c>
      <c r="F292" s="634">
        <v>10805.84</v>
      </c>
      <c r="G292" s="634">
        <v>11712.15</v>
      </c>
      <c r="H292" s="634">
        <v>10355.67</v>
      </c>
      <c r="I292" s="466">
        <v>9284.44</v>
      </c>
      <c r="J292" s="466"/>
    </row>
    <row r="293" spans="1:10">
      <c r="A293" s="634" t="s">
        <v>1055</v>
      </c>
      <c r="B293" s="634"/>
      <c r="C293" s="634">
        <v>2187.0100000000002</v>
      </c>
      <c r="D293" s="634">
        <v>9547.1200000000008</v>
      </c>
      <c r="E293" s="634">
        <v>12315.52</v>
      </c>
      <c r="F293" s="634">
        <v>16509.34</v>
      </c>
      <c r="G293" s="634">
        <v>19183.689999999999</v>
      </c>
      <c r="H293" s="634">
        <v>18415.189999999999</v>
      </c>
      <c r="I293" s="466">
        <v>21096.27</v>
      </c>
      <c r="J293" s="466"/>
    </row>
    <row r="294" spans="1:10">
      <c r="A294" s="634" t="s">
        <v>1056</v>
      </c>
      <c r="B294" s="634"/>
      <c r="C294" s="634"/>
      <c r="D294" s="634">
        <v>10525.51</v>
      </c>
      <c r="E294" s="634">
        <v>21102.75</v>
      </c>
      <c r="F294" s="634">
        <v>20309.72</v>
      </c>
      <c r="G294" s="634">
        <v>17822.16</v>
      </c>
      <c r="H294" s="634">
        <v>19164.060000000001</v>
      </c>
      <c r="I294" s="466">
        <v>22430.14</v>
      </c>
      <c r="J294" s="466"/>
    </row>
    <row r="295" spans="1:10">
      <c r="A295" s="634" t="s">
        <v>1057</v>
      </c>
      <c r="B295" s="634"/>
      <c r="C295" s="634"/>
      <c r="D295" s="634">
        <v>7295.08</v>
      </c>
      <c r="E295" s="634">
        <v>13238.05</v>
      </c>
      <c r="F295" s="634">
        <v>12243.56</v>
      </c>
      <c r="G295" s="634">
        <v>13903.19</v>
      </c>
      <c r="H295" s="634">
        <v>13409.01</v>
      </c>
      <c r="I295" s="466">
        <v>13778.97</v>
      </c>
      <c r="J295" s="466"/>
    </row>
    <row r="296" spans="1:10">
      <c r="A296" s="634" t="s">
        <v>1058</v>
      </c>
      <c r="B296" s="634"/>
      <c r="C296" s="634"/>
      <c r="D296" s="634">
        <v>16022.05</v>
      </c>
      <c r="E296" s="634">
        <v>23102.85</v>
      </c>
      <c r="F296" s="634">
        <v>22980.02</v>
      </c>
      <c r="G296" s="634">
        <v>23679.21</v>
      </c>
      <c r="H296" s="634">
        <v>24967.040000000001</v>
      </c>
      <c r="I296" s="466">
        <v>25610.65</v>
      </c>
      <c r="J296" s="466"/>
    </row>
    <row r="297" spans="1:10">
      <c r="A297" s="634" t="s">
        <v>1059</v>
      </c>
      <c r="B297" s="634"/>
      <c r="C297" s="634">
        <v>5056.8</v>
      </c>
      <c r="D297" s="634">
        <v>13670.16</v>
      </c>
      <c r="E297" s="634">
        <v>12405.85</v>
      </c>
      <c r="F297" s="634">
        <v>14919.69</v>
      </c>
      <c r="G297" s="634">
        <v>14156.67</v>
      </c>
      <c r="H297" s="634">
        <v>12502.93</v>
      </c>
      <c r="I297" s="466">
        <v>14702.25</v>
      </c>
      <c r="J297" s="466"/>
    </row>
    <row r="298" spans="1:10">
      <c r="A298" s="634" t="s">
        <v>1060</v>
      </c>
      <c r="B298" s="634"/>
      <c r="C298" s="634">
        <v>2075.37</v>
      </c>
      <c r="D298" s="634">
        <v>6795.05</v>
      </c>
      <c r="E298" s="634">
        <v>6998.89</v>
      </c>
      <c r="F298" s="634">
        <v>6967.81</v>
      </c>
      <c r="G298" s="634">
        <v>6270.74</v>
      </c>
      <c r="H298" s="634">
        <v>4879.5600000000004</v>
      </c>
      <c r="I298" s="466">
        <v>5199.9399999999996</v>
      </c>
      <c r="J298" s="466"/>
    </row>
    <row r="299" spans="1:10">
      <c r="A299" s="634" t="s">
        <v>1061</v>
      </c>
      <c r="B299" s="634"/>
      <c r="C299" s="634">
        <v>1630.06</v>
      </c>
      <c r="D299" s="634">
        <v>7781.55</v>
      </c>
      <c r="E299" s="634">
        <v>6514.23</v>
      </c>
      <c r="F299" s="634">
        <v>9225.09</v>
      </c>
      <c r="G299" s="634">
        <v>8898.07</v>
      </c>
      <c r="H299" s="634">
        <v>8941.27</v>
      </c>
      <c r="I299" s="466">
        <v>7451.04</v>
      </c>
      <c r="J299" s="466"/>
    </row>
    <row r="300" spans="1:10">
      <c r="A300" s="634" t="s">
        <v>1062</v>
      </c>
      <c r="B300" s="634"/>
      <c r="C300" s="634"/>
      <c r="D300" s="634"/>
      <c r="E300" s="634">
        <v>4797.29</v>
      </c>
      <c r="F300" s="634">
        <v>9421.9599999999991</v>
      </c>
      <c r="G300" s="634">
        <v>10137.82</v>
      </c>
      <c r="H300" s="634">
        <v>11057.23</v>
      </c>
      <c r="I300" s="466">
        <v>6799.05</v>
      </c>
      <c r="J300" s="466"/>
    </row>
    <row r="301" spans="1:10">
      <c r="A301" s="634" t="s">
        <v>1063</v>
      </c>
      <c r="B301" s="634"/>
      <c r="C301" s="634"/>
      <c r="D301" s="634">
        <v>2385.0300000000002</v>
      </c>
      <c r="E301" s="634">
        <v>7479.09</v>
      </c>
      <c r="F301" s="634">
        <v>8010.49</v>
      </c>
      <c r="G301" s="634">
        <v>7087.53</v>
      </c>
      <c r="H301" s="634">
        <v>1425.52</v>
      </c>
      <c r="I301" s="466">
        <v>5227.1899999999996</v>
      </c>
      <c r="J301" s="466"/>
    </row>
    <row r="302" spans="1:10">
      <c r="A302" s="634" t="s">
        <v>1852</v>
      </c>
      <c r="B302" s="634"/>
      <c r="C302" s="634">
        <v>3840.64</v>
      </c>
      <c r="D302" s="634">
        <v>15061.83</v>
      </c>
      <c r="E302" s="634">
        <v>15653.85</v>
      </c>
      <c r="F302" s="634">
        <v>13790</v>
      </c>
      <c r="G302" s="634">
        <v>14652.27</v>
      </c>
      <c r="H302" s="634">
        <v>12539.6</v>
      </c>
      <c r="I302" s="466">
        <v>12805.13</v>
      </c>
      <c r="J302" s="466"/>
    </row>
    <row r="303" spans="1:10">
      <c r="A303" s="634" t="s">
        <v>1853</v>
      </c>
      <c r="B303" s="634"/>
      <c r="C303" s="634">
        <v>15914.31</v>
      </c>
      <c r="D303" s="634">
        <v>55177.78</v>
      </c>
      <c r="E303" s="634">
        <v>52257.68</v>
      </c>
      <c r="F303" s="634">
        <v>47524.81</v>
      </c>
      <c r="G303" s="634">
        <v>46233.68</v>
      </c>
      <c r="H303" s="634">
        <v>44252.800000000003</v>
      </c>
      <c r="I303" s="466">
        <v>43308.37</v>
      </c>
      <c r="J303" s="466"/>
    </row>
    <row r="304" spans="1:10">
      <c r="A304" s="634" t="s">
        <v>1854</v>
      </c>
      <c r="B304" s="634"/>
      <c r="C304" s="634">
        <v>4408.3</v>
      </c>
      <c r="D304" s="634">
        <v>17767.18</v>
      </c>
      <c r="E304" s="634">
        <v>17443.86</v>
      </c>
      <c r="F304" s="634">
        <v>15609.32</v>
      </c>
      <c r="G304" s="634">
        <v>14869.53</v>
      </c>
      <c r="H304" s="634">
        <v>14649.86</v>
      </c>
      <c r="I304" s="466">
        <v>16174.32</v>
      </c>
      <c r="J304" s="466"/>
    </row>
    <row r="305" spans="1:12">
      <c r="A305" s="634" t="s">
        <v>1855</v>
      </c>
      <c r="B305" s="634"/>
      <c r="C305" s="634">
        <v>6088.52</v>
      </c>
      <c r="D305" s="634">
        <v>22959.25</v>
      </c>
      <c r="E305" s="634">
        <v>22429.599999999999</v>
      </c>
      <c r="F305" s="634">
        <v>11551.04</v>
      </c>
      <c r="G305" s="634">
        <v>10257.18</v>
      </c>
      <c r="H305" s="634">
        <v>10261.35</v>
      </c>
      <c r="I305" s="466">
        <v>10426.75</v>
      </c>
      <c r="J305" s="466"/>
    </row>
    <row r="306" spans="1:12">
      <c r="A306" s="634" t="s">
        <v>1856</v>
      </c>
      <c r="B306" s="634"/>
      <c r="C306" s="634">
        <v>12626.53</v>
      </c>
      <c r="D306" s="634">
        <v>36182.89</v>
      </c>
      <c r="E306" s="634">
        <v>34065.019999999997</v>
      </c>
      <c r="F306" s="634">
        <v>30756.44</v>
      </c>
      <c r="G306" s="634">
        <v>26382.12</v>
      </c>
      <c r="H306" s="634">
        <v>19547.12</v>
      </c>
      <c r="I306" s="466">
        <v>17861.59</v>
      </c>
      <c r="J306" s="466" t="s">
        <v>2156</v>
      </c>
    </row>
    <row r="307" spans="1:12">
      <c r="A307" s="634" t="s">
        <v>1857</v>
      </c>
      <c r="B307" s="634"/>
      <c r="C307" s="634"/>
      <c r="D307" s="634"/>
      <c r="E307" s="634"/>
      <c r="F307" s="634">
        <v>900</v>
      </c>
      <c r="G307" s="634">
        <v>900</v>
      </c>
      <c r="H307" s="634">
        <v>900</v>
      </c>
      <c r="I307" s="849">
        <v>900</v>
      </c>
      <c r="J307" t="s">
        <v>2155</v>
      </c>
    </row>
    <row r="308" spans="1:12" s="466" customFormat="1">
      <c r="A308" s="634" t="s">
        <v>1858</v>
      </c>
      <c r="B308" s="634"/>
      <c r="C308" s="634"/>
      <c r="D308" s="634"/>
      <c r="E308" s="634"/>
      <c r="F308" s="634">
        <v>285</v>
      </c>
      <c r="G308" s="634">
        <v>285</v>
      </c>
      <c r="H308" s="634">
        <v>285</v>
      </c>
      <c r="I308" s="466">
        <v>284</v>
      </c>
    </row>
    <row r="309" spans="1:12">
      <c r="A309" s="634" t="s">
        <v>1859</v>
      </c>
      <c r="B309" s="634"/>
      <c r="C309" s="634"/>
      <c r="D309" s="634"/>
      <c r="E309" s="634"/>
      <c r="F309" s="634">
        <v>1863</v>
      </c>
      <c r="G309" s="634">
        <v>1857.92</v>
      </c>
      <c r="H309" s="634">
        <v>1863</v>
      </c>
      <c r="I309" s="849">
        <v>1863</v>
      </c>
    </row>
    <row r="310" spans="1:12">
      <c r="A310" s="634" t="s">
        <v>1860</v>
      </c>
      <c r="B310" s="634"/>
      <c r="C310" s="634"/>
      <c r="D310" s="634"/>
      <c r="E310" s="634"/>
      <c r="F310" s="634">
        <v>1753</v>
      </c>
      <c r="G310" s="634">
        <v>1748.22</v>
      </c>
      <c r="H310" s="634">
        <v>1753</v>
      </c>
      <c r="I310" s="849">
        <v>1752</v>
      </c>
    </row>
    <row r="311" spans="1:12">
      <c r="A311" s="634" t="s">
        <v>1861</v>
      </c>
      <c r="B311" s="634"/>
      <c r="C311" s="634"/>
      <c r="D311" s="634"/>
      <c r="E311" s="634"/>
      <c r="F311" s="634">
        <v>0</v>
      </c>
      <c r="G311" s="634">
        <v>0</v>
      </c>
      <c r="H311" s="634">
        <v>0</v>
      </c>
      <c r="I311" s="466">
        <v>0</v>
      </c>
    </row>
    <row r="312" spans="1:12">
      <c r="A312" s="634" t="s">
        <v>1862</v>
      </c>
      <c r="B312" s="634"/>
      <c r="C312" s="634"/>
      <c r="D312" s="634"/>
      <c r="E312" s="634"/>
      <c r="F312" s="634">
        <v>876</v>
      </c>
      <c r="G312" s="634">
        <v>873.61</v>
      </c>
      <c r="H312" s="634">
        <v>876</v>
      </c>
      <c r="I312" s="849">
        <v>876</v>
      </c>
    </row>
    <row r="313" spans="1:12">
      <c r="A313" s="634" t="s">
        <v>1863</v>
      </c>
      <c r="B313" s="634"/>
      <c r="C313" s="634"/>
      <c r="D313" s="634"/>
      <c r="E313" s="634">
        <v>3285.34</v>
      </c>
      <c r="F313" s="634">
        <v>2932.63</v>
      </c>
      <c r="G313" s="634">
        <v>3566.2</v>
      </c>
      <c r="H313" s="634">
        <v>0</v>
      </c>
      <c r="I313" s="635">
        <v>11</v>
      </c>
      <c r="J313" s="466" t="s">
        <v>2159</v>
      </c>
    </row>
    <row r="314" spans="1:12">
      <c r="A314" s="634" t="s">
        <v>1864</v>
      </c>
      <c r="B314" s="634"/>
      <c r="C314" s="634"/>
      <c r="D314" s="634"/>
      <c r="E314" s="634"/>
      <c r="F314" s="634">
        <v>2499</v>
      </c>
      <c r="G314" s="634">
        <v>1917</v>
      </c>
      <c r="H314" s="634">
        <v>2492.17</v>
      </c>
      <c r="I314" s="849">
        <v>2500</v>
      </c>
    </row>
    <row r="315" spans="1:12">
      <c r="A315" s="634" t="s">
        <v>1865</v>
      </c>
      <c r="B315" s="634"/>
      <c r="C315" s="634"/>
      <c r="D315" s="634"/>
      <c r="E315" s="634"/>
      <c r="F315" s="634"/>
      <c r="G315" s="634">
        <v>0</v>
      </c>
      <c r="H315" s="634">
        <v>0</v>
      </c>
      <c r="I315" s="466">
        <v>0</v>
      </c>
    </row>
    <row r="316" spans="1:12">
      <c r="A316" s="634" t="s">
        <v>1866</v>
      </c>
      <c r="B316" s="634"/>
      <c r="C316" s="634"/>
      <c r="D316" s="634"/>
      <c r="E316" s="634"/>
      <c r="F316" s="634">
        <v>2100</v>
      </c>
      <c r="G316" s="634">
        <v>2101</v>
      </c>
      <c r="H316" s="634">
        <v>2094.2600000000002</v>
      </c>
      <c r="I316" s="849">
        <v>2100</v>
      </c>
      <c r="K316" s="466" t="s">
        <v>2154</v>
      </c>
    </row>
    <row r="317" spans="1:12">
      <c r="A317" s="634" t="s">
        <v>1867</v>
      </c>
      <c r="B317" s="634"/>
      <c r="C317" s="634"/>
      <c r="D317" s="634"/>
      <c r="E317" s="634"/>
      <c r="F317" s="634">
        <v>317</v>
      </c>
      <c r="G317" s="634">
        <v>244</v>
      </c>
      <c r="H317" s="634">
        <v>316.13</v>
      </c>
      <c r="I317" s="466">
        <v>318</v>
      </c>
      <c r="K317" s="466" t="s">
        <v>2157</v>
      </c>
    </row>
    <row r="318" spans="1:12">
      <c r="A318" s="634" t="s">
        <v>1868</v>
      </c>
      <c r="B318" s="634"/>
      <c r="C318" s="634"/>
      <c r="D318" s="634"/>
      <c r="E318" s="634"/>
      <c r="F318" s="634">
        <v>329</v>
      </c>
      <c r="G318" s="634">
        <v>302</v>
      </c>
      <c r="H318" s="634">
        <v>328.1</v>
      </c>
      <c r="I318" s="851">
        <v>328</v>
      </c>
      <c r="K318" s="851" t="s">
        <v>1868</v>
      </c>
      <c r="L318" s="851">
        <v>328</v>
      </c>
    </row>
    <row r="319" spans="1:12">
      <c r="A319" s="634" t="s">
        <v>1869</v>
      </c>
      <c r="B319" s="634"/>
      <c r="C319" s="634"/>
      <c r="D319" s="634"/>
      <c r="E319" s="634"/>
      <c r="F319" s="634">
        <v>329</v>
      </c>
      <c r="G319" s="634">
        <v>302</v>
      </c>
      <c r="H319" s="634">
        <v>328.1</v>
      </c>
      <c r="I319" s="851">
        <v>328</v>
      </c>
      <c r="K319" s="851" t="s">
        <v>1869</v>
      </c>
      <c r="L319" s="851">
        <v>328</v>
      </c>
    </row>
    <row r="320" spans="1:12">
      <c r="A320" s="634" t="s">
        <v>1870</v>
      </c>
      <c r="B320" s="634"/>
      <c r="C320" s="634"/>
      <c r="D320" s="634"/>
      <c r="E320" s="634"/>
      <c r="F320" s="634">
        <v>301</v>
      </c>
      <c r="G320" s="634">
        <v>301</v>
      </c>
      <c r="H320" s="634">
        <v>300.18</v>
      </c>
      <c r="I320" s="849">
        <v>300</v>
      </c>
    </row>
    <row r="321" spans="1:10">
      <c r="A321" s="634" t="s">
        <v>1871</v>
      </c>
      <c r="B321" s="634"/>
      <c r="C321" s="634"/>
      <c r="D321" s="634"/>
      <c r="E321" s="634"/>
      <c r="F321" s="634">
        <v>329</v>
      </c>
      <c r="G321" s="634">
        <v>329</v>
      </c>
      <c r="H321" s="634">
        <v>329</v>
      </c>
      <c r="J321" t="s">
        <v>2160</v>
      </c>
    </row>
    <row r="322" spans="1:10">
      <c r="A322" s="634" t="s">
        <v>1872</v>
      </c>
      <c r="B322" s="634"/>
      <c r="C322" s="634"/>
      <c r="D322" s="634"/>
      <c r="E322" s="634"/>
      <c r="F322" s="634">
        <v>333</v>
      </c>
      <c r="G322" s="634">
        <v>333</v>
      </c>
      <c r="H322" s="634">
        <v>333</v>
      </c>
      <c r="I322" s="849">
        <v>333</v>
      </c>
    </row>
    <row r="323" spans="1:10">
      <c r="A323" s="634" t="s">
        <v>1873</v>
      </c>
      <c r="B323" s="634"/>
      <c r="C323" s="634"/>
      <c r="D323" s="634"/>
      <c r="E323" s="634"/>
      <c r="F323" s="634">
        <v>334</v>
      </c>
      <c r="G323" s="634">
        <v>166.73</v>
      </c>
      <c r="H323" s="634">
        <v>166.27</v>
      </c>
      <c r="I323" s="849">
        <v>333</v>
      </c>
    </row>
    <row r="324" spans="1:10">
      <c r="A324" s="634" t="s">
        <v>1874</v>
      </c>
      <c r="B324" s="634"/>
      <c r="C324" s="634"/>
      <c r="D324" s="634"/>
      <c r="E324" s="634"/>
      <c r="F324" s="634">
        <v>4641</v>
      </c>
      <c r="G324" s="634">
        <v>1322.31</v>
      </c>
      <c r="H324" s="634">
        <v>1318.69</v>
      </c>
      <c r="I324" s="466">
        <v>2641</v>
      </c>
    </row>
    <row r="325" spans="1:10">
      <c r="A325" s="634" t="s">
        <v>1875</v>
      </c>
      <c r="B325" s="634"/>
      <c r="C325" s="634"/>
      <c r="D325" s="634"/>
      <c r="E325" s="634"/>
      <c r="F325" s="634">
        <v>136</v>
      </c>
      <c r="G325" s="634">
        <v>68.09</v>
      </c>
      <c r="H325" s="634">
        <v>67.91</v>
      </c>
      <c r="I325" s="849">
        <v>163</v>
      </c>
    </row>
    <row r="326" spans="1:10">
      <c r="A326" s="634" t="s">
        <v>1876</v>
      </c>
      <c r="B326" s="634"/>
      <c r="C326" s="634"/>
      <c r="D326" s="634"/>
      <c r="E326" s="634">
        <v>7208.75</v>
      </c>
      <c r="F326" s="634">
        <v>7283.93</v>
      </c>
      <c r="G326" s="634">
        <v>853.14</v>
      </c>
      <c r="H326" s="634">
        <v>0</v>
      </c>
      <c r="I326" s="466">
        <v>886</v>
      </c>
    </row>
    <row r="327" spans="1:10">
      <c r="A327" s="634" t="s">
        <v>1877</v>
      </c>
      <c r="B327" s="634"/>
      <c r="C327" s="634"/>
      <c r="D327" s="634"/>
      <c r="E327" s="634"/>
      <c r="F327" s="634">
        <v>1753</v>
      </c>
      <c r="G327" s="634">
        <v>877.7</v>
      </c>
      <c r="H327" s="634">
        <v>875.3</v>
      </c>
      <c r="I327" s="849">
        <v>1752</v>
      </c>
    </row>
    <row r="328" spans="1:10">
      <c r="A328" s="634" t="s">
        <v>1878</v>
      </c>
      <c r="B328" s="634"/>
      <c r="C328" s="634"/>
      <c r="D328" s="634"/>
      <c r="E328" s="634"/>
      <c r="F328" s="634">
        <v>1753</v>
      </c>
      <c r="G328" s="634">
        <v>877.7</v>
      </c>
      <c r="H328" s="634">
        <v>875.3</v>
      </c>
      <c r="I328" s="849">
        <v>1752</v>
      </c>
    </row>
    <row r="329" spans="1:10">
      <c r="A329" s="634" t="s">
        <v>1879</v>
      </c>
      <c r="B329" s="634"/>
      <c r="C329" s="634"/>
      <c r="D329" s="634"/>
      <c r="E329" s="634"/>
      <c r="F329" s="634">
        <v>1753</v>
      </c>
      <c r="G329" s="634">
        <v>877.7</v>
      </c>
      <c r="H329" s="634">
        <v>875.3</v>
      </c>
      <c r="I329" s="849">
        <v>1752</v>
      </c>
    </row>
    <row r="330" spans="1:10">
      <c r="A330" s="634" t="s">
        <v>1880</v>
      </c>
      <c r="B330" s="634"/>
      <c r="C330" s="634"/>
      <c r="D330" s="634"/>
      <c r="E330" s="634"/>
      <c r="F330" s="634">
        <v>1753</v>
      </c>
      <c r="G330" s="634">
        <v>877.7</v>
      </c>
      <c r="H330" s="634">
        <v>875.3</v>
      </c>
      <c r="I330" s="849">
        <v>1752</v>
      </c>
    </row>
    <row r="331" spans="1:10" s="466" customFormat="1">
      <c r="A331" s="634"/>
      <c r="B331" s="634"/>
      <c r="C331" s="634"/>
      <c r="D331" s="634"/>
      <c r="E331" s="634"/>
      <c r="F331" s="634"/>
      <c r="G331" s="634"/>
      <c r="H331" s="634"/>
    </row>
    <row r="332" spans="1:10" ht="15" thickBot="1">
      <c r="A332" s="648" t="s">
        <v>1977</v>
      </c>
      <c r="B332" s="649">
        <f t="shared" ref="B332:I332" si="0">SUM(B2:B330)</f>
        <v>0</v>
      </c>
      <c r="C332" s="649">
        <f t="shared" si="0"/>
        <v>1097780.7599999998</v>
      </c>
      <c r="D332" s="649">
        <f t="shared" si="0"/>
        <v>4202608.3299999982</v>
      </c>
      <c r="E332" s="649">
        <f t="shared" si="0"/>
        <v>4635808.849999995</v>
      </c>
      <c r="F332" s="649">
        <f t="shared" si="0"/>
        <v>4256781.8400000036</v>
      </c>
      <c r="G332" s="649">
        <f t="shared" si="0"/>
        <v>4194294.12</v>
      </c>
      <c r="H332" s="649">
        <f t="shared" si="0"/>
        <v>4079117.629999999</v>
      </c>
      <c r="I332" s="649">
        <f t="shared" si="0"/>
        <v>3993794.2000000016</v>
      </c>
    </row>
    <row r="333" spans="1:10" ht="15" thickTop="1">
      <c r="A333" s="634"/>
      <c r="B333" s="650"/>
      <c r="C333" s="650"/>
      <c r="D333" s="650"/>
      <c r="E333" s="650"/>
      <c r="F333" s="650"/>
      <c r="G333" s="650"/>
      <c r="H333" s="650"/>
    </row>
    <row r="334" spans="1:10">
      <c r="A334" s="633" t="s">
        <v>1889</v>
      </c>
      <c r="B334" s="633"/>
      <c r="C334" s="633">
        <v>17524.91</v>
      </c>
      <c r="D334" s="633">
        <v>16991.8</v>
      </c>
      <c r="E334" s="633">
        <v>16620.79</v>
      </c>
      <c r="F334" s="633">
        <v>17489.62</v>
      </c>
      <c r="G334" s="633">
        <v>17540.02</v>
      </c>
      <c r="H334" s="633">
        <v>17833.36</v>
      </c>
      <c r="I334" s="466">
        <v>18111.23</v>
      </c>
    </row>
    <row r="335" spans="1:10">
      <c r="A335" s="633" t="s">
        <v>1890</v>
      </c>
      <c r="B335" s="633"/>
      <c r="C335" s="633">
        <v>26779.93</v>
      </c>
      <c r="D335" s="633">
        <v>26506.400000000001</v>
      </c>
      <c r="E335" s="633">
        <v>24420.94</v>
      </c>
      <c r="F335" s="633">
        <v>19389.849999999999</v>
      </c>
      <c r="G335" s="633">
        <v>18132.580000000002</v>
      </c>
      <c r="H335" s="633">
        <v>18127.68</v>
      </c>
      <c r="I335" s="466">
        <v>18222.36</v>
      </c>
    </row>
    <row r="336" spans="1:10">
      <c r="A336" s="633" t="s">
        <v>1891</v>
      </c>
      <c r="B336" s="633"/>
      <c r="C336" s="633">
        <v>20014.09</v>
      </c>
      <c r="D336" s="633">
        <v>28281.54</v>
      </c>
      <c r="E336" s="633">
        <v>27138.92</v>
      </c>
      <c r="F336" s="633">
        <v>28239.41</v>
      </c>
      <c r="G336" s="633">
        <v>28606.66</v>
      </c>
      <c r="H336" s="633">
        <v>28861.63</v>
      </c>
      <c r="I336" s="466">
        <v>29068.33</v>
      </c>
    </row>
    <row r="337" spans="1:12">
      <c r="A337" s="633" t="s">
        <v>1892</v>
      </c>
      <c r="B337" s="633"/>
      <c r="C337" s="633">
        <v>1588.8</v>
      </c>
      <c r="D337" s="633">
        <v>3016.99</v>
      </c>
      <c r="E337" s="633">
        <v>3031.2</v>
      </c>
      <c r="F337" s="633">
        <v>3154.63</v>
      </c>
      <c r="G337" s="633">
        <v>2689.17</v>
      </c>
      <c r="H337" s="633">
        <v>2757.34</v>
      </c>
      <c r="I337" s="466">
        <v>2646.42</v>
      </c>
    </row>
    <row r="338" spans="1:12">
      <c r="A338" s="633" t="s">
        <v>1893</v>
      </c>
      <c r="B338" s="633"/>
      <c r="C338" s="633">
        <v>3352.12</v>
      </c>
      <c r="D338" s="633">
        <v>9062</v>
      </c>
      <c r="E338" s="633">
        <v>8058.23</v>
      </c>
      <c r="F338" s="633">
        <v>8348.74</v>
      </c>
      <c r="G338" s="633">
        <v>8077.09</v>
      </c>
      <c r="H338" s="633">
        <v>7776.13</v>
      </c>
      <c r="I338" s="466">
        <v>7812.39</v>
      </c>
    </row>
    <row r="339" spans="1:12">
      <c r="A339" s="633" t="s">
        <v>1894</v>
      </c>
      <c r="B339" s="633"/>
      <c r="C339" s="633">
        <v>2010.19</v>
      </c>
      <c r="D339" s="633">
        <v>2014.93</v>
      </c>
      <c r="E339" s="633">
        <v>2084.35</v>
      </c>
      <c r="F339" s="633">
        <v>2050.77</v>
      </c>
      <c r="G339" s="633">
        <v>1989.92</v>
      </c>
      <c r="H339" s="633">
        <v>1992.85</v>
      </c>
      <c r="I339" s="466">
        <v>1975.74</v>
      </c>
      <c r="K339" t="s">
        <v>2154</v>
      </c>
    </row>
    <row r="340" spans="1:12">
      <c r="A340" s="633" t="s">
        <v>1895</v>
      </c>
      <c r="B340" s="633"/>
      <c r="C340" s="633">
        <v>4208.66</v>
      </c>
      <c r="D340" s="633">
        <v>6916.17</v>
      </c>
      <c r="E340" s="633">
        <v>6759</v>
      </c>
      <c r="F340" s="633">
        <v>7070.39</v>
      </c>
      <c r="G340" s="633">
        <v>7064.21</v>
      </c>
      <c r="H340" s="633">
        <v>7040.42</v>
      </c>
      <c r="I340" s="466">
        <v>7095</v>
      </c>
      <c r="K340" t="s">
        <v>2158</v>
      </c>
    </row>
    <row r="341" spans="1:12">
      <c r="A341" s="633" t="s">
        <v>1896</v>
      </c>
      <c r="B341" s="633"/>
      <c r="C341" s="633">
        <v>5467.21</v>
      </c>
      <c r="D341" s="633">
        <v>6421.76</v>
      </c>
      <c r="E341" s="633">
        <v>5725</v>
      </c>
      <c r="F341" s="633">
        <v>5388.34</v>
      </c>
      <c r="G341" s="633">
        <v>5606.51</v>
      </c>
      <c r="H341" s="633">
        <v>5667.72</v>
      </c>
      <c r="I341" s="466">
        <v>5646.71</v>
      </c>
      <c r="K341" s="851" t="s">
        <v>1871</v>
      </c>
      <c r="L341" s="851"/>
    </row>
    <row r="342" spans="1:12">
      <c r="A342" s="633" t="s">
        <v>1897</v>
      </c>
      <c r="B342" s="633"/>
      <c r="C342" s="633"/>
      <c r="D342" s="633"/>
      <c r="E342" s="633"/>
      <c r="F342" s="633"/>
      <c r="G342" s="633"/>
      <c r="H342" s="633"/>
      <c r="I342" s="851">
        <v>328</v>
      </c>
      <c r="K342" s="851" t="s">
        <v>2143</v>
      </c>
      <c r="L342" s="851">
        <v>328</v>
      </c>
    </row>
    <row r="343" spans="1:12">
      <c r="A343" s="633" t="s">
        <v>1898</v>
      </c>
      <c r="B343" s="633"/>
      <c r="C343" s="633"/>
      <c r="D343" s="633"/>
      <c r="E343" s="633"/>
      <c r="F343" s="633"/>
      <c r="G343" s="633"/>
      <c r="H343" s="633"/>
      <c r="I343" s="851">
        <v>328</v>
      </c>
      <c r="K343" s="851" t="s">
        <v>2144</v>
      </c>
      <c r="L343" s="851">
        <v>328</v>
      </c>
    </row>
    <row r="344" spans="1:12">
      <c r="A344" s="633" t="s">
        <v>1899</v>
      </c>
      <c r="B344" s="633"/>
      <c r="C344" s="633"/>
      <c r="D344" s="633"/>
      <c r="E344" s="633"/>
      <c r="F344" s="633"/>
      <c r="G344" s="633"/>
      <c r="H344" s="633"/>
      <c r="I344" s="851">
        <v>328</v>
      </c>
      <c r="K344" s="851" t="s">
        <v>2145</v>
      </c>
      <c r="L344" s="851">
        <v>328</v>
      </c>
    </row>
    <row r="345" spans="1:12">
      <c r="A345" s="633" t="s">
        <v>1900</v>
      </c>
      <c r="B345" s="633"/>
      <c r="C345" s="633"/>
      <c r="D345" s="633"/>
      <c r="E345" s="633"/>
      <c r="F345" s="633"/>
      <c r="G345" s="633"/>
      <c r="H345" s="633"/>
      <c r="J345" s="466" t="s">
        <v>2160</v>
      </c>
    </row>
    <row r="346" spans="1:12">
      <c r="A346" s="633" t="s">
        <v>1901</v>
      </c>
      <c r="B346" s="633"/>
      <c r="C346" s="633">
        <v>259.24</v>
      </c>
      <c r="D346" s="633">
        <v>3090.81</v>
      </c>
      <c r="E346" s="633">
        <v>3266.26</v>
      </c>
      <c r="F346" s="633">
        <v>3295.18</v>
      </c>
      <c r="G346" s="633">
        <v>3315.16</v>
      </c>
      <c r="H346" s="633">
        <v>3145.16</v>
      </c>
      <c r="I346" s="466">
        <v>3187.29</v>
      </c>
    </row>
    <row r="347" spans="1:12">
      <c r="A347" s="633" t="s">
        <v>1902</v>
      </c>
      <c r="B347" s="633"/>
      <c r="C347" s="633"/>
      <c r="D347" s="633"/>
      <c r="E347" s="633"/>
      <c r="F347" s="633"/>
      <c r="G347" s="633"/>
      <c r="H347" s="633"/>
      <c r="I347" s="851">
        <v>220</v>
      </c>
      <c r="K347" s="851" t="s">
        <v>2146</v>
      </c>
      <c r="L347" s="851">
        <v>220</v>
      </c>
    </row>
    <row r="348" spans="1:12">
      <c r="A348" s="633" t="s">
        <v>1903</v>
      </c>
      <c r="B348" s="633"/>
      <c r="C348" s="633"/>
      <c r="D348" s="633"/>
      <c r="E348" s="633"/>
      <c r="F348" s="633"/>
      <c r="G348" s="633"/>
      <c r="H348" s="633"/>
      <c r="I348" s="851">
        <v>220</v>
      </c>
      <c r="K348" s="851" t="s">
        <v>2147</v>
      </c>
      <c r="L348" s="851">
        <v>220</v>
      </c>
    </row>
    <row r="349" spans="1:12">
      <c r="A349" s="633" t="s">
        <v>1904</v>
      </c>
      <c r="B349" s="633"/>
      <c r="C349" s="633"/>
      <c r="D349" s="633"/>
      <c r="E349" s="633"/>
      <c r="F349" s="633"/>
      <c r="G349" s="633"/>
      <c r="H349" s="633"/>
      <c r="I349" s="851">
        <v>215</v>
      </c>
      <c r="K349" s="851" t="s">
        <v>2148</v>
      </c>
      <c r="L349" s="851">
        <v>215</v>
      </c>
    </row>
    <row r="350" spans="1:12">
      <c r="A350" s="633" t="s">
        <v>1905</v>
      </c>
      <c r="B350" s="633"/>
      <c r="C350" s="633"/>
      <c r="D350" s="633"/>
      <c r="E350" s="633"/>
      <c r="F350" s="633"/>
      <c r="G350" s="633"/>
      <c r="H350" s="633"/>
      <c r="I350" s="851">
        <v>220</v>
      </c>
      <c r="K350" s="851" t="s">
        <v>2149</v>
      </c>
      <c r="L350" s="851">
        <v>220</v>
      </c>
    </row>
    <row r="351" spans="1:12">
      <c r="A351" s="633" t="s">
        <v>1906</v>
      </c>
      <c r="B351" s="633"/>
      <c r="C351" s="633"/>
      <c r="D351" s="633"/>
      <c r="E351" s="633"/>
      <c r="F351" s="633"/>
      <c r="G351" s="633"/>
      <c r="H351" s="633"/>
      <c r="I351" s="851">
        <v>330</v>
      </c>
      <c r="K351" s="851" t="s">
        <v>2150</v>
      </c>
      <c r="L351" s="851">
        <v>330</v>
      </c>
    </row>
    <row r="352" spans="1:12">
      <c r="A352" s="633" t="s">
        <v>1907</v>
      </c>
      <c r="B352" s="633"/>
      <c r="C352" s="633"/>
      <c r="D352" s="633"/>
      <c r="E352" s="633"/>
      <c r="F352" s="633"/>
      <c r="G352" s="633"/>
      <c r="H352" s="633"/>
      <c r="I352" s="851">
        <v>876</v>
      </c>
      <c r="K352" s="851" t="s">
        <v>2151</v>
      </c>
      <c r="L352" s="851">
        <v>876</v>
      </c>
    </row>
    <row r="353" spans="1:12">
      <c r="A353" s="633" t="s">
        <v>1908</v>
      </c>
      <c r="B353" s="633"/>
      <c r="C353" s="633"/>
      <c r="D353" s="633"/>
      <c r="E353" s="633"/>
      <c r="F353" s="633"/>
      <c r="G353" s="633"/>
      <c r="H353" s="633"/>
      <c r="I353" s="851">
        <v>876</v>
      </c>
      <c r="K353" s="851" t="s">
        <v>2152</v>
      </c>
      <c r="L353" s="851">
        <v>876</v>
      </c>
    </row>
    <row r="354" spans="1:12">
      <c r="A354" s="633" t="s">
        <v>1909</v>
      </c>
      <c r="B354" s="633"/>
      <c r="C354" s="633">
        <v>111.68</v>
      </c>
      <c r="D354" s="633">
        <v>1291.56</v>
      </c>
      <c r="E354" s="633">
        <v>1350.35</v>
      </c>
      <c r="F354" s="633">
        <v>1338.11</v>
      </c>
      <c r="G354" s="633">
        <v>1317.1</v>
      </c>
      <c r="H354" s="633">
        <v>1318.36</v>
      </c>
      <c r="I354" s="466">
        <v>1318.77</v>
      </c>
    </row>
    <row r="355" spans="1:12">
      <c r="A355" s="633" t="s">
        <v>1910</v>
      </c>
      <c r="B355" s="633"/>
      <c r="C355" s="633"/>
      <c r="D355" s="633">
        <v>987.2</v>
      </c>
      <c r="E355" s="633">
        <v>2074.92</v>
      </c>
      <c r="F355" s="633">
        <v>2117.39</v>
      </c>
      <c r="G355" s="633">
        <v>2155.34</v>
      </c>
      <c r="H355" s="633">
        <v>2159.94</v>
      </c>
      <c r="I355" s="466">
        <v>2113.04</v>
      </c>
    </row>
    <row r="356" spans="1:12">
      <c r="A356" s="633" t="s">
        <v>1911</v>
      </c>
      <c r="B356" s="633"/>
      <c r="C356" s="633"/>
      <c r="D356" s="633"/>
      <c r="E356" s="633">
        <v>4018.56</v>
      </c>
      <c r="F356" s="633">
        <v>9884.94</v>
      </c>
      <c r="G356" s="633">
        <v>9456.23</v>
      </c>
      <c r="H356" s="633">
        <v>9184.09</v>
      </c>
      <c r="I356" s="466">
        <v>9175.8799999999992</v>
      </c>
    </row>
    <row r="357" spans="1:12">
      <c r="A357" s="633" t="s">
        <v>1912</v>
      </c>
      <c r="B357" s="633"/>
      <c r="C357" s="633"/>
      <c r="D357" s="633"/>
      <c r="E357" s="633">
        <v>2392.31</v>
      </c>
      <c r="F357" s="633">
        <v>2811.31</v>
      </c>
      <c r="G357" s="633">
        <v>2898.86</v>
      </c>
      <c r="H357" s="633">
        <v>2861.9</v>
      </c>
      <c r="I357" s="466">
        <v>2751.47</v>
      </c>
    </row>
    <row r="358" spans="1:12">
      <c r="A358" s="633" t="s">
        <v>1913</v>
      </c>
      <c r="B358" s="633"/>
      <c r="C358" s="633"/>
      <c r="D358" s="633"/>
      <c r="E358" s="633">
        <v>95.38</v>
      </c>
      <c r="F358" s="633">
        <v>191.63</v>
      </c>
      <c r="G358" s="633">
        <v>191.85</v>
      </c>
      <c r="H358" s="633">
        <v>191.51</v>
      </c>
      <c r="I358" s="466">
        <v>191.6</v>
      </c>
    </row>
    <row r="359" spans="1:12">
      <c r="A359" s="633" t="s">
        <v>1914</v>
      </c>
      <c r="B359" s="633"/>
      <c r="C359" s="633"/>
      <c r="D359" s="633"/>
      <c r="E359" s="633">
        <v>44.87</v>
      </c>
      <c r="F359" s="633">
        <v>176.3</v>
      </c>
      <c r="G359" s="633">
        <v>176.18</v>
      </c>
      <c r="H359" s="633">
        <v>179.18</v>
      </c>
      <c r="I359" s="466">
        <v>178.21</v>
      </c>
    </row>
    <row r="360" spans="1:12">
      <c r="A360" s="633" t="s">
        <v>1915</v>
      </c>
      <c r="B360" s="633"/>
      <c r="C360" s="633"/>
      <c r="D360" s="633"/>
      <c r="E360" s="633"/>
      <c r="F360" s="633">
        <v>1006.21</v>
      </c>
      <c r="G360" s="633">
        <v>2245.67</v>
      </c>
      <c r="H360" s="633">
        <v>2424.4499999999998</v>
      </c>
      <c r="I360" s="466">
        <v>2385.3000000000002</v>
      </c>
    </row>
    <row r="361" spans="1:12">
      <c r="A361" s="633" t="s">
        <v>1916</v>
      </c>
      <c r="B361" s="633"/>
      <c r="C361" s="633">
        <v>10995.94</v>
      </c>
      <c r="D361" s="633">
        <v>15223.33</v>
      </c>
      <c r="E361" s="633">
        <v>15096.43</v>
      </c>
      <c r="F361" s="633">
        <v>15555.68</v>
      </c>
      <c r="G361" s="633">
        <v>14423.72</v>
      </c>
      <c r="H361" s="633">
        <v>14401.38</v>
      </c>
      <c r="I361" s="466">
        <v>14053.36</v>
      </c>
    </row>
    <row r="362" spans="1:12">
      <c r="A362" s="633" t="s">
        <v>1917</v>
      </c>
      <c r="B362" s="633"/>
      <c r="C362" s="633"/>
      <c r="D362" s="633">
        <v>3383.62</v>
      </c>
      <c r="E362" s="633">
        <v>5963.45</v>
      </c>
      <c r="F362" s="633">
        <v>5549.52</v>
      </c>
      <c r="G362" s="633">
        <v>5553.73</v>
      </c>
      <c r="H362" s="633">
        <v>5664.16</v>
      </c>
      <c r="I362" s="466">
        <v>6074.76</v>
      </c>
    </row>
    <row r="363" spans="1:12">
      <c r="A363" s="633" t="s">
        <v>1918</v>
      </c>
      <c r="B363" s="633"/>
      <c r="C363" s="633">
        <v>659.44</v>
      </c>
      <c r="D363" s="633">
        <v>3951.76</v>
      </c>
      <c r="E363" s="633">
        <v>3774.94</v>
      </c>
      <c r="F363" s="633">
        <v>3728.36</v>
      </c>
      <c r="G363" s="633">
        <v>3592.41</v>
      </c>
      <c r="H363" s="633">
        <v>3639.45</v>
      </c>
      <c r="I363" s="466">
        <v>3446.2</v>
      </c>
    </row>
    <row r="364" spans="1:12">
      <c r="A364" s="633" t="s">
        <v>1919</v>
      </c>
      <c r="B364" s="633"/>
      <c r="C364" s="633"/>
      <c r="D364" s="633">
        <v>4371.5</v>
      </c>
      <c r="E364" s="633">
        <v>7195.67</v>
      </c>
      <c r="F364" s="633">
        <v>6437.83</v>
      </c>
      <c r="G364" s="633">
        <v>6553.35</v>
      </c>
      <c r="H364" s="633">
        <v>6251.91</v>
      </c>
      <c r="I364" s="466">
        <v>6284.32</v>
      </c>
    </row>
    <row r="365" spans="1:12">
      <c r="A365" s="633" t="s">
        <v>1920</v>
      </c>
      <c r="B365" s="633"/>
      <c r="C365" s="633">
        <v>1944.22</v>
      </c>
      <c r="D365" s="633">
        <v>5928.11</v>
      </c>
      <c r="E365" s="633">
        <v>5257.38</v>
      </c>
      <c r="F365" s="633">
        <v>4897.84</v>
      </c>
      <c r="G365" s="633">
        <v>4585.62</v>
      </c>
      <c r="H365" s="633">
        <v>4438.0200000000004</v>
      </c>
      <c r="I365" s="466">
        <v>4085.5</v>
      </c>
    </row>
    <row r="366" spans="1:12">
      <c r="A366" s="633" t="s">
        <v>1921</v>
      </c>
      <c r="B366" s="633"/>
      <c r="C366" s="633">
        <v>5183.32</v>
      </c>
      <c r="D366" s="633">
        <v>10269.620000000001</v>
      </c>
      <c r="E366" s="633">
        <v>7459.9</v>
      </c>
      <c r="F366" s="633">
        <v>6670.1</v>
      </c>
      <c r="G366" s="633">
        <v>6484.72</v>
      </c>
      <c r="H366" s="633">
        <v>6369.37</v>
      </c>
      <c r="I366" s="466">
        <v>6255.74</v>
      </c>
    </row>
    <row r="367" spans="1:12">
      <c r="A367" s="633" t="s">
        <v>1922</v>
      </c>
      <c r="B367" s="633"/>
      <c r="C367" s="633">
        <v>6163.56</v>
      </c>
      <c r="D367" s="633">
        <v>6704.32</v>
      </c>
      <c r="E367" s="633">
        <v>5583.19</v>
      </c>
      <c r="F367" s="633">
        <v>4974.42</v>
      </c>
      <c r="G367" s="633">
        <v>5037.88</v>
      </c>
      <c r="H367" s="633">
        <v>4951.3500000000004</v>
      </c>
      <c r="I367" s="466">
        <v>4815.2700000000004</v>
      </c>
    </row>
    <row r="368" spans="1:12">
      <c r="A368" s="633" t="s">
        <v>1923</v>
      </c>
      <c r="B368" s="633"/>
      <c r="C368" s="633"/>
      <c r="D368" s="633">
        <v>6627.27</v>
      </c>
      <c r="E368" s="633">
        <v>8479.6299999999992</v>
      </c>
      <c r="F368" s="633">
        <v>5659.51</v>
      </c>
      <c r="G368" s="633">
        <v>9241.67</v>
      </c>
      <c r="H368" s="633">
        <v>8831.09</v>
      </c>
      <c r="I368" s="466">
        <v>6547.57</v>
      </c>
      <c r="K368" s="466"/>
      <c r="L368" s="466"/>
    </row>
    <row r="369" spans="1:12">
      <c r="A369" s="633" t="s">
        <v>1924</v>
      </c>
      <c r="B369" s="633"/>
      <c r="C369" s="633">
        <v>2643.75</v>
      </c>
      <c r="D369" s="633">
        <v>6294.34</v>
      </c>
      <c r="E369" s="633">
        <v>5559.7</v>
      </c>
      <c r="F369" s="633">
        <v>5260.04</v>
      </c>
      <c r="G369" s="633">
        <v>5347.73</v>
      </c>
      <c r="H369" s="633">
        <v>5124.26</v>
      </c>
      <c r="I369" s="466">
        <v>4916.49</v>
      </c>
      <c r="K369" s="466"/>
      <c r="L369" s="466"/>
    </row>
    <row r="370" spans="1:12">
      <c r="A370" s="633" t="s">
        <v>1925</v>
      </c>
      <c r="B370" s="633"/>
      <c r="C370" s="633"/>
      <c r="D370" s="633">
        <v>10503.47</v>
      </c>
      <c r="E370" s="633">
        <v>8753.77</v>
      </c>
      <c r="F370" s="633">
        <v>8603.92</v>
      </c>
      <c r="G370" s="633">
        <v>8582.86</v>
      </c>
      <c r="H370" s="633">
        <v>8371.6200000000008</v>
      </c>
      <c r="I370" s="466">
        <v>7496.08</v>
      </c>
    </row>
    <row r="371" spans="1:12">
      <c r="A371" s="633" t="s">
        <v>1926</v>
      </c>
      <c r="B371" s="633"/>
      <c r="C371" s="633"/>
      <c r="D371" s="633"/>
      <c r="E371" s="633">
        <v>3647.31</v>
      </c>
      <c r="F371" s="633">
        <v>7411.38</v>
      </c>
      <c r="G371" s="633">
        <v>7441.24</v>
      </c>
      <c r="H371" s="633">
        <v>6354.32</v>
      </c>
      <c r="I371" s="466">
        <v>6076.48</v>
      </c>
    </row>
    <row r="372" spans="1:12">
      <c r="A372" s="633" t="s">
        <v>1927</v>
      </c>
      <c r="B372" s="633"/>
      <c r="C372" s="633">
        <v>5409.09</v>
      </c>
      <c r="D372" s="633">
        <v>7574.75</v>
      </c>
      <c r="E372" s="633">
        <v>6483.19</v>
      </c>
      <c r="F372" s="633">
        <v>6134.6</v>
      </c>
      <c r="G372" s="633">
        <v>5579.02</v>
      </c>
      <c r="H372" s="633">
        <v>5620.36</v>
      </c>
      <c r="I372" s="466">
        <v>5424.9</v>
      </c>
    </row>
    <row r="373" spans="1:12">
      <c r="A373" s="633" t="s">
        <v>1928</v>
      </c>
      <c r="B373" s="633"/>
      <c r="C373" s="633">
        <v>2887.13</v>
      </c>
      <c r="D373" s="633">
        <v>7289.36</v>
      </c>
      <c r="E373" s="633">
        <v>6700.72</v>
      </c>
      <c r="F373" s="633">
        <v>6389.97</v>
      </c>
      <c r="G373" s="633">
        <v>6259.57</v>
      </c>
      <c r="H373" s="633">
        <v>5683.89</v>
      </c>
      <c r="I373" s="466">
        <v>5481.88</v>
      </c>
    </row>
    <row r="374" spans="1:12">
      <c r="A374" s="633" t="s">
        <v>1929</v>
      </c>
      <c r="B374" s="633"/>
      <c r="C374" s="633"/>
      <c r="D374" s="633">
        <v>4187.26</v>
      </c>
      <c r="E374" s="633">
        <v>7127.56</v>
      </c>
      <c r="F374" s="633">
        <v>7014.6</v>
      </c>
      <c r="G374" s="633">
        <v>7347.43</v>
      </c>
      <c r="H374" s="633">
        <v>7114.77</v>
      </c>
      <c r="I374" s="466">
        <v>6681.02</v>
      </c>
    </row>
    <row r="375" spans="1:12">
      <c r="A375" s="633" t="s">
        <v>1930</v>
      </c>
      <c r="B375" s="633"/>
      <c r="C375" s="633"/>
      <c r="D375" s="633"/>
      <c r="E375" s="633">
        <v>1149.02</v>
      </c>
      <c r="F375" s="633">
        <v>6784.49</v>
      </c>
      <c r="G375" s="633">
        <v>6485.69</v>
      </c>
      <c r="H375" s="633">
        <v>6709</v>
      </c>
      <c r="I375" s="466">
        <v>6531.74</v>
      </c>
    </row>
    <row r="376" spans="1:12">
      <c r="A376" s="633" t="s">
        <v>1931</v>
      </c>
      <c r="B376" s="633"/>
      <c r="C376" s="633">
        <v>560.97</v>
      </c>
      <c r="D376" s="633">
        <v>6493.23</v>
      </c>
      <c r="E376" s="633">
        <v>5633.54</v>
      </c>
      <c r="F376" s="633">
        <v>5605.78</v>
      </c>
      <c r="G376" s="633">
        <v>5692.3</v>
      </c>
      <c r="H376" s="633">
        <v>5615.55</v>
      </c>
      <c r="I376" s="466">
        <v>5451.92</v>
      </c>
    </row>
    <row r="377" spans="1:12">
      <c r="A377" s="633" t="s">
        <v>1932</v>
      </c>
      <c r="B377" s="633"/>
      <c r="C377" s="633"/>
      <c r="D377" s="633">
        <v>3540.71</v>
      </c>
      <c r="E377" s="633">
        <v>6451.29</v>
      </c>
      <c r="F377" s="633">
        <v>6116.98</v>
      </c>
      <c r="G377" s="633">
        <v>5518.28</v>
      </c>
      <c r="H377" s="633">
        <v>5570.68</v>
      </c>
      <c r="I377" s="466">
        <v>5359.13</v>
      </c>
    </row>
    <row r="378" spans="1:12">
      <c r="A378" s="633" t="s">
        <v>1933</v>
      </c>
      <c r="B378" s="633"/>
      <c r="C378" s="633"/>
      <c r="D378" s="633">
        <v>2253.5</v>
      </c>
      <c r="E378" s="633">
        <v>4677.21</v>
      </c>
      <c r="F378" s="633">
        <v>4145.9399999999996</v>
      </c>
      <c r="G378" s="633">
        <v>4122.09</v>
      </c>
      <c r="H378" s="633">
        <v>3905.02</v>
      </c>
      <c r="I378" s="466">
        <v>3921.9</v>
      </c>
    </row>
    <row r="379" spans="1:12">
      <c r="A379" s="633" t="s">
        <v>1934</v>
      </c>
      <c r="B379" s="633"/>
      <c r="C379" s="633"/>
      <c r="D379" s="633">
        <v>3996.16</v>
      </c>
      <c r="E379" s="633">
        <v>4796.96</v>
      </c>
      <c r="F379" s="633">
        <v>4539.91</v>
      </c>
      <c r="G379" s="633">
        <v>4422.55</v>
      </c>
      <c r="H379" s="633">
        <v>4404.54</v>
      </c>
      <c r="I379" s="466">
        <v>4521.95</v>
      </c>
    </row>
    <row r="380" spans="1:12">
      <c r="A380" s="633" t="s">
        <v>2153</v>
      </c>
      <c r="B380" s="633"/>
      <c r="C380" s="633"/>
      <c r="D380" s="633">
        <v>7111.34</v>
      </c>
      <c r="E380" s="633">
        <v>7388.48</v>
      </c>
      <c r="F380" s="633">
        <v>6919.8</v>
      </c>
      <c r="G380" s="633">
        <v>6317.36</v>
      </c>
      <c r="H380" s="633">
        <v>7032.86</v>
      </c>
      <c r="I380" s="466">
        <v>7099.44</v>
      </c>
    </row>
    <row r="381" spans="1:12">
      <c r="A381" s="633" t="s">
        <v>1935</v>
      </c>
      <c r="B381" s="633"/>
      <c r="C381" s="633">
        <v>5707.25</v>
      </c>
      <c r="D381" s="633">
        <v>6760.84</v>
      </c>
      <c r="E381" s="633">
        <v>5654.52</v>
      </c>
      <c r="F381" s="633">
        <v>5198.6400000000003</v>
      </c>
      <c r="G381" s="633">
        <v>5793.94</v>
      </c>
      <c r="H381" s="633">
        <v>5427.93</v>
      </c>
      <c r="I381" s="466">
        <v>5182.04</v>
      </c>
    </row>
    <row r="382" spans="1:12">
      <c r="A382" s="633" t="s">
        <v>1936</v>
      </c>
      <c r="B382" s="633">
        <v>268.79000000000002</v>
      </c>
      <c r="C382" s="633">
        <v>2887.3</v>
      </c>
      <c r="D382" s="633">
        <v>2845.31</v>
      </c>
      <c r="E382" s="633">
        <v>2554.5</v>
      </c>
      <c r="F382" s="633">
        <v>2367.66</v>
      </c>
      <c r="G382" s="633">
        <v>2139.87</v>
      </c>
      <c r="H382" s="633">
        <v>2200.5500000000002</v>
      </c>
      <c r="I382" s="466">
        <v>2094.7199999999998</v>
      </c>
    </row>
    <row r="383" spans="1:12">
      <c r="A383" s="633" t="s">
        <v>1937</v>
      </c>
      <c r="B383" s="633"/>
      <c r="C383" s="633"/>
      <c r="D383" s="633">
        <v>8811.84</v>
      </c>
      <c r="E383" s="633">
        <v>7749.02</v>
      </c>
      <c r="F383" s="633">
        <v>7173.29</v>
      </c>
      <c r="G383" s="633">
        <v>7058.42</v>
      </c>
      <c r="H383" s="633">
        <v>7111.46</v>
      </c>
      <c r="I383" s="466">
        <v>7426.21</v>
      </c>
    </row>
    <row r="384" spans="1:12">
      <c r="A384" s="633" t="s">
        <v>1938</v>
      </c>
      <c r="B384" s="633"/>
      <c r="C384" s="633">
        <v>4695.82</v>
      </c>
      <c r="D384" s="633">
        <v>4427.97</v>
      </c>
      <c r="E384" s="633">
        <v>3913.21</v>
      </c>
      <c r="F384" s="633">
        <v>2519.42</v>
      </c>
      <c r="G384" s="633">
        <v>2606.0300000000002</v>
      </c>
      <c r="H384" s="633">
        <v>2543.66</v>
      </c>
      <c r="I384" s="466">
        <v>2553.1799999999998</v>
      </c>
    </row>
    <row r="385" spans="1:19">
      <c r="A385" s="633" t="s">
        <v>1939</v>
      </c>
      <c r="B385" s="633"/>
      <c r="C385" s="633">
        <v>10786</v>
      </c>
      <c r="D385" s="633">
        <v>12290.22</v>
      </c>
      <c r="E385" s="633">
        <v>10793.46</v>
      </c>
      <c r="F385" s="633">
        <v>9598.59</v>
      </c>
      <c r="G385" s="633">
        <v>9306.2199999999993</v>
      </c>
      <c r="H385" s="633">
        <v>9236.06</v>
      </c>
      <c r="I385" s="466">
        <v>9348.81</v>
      </c>
    </row>
    <row r="386" spans="1:19" ht="15" thickBot="1">
      <c r="A386" s="651" t="s">
        <v>1978</v>
      </c>
      <c r="B386" s="651">
        <f>SUM(B334:B385)</f>
        <v>268.79000000000002</v>
      </c>
      <c r="C386" s="651">
        <f t="shared" ref="C386:I386" si="1">SUM(C334:C385)</f>
        <v>141840.62</v>
      </c>
      <c r="D386" s="651">
        <f t="shared" si="1"/>
        <v>255420.98999999993</v>
      </c>
      <c r="E386" s="651">
        <f t="shared" si="1"/>
        <v>264925.12999999995</v>
      </c>
      <c r="F386" s="651">
        <f t="shared" si="1"/>
        <v>267211.09000000008</v>
      </c>
      <c r="G386" s="651">
        <f t="shared" si="1"/>
        <v>266956.25</v>
      </c>
      <c r="H386" s="651">
        <f t="shared" si="1"/>
        <v>264094.97999999992</v>
      </c>
      <c r="I386" s="651">
        <f t="shared" si="1"/>
        <v>262951.35000000003</v>
      </c>
    </row>
    <row r="387" spans="1:19" ht="15" thickTop="1">
      <c r="A387" s="466"/>
      <c r="B387" s="466"/>
      <c r="C387" s="466"/>
      <c r="D387" s="466"/>
      <c r="E387" s="466"/>
      <c r="F387" s="466"/>
      <c r="G387" s="466"/>
      <c r="H387" s="466"/>
    </row>
    <row r="388" spans="1:19">
      <c r="A388" s="307" t="s">
        <v>1984</v>
      </c>
      <c r="B388" s="466"/>
      <c r="C388" s="466"/>
      <c r="D388" s="466"/>
      <c r="E388" s="466"/>
      <c r="F388" s="466"/>
      <c r="G388" s="466"/>
      <c r="H388" s="466"/>
    </row>
    <row r="389" spans="1:19" ht="15" thickBot="1">
      <c r="A389" s="652" t="s">
        <v>1979</v>
      </c>
      <c r="B389" s="653">
        <f>B386+B332</f>
        <v>268.79000000000002</v>
      </c>
      <c r="C389" s="653">
        <f t="shared" ref="C389:I389" si="2">C386+C332</f>
        <v>1239621.3799999999</v>
      </c>
      <c r="D389" s="653">
        <f t="shared" si="2"/>
        <v>4458029.3199999984</v>
      </c>
      <c r="E389" s="653">
        <f t="shared" si="2"/>
        <v>4900733.9799999949</v>
      </c>
      <c r="F389" s="653">
        <f t="shared" si="2"/>
        <v>4523992.9300000034</v>
      </c>
      <c r="G389" s="653">
        <f t="shared" si="2"/>
        <v>4461250.37</v>
      </c>
      <c r="H389" s="653">
        <f t="shared" si="2"/>
        <v>4343212.6099999985</v>
      </c>
      <c r="I389" s="653">
        <f t="shared" si="2"/>
        <v>4256745.5500000017</v>
      </c>
    </row>
    <row r="390" spans="1:19" ht="15" thickTop="1">
      <c r="A390" s="655"/>
      <c r="B390" s="656"/>
      <c r="C390" s="656"/>
      <c r="D390" s="656"/>
      <c r="E390" s="656"/>
      <c r="F390" s="656"/>
      <c r="G390" s="656"/>
      <c r="H390" s="656"/>
    </row>
    <row r="391" spans="1:19" s="466" customFormat="1">
      <c r="A391" t="s">
        <v>1982</v>
      </c>
      <c r="D391"/>
      <c r="I391"/>
    </row>
    <row r="392" spans="1:19" ht="15" thickBot="1">
      <c r="A392" s="652" t="s">
        <v>1980</v>
      </c>
      <c r="B392" s="653">
        <f>B389/1000</f>
        <v>0.26879000000000003</v>
      </c>
      <c r="C392" s="653">
        <f t="shared" ref="C392:I392" si="3">C389/1000</f>
        <v>1239.6213799999998</v>
      </c>
      <c r="D392" s="653">
        <f t="shared" si="3"/>
        <v>4458.0293199999987</v>
      </c>
      <c r="E392" s="654">
        <f t="shared" si="3"/>
        <v>4900.7339799999945</v>
      </c>
      <c r="F392" s="654">
        <f t="shared" si="3"/>
        <v>4523.9929300000031</v>
      </c>
      <c r="G392" s="654">
        <f t="shared" si="3"/>
        <v>4461.2503699999997</v>
      </c>
      <c r="H392" s="654">
        <f t="shared" si="3"/>
        <v>4343.2126099999987</v>
      </c>
      <c r="I392" s="654">
        <f t="shared" si="3"/>
        <v>4256.7455500000015</v>
      </c>
    </row>
    <row r="393" spans="1:19" ht="15" thickTop="1">
      <c r="A393" s="658"/>
      <c r="B393" s="659"/>
      <c r="C393" s="659"/>
      <c r="D393" s="659"/>
      <c r="E393" s="659"/>
      <c r="F393" s="659"/>
      <c r="G393" s="659"/>
      <c r="H393" s="659"/>
      <c r="K393" t="s">
        <v>1985</v>
      </c>
    </row>
    <row r="394" spans="1:19" s="6" customFormat="1">
      <c r="A394" s="657" t="s">
        <v>1983</v>
      </c>
      <c r="B394" s="325"/>
      <c r="C394" s="325"/>
      <c r="D394" s="325"/>
      <c r="E394" s="325"/>
      <c r="F394" s="325"/>
      <c r="G394" s="325"/>
      <c r="H394" s="325"/>
      <c r="I394" s="325"/>
      <c r="K394" s="325">
        <v>2007</v>
      </c>
      <c r="L394" s="325">
        <v>2008</v>
      </c>
      <c r="M394" s="325">
        <v>2009</v>
      </c>
      <c r="N394" s="325">
        <v>2010</v>
      </c>
      <c r="O394" s="325">
        <v>2011</v>
      </c>
      <c r="P394" s="325">
        <v>2012</v>
      </c>
      <c r="Q394" s="325">
        <v>2013</v>
      </c>
      <c r="R394" s="325">
        <v>2014</v>
      </c>
      <c r="S394" s="325"/>
    </row>
    <row r="395" spans="1:19">
      <c r="A395" s="325"/>
      <c r="B395" s="325">
        <v>2007</v>
      </c>
      <c r="C395" s="325">
        <v>2008</v>
      </c>
      <c r="D395" s="325">
        <v>2009</v>
      </c>
      <c r="E395" s="325">
        <v>2010</v>
      </c>
      <c r="F395" s="325">
        <v>2011</v>
      </c>
      <c r="G395" s="325">
        <v>2012</v>
      </c>
      <c r="H395" s="325">
        <v>2013</v>
      </c>
      <c r="I395" s="325">
        <v>2014</v>
      </c>
      <c r="K395" s="339">
        <f>'CO2 faktorer 141015'!D29</f>
        <v>475.60469557514637</v>
      </c>
      <c r="L395" s="339">
        <f>'CO2 faktorer 141015'!E29</f>
        <v>480.59286208285431</v>
      </c>
      <c r="M395" s="339">
        <f>'CO2 faktorer 141015'!F29</f>
        <v>468.42105263157896</v>
      </c>
      <c r="N395" s="339">
        <f>'CO2 faktorer 141015'!G29</f>
        <v>454.73684210526318</v>
      </c>
      <c r="O395" s="339">
        <f>'CO2 faktorer 141015'!H29</f>
        <v>384.21052631578948</v>
      </c>
      <c r="P395" s="339">
        <f>'CO2 faktorer 141015'!I29</f>
        <v>307.36842105263162</v>
      </c>
      <c r="Q395" s="339">
        <f>'CO2 faktorer 141015'!J29</f>
        <v>382.10526315789474</v>
      </c>
      <c r="R395" s="339">
        <f>'CO2 faktorer 141015'!K29</f>
        <v>307.36842105263162</v>
      </c>
      <c r="S395" s="339"/>
    </row>
    <row r="396" spans="1:19" ht="15" thickBot="1">
      <c r="A396" s="325" t="s">
        <v>1981</v>
      </c>
      <c r="B396" s="663">
        <f>'Gl. gadelys 150814'!G345/1000</f>
        <v>4997.6322149999996</v>
      </c>
      <c r="C396" s="663">
        <f>'Gl. gadelys 150814'!H345/1000</f>
        <v>4955.4402149999996</v>
      </c>
      <c r="D396" s="663">
        <f>'Gl. gadelys 150814'!I345/1000</f>
        <v>4850.9379300000001</v>
      </c>
      <c r="E396" s="664">
        <f>E392</f>
        <v>4900.7339799999945</v>
      </c>
      <c r="F396" s="664">
        <f t="shared" ref="F396:H396" si="4">F392</f>
        <v>4523.9929300000031</v>
      </c>
      <c r="G396" s="664">
        <f t="shared" si="4"/>
        <v>4461.2503699999997</v>
      </c>
      <c r="H396" s="664">
        <f t="shared" si="4"/>
        <v>4343.2126099999987</v>
      </c>
      <c r="I396" s="664">
        <f t="shared" ref="I396" si="5">I392</f>
        <v>4256.7455500000015</v>
      </c>
      <c r="K396" s="661">
        <f t="shared" ref="K396:Q396" si="6">B396*K395/1000</f>
        <v>2376.8973482116189</v>
      </c>
      <c r="L396" s="661">
        <f t="shared" si="6"/>
        <v>2381.5491958073248</v>
      </c>
      <c r="M396" s="661">
        <f t="shared" si="6"/>
        <v>2272.2814514210527</v>
      </c>
      <c r="N396" s="661">
        <f t="shared" si="6"/>
        <v>2228.5442940631556</v>
      </c>
      <c r="O396" s="661">
        <f t="shared" si="6"/>
        <v>1738.1657046842117</v>
      </c>
      <c r="P396" s="661">
        <f t="shared" si="6"/>
        <v>1371.2474821473686</v>
      </c>
      <c r="Q396" s="661">
        <f t="shared" si="6"/>
        <v>1659.5643972947362</v>
      </c>
      <c r="R396" s="661">
        <f t="shared" ref="R396" si="7">I396*R395/1000</f>
        <v>1308.3891585263166</v>
      </c>
      <c r="S396" s="661"/>
    </row>
    <row r="397" spans="1:19" ht="15" thickTop="1"/>
  </sheetData>
  <pageMargins left="0.7" right="0.7" top="0.75" bottom="0.75" header="0.3" footer="0.3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xcel" ma:contentTypeID="0x010100D8B343EA0D964E4391C36A6FC1FC0EA6002541AEB5996165449415CD71D50BF797" ma:contentTypeVersion="24" ma:contentTypeDescription="" ma:contentTypeScope="" ma:versionID="c012c4de67c89ef8b2e3f08173e888ee">
  <xsd:schema xmlns:xsd="http://www.w3.org/2001/XMLSchema" xmlns:xs="http://www.w3.org/2001/XMLSchema" xmlns:p="http://schemas.microsoft.com/office/2006/metadata/properties" xmlns:ns1="http://schemas.microsoft.com/sharepoint/v3" xmlns:ns2="f51c49b8-fafd-4ba4-bc90-98f5a739531c" targetNamespace="http://schemas.microsoft.com/office/2006/metadata/properties" ma:root="true" ma:fieldsID="ac8cd17328c3fbe1f10287e56fde442c" ns1:_="" ns2:_="">
    <xsd:import namespace="http://schemas.microsoft.com/sharepoint/v3"/>
    <xsd:import namespace="f51c49b8-fafd-4ba4-bc90-98f5a739531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1:DocumentSetDescription" minOccurs="0"/>
                <xsd:element ref="ns2:CRMinfo"/>
                <xsd:element ref="ns2:Sagsnummer"/>
                <xsd:element ref="ns2:Sagsnavn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ocumentSetDescription" ma:index="11" nillable="true" ma:displayName="Beskrivelse" ma:description="En beskrivelse af sagen" ma:internalName="DocumentSet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1c49b8-fafd-4ba4-bc90-98f5a739531c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ærdi for dokument-id" ma:description="Værdien af det dokument-id, der er tildelt dette element.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 link til dette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CRMinfo" ma:index="12" ma:displayName="CRM kundenummer" ma:description="" ma:internalName="CRMinfo" ma:readOnly="false">
      <xsd:simpleType>
        <xsd:restriction base="dms:Text">
          <xsd:maxLength value="255"/>
        </xsd:restriction>
      </xsd:simpleType>
    </xsd:element>
    <xsd:element name="Sagsnummer" ma:index="13" ma:displayName="Sagsnummer" ma:description="" ma:internalName="Sagsnummer" ma:readOnly="false">
      <xsd:simpleType>
        <xsd:restriction base="dms:Text">
          <xsd:maxLength value="255"/>
        </xsd:restriction>
      </xsd:simpleType>
    </xsd:element>
    <xsd:element name="Sagsnavn" ma:index="14" ma:displayName="Sagsnavn" ma:description="" ma:internalName="Sagsnavn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agsnavn xmlns="f51c49b8-fafd-4ba4-bc90-98f5a739531c">CO2 opgørelse 2014</Sagsnavn>
    <Sagsnummer xmlns="f51c49b8-fafd-4ba4-bc90-98f5a739531c">15-1808</Sagsnummer>
    <CRMinfo xmlns="f51c49b8-fafd-4ba4-bc90-98f5a739531c">5174463</CRMinfo>
    <DocumentSetDescription xmlns="http://schemas.microsoft.com/sharepoint/v3">Bistå klimakoordinator Lene Sternsdorf med CO2-regnskabet 2014 for Sønderborg Kommunes bygninger, transport og gadelys.</DocumentSetDescription>
    <_dlc_DocId xmlns="f51c49b8-fafd-4ba4-bc90-98f5a739531c">SE09-3-3849</_dlc_DocId>
    <_dlc_DocIdUrl xmlns="f51c49b8-fafd-4ba4-bc90-98f5a739531c">
      <Url>http://sedocs/sefo09/sefoa905/_layouts/15/DocIdRedir.aspx?ID=SE09-3-3849</Url>
      <Description>SE09-3-3849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SharedContentType xmlns="Microsoft.SharePoint.Taxonomy.ContentTypeSync" SourceId="82818134-8d05-4f38-8c2d-7bc7261e0251" ContentTypeId="0x010100D8B343EA0D964E4391C36A6FC1FC0EA6" PreviousValue="false"/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255B1D-FA8A-4513-8790-4485AE911859}"/>
</file>

<file path=customXml/itemProps2.xml><?xml version="1.0" encoding="utf-8"?>
<ds:datastoreItem xmlns:ds="http://schemas.openxmlformats.org/officeDocument/2006/customXml" ds:itemID="{9CD92ED9-0BA2-4C6E-ADBE-65D3D5F8BF4E}"/>
</file>

<file path=customXml/itemProps3.xml><?xml version="1.0" encoding="utf-8"?>
<ds:datastoreItem xmlns:ds="http://schemas.openxmlformats.org/officeDocument/2006/customXml" ds:itemID="{352563DA-87D6-4F72-B2C7-EEA80252F871}"/>
</file>

<file path=customXml/itemProps4.xml><?xml version="1.0" encoding="utf-8"?>
<ds:datastoreItem xmlns:ds="http://schemas.openxmlformats.org/officeDocument/2006/customXml" ds:itemID="{FA8601D4-6D33-4578-AB68-1172673B8840}"/>
</file>

<file path=customXml/itemProps5.xml><?xml version="1.0" encoding="utf-8"?>
<ds:datastoreItem xmlns:ds="http://schemas.openxmlformats.org/officeDocument/2006/customXml" ds:itemID="{FB0370FE-AEFB-4939-8322-D31FD4E5BB2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14</vt:i4>
      </vt:variant>
    </vt:vector>
  </HeadingPairs>
  <TitlesOfParts>
    <vt:vector size="14" baseType="lpstr">
      <vt:lpstr>Grafer </vt:lpstr>
      <vt:lpstr>Opsamling 141015</vt:lpstr>
      <vt:lpstr>EL 141015</vt:lpstr>
      <vt:lpstr>Summeret varme 191015</vt:lpstr>
      <vt:lpstr>Varme 201015</vt:lpstr>
      <vt:lpstr>Brændstof 141015</vt:lpstr>
      <vt:lpstr>Vand 141015</vt:lpstr>
      <vt:lpstr>Gl. gadelys 150814</vt:lpstr>
      <vt:lpstr>Ny gadelys 150915</vt:lpstr>
      <vt:lpstr>PZ målsætningen fra Inge 121114</vt:lpstr>
      <vt:lpstr>Graddage 150815</vt:lpstr>
      <vt:lpstr>CO2 faktorer 141015</vt:lpstr>
      <vt:lpstr>Priser 130814</vt:lpstr>
      <vt:lpstr>El brændsler 150815</vt:lpstr>
    </vt:vector>
  </TitlesOfParts>
  <Company>Sønderborg Kommune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dklstr</dc:creator>
  <cp:lastModifiedBy>Grete Feldbech Kjeldsen</cp:lastModifiedBy>
  <cp:lastPrinted>2014-11-11T12:47:41Z</cp:lastPrinted>
  <dcterms:created xsi:type="dcterms:W3CDTF">2013-06-24T07:13:57Z</dcterms:created>
  <dcterms:modified xsi:type="dcterms:W3CDTF">2015-10-20T09:50:38Z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0x010100D8B343EA0D964E4391C36A6FC1FC0EA6002541AEB5996165449415CD71D50BF797</vt:lpwstr>
  </property>
  <property fmtid="{D5CDD505-2E9C-101B-9397-08002B2CF9AE}" pid="3" name="_dlc_DocIdItemGuid">
    <vt:lpwstr>9f92d73c-edb1-4619-bd4c-a75874bb9aa0</vt:lpwstr>
  </property>
  <property fmtid="{D5CDD505-2E9C-101B-9397-08002B2CF9AE}" pid="4" name="TaxKeyword">
    <vt:lpwstr/>
  </property>
  <property fmtid="{D5CDD505-2E9C-101B-9397-08002B2CF9AE}" pid="5" name="Aktivitetsnavn">
    <vt:lpwstr>CO2 opgørelse 2014</vt:lpwstr>
  </property>
  <property fmtid="{D5CDD505-2E9C-101B-9397-08002B2CF9AE}" pid="6" name="TaxCatchAll">
    <vt:lpwstr/>
  </property>
  <property fmtid="{D5CDD505-2E9C-101B-9397-08002B2CF9AE}" pid="7" name="TaxKeywordTaxHTField">
    <vt:lpwstr/>
  </property>
</Properties>
</file>