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65" yWindow="240" windowWidth="28560" windowHeight="12525" tabRatio="640" activeTab="1"/>
  </bookViews>
  <sheets>
    <sheet name="Introark" sheetId="6" r:id="rId1"/>
    <sheet name="Bygn el og varmeforbrug mm" sheetId="1" r:id="rId2"/>
    <sheet name="Transport" sheetId="3" r:id="rId3"/>
    <sheet name="Andre projekter" sheetId="4" state="hidden" r:id="rId4"/>
    <sheet name="Samlet opgørelse" sheetId="5" r:id="rId5"/>
    <sheet name="Emissionsfaktorer" sheetId="2" r:id="rId6"/>
  </sheets>
  <externalReferences>
    <externalReference r:id="rId7"/>
  </externalReferences>
  <definedNames>
    <definedName name="_xlnm.Print_Area" localSheetId="3">'Andre projekter'!#REF!</definedName>
    <definedName name="_xlnm.Print_Area" localSheetId="1">'Bygn el og varmeforbrug mm'!$A$1:$O$146</definedName>
    <definedName name="_xlnm.Print_Area" localSheetId="5">Emissionsfaktorer!$A$1:$D$20</definedName>
    <definedName name="_xlnm.Print_Area" localSheetId="0">Introark!$A$1:$L$20</definedName>
    <definedName name="_xlnm.Print_Area" localSheetId="4">'Samlet opgørelse'!$A$1:$H$27</definedName>
    <definedName name="_xlnm.Print_Area" localSheetId="2">Transport!$A$1:$E$18</definedName>
  </definedNames>
  <calcPr calcId="145621"/>
</workbook>
</file>

<file path=xl/calcChain.xml><?xml version="1.0" encoding="utf-8"?>
<calcChain xmlns="http://schemas.openxmlformats.org/spreadsheetml/2006/main">
  <c r="C11" i="5" l="1"/>
  <c r="B24" i="5"/>
  <c r="D8" i="5"/>
  <c r="O138" i="1"/>
  <c r="E145" i="1"/>
  <c r="E146" i="1"/>
  <c r="H150" i="1"/>
  <c r="E121" i="1" l="1"/>
  <c r="E25" i="1"/>
  <c r="C15" i="3" l="1"/>
  <c r="C16" i="3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2" i="1"/>
  <c r="M11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3" i="1"/>
  <c r="J14" i="1"/>
  <c r="J15" i="1"/>
  <c r="J16" i="1"/>
  <c r="J17" i="1"/>
  <c r="J18" i="1"/>
  <c r="J19" i="1"/>
  <c r="J12" i="1"/>
  <c r="J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" i="1"/>
  <c r="G13" i="1"/>
  <c r="G12" i="1"/>
  <c r="G11" i="1"/>
  <c r="N10" i="1" l="1"/>
  <c r="H121" i="1"/>
  <c r="K25" i="1"/>
  <c r="K10" i="1"/>
  <c r="N50" i="1"/>
  <c r="H25" i="1"/>
  <c r="K50" i="1"/>
  <c r="N131" i="1"/>
  <c r="N64" i="1"/>
  <c r="N25" i="1"/>
  <c r="H91" i="1"/>
  <c r="N121" i="1"/>
  <c r="N97" i="1"/>
  <c r="H10" i="1"/>
  <c r="H131" i="1"/>
  <c r="H97" i="1"/>
  <c r="H64" i="1"/>
  <c r="H50" i="1"/>
  <c r="N91" i="1"/>
  <c r="E91" i="1" l="1"/>
  <c r="N138" i="1"/>
  <c r="N145" i="1" s="1"/>
  <c r="N146" i="1" s="1"/>
  <c r="K138" i="1"/>
  <c r="H138" i="1"/>
  <c r="H145" i="1" s="1"/>
  <c r="H146" i="1" s="1"/>
  <c r="K131" i="1"/>
  <c r="K121" i="1"/>
  <c r="K97" i="1"/>
  <c r="K91" i="1"/>
  <c r="K64" i="1"/>
  <c r="K145" i="1" l="1"/>
  <c r="K146" i="1" s="1"/>
  <c r="E138" i="1"/>
  <c r="C23" i="5" s="1"/>
  <c r="C138" i="1"/>
  <c r="E131" i="1"/>
  <c r="E97" i="1"/>
  <c r="E64" i="1"/>
  <c r="E50" i="1"/>
  <c r="E10" i="1"/>
  <c r="O10" i="1" s="1"/>
  <c r="C131" i="1"/>
  <c r="C121" i="1"/>
  <c r="O131" i="1" l="1"/>
  <c r="C16" i="5" s="1"/>
  <c r="O121" i="1"/>
  <c r="C15" i="5" s="1"/>
  <c r="C50" i="1"/>
  <c r="C25" i="1"/>
  <c r="O50" i="1" l="1"/>
  <c r="E7" i="3" l="1"/>
  <c r="C97" i="1"/>
  <c r="C91" i="1"/>
  <c r="C64" i="1"/>
  <c r="C10" i="1"/>
  <c r="C18" i="5" l="1"/>
  <c r="D7" i="3"/>
  <c r="C8" i="3"/>
  <c r="C9" i="3" s="1"/>
  <c r="B8" i="3"/>
  <c r="B9" i="3" s="1"/>
  <c r="C17" i="5" l="1"/>
  <c r="E9" i="3"/>
  <c r="D8" i="3"/>
  <c r="D9" i="3" s="1"/>
  <c r="O64" i="1"/>
  <c r="O25" i="1"/>
  <c r="O97" i="1"/>
  <c r="O91" i="1"/>
  <c r="O146" i="1" l="1"/>
  <c r="C14" i="5"/>
  <c r="C10" i="5"/>
  <c r="C13" i="5"/>
  <c r="C9" i="5"/>
  <c r="C22" i="5"/>
  <c r="E22" i="5" s="1"/>
  <c r="C12" i="5"/>
  <c r="D17" i="5"/>
  <c r="F8" i="5" l="1"/>
  <c r="D22" i="5"/>
  <c r="F22" i="5" s="1"/>
  <c r="C8" i="5"/>
  <c r="E8" i="5" s="1"/>
  <c r="F17" i="5"/>
  <c r="D24" i="5" l="1"/>
  <c r="C24" i="5"/>
  <c r="E24" i="5" s="1"/>
  <c r="F24" i="5" l="1"/>
</calcChain>
</file>

<file path=xl/sharedStrings.xml><?xml version="1.0" encoding="utf-8"?>
<sst xmlns="http://schemas.openxmlformats.org/spreadsheetml/2006/main" count="275" uniqueCount="228">
  <si>
    <t>Fyringsolie</t>
  </si>
  <si>
    <t>Naturgas</t>
  </si>
  <si>
    <t>Diesel</t>
  </si>
  <si>
    <t>Benzin</t>
  </si>
  <si>
    <t>Kørsel i privatbiler</t>
  </si>
  <si>
    <t>Kr.</t>
  </si>
  <si>
    <t xml:space="preserve"> km/år </t>
  </si>
  <si>
    <t>El</t>
  </si>
  <si>
    <t>Varme</t>
  </si>
  <si>
    <t>g/km</t>
  </si>
  <si>
    <t>Enhed</t>
  </si>
  <si>
    <t>Værdi</t>
  </si>
  <si>
    <t>Energistyrelsen</t>
  </si>
  <si>
    <t>MJ/liter</t>
  </si>
  <si>
    <r>
      <t>MJ/Nm</t>
    </r>
    <r>
      <rPr>
        <vertAlign val="superscript"/>
        <sz val="9"/>
        <color theme="1"/>
        <rFont val="Verdana"/>
        <family val="2"/>
      </rPr>
      <t>3</t>
    </r>
  </si>
  <si>
    <t>g/kwh</t>
  </si>
  <si>
    <t>g/liter</t>
  </si>
  <si>
    <t>Område/delområde</t>
  </si>
  <si>
    <t>Ændring (%)</t>
  </si>
  <si>
    <t>Transport i alt</t>
  </si>
  <si>
    <t>I alt</t>
  </si>
  <si>
    <t>kWh</t>
  </si>
  <si>
    <t>liter</t>
  </si>
  <si>
    <t>Areal</t>
  </si>
  <si>
    <t>Fjernvarme</t>
  </si>
  <si>
    <t>Antal borgere =</t>
  </si>
  <si>
    <t>Kilde</t>
  </si>
  <si>
    <t>Energinet.dk</t>
  </si>
  <si>
    <t>Lokal fjernvarmeværk</t>
  </si>
  <si>
    <t>Adm. bygninger i alt</t>
  </si>
  <si>
    <t>Skoler i alt</t>
  </si>
  <si>
    <t>Daginstitutioner i alt</t>
  </si>
  <si>
    <t>Fritidsklubber i alt</t>
  </si>
  <si>
    <t>m2</t>
  </si>
  <si>
    <t>Ældrepleje i alt</t>
  </si>
  <si>
    <t>Nm3</t>
  </si>
  <si>
    <t>Emissionsfaktorer</t>
  </si>
  <si>
    <t>CO2-emissionsfaktor for LPG (ukrudtsbrændere)</t>
  </si>
  <si>
    <t>Gnsn CO2-emission pr. km for benzinbil</t>
  </si>
  <si>
    <t>Gnsn CO2-emission pr. km for dieselbil</t>
  </si>
  <si>
    <t>Gnsn CO2-emission pr. km for alle biler</t>
  </si>
  <si>
    <t>g/kg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</si>
  <si>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-udledninger</t>
    </r>
  </si>
  <si>
    <t>CO2-emission (tons)</t>
  </si>
  <si>
    <t>Opgørelse for transport</t>
  </si>
  <si>
    <t>Forvaltningens køretøjer</t>
  </si>
  <si>
    <t>Kørsel i private køretøjer</t>
  </si>
  <si>
    <t>Udbetalt refusion</t>
  </si>
  <si>
    <t>Energiindhold</t>
  </si>
  <si>
    <t>tons CO2</t>
  </si>
  <si>
    <t>CO2-emission</t>
  </si>
  <si>
    <t>Brændstofforbrug</t>
  </si>
  <si>
    <t>Kørte km</t>
  </si>
  <si>
    <t xml:space="preserve">  - Adm. bygninger i alt</t>
  </si>
  <si>
    <t xml:space="preserve">  - Skoler i alt</t>
  </si>
  <si>
    <t xml:space="preserve">  - Daginstitutioner i alt</t>
  </si>
  <si>
    <t xml:space="preserve">  - Fritidsklubber i alt</t>
  </si>
  <si>
    <t xml:space="preserve">  - Ældrepleje i alt</t>
  </si>
  <si>
    <t xml:space="preserve">  - Specialinstitutioner i alt</t>
  </si>
  <si>
    <t xml:space="preserve">  - Kulturinstitutioner i alt</t>
  </si>
  <si>
    <t>Bygningers el og varmeforbrug i alt</t>
  </si>
  <si>
    <t xml:space="preserve">  - Plejepersonalekørsel</t>
  </si>
  <si>
    <t xml:space="preserve">  - Teknisk forvaltning</t>
  </si>
  <si>
    <t>Samlet opgørelse</t>
  </si>
  <si>
    <t xml:space="preserve">  - Kørsel i private køretøjer</t>
  </si>
  <si>
    <t>Ændring (%)*</t>
  </si>
  <si>
    <t>Kørsel i private køretøjer (benzin eller diesel)</t>
  </si>
  <si>
    <t>Fiktiv til sammenligning</t>
  </si>
  <si>
    <t>- og andre faktorer</t>
  </si>
  <si>
    <t>Bilag 1 – Regneark med opstillet CO2-opgørelse for en fiktiv kommune</t>
  </si>
  <si>
    <t>Bilag til:</t>
  </si>
  <si>
    <t>Klimakommuner</t>
  </si>
  <si>
    <r>
      <t>Vejledning til opgørelse af CO</t>
    </r>
    <r>
      <rPr>
        <b/>
        <vertAlign val="subscript"/>
        <sz val="14"/>
        <color theme="1"/>
        <rFont val="Verdana"/>
        <family val="2"/>
      </rPr>
      <t>2</t>
    </r>
    <r>
      <rPr>
        <b/>
        <sz val="14"/>
        <color theme="1"/>
        <rFont val="Verdana"/>
        <family val="2"/>
      </rPr>
      <t>-udledninger og</t>
    </r>
  </si>
  <si>
    <t>-reduktioner for kommunen som virksomhed</t>
  </si>
  <si>
    <t>Se vejledningens afsnit 7 for forklaring på dette regneark</t>
  </si>
  <si>
    <t>Christian Poll</t>
  </si>
  <si>
    <t>Danmarks Naturfredningsforening</t>
  </si>
  <si>
    <t>Masnedøgade 20</t>
  </si>
  <si>
    <t>2100 Ø</t>
  </si>
  <si>
    <t>tlf. 31193249</t>
  </si>
  <si>
    <t>cpo@dn.dk</t>
  </si>
  <si>
    <t>Kontakt:</t>
  </si>
  <si>
    <t>Gnsn CO2-emission pr. km for taxa</t>
  </si>
  <si>
    <t>Miljø og Sundhed</t>
  </si>
  <si>
    <t xml:space="preserve">  - Kørsel i taxa</t>
  </si>
  <si>
    <r>
      <t>g/Nm</t>
    </r>
    <r>
      <rPr>
        <vertAlign val="superscript"/>
        <sz val="10"/>
        <rFont val="Verdana"/>
        <family val="2"/>
      </rPr>
      <t>3</t>
    </r>
  </si>
  <si>
    <t>Andet</t>
  </si>
  <si>
    <t xml:space="preserve">  - Vejbelysning</t>
  </si>
  <si>
    <t>Opgørelse for bygningers el-og varmeforbrug samt andet</t>
  </si>
  <si>
    <t>Version II-A – 12. marts 2012</t>
  </si>
  <si>
    <t>Varde Kommune</t>
  </si>
  <si>
    <t>Energiforbrug i kommunens bygninger i 2014</t>
  </si>
  <si>
    <t>Kommune bilerne i Årre</t>
  </si>
  <si>
    <r>
      <t>Varde Kommune</t>
    </r>
    <r>
      <rPr>
        <b/>
        <sz val="10"/>
        <color rgb="FF000000"/>
        <rFont val="Verdana"/>
        <family val="2"/>
      </rPr>
      <t xml:space="preserve"> </t>
    </r>
  </si>
  <si>
    <t xml:space="preserve"> </t>
  </si>
  <si>
    <t>El, 2014</t>
  </si>
  <si>
    <t xml:space="preserve">Energibesparende tiltag </t>
  </si>
  <si>
    <t>2014*</t>
  </si>
  <si>
    <t>Tistrup Stationsskole</t>
  </si>
  <si>
    <t>Agerbæk skole</t>
  </si>
  <si>
    <t>Alslev skole</t>
  </si>
  <si>
    <t>Ansager skole</t>
  </si>
  <si>
    <t>Billum skole</t>
  </si>
  <si>
    <t>Horne skole</t>
  </si>
  <si>
    <t>Janderup skole</t>
  </si>
  <si>
    <t>Lunde-kvong skole</t>
  </si>
  <si>
    <t>Nordenskov skole</t>
  </si>
  <si>
    <t>Næsbjerg skole</t>
  </si>
  <si>
    <t>Nørre Nebel skole</t>
  </si>
  <si>
    <t>Oksbøl Blåvandshuk skole</t>
  </si>
  <si>
    <t>Outrup skole</t>
  </si>
  <si>
    <t>Sig Thorstrup skole</t>
  </si>
  <si>
    <t>Starup skole</t>
  </si>
  <si>
    <t>Tistrup skole</t>
  </si>
  <si>
    <t>Brorsonskolen</t>
  </si>
  <si>
    <t>Lykkegårdskolen</t>
  </si>
  <si>
    <t>Sct. Jacobi skole</t>
  </si>
  <si>
    <t>Ølgod skole</t>
  </si>
  <si>
    <t>Skolen ved Tippen, Ansager</t>
  </si>
  <si>
    <t>Varde STU center</t>
  </si>
  <si>
    <t>Ungdomsskolen</t>
  </si>
  <si>
    <t>Årre skole</t>
  </si>
  <si>
    <t>Regnbuen</t>
  </si>
  <si>
    <t>Isbjergparken</t>
  </si>
  <si>
    <t>Agerbæk børnehus</t>
  </si>
  <si>
    <t>Børnehuset lysningen (Hoppeloppen)</t>
  </si>
  <si>
    <t>Lundparken</t>
  </si>
  <si>
    <t>Solsikken</t>
  </si>
  <si>
    <t>Naturligvis</t>
  </si>
  <si>
    <t>Sønderalle</t>
  </si>
  <si>
    <t>Skovmusen</t>
  </si>
  <si>
    <t>HolmeÅHuset (Starup)</t>
  </si>
  <si>
    <t>Højgårdsparken</t>
  </si>
  <si>
    <t>Kilden</t>
  </si>
  <si>
    <t>Mælkevejen</t>
  </si>
  <si>
    <t>Nordenskov (Teglhuset)</t>
  </si>
  <si>
    <t>Oksbøl børnehave</t>
  </si>
  <si>
    <t>Outrup børnehave</t>
  </si>
  <si>
    <t>Skovbrynet</t>
  </si>
  <si>
    <t>Smørhullet</t>
  </si>
  <si>
    <t>Svalehuset</t>
  </si>
  <si>
    <t>Søndermarken</t>
  </si>
  <si>
    <t>Trinbrættet</t>
  </si>
  <si>
    <t>Vestervold</t>
  </si>
  <si>
    <t>Østervang</t>
  </si>
  <si>
    <t>Kærhøgevej</t>
  </si>
  <si>
    <t>SFO i alt</t>
  </si>
  <si>
    <t>Alslev SFO</t>
  </si>
  <si>
    <t>Ansager SFO</t>
  </si>
  <si>
    <t>Billum SFO</t>
  </si>
  <si>
    <t>Horne SFO</t>
  </si>
  <si>
    <t>Janderup SFO</t>
  </si>
  <si>
    <t>Blåvandshukskole SFO 2 og 3</t>
  </si>
  <si>
    <t>Ourtrup SFO</t>
  </si>
  <si>
    <t>Sig Thorstrup SFO</t>
  </si>
  <si>
    <t>Brorson SFO</t>
  </si>
  <si>
    <t>Lykkegård SFO</t>
  </si>
  <si>
    <t>Specialklasserækken SFO</t>
  </si>
  <si>
    <t>Ølgod SFO</t>
  </si>
  <si>
    <t>Blåvandshukskole SFO 1</t>
  </si>
  <si>
    <t>Hedevang</t>
  </si>
  <si>
    <t>Årre</t>
  </si>
  <si>
    <t>Varde fritidsklubben</t>
  </si>
  <si>
    <t>Ungehus</t>
  </si>
  <si>
    <t>Fælles Klubber</t>
  </si>
  <si>
    <t>Stålværksvej 13 (atletklub, skytteklub, bueskytter og modelsnedkeriet)</t>
  </si>
  <si>
    <t>Agerbæk klubhus</t>
  </si>
  <si>
    <t>Bittegården</t>
  </si>
  <si>
    <t>Ejendommen Rosenvænget, Ølgod</t>
  </si>
  <si>
    <t>Ejendommen Løkkevang, Ølgod</t>
  </si>
  <si>
    <t>Ældrebioliger yderiksvej 40</t>
  </si>
  <si>
    <t>Ældrecentrene Søndervang</t>
  </si>
  <si>
    <t>Ældrebolger Helle Plejecenter + Vinkelvej</t>
  </si>
  <si>
    <t>Poghøj, Vestergade 20 Oksbøl</t>
  </si>
  <si>
    <t>Ældreboliger Møllegården 2, Outrup</t>
  </si>
  <si>
    <t>Ældreboliger Årre, Hybenbo</t>
  </si>
  <si>
    <t>Hornelunden, Horne</t>
  </si>
  <si>
    <t>Tistrup Plejecenter</t>
  </si>
  <si>
    <t>Carolineparken Varde</t>
  </si>
  <si>
    <t>Sognelunden Agerbæk</t>
  </si>
  <si>
    <t>Starup helle Plejecenter</t>
  </si>
  <si>
    <t>Ølgod aktivitetscenter</t>
  </si>
  <si>
    <t>Ølgod Vinkelvejscentret</t>
  </si>
  <si>
    <t>Alslev Thueslund</t>
  </si>
  <si>
    <t>Oksbøl Poghøj virks. 7</t>
  </si>
  <si>
    <t>Outrup møllegården</t>
  </si>
  <si>
    <t>Ældreboliger Sognelunden</t>
  </si>
  <si>
    <t>Ældreboliger Nordenskov Solhøj</t>
  </si>
  <si>
    <t>Ældreboliger Lyngparken Varde</t>
  </si>
  <si>
    <t>Specialinstitutioner total</t>
  </si>
  <si>
    <t>Varde pensionatet Bøgebly</t>
  </si>
  <si>
    <t>Varde Bo-Østervang</t>
  </si>
  <si>
    <t>Varde Lunden</t>
  </si>
  <si>
    <t>Afdeling 1 Ølgod (Rosenvænget, Løkkevang, Café løkkevang</t>
  </si>
  <si>
    <t>Kirkegade og Gartnervænget Oksbøl</t>
  </si>
  <si>
    <t>Afdeling 4, Varde Humlehaven 2, 59 og 72 , Café 1C Kærhøgevej og Svaneparken</t>
  </si>
  <si>
    <t>Botilbud Søndergade 44, Varde</t>
  </si>
  <si>
    <t>Janderup, Vidagerhus</t>
  </si>
  <si>
    <t>Varde Støttecenter</t>
  </si>
  <si>
    <t>Kulturinstitutioner total</t>
  </si>
  <si>
    <t>Oksbøl, Præstegaardsvej 21, tidl. Vandrehjem</t>
  </si>
  <si>
    <t>Ølgod Helsecenter</t>
  </si>
  <si>
    <t>7 Kanten</t>
  </si>
  <si>
    <t>Lokalarkiv Næsbjerg</t>
  </si>
  <si>
    <t>Medborgehus Oksbøl</t>
  </si>
  <si>
    <t>Varde Medborgerhuset</t>
  </si>
  <si>
    <t>Agerbæk Brandstation</t>
  </si>
  <si>
    <t>Blåvandshuk Fyr</t>
  </si>
  <si>
    <t>Varde, Laboratorievej, kompetencecenter</t>
  </si>
  <si>
    <t>Varde, VUC i Campusbygning</t>
  </si>
  <si>
    <t>Varde Rådhus, Bytoften 2</t>
  </si>
  <si>
    <t>Varde adm. Byg, Torvet 7</t>
  </si>
  <si>
    <t>Borgercenter Varde, Frisvadvej Varde</t>
  </si>
  <si>
    <t>Varde, KE Efteruddannelsescenter</t>
  </si>
  <si>
    <t>Adm. Byg, Toften 2 Årre</t>
  </si>
  <si>
    <t>Naturpladstoiletter</t>
  </si>
  <si>
    <t>Varde Minibyen</t>
  </si>
  <si>
    <t>Varde Minimurerne, Vestervold 18 C</t>
  </si>
  <si>
    <t>Materialegårde</t>
  </si>
  <si>
    <t>Hjælpemiddeldepot i Varde</t>
  </si>
  <si>
    <t>Total</t>
  </si>
  <si>
    <t>Vejbelysning</t>
  </si>
  <si>
    <t>Ikke Graddage korrigeret</t>
  </si>
  <si>
    <t>CO2 [Ton]</t>
  </si>
  <si>
    <t>Ældrebolger Byagervej Nørre Nebel</t>
  </si>
  <si>
    <t>http://www.key2green.dk/n%C3%B8gletal-elforbrug</t>
  </si>
  <si>
    <t>Total varme:</t>
  </si>
  <si>
    <t xml:space="preserve">  - SFO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</si>
</sst>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6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vertAlign val="subscript"/>
      <sz val="14"/>
      <color theme="1"/>
      <name val="Verdana"/>
      <family val="2"/>
    </font>
    <font>
      <u/>
      <sz val="11"/>
      <color theme="10"/>
      <name val="Calibri"/>
      <family val="2"/>
    </font>
    <font>
      <u/>
      <sz val="14"/>
      <color theme="10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7" fillId="0" borderId="2" xfId="0" applyFont="1" applyBorder="1"/>
    <xf numFmtId="0" fontId="3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7" fillId="2" borderId="13" xfId="0" applyFont="1" applyFill="1" applyBorder="1" applyAlignment="1">
      <alignment horizontal="right" vertical="top"/>
    </xf>
    <xf numFmtId="0" fontId="17" fillId="2" borderId="14" xfId="0" applyFont="1" applyFill="1" applyBorder="1" applyAlignment="1">
      <alignment horizontal="right" vertical="top"/>
    </xf>
    <xf numFmtId="0" fontId="15" fillId="2" borderId="15" xfId="0" applyFont="1" applyFill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/>
    </xf>
    <xf numFmtId="164" fontId="7" fillId="0" borderId="11" xfId="1" applyNumberFormat="1" applyFont="1" applyBorder="1" applyAlignment="1">
      <alignment horizontal="right" vertical="top"/>
    </xf>
    <xf numFmtId="164" fontId="7" fillId="0" borderId="12" xfId="1" applyNumberFormat="1" applyFont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 wrapText="1"/>
    </xf>
    <xf numFmtId="0" fontId="18" fillId="2" borderId="7" xfId="0" applyFont="1" applyFill="1" applyBorder="1" applyAlignment="1">
      <alignment vertical="top" wrapText="1"/>
    </xf>
    <xf numFmtId="0" fontId="17" fillId="2" borderId="13" xfId="0" applyFont="1" applyFill="1" applyBorder="1" applyAlignment="1">
      <alignment horizontal="right" vertical="top" wrapText="1"/>
    </xf>
    <xf numFmtId="0" fontId="17" fillId="2" borderId="14" xfId="0" applyFont="1" applyFill="1" applyBorder="1" applyAlignment="1">
      <alignment horizontal="right" vertical="top" wrapText="1"/>
    </xf>
    <xf numFmtId="0" fontId="17" fillId="2" borderId="5" xfId="0" applyFont="1" applyFill="1" applyBorder="1" applyAlignment="1">
      <alignment horizontal="right" vertical="top" wrapText="1"/>
    </xf>
    <xf numFmtId="0" fontId="16" fillId="2" borderId="8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right" vertical="top" wrapText="1"/>
    </xf>
    <xf numFmtId="164" fontId="5" fillId="0" borderId="19" xfId="1" applyNumberFormat="1" applyFont="1" applyBorder="1" applyAlignment="1">
      <alignment vertical="top"/>
    </xf>
    <xf numFmtId="164" fontId="5" fillId="0" borderId="3" xfId="1" applyNumberFormat="1" applyFont="1" applyBorder="1" applyAlignment="1">
      <alignment vertical="top"/>
    </xf>
    <xf numFmtId="164" fontId="5" fillId="0" borderId="4" xfId="1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5" fillId="0" borderId="11" xfId="1" applyNumberFormat="1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164" fontId="5" fillId="0" borderId="11" xfId="1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horizontal="right" vertical="top" wrapText="1"/>
    </xf>
    <xf numFmtId="0" fontId="20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" fontId="19" fillId="0" borderId="0" xfId="1" applyNumberFormat="1" applyFont="1" applyBorder="1" applyAlignment="1">
      <alignment vertical="top"/>
    </xf>
    <xf numFmtId="0" fontId="20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4" fontId="5" fillId="0" borderId="11" xfId="1" applyNumberFormat="1" applyFont="1" applyBorder="1" applyAlignment="1">
      <alignment vertical="top"/>
    </xf>
    <xf numFmtId="164" fontId="5" fillId="0" borderId="12" xfId="1" applyNumberFormat="1" applyFont="1" applyBorder="1" applyAlignment="1">
      <alignment vertical="top"/>
    </xf>
    <xf numFmtId="0" fontId="17" fillId="0" borderId="0" xfId="0" applyFont="1" applyFill="1" applyBorder="1" applyAlignment="1">
      <alignment horizontal="right" vertical="top"/>
    </xf>
    <xf numFmtId="0" fontId="15" fillId="0" borderId="0" xfId="0" applyFont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164" fontId="15" fillId="0" borderId="11" xfId="1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2" borderId="5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164" fontId="15" fillId="0" borderId="9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64" fontId="15" fillId="0" borderId="21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2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164" fontId="15" fillId="0" borderId="18" xfId="1" applyNumberFormat="1" applyFont="1" applyBorder="1" applyAlignment="1">
      <alignment horizontal="right" vertical="center"/>
    </xf>
    <xf numFmtId="164" fontId="15" fillId="0" borderId="4" xfId="1" applyNumberFormat="1" applyFont="1" applyBorder="1" applyAlignment="1">
      <alignment horizontal="right" vertical="center"/>
    </xf>
    <xf numFmtId="0" fontId="18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horizontal="justify" vertical="center"/>
    </xf>
    <xf numFmtId="0" fontId="15" fillId="2" borderId="6" xfId="0" applyFont="1" applyFill="1" applyBorder="1" applyAlignment="1">
      <alignment horizontal="right" vertical="center"/>
    </xf>
    <xf numFmtId="164" fontId="5" fillId="0" borderId="17" xfId="0" applyNumberFormat="1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 indent="5"/>
    </xf>
    <xf numFmtId="164" fontId="15" fillId="3" borderId="4" xfId="0" applyNumberFormat="1" applyFont="1" applyFill="1" applyBorder="1" applyAlignment="1">
      <alignment vertical="center"/>
    </xf>
    <xf numFmtId="164" fontId="15" fillId="3" borderId="21" xfId="0" applyNumberFormat="1" applyFont="1" applyFill="1" applyBorder="1" applyAlignment="1">
      <alignment vertical="center"/>
    </xf>
    <xf numFmtId="164" fontId="15" fillId="3" borderId="18" xfId="0" applyNumberFormat="1" applyFont="1" applyFill="1" applyBorder="1" applyAlignment="1">
      <alignment vertical="center"/>
    </xf>
    <xf numFmtId="164" fontId="5" fillId="0" borderId="18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wrapText="1"/>
    </xf>
    <xf numFmtId="9" fontId="5" fillId="0" borderId="0" xfId="2" applyFont="1" applyBorder="1" applyAlignment="1">
      <alignment wrapText="1"/>
    </xf>
    <xf numFmtId="10" fontId="1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center" wrapText="1"/>
    </xf>
    <xf numFmtId="164" fontId="7" fillId="0" borderId="20" xfId="1" applyNumberFormat="1" applyFont="1" applyBorder="1" applyAlignment="1">
      <alignment vertical="center" wrapText="1"/>
    </xf>
    <xf numFmtId="166" fontId="7" fillId="0" borderId="20" xfId="2" applyNumberFormat="1" applyFont="1" applyBorder="1" applyAlignment="1">
      <alignment vertical="center" wrapText="1"/>
    </xf>
    <xf numFmtId="166" fontId="15" fillId="0" borderId="0" xfId="0" applyNumberFormat="1" applyFont="1" applyAlignment="1">
      <alignment vertical="center"/>
    </xf>
    <xf numFmtId="10" fontId="1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7" xfId="1" applyNumberFormat="1" applyFont="1" applyBorder="1" applyAlignment="1">
      <alignment vertical="center" wrapText="1"/>
    </xf>
    <xf numFmtId="166" fontId="5" fillId="0" borderId="17" xfId="2" applyNumberFormat="1" applyFont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/>
    <xf numFmtId="164" fontId="5" fillId="0" borderId="0" xfId="1" applyNumberFormat="1" applyFont="1" applyBorder="1" applyAlignment="1">
      <alignment vertical="center" wrapText="1"/>
    </xf>
    <xf numFmtId="9" fontId="5" fillId="0" borderId="0" xfId="2" applyFont="1" applyBorder="1" applyAlignment="1">
      <alignment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quotePrefix="1" applyFont="1"/>
    <xf numFmtId="164" fontId="2" fillId="0" borderId="0" xfId="1" applyNumberFormat="1" applyFont="1" applyBorder="1" applyAlignment="1">
      <alignment vertical="center"/>
    </xf>
    <xf numFmtId="0" fontId="5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7" fillId="0" borderId="2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8" xfId="0" applyFont="1" applyBorder="1"/>
    <xf numFmtId="0" fontId="24" fillId="0" borderId="0" xfId="0" applyFont="1"/>
    <xf numFmtId="0" fontId="25" fillId="0" borderId="0" xfId="0" applyFont="1"/>
    <xf numFmtId="0" fontId="2" fillId="0" borderId="0" xfId="0" applyFont="1"/>
    <xf numFmtId="0" fontId="22" fillId="0" borderId="0" xfId="0" applyFont="1"/>
    <xf numFmtId="0" fontId="28" fillId="0" borderId="0" xfId="3" applyFont="1" applyAlignment="1" applyProtection="1"/>
    <xf numFmtId="0" fontId="29" fillId="0" borderId="0" xfId="0" applyFont="1"/>
    <xf numFmtId="0" fontId="1" fillId="0" borderId="20" xfId="0" quotePrefix="1" applyFont="1" applyBorder="1" applyAlignment="1">
      <alignment vertical="center" wrapText="1"/>
    </xf>
    <xf numFmtId="164" fontId="5" fillId="0" borderId="0" xfId="1" applyNumberFormat="1" applyFont="1" applyBorder="1" applyAlignment="1">
      <alignment horizontal="right" vertical="top"/>
    </xf>
    <xf numFmtId="0" fontId="30" fillId="2" borderId="9" xfId="0" applyFont="1" applyFill="1" applyBorder="1" applyAlignment="1">
      <alignment horizontal="right" vertical="center"/>
    </xf>
    <xf numFmtId="0" fontId="30" fillId="2" borderId="6" xfId="0" applyFont="1" applyFill="1" applyBorder="1" applyAlignment="1">
      <alignment horizontal="right" vertical="top" wrapText="1"/>
    </xf>
    <xf numFmtId="0" fontId="31" fillId="2" borderId="3" xfId="0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164" fontId="7" fillId="3" borderId="20" xfId="1" applyNumberFormat="1" applyFont="1" applyFill="1" applyBorder="1" applyAlignment="1">
      <alignment vertical="center" wrapText="1"/>
    </xf>
    <xf numFmtId="166" fontId="7" fillId="3" borderId="24" xfId="2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64" fontId="5" fillId="0" borderId="26" xfId="1" applyNumberFormat="1" applyFont="1" applyBorder="1" applyAlignment="1">
      <alignment vertical="center" wrapText="1"/>
    </xf>
    <xf numFmtId="166" fontId="5" fillId="0" borderId="26" xfId="2" applyNumberFormat="1" applyFont="1" applyBorder="1" applyAlignment="1">
      <alignment vertical="center" wrapText="1"/>
    </xf>
    <xf numFmtId="166" fontId="5" fillId="0" borderId="25" xfId="2" applyNumberFormat="1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0" fillId="2" borderId="9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5" fillId="0" borderId="0" xfId="0" applyFont="1" applyFill="1"/>
    <xf numFmtId="0" fontId="1" fillId="0" borderId="20" xfId="0" applyFont="1" applyBorder="1" applyAlignment="1">
      <alignment horizontal="left" wrapText="1" indent="5"/>
    </xf>
    <xf numFmtId="164" fontId="7" fillId="0" borderId="0" xfId="1" applyNumberFormat="1" applyFont="1" applyBorder="1" applyAlignment="1">
      <alignment horizontal="right" vertical="top"/>
    </xf>
    <xf numFmtId="165" fontId="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 vertical="center"/>
    </xf>
    <xf numFmtId="164" fontId="32" fillId="0" borderId="9" xfId="1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vertical="center"/>
    </xf>
    <xf numFmtId="164" fontId="1" fillId="0" borderId="11" xfId="1" applyNumberFormat="1" applyFont="1" applyBorder="1" applyAlignment="1">
      <alignment horizontal="right" vertical="top"/>
    </xf>
    <xf numFmtId="0" fontId="1" fillId="0" borderId="11" xfId="0" applyFont="1" applyFill="1" applyBorder="1"/>
    <xf numFmtId="3" fontId="0" fillId="0" borderId="11" xfId="0" applyNumberFormat="1" applyBorder="1"/>
    <xf numFmtId="4" fontId="0" fillId="0" borderId="11" xfId="0" applyNumberFormat="1" applyBorder="1"/>
    <xf numFmtId="3" fontId="5" fillId="0" borderId="11" xfId="1" applyNumberFormat="1" applyFont="1" applyBorder="1" applyAlignment="1">
      <alignment horizontal="right" vertical="top"/>
    </xf>
    <xf numFmtId="3" fontId="7" fillId="0" borderId="11" xfId="1" applyNumberFormat="1" applyFont="1" applyBorder="1" applyAlignment="1">
      <alignment horizontal="right" vertical="top"/>
    </xf>
    <xf numFmtId="164" fontId="7" fillId="0" borderId="28" xfId="1" applyNumberFormat="1" applyFont="1" applyBorder="1" applyAlignment="1">
      <alignment horizontal="right" vertical="top"/>
    </xf>
    <xf numFmtId="164" fontId="7" fillId="0" borderId="29" xfId="1" applyNumberFormat="1" applyFont="1" applyBorder="1" applyAlignment="1">
      <alignment horizontal="right" vertical="top"/>
    </xf>
    <xf numFmtId="164" fontId="5" fillId="0" borderId="29" xfId="1" applyNumberFormat="1" applyFont="1" applyBorder="1" applyAlignment="1">
      <alignment horizontal="right" vertical="top"/>
    </xf>
    <xf numFmtId="164" fontId="5" fillId="0" borderId="10" xfId="1" applyNumberFormat="1" applyFont="1" applyBorder="1" applyAlignment="1">
      <alignment vertical="top"/>
    </xf>
    <xf numFmtId="164" fontId="5" fillId="0" borderId="30" xfId="1" applyNumberFormat="1" applyFont="1" applyBorder="1" applyAlignment="1">
      <alignment horizontal="right" vertical="top"/>
    </xf>
    <xf numFmtId="0" fontId="15" fillId="0" borderId="27" xfId="0" applyFont="1" applyBorder="1" applyAlignment="1">
      <alignment vertical="top"/>
    </xf>
    <xf numFmtId="164" fontId="5" fillId="0" borderId="27" xfId="1" applyNumberFormat="1" applyFont="1" applyBorder="1" applyAlignment="1">
      <alignment horizontal="right" vertical="top"/>
    </xf>
    <xf numFmtId="0" fontId="1" fillId="0" borderId="11" xfId="0" applyFont="1" applyFill="1" applyBorder="1" applyAlignment="1">
      <alignment horizontal="right"/>
    </xf>
    <xf numFmtId="164" fontId="1" fillId="0" borderId="11" xfId="1" applyNumberFormat="1" applyFont="1" applyBorder="1" applyAlignment="1">
      <alignment horizontal="right" vertical="top" wrapText="1"/>
    </xf>
    <xf numFmtId="165" fontId="7" fillId="0" borderId="6" xfId="1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right" vertical="top"/>
    </xf>
    <xf numFmtId="0" fontId="15" fillId="2" borderId="2" xfId="0" applyFont="1" applyFill="1" applyBorder="1" applyAlignment="1">
      <alignment horizontal="right" vertical="top"/>
    </xf>
    <xf numFmtId="0" fontId="17" fillId="2" borderId="1" xfId="0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1" fillId="0" borderId="0" xfId="1" applyNumberFormat="1" applyFont="1" applyBorder="1" applyAlignment="1">
      <alignment horizontal="righ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5" fillId="0" borderId="32" xfId="1" applyNumberFormat="1" applyFont="1" applyBorder="1" applyAlignment="1">
      <alignment horizontal="right" vertical="top"/>
    </xf>
    <xf numFmtId="164" fontId="5" fillId="0" borderId="28" xfId="1" applyNumberFormat="1" applyFont="1" applyBorder="1" applyAlignment="1">
      <alignment horizontal="right" vertical="top" wrapText="1"/>
    </xf>
    <xf numFmtId="164" fontId="5" fillId="0" borderId="32" xfId="1" applyNumberFormat="1" applyFont="1" applyBorder="1" applyAlignment="1">
      <alignment horizontal="right" vertical="top" wrapText="1"/>
    </xf>
    <xf numFmtId="0" fontId="17" fillId="0" borderId="31" xfId="0" applyFont="1" applyBorder="1" applyAlignment="1">
      <alignment vertical="top"/>
    </xf>
    <xf numFmtId="164" fontId="15" fillId="0" borderId="0" xfId="0" applyNumberFormat="1" applyFont="1" applyAlignment="1">
      <alignment vertical="top"/>
    </xf>
    <xf numFmtId="0" fontId="5" fillId="0" borderId="33" xfId="0" applyFont="1" applyBorder="1" applyAlignment="1">
      <alignment horizontal="left" wrapText="1" indent="5"/>
    </xf>
    <xf numFmtId="0" fontId="5" fillId="0" borderId="34" xfId="0" applyFont="1" applyBorder="1" applyAlignment="1">
      <alignment vertical="top"/>
    </xf>
    <xf numFmtId="0" fontId="27" fillId="0" borderId="0" xfId="3" applyAlignment="1" applyProtection="1"/>
    <xf numFmtId="0" fontId="17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166" fontId="1" fillId="0" borderId="20" xfId="2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</cellXfs>
  <cellStyles count="4">
    <cellStyle name="Komma" xfId="1" builtinId="3"/>
    <cellStyle name="Link" xfId="3" builtinId="8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102201</xdr:colOff>
      <xdr:row>0</xdr:row>
      <xdr:rowOff>152399</xdr:rowOff>
    </xdr:from>
    <xdr:to>
      <xdr:col>11</xdr:col>
      <xdr:colOff>581025</xdr:colOff>
      <xdr:row>4</xdr:row>
      <xdr:rowOff>85724</xdr:rowOff>
    </xdr:to>
    <xdr:pic>
      <xdr:nvPicPr>
        <xdr:cNvPr id="3073" name="Picture 1" descr="DN logo RGB 11K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601" y="152399"/>
          <a:ext cx="169802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issionsfa0ktor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fa0ktor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o@dn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ey2green.dk/n%C3%B8gletal-elforbr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A6" sqref="A6"/>
    </sheetView>
  </sheetViews>
  <sheetFormatPr defaultRowHeight="14.25" x14ac:dyDescent="0.2"/>
  <cols>
    <col min="1" max="16384" width="9.140625" style="7"/>
  </cols>
  <sheetData>
    <row r="1" spans="1:1" x14ac:dyDescent="0.2">
      <c r="A1" s="7" t="s">
        <v>70</v>
      </c>
    </row>
    <row r="2" spans="1:1" ht="24.75" x14ac:dyDescent="0.3">
      <c r="A2" s="130" t="s">
        <v>71</v>
      </c>
    </row>
    <row r="3" spans="1:1" ht="21" x14ac:dyDescent="0.35">
      <c r="A3" s="131" t="s">
        <v>72</v>
      </c>
    </row>
    <row r="4" spans="1:1" ht="18" x14ac:dyDescent="0.25">
      <c r="A4" s="131" t="s">
        <v>73</v>
      </c>
    </row>
    <row r="5" spans="1:1" x14ac:dyDescent="0.2">
      <c r="A5" s="132" t="s">
        <v>89</v>
      </c>
    </row>
    <row r="8" spans="1:1" ht="19.5" x14ac:dyDescent="0.25">
      <c r="A8" s="42" t="s">
        <v>69</v>
      </c>
    </row>
    <row r="10" spans="1:1" x14ac:dyDescent="0.2">
      <c r="A10" s="7" t="s">
        <v>74</v>
      </c>
    </row>
    <row r="13" spans="1:1" x14ac:dyDescent="0.2">
      <c r="A13" s="7" t="s">
        <v>81</v>
      </c>
    </row>
    <row r="14" spans="1:1" ht="18" x14ac:dyDescent="0.25">
      <c r="A14" s="133" t="s">
        <v>75</v>
      </c>
    </row>
    <row r="15" spans="1:1" ht="18" x14ac:dyDescent="0.25">
      <c r="A15" s="133" t="s">
        <v>76</v>
      </c>
    </row>
    <row r="16" spans="1:1" ht="18" x14ac:dyDescent="0.25">
      <c r="A16" s="133" t="s">
        <v>77</v>
      </c>
    </row>
    <row r="17" spans="1:1" ht="18" x14ac:dyDescent="0.25">
      <c r="A17" s="133" t="s">
        <v>78</v>
      </c>
    </row>
    <row r="18" spans="1:1" ht="18" x14ac:dyDescent="0.25">
      <c r="A18" s="133" t="s">
        <v>79</v>
      </c>
    </row>
    <row r="19" spans="1:1" ht="18" x14ac:dyDescent="0.25">
      <c r="A19" s="134" t="s">
        <v>80</v>
      </c>
    </row>
  </sheetData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3"/>
  <sheetViews>
    <sheetView tabSelected="1" workbookViewId="0">
      <selection activeCell="O5" sqref="O5"/>
    </sheetView>
  </sheetViews>
  <sheetFormatPr defaultRowHeight="14.25" x14ac:dyDescent="0.25"/>
  <cols>
    <col min="1" max="1" width="90.85546875" style="6" bestFit="1" customWidth="1"/>
    <col min="2" max="2" width="11.28515625" style="10" hidden="1" customWidth="1"/>
    <col min="3" max="3" width="15.28515625" style="11" hidden="1" customWidth="1"/>
    <col min="4" max="4" width="10.140625" style="6" customWidth="1"/>
    <col min="5" max="5" width="13.28515625" style="6" customWidth="1"/>
    <col min="6" max="6" width="14.42578125" style="6" hidden="1" customWidth="1"/>
    <col min="7" max="7" width="15.85546875" style="6" customWidth="1"/>
    <col min="8" max="8" width="15.140625" style="6" bestFit="1" customWidth="1"/>
    <col min="9" max="9" width="11.7109375" style="6" hidden="1" customWidth="1"/>
    <col min="10" max="10" width="14.42578125" style="6" customWidth="1"/>
    <col min="11" max="11" width="10.7109375" style="6" bestFit="1" customWidth="1"/>
    <col min="12" max="12" width="14.42578125" style="6" hidden="1" customWidth="1"/>
    <col min="13" max="13" width="16" style="6" customWidth="1"/>
    <col min="14" max="14" width="12.5703125" style="6" bestFit="1" customWidth="1"/>
    <col min="15" max="15" width="19.28515625" style="6" customWidth="1"/>
    <col min="16" max="16" width="12.85546875" style="6" customWidth="1"/>
    <col min="17" max="17" width="12.28515625" style="6" customWidth="1"/>
    <col min="18" max="18" width="12.5703125" style="6" customWidth="1"/>
    <col min="19" max="19" width="8.140625" style="6" customWidth="1"/>
    <col min="20" max="16384" width="9.140625" style="6"/>
  </cols>
  <sheetData>
    <row r="1" spans="1:15" s="35" customFormat="1" ht="19.5" x14ac:dyDescent="0.25">
      <c r="A1" s="35" t="s">
        <v>88</v>
      </c>
      <c r="B1" s="36"/>
      <c r="C1" s="37"/>
    </row>
    <row r="2" spans="1:15" x14ac:dyDescent="0.25">
      <c r="B2" s="38"/>
      <c r="C2" s="38"/>
    </row>
    <row r="3" spans="1:15" s="28" customFormat="1" ht="15" x14ac:dyDescent="0.25">
      <c r="A3" s="28" t="s">
        <v>90</v>
      </c>
      <c r="B3" s="39"/>
      <c r="C3" s="41">
        <v>2014</v>
      </c>
    </row>
    <row r="4" spans="1:15" s="28" customFormat="1" ht="15" x14ac:dyDescent="0.25">
      <c r="B4" s="39"/>
      <c r="C4" s="41"/>
    </row>
    <row r="5" spans="1:15" s="30" customFormat="1" ht="12.75" x14ac:dyDescent="0.25">
      <c r="A5" s="29" t="s">
        <v>25</v>
      </c>
      <c r="B5" s="40"/>
      <c r="C5" s="40">
        <v>50000</v>
      </c>
    </row>
    <row r="6" spans="1:15" s="30" customFormat="1" ht="12.75" x14ac:dyDescent="0.25">
      <c r="A6" s="29"/>
      <c r="B6" s="40"/>
      <c r="C6" s="40"/>
    </row>
    <row r="7" spans="1:15" ht="15" thickBot="1" x14ac:dyDescent="0.3">
      <c r="B7" s="38"/>
      <c r="C7" s="38"/>
    </row>
    <row r="8" spans="1:15" ht="28.5" x14ac:dyDescent="0.25">
      <c r="A8" s="19" t="s">
        <v>91</v>
      </c>
      <c r="B8" s="12"/>
      <c r="C8" s="13" t="s">
        <v>23</v>
      </c>
      <c r="D8" s="192"/>
      <c r="E8" s="13" t="s">
        <v>7</v>
      </c>
      <c r="F8" s="192" t="s">
        <v>222</v>
      </c>
      <c r="G8" s="185"/>
      <c r="H8" s="13" t="s">
        <v>24</v>
      </c>
      <c r="I8" s="192" t="s">
        <v>222</v>
      </c>
      <c r="J8" s="187"/>
      <c r="K8" s="21" t="s">
        <v>0</v>
      </c>
      <c r="L8" s="192" t="s">
        <v>222</v>
      </c>
      <c r="M8" s="187"/>
      <c r="N8" s="22" t="s">
        <v>1</v>
      </c>
      <c r="O8" s="22" t="s">
        <v>50</v>
      </c>
    </row>
    <row r="9" spans="1:15" ht="15.75" customHeight="1" thickBot="1" x14ac:dyDescent="0.3">
      <c r="A9" s="23"/>
      <c r="B9" s="14"/>
      <c r="C9" s="15" t="s">
        <v>33</v>
      </c>
      <c r="D9" s="193"/>
      <c r="E9" s="15" t="s">
        <v>21</v>
      </c>
      <c r="F9" s="193"/>
      <c r="G9" s="186"/>
      <c r="H9" s="15" t="s">
        <v>21</v>
      </c>
      <c r="I9" s="193"/>
      <c r="J9" s="188"/>
      <c r="K9" s="18" t="s">
        <v>22</v>
      </c>
      <c r="L9" s="193"/>
      <c r="M9" s="188"/>
      <c r="N9" s="24" t="s">
        <v>35</v>
      </c>
      <c r="O9" s="24" t="s">
        <v>49</v>
      </c>
    </row>
    <row r="10" spans="1:15" x14ac:dyDescent="0.15">
      <c r="A10" s="91" t="s">
        <v>29</v>
      </c>
      <c r="B10" s="31"/>
      <c r="C10" s="32">
        <f>SUM(B11:B24)</f>
        <v>0</v>
      </c>
      <c r="D10" s="31"/>
      <c r="E10" s="32">
        <f>SUM(D11:D24)</f>
        <v>1113470</v>
      </c>
      <c r="F10" s="31"/>
      <c r="G10" s="137"/>
      <c r="H10" s="32">
        <f>SUM(G11:G24)</f>
        <v>2941944.8683782904</v>
      </c>
      <c r="I10" s="33"/>
      <c r="J10" s="189"/>
      <c r="K10" s="32">
        <f>SUM(J11:J24)</f>
        <v>27129.828566785829</v>
      </c>
      <c r="L10" s="33"/>
      <c r="M10" s="189"/>
      <c r="N10" s="32">
        <f>SUM(M11:M24)</f>
        <v>120517.07101072473</v>
      </c>
      <c r="O10" s="172">
        <f>(E10*Emissionsfaktorer!$D$9+'Bygn el og varmeforbrug mm'!H10*Emissionsfaktorer!$D$10+'Bygn el og varmeforbrug mm'!K10*Emissionsfaktorer!$D$13+'Bygn el og varmeforbrug mm'!N10*Emissionsfaktorer!$D$14)/1000000</f>
        <v>1468.4236579224894</v>
      </c>
    </row>
    <row r="11" spans="1:15" ht="15" x14ac:dyDescent="0.25">
      <c r="A11" s="156" t="s">
        <v>206</v>
      </c>
      <c r="B11" s="16"/>
      <c r="C11" s="157"/>
      <c r="D11" s="164">
        <v>8333.125</v>
      </c>
      <c r="E11" s="17"/>
      <c r="F11" s="16"/>
      <c r="G11" s="157">
        <f>F11*(2906/2461.6)</f>
        <v>0</v>
      </c>
      <c r="H11" s="17"/>
      <c r="I11" s="34"/>
      <c r="J11" s="190">
        <f>I11*(2906/2461.6)</f>
        <v>0</v>
      </c>
      <c r="K11" s="17"/>
      <c r="L11" s="34"/>
      <c r="M11" s="190">
        <f>L11*(2906/2461.6)</f>
        <v>0</v>
      </c>
      <c r="N11" s="17"/>
      <c r="O11" s="173"/>
    </row>
    <row r="12" spans="1:15" ht="15" x14ac:dyDescent="0.25">
      <c r="A12" s="156" t="s">
        <v>207</v>
      </c>
      <c r="B12" s="16"/>
      <c r="C12" s="157"/>
      <c r="D12" s="164">
        <v>15917.5</v>
      </c>
      <c r="E12" s="17"/>
      <c r="F12" s="16"/>
      <c r="G12" s="157">
        <f>F12*(2906/2461.6)</f>
        <v>0</v>
      </c>
      <c r="H12" s="17"/>
      <c r="I12" s="34">
        <v>17608</v>
      </c>
      <c r="J12" s="190">
        <f>I12*(2906/2461.6)</f>
        <v>20786.824829379264</v>
      </c>
      <c r="K12" s="17"/>
      <c r="L12" s="176">
        <v>0</v>
      </c>
      <c r="M12" s="191">
        <f>L12*(2906/2461.6)</f>
        <v>0</v>
      </c>
      <c r="N12" s="17"/>
      <c r="O12" s="173"/>
    </row>
    <row r="13" spans="1:15" ht="15" x14ac:dyDescent="0.25">
      <c r="A13" s="156" t="s">
        <v>208</v>
      </c>
      <c r="B13" s="162"/>
      <c r="C13" s="157"/>
      <c r="D13" s="164">
        <v>49720</v>
      </c>
      <c r="E13" s="17"/>
      <c r="F13" s="16">
        <v>244468</v>
      </c>
      <c r="G13" s="157">
        <f>F13*(2906/2461.6)</f>
        <v>288602.53818654537</v>
      </c>
      <c r="H13" s="17"/>
      <c r="I13" s="34"/>
      <c r="J13" s="190">
        <f t="shared" ref="J13:J72" si="0">I13*(2906/2461.6)</f>
        <v>0</v>
      </c>
      <c r="K13" s="17"/>
      <c r="L13" s="34"/>
      <c r="M13" s="190">
        <f t="shared" ref="M13:M72" si="1">L13*(2906/2461.6)</f>
        <v>0</v>
      </c>
      <c r="N13" s="17"/>
      <c r="O13" s="173"/>
    </row>
    <row r="14" spans="1:15" ht="15" x14ac:dyDescent="0.25">
      <c r="A14" s="156" t="s">
        <v>209</v>
      </c>
      <c r="B14" s="16"/>
      <c r="C14" s="157"/>
      <c r="D14" s="164">
        <v>18650.625</v>
      </c>
      <c r="E14" s="17"/>
      <c r="F14" s="16">
        <v>33465</v>
      </c>
      <c r="G14" s="157">
        <f>F14*(2906/2461.6)</f>
        <v>39506.536399090022</v>
      </c>
      <c r="H14" s="17"/>
      <c r="I14" s="34"/>
      <c r="J14" s="190">
        <f t="shared" si="0"/>
        <v>0</v>
      </c>
      <c r="K14" s="17"/>
      <c r="L14" s="34"/>
      <c r="M14" s="191">
        <f t="shared" si="1"/>
        <v>0</v>
      </c>
      <c r="N14" s="17"/>
      <c r="O14" s="173"/>
    </row>
    <row r="15" spans="1:15" ht="15" x14ac:dyDescent="0.25">
      <c r="A15" s="156" t="s">
        <v>210</v>
      </c>
      <c r="B15" s="16"/>
      <c r="C15" s="157"/>
      <c r="D15" s="164">
        <v>97258.75</v>
      </c>
      <c r="E15" s="17"/>
      <c r="F15" s="16">
        <v>241743</v>
      </c>
      <c r="G15" s="157">
        <f t="shared" ref="G15:G74" si="2">F15*(2906/2461.6)</f>
        <v>285385.58579785505</v>
      </c>
      <c r="H15" s="17"/>
      <c r="I15" s="34"/>
      <c r="J15" s="190">
        <f t="shared" si="0"/>
        <v>0</v>
      </c>
      <c r="K15" s="17"/>
      <c r="L15" s="34"/>
      <c r="M15" s="190">
        <f t="shared" si="1"/>
        <v>0</v>
      </c>
      <c r="N15" s="17"/>
      <c r="O15" s="173"/>
    </row>
    <row r="16" spans="1:15" ht="15" x14ac:dyDescent="0.25">
      <c r="A16" s="156" t="s">
        <v>211</v>
      </c>
      <c r="B16" s="16"/>
      <c r="C16" s="157"/>
      <c r="D16" s="164">
        <v>57523.125</v>
      </c>
      <c r="E16" s="17"/>
      <c r="F16" s="16">
        <v>205838</v>
      </c>
      <c r="G16" s="157">
        <f t="shared" si="2"/>
        <v>242998.54891127723</v>
      </c>
      <c r="H16" s="17"/>
      <c r="I16" s="34"/>
      <c r="J16" s="190">
        <f t="shared" si="0"/>
        <v>0</v>
      </c>
      <c r="K16" s="17"/>
      <c r="L16" s="34"/>
      <c r="M16" s="191">
        <f t="shared" si="1"/>
        <v>0</v>
      </c>
      <c r="N16" s="17"/>
      <c r="O16" s="173"/>
    </row>
    <row r="17" spans="1:15" ht="15" x14ac:dyDescent="0.25">
      <c r="A17" s="156" t="s">
        <v>212</v>
      </c>
      <c r="B17" s="162"/>
      <c r="C17" s="157"/>
      <c r="D17" s="164">
        <v>499823.75</v>
      </c>
      <c r="E17" s="17"/>
      <c r="F17" s="16">
        <v>1242783</v>
      </c>
      <c r="G17" s="157">
        <f t="shared" si="2"/>
        <v>1467146.3267793306</v>
      </c>
      <c r="H17" s="17"/>
      <c r="I17" s="34"/>
      <c r="J17" s="190">
        <f t="shared" si="0"/>
        <v>0</v>
      </c>
      <c r="K17" s="17"/>
      <c r="L17" s="34"/>
      <c r="M17" s="190">
        <f t="shared" si="1"/>
        <v>0</v>
      </c>
      <c r="N17" s="17"/>
      <c r="O17" s="173"/>
    </row>
    <row r="18" spans="1:15" ht="15" x14ac:dyDescent="0.25">
      <c r="A18" s="156" t="s">
        <v>213</v>
      </c>
      <c r="B18" s="16"/>
      <c r="C18" s="157"/>
      <c r="D18" s="164">
        <v>8608.125</v>
      </c>
      <c r="E18" s="17"/>
      <c r="F18" s="16">
        <v>15445</v>
      </c>
      <c r="G18" s="157">
        <f t="shared" si="2"/>
        <v>18233.33197920052</v>
      </c>
      <c r="H18" s="17"/>
      <c r="I18" s="34"/>
      <c r="J18" s="190">
        <f t="shared" si="0"/>
        <v>0</v>
      </c>
      <c r="K18" s="17"/>
      <c r="L18" s="34"/>
      <c r="M18" s="191">
        <f t="shared" si="1"/>
        <v>0</v>
      </c>
      <c r="N18" s="17"/>
      <c r="O18" s="173"/>
    </row>
    <row r="19" spans="1:15" ht="15" x14ac:dyDescent="0.25">
      <c r="A19" s="156" t="s">
        <v>214</v>
      </c>
      <c r="B19" s="16"/>
      <c r="C19" s="157"/>
      <c r="D19" s="164">
        <v>77533.75</v>
      </c>
      <c r="E19" s="17"/>
      <c r="F19" s="16"/>
      <c r="G19" s="157">
        <f t="shared" si="2"/>
        <v>0</v>
      </c>
      <c r="H19" s="17"/>
      <c r="I19" s="34"/>
      <c r="J19" s="190">
        <f t="shared" si="0"/>
        <v>0</v>
      </c>
      <c r="K19" s="17"/>
      <c r="L19" s="34">
        <v>49513</v>
      </c>
      <c r="M19" s="190">
        <f t="shared" si="1"/>
        <v>58451.729769255769</v>
      </c>
      <c r="N19" s="17"/>
      <c r="O19" s="173"/>
    </row>
    <row r="20" spans="1:15" ht="15" x14ac:dyDescent="0.25">
      <c r="A20" s="156" t="s">
        <v>215</v>
      </c>
      <c r="B20" s="16"/>
      <c r="C20" s="157"/>
      <c r="D20" s="164">
        <v>38026.25</v>
      </c>
      <c r="E20" s="17"/>
      <c r="F20" s="16"/>
      <c r="G20" s="157">
        <f t="shared" si="2"/>
        <v>0</v>
      </c>
      <c r="H20" s="17"/>
      <c r="I20" s="34"/>
      <c r="J20" s="190">
        <f t="shared" si="0"/>
        <v>0</v>
      </c>
      <c r="K20" s="17"/>
      <c r="L20" s="34">
        <v>52574</v>
      </c>
      <c r="M20" s="190">
        <f t="shared" si="1"/>
        <v>62065.341241468966</v>
      </c>
      <c r="N20" s="17"/>
      <c r="O20" s="173"/>
    </row>
    <row r="21" spans="1:15" ht="15" x14ac:dyDescent="0.25">
      <c r="A21" s="156" t="s">
        <v>216</v>
      </c>
      <c r="B21" s="162"/>
      <c r="C21" s="157"/>
      <c r="D21" s="164">
        <v>5335.625</v>
      </c>
      <c r="E21" s="17"/>
      <c r="F21" s="16">
        <v>0</v>
      </c>
      <c r="G21" s="157">
        <f t="shared" si="2"/>
        <v>0</v>
      </c>
      <c r="H21" s="17"/>
      <c r="I21" s="34"/>
      <c r="J21" s="190">
        <f t="shared" si="0"/>
        <v>0</v>
      </c>
      <c r="K21" s="17"/>
      <c r="L21" s="34"/>
      <c r="M21" s="191">
        <f t="shared" si="1"/>
        <v>0</v>
      </c>
      <c r="N21" s="17"/>
      <c r="O21" s="173"/>
    </row>
    <row r="22" spans="1:15" ht="15" x14ac:dyDescent="0.25">
      <c r="A22" s="156" t="s">
        <v>217</v>
      </c>
      <c r="B22" s="16"/>
      <c r="C22" s="157"/>
      <c r="D22" s="164">
        <v>18258.75</v>
      </c>
      <c r="E22" s="17"/>
      <c r="F22" s="16"/>
      <c r="G22" s="157">
        <f t="shared" si="2"/>
        <v>0</v>
      </c>
      <c r="H22" s="17"/>
      <c r="I22" s="34">
        <v>5373</v>
      </c>
      <c r="J22" s="190">
        <f t="shared" si="0"/>
        <v>6343.0037374065651</v>
      </c>
      <c r="K22" s="17"/>
      <c r="L22" s="34"/>
      <c r="M22" s="190">
        <f t="shared" si="1"/>
        <v>0</v>
      </c>
      <c r="N22" s="17"/>
      <c r="O22" s="173"/>
    </row>
    <row r="23" spans="1:15" ht="15" x14ac:dyDescent="0.25">
      <c r="A23" s="156" t="s">
        <v>218</v>
      </c>
      <c r="B23" s="162"/>
      <c r="C23" s="157"/>
      <c r="D23" s="164">
        <v>161811.875</v>
      </c>
      <c r="E23" s="17"/>
      <c r="F23" s="16">
        <v>397878</v>
      </c>
      <c r="G23" s="157">
        <f t="shared" si="2"/>
        <v>469708.10367240821</v>
      </c>
      <c r="H23" s="17"/>
      <c r="I23" s="34"/>
      <c r="J23" s="190">
        <f t="shared" si="0"/>
        <v>0</v>
      </c>
      <c r="K23" s="17"/>
      <c r="L23" s="34"/>
      <c r="M23" s="191">
        <f t="shared" si="1"/>
        <v>0</v>
      </c>
      <c r="N23" s="17"/>
      <c r="O23" s="173"/>
    </row>
    <row r="24" spans="1:15" ht="15" x14ac:dyDescent="0.25">
      <c r="A24" s="156" t="s">
        <v>219</v>
      </c>
      <c r="B24" s="16"/>
      <c r="C24" s="157"/>
      <c r="D24" s="164">
        <v>56668.75</v>
      </c>
      <c r="E24" s="17"/>
      <c r="F24" s="16">
        <v>110428</v>
      </c>
      <c r="G24" s="157">
        <f t="shared" si="2"/>
        <v>130363.89665258369</v>
      </c>
      <c r="H24" s="17"/>
      <c r="I24" s="34"/>
      <c r="J24" s="190">
        <f t="shared" si="0"/>
        <v>0</v>
      </c>
      <c r="K24" s="17"/>
      <c r="L24" s="34"/>
      <c r="M24" s="190">
        <f t="shared" si="1"/>
        <v>0</v>
      </c>
      <c r="N24" s="17"/>
      <c r="O24" s="173"/>
    </row>
    <row r="25" spans="1:15" x14ac:dyDescent="0.15">
      <c r="A25" s="91" t="s">
        <v>30</v>
      </c>
      <c r="B25" s="31"/>
      <c r="C25" s="137">
        <f>SUM(B26:B49)</f>
        <v>0</v>
      </c>
      <c r="D25" s="166"/>
      <c r="E25" s="32">
        <f>SUM(D26:D49)</f>
        <v>1852383.7749999999</v>
      </c>
      <c r="F25" s="31"/>
      <c r="G25" s="157">
        <f t="shared" si="2"/>
        <v>0</v>
      </c>
      <c r="H25" s="32">
        <f>SUM(G26:G49)</f>
        <v>10994055.792980177</v>
      </c>
      <c r="I25" s="33"/>
      <c r="J25" s="190">
        <f t="shared" si="0"/>
        <v>0</v>
      </c>
      <c r="K25" s="32">
        <f>SUM(J26:J49)</f>
        <v>258631.16672083197</v>
      </c>
      <c r="L25" s="33"/>
      <c r="M25" s="191">
        <f t="shared" si="1"/>
        <v>0</v>
      </c>
      <c r="N25" s="32">
        <f>SUM(M26:M49)</f>
        <v>670063.44003899896</v>
      </c>
      <c r="O25" s="174">
        <f>(E25*Emissionsfaktorer!$D$9+'Bygn el og varmeforbrug mm'!H25*Emissionsfaktorer!$D$10+'Bygn el og varmeforbrug mm'!K25*Emissionsfaktorer!$D$13+'Bygn el og varmeforbrug mm'!N25*Emissionsfaktorer!$D$14)/1000000</f>
        <v>5684.6017763341579</v>
      </c>
    </row>
    <row r="26" spans="1:15" ht="15" x14ac:dyDescent="0.25">
      <c r="A26" s="156" t="s">
        <v>98</v>
      </c>
      <c r="B26" s="16"/>
      <c r="C26" s="157"/>
      <c r="D26" s="164">
        <v>11980.625</v>
      </c>
      <c r="E26" s="17"/>
      <c r="F26" s="16"/>
      <c r="G26" s="157">
        <f t="shared" si="2"/>
        <v>0</v>
      </c>
      <c r="H26" s="17"/>
      <c r="I26" s="34"/>
      <c r="J26" s="190">
        <f t="shared" si="0"/>
        <v>0</v>
      </c>
      <c r="K26" s="17"/>
      <c r="L26" s="34">
        <v>8194</v>
      </c>
      <c r="M26" s="190">
        <f t="shared" si="1"/>
        <v>9673.2872928176803</v>
      </c>
      <c r="N26" s="17"/>
      <c r="O26" s="173"/>
    </row>
    <row r="27" spans="1:15" ht="15" x14ac:dyDescent="0.25">
      <c r="A27" s="156" t="s">
        <v>99</v>
      </c>
      <c r="B27" s="162"/>
      <c r="C27" s="157"/>
      <c r="D27" s="164">
        <v>142064.38</v>
      </c>
      <c r="E27" s="17"/>
      <c r="F27" s="16"/>
      <c r="G27" s="157">
        <f t="shared" si="2"/>
        <v>0</v>
      </c>
      <c r="H27" s="17"/>
      <c r="I27" s="34"/>
      <c r="J27" s="190">
        <f t="shared" si="0"/>
        <v>0</v>
      </c>
      <c r="K27" s="17"/>
      <c r="L27" s="34">
        <v>128118</v>
      </c>
      <c r="M27" s="191">
        <f t="shared" si="1"/>
        <v>151247.52518687033</v>
      </c>
      <c r="N27" s="17"/>
      <c r="O27" s="173"/>
    </row>
    <row r="28" spans="1:15" ht="15" x14ac:dyDescent="0.25">
      <c r="A28" s="156" t="s">
        <v>100</v>
      </c>
      <c r="B28" s="162"/>
      <c r="C28" s="157"/>
      <c r="D28" s="164">
        <v>49238.13</v>
      </c>
      <c r="E28" s="17"/>
      <c r="F28" s="16">
        <v>318608</v>
      </c>
      <c r="G28" s="157">
        <f t="shared" si="2"/>
        <v>376127.25381865451</v>
      </c>
      <c r="H28" s="17"/>
      <c r="I28" s="34"/>
      <c r="J28" s="190">
        <f t="shared" si="0"/>
        <v>0</v>
      </c>
      <c r="K28" s="17"/>
      <c r="L28" s="34"/>
      <c r="M28" s="190">
        <f t="shared" si="1"/>
        <v>0</v>
      </c>
      <c r="N28" s="17"/>
      <c r="O28" s="173"/>
    </row>
    <row r="29" spans="1:15" ht="15" x14ac:dyDescent="0.25">
      <c r="A29" s="156" t="s">
        <v>101</v>
      </c>
      <c r="B29" s="162"/>
      <c r="C29" s="157"/>
      <c r="D29" s="164">
        <v>52516.25</v>
      </c>
      <c r="E29" s="17"/>
      <c r="F29" s="16">
        <v>913955</v>
      </c>
      <c r="G29" s="157">
        <f t="shared" si="2"/>
        <v>1078954.025836854</v>
      </c>
      <c r="H29" s="17"/>
      <c r="I29" s="34"/>
      <c r="J29" s="190">
        <f t="shared" si="0"/>
        <v>0</v>
      </c>
      <c r="K29" s="17"/>
      <c r="L29" s="34"/>
      <c r="M29" s="191">
        <f t="shared" si="1"/>
        <v>0</v>
      </c>
      <c r="N29" s="17"/>
      <c r="O29" s="173"/>
    </row>
    <row r="30" spans="1:15" ht="15" x14ac:dyDescent="0.25">
      <c r="A30" s="156" t="s">
        <v>102</v>
      </c>
      <c r="B30" s="162"/>
      <c r="C30" s="157"/>
      <c r="D30" s="164">
        <v>18739.375</v>
      </c>
      <c r="E30" s="17"/>
      <c r="F30" s="16"/>
      <c r="G30" s="157">
        <f t="shared" si="2"/>
        <v>0</v>
      </c>
      <c r="H30" s="17"/>
      <c r="I30" s="34"/>
      <c r="J30" s="190">
        <f t="shared" si="0"/>
        <v>0</v>
      </c>
      <c r="K30" s="17"/>
      <c r="L30" s="34">
        <v>18997</v>
      </c>
      <c r="M30" s="190">
        <f t="shared" si="1"/>
        <v>22426.585147871305</v>
      </c>
      <c r="N30" s="17"/>
      <c r="O30" s="173"/>
    </row>
    <row r="31" spans="1:15" ht="15" x14ac:dyDescent="0.25">
      <c r="A31" s="156" t="s">
        <v>103</v>
      </c>
      <c r="B31" s="162"/>
      <c r="C31" s="157"/>
      <c r="D31" s="164">
        <v>21349.375</v>
      </c>
      <c r="E31" s="17"/>
      <c r="F31" s="16"/>
      <c r="G31" s="157">
        <f t="shared" si="2"/>
        <v>0</v>
      </c>
      <c r="H31" s="17"/>
      <c r="I31" s="34">
        <v>219080</v>
      </c>
      <c r="J31" s="190">
        <f t="shared" si="0"/>
        <v>258631.16672083197</v>
      </c>
      <c r="K31" s="17"/>
      <c r="L31" s="34"/>
      <c r="M31" s="191">
        <f t="shared" si="1"/>
        <v>0</v>
      </c>
      <c r="N31" s="17"/>
      <c r="O31" s="173"/>
    </row>
    <row r="32" spans="1:15" ht="15" x14ac:dyDescent="0.25">
      <c r="A32" s="156" t="s">
        <v>104</v>
      </c>
      <c r="B32" s="162"/>
      <c r="C32" s="157"/>
      <c r="D32" s="164">
        <v>32935</v>
      </c>
      <c r="E32" s="17"/>
      <c r="F32" s="16"/>
      <c r="G32" s="157">
        <f t="shared" si="2"/>
        <v>0</v>
      </c>
      <c r="H32" s="17"/>
      <c r="I32" s="34"/>
      <c r="J32" s="190">
        <f t="shared" si="0"/>
        <v>0</v>
      </c>
      <c r="K32" s="17"/>
      <c r="L32" s="34">
        <v>54428</v>
      </c>
      <c r="M32" s="190">
        <f t="shared" si="1"/>
        <v>64254.049398765033</v>
      </c>
      <c r="N32" s="17"/>
      <c r="O32" s="173"/>
    </row>
    <row r="33" spans="1:15" ht="15" x14ac:dyDescent="0.25">
      <c r="A33" s="156" t="s">
        <v>105</v>
      </c>
      <c r="B33" s="162"/>
      <c r="C33" s="157"/>
      <c r="D33" s="164">
        <v>31229.375</v>
      </c>
      <c r="E33" s="17"/>
      <c r="F33" s="16"/>
      <c r="G33" s="157">
        <f t="shared" si="2"/>
        <v>0</v>
      </c>
      <c r="H33" s="17"/>
      <c r="I33" s="34"/>
      <c r="J33" s="190">
        <f t="shared" si="0"/>
        <v>0</v>
      </c>
      <c r="K33" s="17"/>
      <c r="L33" s="34">
        <v>36256</v>
      </c>
      <c r="M33" s="191">
        <f t="shared" si="1"/>
        <v>42801.403964900877</v>
      </c>
      <c r="N33" s="17"/>
      <c r="O33" s="173"/>
    </row>
    <row r="34" spans="1:15" ht="15" x14ac:dyDescent="0.25">
      <c r="A34" s="156" t="s">
        <v>106</v>
      </c>
      <c r="B34" s="162"/>
      <c r="C34" s="157"/>
      <c r="D34" s="164">
        <v>66705</v>
      </c>
      <c r="E34" s="17"/>
      <c r="F34" s="16"/>
      <c r="G34" s="157">
        <f t="shared" si="2"/>
        <v>0</v>
      </c>
      <c r="H34" s="17"/>
      <c r="I34" s="34"/>
      <c r="J34" s="190">
        <f t="shared" si="0"/>
        <v>0</v>
      </c>
      <c r="K34" s="17"/>
      <c r="L34" s="34">
        <v>77889</v>
      </c>
      <c r="M34" s="190">
        <f t="shared" si="1"/>
        <v>91950.533799155019</v>
      </c>
      <c r="N34" s="17"/>
      <c r="O34" s="173"/>
    </row>
    <row r="35" spans="1:15" ht="15" x14ac:dyDescent="0.25">
      <c r="A35" s="156" t="s">
        <v>107</v>
      </c>
      <c r="B35" s="162"/>
      <c r="C35" s="157"/>
      <c r="D35" s="164">
        <v>81663.75</v>
      </c>
      <c r="E35" s="17"/>
      <c r="F35" s="16"/>
      <c r="G35" s="157">
        <f t="shared" si="2"/>
        <v>0</v>
      </c>
      <c r="H35" s="17"/>
      <c r="I35" s="34"/>
      <c r="J35" s="190">
        <f t="shared" si="0"/>
        <v>0</v>
      </c>
      <c r="K35" s="17"/>
      <c r="L35" s="34">
        <v>79222</v>
      </c>
      <c r="M35" s="191">
        <f t="shared" si="1"/>
        <v>93524.184270393234</v>
      </c>
      <c r="N35" s="17"/>
      <c r="O35" s="173"/>
    </row>
    <row r="36" spans="1:15" ht="15" x14ac:dyDescent="0.25">
      <c r="A36" s="156" t="s">
        <v>108</v>
      </c>
      <c r="B36" s="162"/>
      <c r="C36" s="157"/>
      <c r="D36" s="164">
        <v>87598.75</v>
      </c>
      <c r="E36" s="17"/>
      <c r="F36" s="16">
        <v>707080</v>
      </c>
      <c r="G36" s="157">
        <f t="shared" si="2"/>
        <v>834731.26421839453</v>
      </c>
      <c r="H36" s="17"/>
      <c r="I36" s="34"/>
      <c r="J36" s="190">
        <f t="shared" si="0"/>
        <v>0</v>
      </c>
      <c r="K36" s="17"/>
      <c r="L36" s="34"/>
      <c r="M36" s="190">
        <f t="shared" si="1"/>
        <v>0</v>
      </c>
      <c r="N36" s="17"/>
      <c r="O36" s="173"/>
    </row>
    <row r="37" spans="1:15" ht="15" x14ac:dyDescent="0.25">
      <c r="A37" s="156" t="s">
        <v>109</v>
      </c>
      <c r="B37" s="162"/>
      <c r="C37" s="157"/>
      <c r="D37" s="164">
        <v>237863.75</v>
      </c>
      <c r="E37" s="17"/>
      <c r="F37" s="16">
        <v>1047520</v>
      </c>
      <c r="G37" s="157">
        <f t="shared" si="2"/>
        <v>1236631.9142021451</v>
      </c>
      <c r="H37" s="17"/>
      <c r="I37" s="34"/>
      <c r="J37" s="190">
        <f t="shared" si="0"/>
        <v>0</v>
      </c>
      <c r="K37" s="17"/>
      <c r="L37" s="34"/>
      <c r="M37" s="191">
        <f t="shared" si="1"/>
        <v>0</v>
      </c>
      <c r="N37" s="17"/>
      <c r="O37" s="173"/>
    </row>
    <row r="38" spans="1:15" ht="15" x14ac:dyDescent="0.25">
      <c r="A38" s="156" t="s">
        <v>110</v>
      </c>
      <c r="B38" s="162"/>
      <c r="C38" s="157"/>
      <c r="D38" s="164">
        <v>35081.875</v>
      </c>
      <c r="E38" s="17"/>
      <c r="F38" s="16">
        <v>325235</v>
      </c>
      <c r="G38" s="157">
        <f t="shared" si="2"/>
        <v>383950.64592135197</v>
      </c>
      <c r="H38" s="17"/>
      <c r="I38" s="34"/>
      <c r="J38" s="190">
        <f t="shared" si="0"/>
        <v>0</v>
      </c>
      <c r="K38" s="17"/>
      <c r="L38" s="34"/>
      <c r="M38" s="190">
        <f t="shared" si="1"/>
        <v>0</v>
      </c>
      <c r="N38" s="17"/>
      <c r="O38" s="173"/>
    </row>
    <row r="39" spans="1:15" ht="15" x14ac:dyDescent="0.25">
      <c r="A39" s="156" t="s">
        <v>111</v>
      </c>
      <c r="B39" s="162"/>
      <c r="C39" s="157"/>
      <c r="D39" s="164">
        <v>40569.375</v>
      </c>
      <c r="E39" s="17"/>
      <c r="F39" s="16">
        <v>311340</v>
      </c>
      <c r="G39" s="157">
        <f t="shared" si="2"/>
        <v>367547.14007149823</v>
      </c>
      <c r="H39" s="17"/>
      <c r="I39" s="34"/>
      <c r="J39" s="190">
        <f t="shared" si="0"/>
        <v>0</v>
      </c>
      <c r="K39" s="17"/>
      <c r="L39" s="34"/>
      <c r="M39" s="191">
        <f t="shared" si="1"/>
        <v>0</v>
      </c>
      <c r="N39" s="17"/>
      <c r="O39" s="173"/>
    </row>
    <row r="40" spans="1:15" ht="15" x14ac:dyDescent="0.25">
      <c r="A40" s="156" t="s">
        <v>112</v>
      </c>
      <c r="B40" s="162"/>
      <c r="C40" s="157"/>
      <c r="D40" s="164">
        <v>67293.125</v>
      </c>
      <c r="E40" s="17"/>
      <c r="F40" s="16"/>
      <c r="G40" s="157">
        <f t="shared" si="2"/>
        <v>0</v>
      </c>
      <c r="H40" s="17"/>
      <c r="I40" s="34"/>
      <c r="J40" s="190">
        <f t="shared" si="0"/>
        <v>0</v>
      </c>
      <c r="K40" s="17"/>
      <c r="L40" s="34">
        <v>59947</v>
      </c>
      <c r="M40" s="190">
        <f t="shared" si="1"/>
        <v>70769.410952226201</v>
      </c>
      <c r="N40" s="17"/>
      <c r="O40" s="173"/>
    </row>
    <row r="41" spans="1:15" ht="15" x14ac:dyDescent="0.25">
      <c r="A41" s="156" t="s">
        <v>113</v>
      </c>
      <c r="B41" s="162"/>
      <c r="C41" s="157"/>
      <c r="D41" s="164">
        <v>131029.375</v>
      </c>
      <c r="E41" s="17"/>
      <c r="F41" s="16">
        <v>569050</v>
      </c>
      <c r="G41" s="157">
        <f t="shared" si="2"/>
        <v>671782.29606759828</v>
      </c>
      <c r="H41" s="17"/>
      <c r="I41" s="34"/>
      <c r="J41" s="190">
        <f t="shared" si="0"/>
        <v>0</v>
      </c>
      <c r="K41" s="17"/>
      <c r="L41" s="34"/>
      <c r="M41" s="191">
        <f t="shared" si="1"/>
        <v>0</v>
      </c>
      <c r="N41" s="17"/>
      <c r="O41" s="173"/>
    </row>
    <row r="42" spans="1:15" ht="15" x14ac:dyDescent="0.25">
      <c r="A42" s="156" t="s">
        <v>114</v>
      </c>
      <c r="B42" s="162"/>
      <c r="C42" s="157"/>
      <c r="D42" s="164">
        <v>58059.375</v>
      </c>
      <c r="E42" s="17"/>
      <c r="F42" s="16">
        <v>1643218</v>
      </c>
      <c r="G42" s="157">
        <f t="shared" si="2"/>
        <v>1939873.0532986675</v>
      </c>
      <c r="H42" s="17"/>
      <c r="I42" s="34"/>
      <c r="J42" s="190">
        <f t="shared" si="0"/>
        <v>0</v>
      </c>
      <c r="K42" s="17"/>
      <c r="L42" s="34"/>
      <c r="M42" s="190">
        <f t="shared" si="1"/>
        <v>0</v>
      </c>
      <c r="N42" s="17"/>
      <c r="O42" s="173"/>
    </row>
    <row r="43" spans="1:15" ht="15" x14ac:dyDescent="0.25">
      <c r="A43" s="156" t="s">
        <v>115</v>
      </c>
      <c r="B43" s="162"/>
      <c r="C43" s="157"/>
      <c r="D43" s="164">
        <v>305141.25</v>
      </c>
      <c r="E43" s="17"/>
      <c r="F43" s="16">
        <v>2009778</v>
      </c>
      <c r="G43" s="157">
        <f t="shared" si="2"/>
        <v>2372609.2248943779</v>
      </c>
      <c r="H43" s="17"/>
      <c r="I43" s="34"/>
      <c r="J43" s="190">
        <f t="shared" si="0"/>
        <v>0</v>
      </c>
      <c r="K43" s="17"/>
      <c r="L43" s="34"/>
      <c r="M43" s="191">
        <f t="shared" si="1"/>
        <v>0</v>
      </c>
      <c r="N43" s="17"/>
      <c r="O43" s="173"/>
    </row>
    <row r="44" spans="1:15" ht="15" x14ac:dyDescent="0.25">
      <c r="A44" s="156" t="s">
        <v>116</v>
      </c>
      <c r="B44" s="162"/>
      <c r="C44" s="157"/>
      <c r="D44" s="164">
        <v>167384.38</v>
      </c>
      <c r="E44" s="17"/>
      <c r="F44" s="16">
        <v>497948</v>
      </c>
      <c r="G44" s="157">
        <f t="shared" si="2"/>
        <v>587844.03964900877</v>
      </c>
      <c r="H44" s="17"/>
      <c r="I44" s="34"/>
      <c r="J44" s="190">
        <f t="shared" si="0"/>
        <v>0</v>
      </c>
      <c r="K44" s="17"/>
      <c r="L44" s="34"/>
      <c r="M44" s="190">
        <f t="shared" si="1"/>
        <v>0</v>
      </c>
      <c r="N44" s="17"/>
      <c r="O44" s="173"/>
    </row>
    <row r="45" spans="1:15" ht="15" x14ac:dyDescent="0.25">
      <c r="A45" s="156" t="s">
        <v>117</v>
      </c>
      <c r="B45" s="162"/>
      <c r="C45" s="157"/>
      <c r="D45" s="164">
        <v>127909.38</v>
      </c>
      <c r="E45" s="17"/>
      <c r="F45" s="16">
        <v>766323</v>
      </c>
      <c r="G45" s="157">
        <f t="shared" si="2"/>
        <v>904669.57994800131</v>
      </c>
      <c r="H45" s="17"/>
      <c r="I45" s="34"/>
      <c r="J45" s="190">
        <f t="shared" si="0"/>
        <v>0</v>
      </c>
      <c r="K45" s="17"/>
      <c r="L45" s="34"/>
      <c r="M45" s="190">
        <f t="shared" si="1"/>
        <v>0</v>
      </c>
      <c r="N45" s="17"/>
      <c r="O45" s="173"/>
    </row>
    <row r="46" spans="1:15" ht="15" x14ac:dyDescent="0.25">
      <c r="A46" s="156" t="s">
        <v>121</v>
      </c>
      <c r="B46" s="162"/>
      <c r="C46" s="157"/>
      <c r="D46" s="164">
        <v>48393.75</v>
      </c>
      <c r="E46" s="17"/>
      <c r="F46" s="16"/>
      <c r="G46" s="157">
        <f t="shared" si="2"/>
        <v>0</v>
      </c>
      <c r="H46" s="17"/>
      <c r="I46" s="34"/>
      <c r="J46" s="190">
        <f t="shared" si="0"/>
        <v>0</v>
      </c>
      <c r="K46" s="17"/>
      <c r="L46" s="34">
        <v>69332</v>
      </c>
      <c r="M46" s="191">
        <f t="shared" si="1"/>
        <v>81848.713032174201</v>
      </c>
      <c r="N46" s="17"/>
      <c r="O46" s="173"/>
    </row>
    <row r="47" spans="1:15" ht="15" x14ac:dyDescent="0.25">
      <c r="A47" s="156" t="s">
        <v>118</v>
      </c>
      <c r="B47" s="162"/>
      <c r="C47" s="157"/>
      <c r="D47" s="164">
        <v>18856.25</v>
      </c>
      <c r="E47" s="17"/>
      <c r="F47" s="16">
        <v>175600</v>
      </c>
      <c r="G47" s="157">
        <f t="shared" si="2"/>
        <v>207301.59246018849</v>
      </c>
      <c r="H47" s="17"/>
      <c r="I47" s="34"/>
      <c r="J47" s="190">
        <f t="shared" si="0"/>
        <v>0</v>
      </c>
      <c r="K47" s="17"/>
      <c r="L47" s="34"/>
      <c r="M47" s="190">
        <f t="shared" si="1"/>
        <v>0</v>
      </c>
      <c r="N47" s="17"/>
      <c r="O47" s="173"/>
    </row>
    <row r="48" spans="1:15" ht="15" x14ac:dyDescent="0.25">
      <c r="A48" s="156" t="s">
        <v>119</v>
      </c>
      <c r="B48" s="162"/>
      <c r="C48" s="157"/>
      <c r="D48" s="164">
        <v>13945</v>
      </c>
      <c r="E48" s="17"/>
      <c r="F48" s="16"/>
      <c r="G48" s="157">
        <f t="shared" si="2"/>
        <v>0</v>
      </c>
      <c r="H48" s="17"/>
      <c r="I48" s="34"/>
      <c r="J48" s="190">
        <f t="shared" si="0"/>
        <v>0</v>
      </c>
      <c r="K48" s="17"/>
      <c r="L48" s="34">
        <v>35211</v>
      </c>
      <c r="M48" s="191">
        <f t="shared" si="1"/>
        <v>41567.746993825152</v>
      </c>
      <c r="N48" s="17"/>
      <c r="O48" s="173"/>
    </row>
    <row r="49" spans="1:15" ht="15" x14ac:dyDescent="0.25">
      <c r="A49" s="156" t="s">
        <v>120</v>
      </c>
      <c r="B49" s="162"/>
      <c r="C49" s="157"/>
      <c r="D49" s="164">
        <v>4836.88</v>
      </c>
      <c r="E49" s="17"/>
      <c r="F49" s="16">
        <v>27135</v>
      </c>
      <c r="G49" s="157">
        <f t="shared" si="2"/>
        <v>32033.762593435164</v>
      </c>
      <c r="H49" s="17"/>
      <c r="I49" s="34"/>
      <c r="J49" s="190">
        <f t="shared" si="0"/>
        <v>0</v>
      </c>
      <c r="K49" s="17"/>
      <c r="L49" s="34"/>
      <c r="M49" s="190">
        <f t="shared" si="1"/>
        <v>0</v>
      </c>
      <c r="N49" s="17"/>
      <c r="O49" s="173"/>
    </row>
    <row r="50" spans="1:15" ht="15" x14ac:dyDescent="0.25">
      <c r="A50" s="91" t="s">
        <v>146</v>
      </c>
      <c r="B50" s="31"/>
      <c r="C50" s="137">
        <f>SUM(B51:B53)</f>
        <v>0</v>
      </c>
      <c r="D50" s="164"/>
      <c r="E50" s="32">
        <f>SUM(D51:D63)</f>
        <v>162160</v>
      </c>
      <c r="F50" s="31"/>
      <c r="G50" s="157">
        <f t="shared" si="2"/>
        <v>0</v>
      </c>
      <c r="H50" s="32">
        <f>SUM(G51:G63)</f>
        <v>728565.93272668181</v>
      </c>
      <c r="I50" s="33"/>
      <c r="J50" s="190">
        <f t="shared" si="0"/>
        <v>0</v>
      </c>
      <c r="K50" s="32">
        <f>SUM(J51:J63)</f>
        <v>31671.338966525836</v>
      </c>
      <c r="L50" s="33"/>
      <c r="M50" s="191">
        <f t="shared" si="1"/>
        <v>0</v>
      </c>
      <c r="N50" s="32">
        <f>SUM(M51:M63)</f>
        <v>15611.368215794606</v>
      </c>
      <c r="O50" s="174">
        <f>(E50*Emissionsfaktorer!$D$9+'Bygn el og varmeforbrug mm'!H50*Emissionsfaktorer!$D$10+'Bygn el og varmeforbrug mm'!K50*Emissionsfaktorer!$D$13+'Bygn el og varmeforbrug mm'!N50*Emissionsfaktorer!$D$14)/1000000</f>
        <v>364.49272839454011</v>
      </c>
    </row>
    <row r="51" spans="1:15" ht="15" x14ac:dyDescent="0.25">
      <c r="A51" s="156" t="s">
        <v>147</v>
      </c>
      <c r="B51" s="162"/>
      <c r="C51" s="157"/>
      <c r="D51" s="164">
        <v>8300</v>
      </c>
      <c r="E51" s="17"/>
      <c r="F51" s="16">
        <v>71238</v>
      </c>
      <c r="G51" s="157">
        <f t="shared" si="2"/>
        <v>84098.808904777383</v>
      </c>
      <c r="H51" s="17"/>
      <c r="I51" s="34"/>
      <c r="J51" s="190">
        <f t="shared" si="0"/>
        <v>0</v>
      </c>
      <c r="K51" s="17"/>
      <c r="L51" s="34"/>
      <c r="M51" s="190">
        <f t="shared" si="1"/>
        <v>0</v>
      </c>
      <c r="N51" s="17"/>
      <c r="O51" s="173"/>
    </row>
    <row r="52" spans="1:15" ht="15" x14ac:dyDescent="0.25">
      <c r="A52" s="156" t="s">
        <v>148</v>
      </c>
      <c r="B52" s="162"/>
      <c r="C52" s="157"/>
      <c r="D52" s="164">
        <v>3386.875</v>
      </c>
      <c r="E52" s="17"/>
      <c r="F52" s="16">
        <v>67480</v>
      </c>
      <c r="G52" s="157">
        <f t="shared" si="2"/>
        <v>79662.36594085148</v>
      </c>
      <c r="H52" s="17"/>
      <c r="I52" s="34"/>
      <c r="J52" s="190">
        <f t="shared" si="0"/>
        <v>0</v>
      </c>
      <c r="K52" s="17"/>
      <c r="L52" s="34"/>
      <c r="M52" s="191">
        <f t="shared" si="1"/>
        <v>0</v>
      </c>
      <c r="N52" s="17"/>
      <c r="O52" s="173"/>
    </row>
    <row r="53" spans="1:15" ht="15" x14ac:dyDescent="0.25">
      <c r="A53" s="156" t="s">
        <v>149</v>
      </c>
      <c r="B53" s="162"/>
      <c r="C53" s="157"/>
      <c r="D53" s="164">
        <v>6281.25</v>
      </c>
      <c r="E53" s="17"/>
      <c r="F53" s="16"/>
      <c r="G53" s="157">
        <f t="shared" si="2"/>
        <v>0</v>
      </c>
      <c r="H53" s="17"/>
      <c r="I53" s="34"/>
      <c r="J53" s="190">
        <f t="shared" si="0"/>
        <v>0</v>
      </c>
      <c r="K53" s="17"/>
      <c r="L53" s="34">
        <v>7331</v>
      </c>
      <c r="M53" s="190">
        <f t="shared" si="1"/>
        <v>8654.487325316868</v>
      </c>
      <c r="N53" s="17"/>
      <c r="O53" s="173"/>
    </row>
    <row r="54" spans="1:15" ht="15" x14ac:dyDescent="0.25">
      <c r="A54" s="156" t="s">
        <v>150</v>
      </c>
      <c r="B54" s="175"/>
      <c r="C54" s="157"/>
      <c r="D54" s="164">
        <v>4586.25</v>
      </c>
      <c r="E54" s="17"/>
      <c r="F54" s="16"/>
      <c r="G54" s="157">
        <f t="shared" si="2"/>
        <v>0</v>
      </c>
      <c r="H54" s="17"/>
      <c r="I54" s="34">
        <v>26828</v>
      </c>
      <c r="J54" s="190">
        <f t="shared" si="0"/>
        <v>31671.338966525836</v>
      </c>
      <c r="K54" s="17"/>
      <c r="L54" s="34"/>
      <c r="M54" s="191">
        <f t="shared" si="1"/>
        <v>0</v>
      </c>
      <c r="N54" s="17"/>
      <c r="O54" s="173"/>
    </row>
    <row r="55" spans="1:15" ht="15" x14ac:dyDescent="0.25">
      <c r="A55" s="156" t="s">
        <v>151</v>
      </c>
      <c r="B55" s="175"/>
      <c r="C55" s="157"/>
      <c r="D55" s="164">
        <v>6789.375</v>
      </c>
      <c r="E55" s="17"/>
      <c r="F55" s="16"/>
      <c r="G55" s="157">
        <f t="shared" si="2"/>
        <v>0</v>
      </c>
      <c r="H55" s="17"/>
      <c r="I55" s="34"/>
      <c r="J55" s="190">
        <f t="shared" si="0"/>
        <v>0</v>
      </c>
      <c r="K55" s="17"/>
      <c r="L55" s="34">
        <v>5893</v>
      </c>
      <c r="M55" s="190">
        <f t="shared" si="1"/>
        <v>6956.8808904777379</v>
      </c>
      <c r="N55" s="17"/>
      <c r="O55" s="173"/>
    </row>
    <row r="56" spans="1:15" ht="15" x14ac:dyDescent="0.25">
      <c r="A56" s="156" t="s">
        <v>152</v>
      </c>
      <c r="B56" s="175"/>
      <c r="C56" s="157"/>
      <c r="D56" s="164">
        <v>34122.5</v>
      </c>
      <c r="E56" s="17"/>
      <c r="F56" s="16">
        <v>87783</v>
      </c>
      <c r="G56" s="157">
        <f t="shared" si="2"/>
        <v>103630.72716932077</v>
      </c>
      <c r="H56" s="17"/>
      <c r="I56" s="34"/>
      <c r="J56" s="190">
        <f t="shared" si="0"/>
        <v>0</v>
      </c>
      <c r="K56" s="17"/>
      <c r="L56" s="34"/>
      <c r="M56" s="191">
        <f t="shared" si="1"/>
        <v>0</v>
      </c>
      <c r="N56" s="17"/>
      <c r="O56" s="173"/>
    </row>
    <row r="57" spans="1:15" ht="15" x14ac:dyDescent="0.25">
      <c r="A57" s="156" t="s">
        <v>153</v>
      </c>
      <c r="B57" s="175"/>
      <c r="C57" s="157"/>
      <c r="D57" s="164">
        <v>4561.25</v>
      </c>
      <c r="E57" s="17"/>
      <c r="F57" s="16">
        <v>28323</v>
      </c>
      <c r="G57" s="157">
        <f t="shared" si="2"/>
        <v>33436.235781605457</v>
      </c>
      <c r="H57" s="17"/>
      <c r="I57" s="34"/>
      <c r="J57" s="190">
        <f t="shared" si="0"/>
        <v>0</v>
      </c>
      <c r="K57" s="17"/>
      <c r="L57" s="34"/>
      <c r="M57" s="190">
        <f t="shared" si="1"/>
        <v>0</v>
      </c>
      <c r="N57" s="17"/>
      <c r="O57" s="173"/>
    </row>
    <row r="58" spans="1:15" ht="15" x14ac:dyDescent="0.25">
      <c r="A58" s="156" t="s">
        <v>154</v>
      </c>
      <c r="B58" s="175"/>
      <c r="C58" s="157"/>
      <c r="D58" s="164">
        <v>4453.125</v>
      </c>
      <c r="E58" s="17"/>
      <c r="F58" s="16">
        <v>72930</v>
      </c>
      <c r="G58" s="157">
        <f t="shared" si="2"/>
        <v>86096.270718232045</v>
      </c>
      <c r="H58" s="17"/>
      <c r="I58" s="34"/>
      <c r="J58" s="190">
        <f t="shared" si="0"/>
        <v>0</v>
      </c>
      <c r="K58" s="17"/>
      <c r="L58" s="34"/>
      <c r="M58" s="191">
        <f t="shared" si="1"/>
        <v>0</v>
      </c>
      <c r="N58" s="17"/>
      <c r="O58" s="173"/>
    </row>
    <row r="59" spans="1:15" ht="15" x14ac:dyDescent="0.25">
      <c r="A59" s="156" t="s">
        <v>155</v>
      </c>
      <c r="B59" s="175"/>
      <c r="C59" s="157"/>
      <c r="D59" s="164">
        <v>18020</v>
      </c>
      <c r="E59" s="17"/>
      <c r="F59" s="16">
        <v>37675</v>
      </c>
      <c r="G59" s="157">
        <f t="shared" si="2"/>
        <v>44476.580272993175</v>
      </c>
      <c r="H59" s="17"/>
      <c r="I59" s="34"/>
      <c r="J59" s="190">
        <f t="shared" si="0"/>
        <v>0</v>
      </c>
      <c r="K59" s="17"/>
      <c r="L59" s="34"/>
      <c r="M59" s="191">
        <f t="shared" si="1"/>
        <v>0</v>
      </c>
      <c r="N59" s="17"/>
      <c r="O59" s="173"/>
    </row>
    <row r="60" spans="1:15" ht="15" x14ac:dyDescent="0.25">
      <c r="A60" s="156" t="s">
        <v>156</v>
      </c>
      <c r="B60" s="175"/>
      <c r="C60" s="157"/>
      <c r="D60" s="164">
        <v>13175</v>
      </c>
      <c r="E60" s="17"/>
      <c r="F60" s="16">
        <v>56775</v>
      </c>
      <c r="G60" s="157">
        <f t="shared" si="2"/>
        <v>67024.760318492044</v>
      </c>
      <c r="H60" s="17"/>
      <c r="I60" s="34"/>
      <c r="J60" s="190">
        <f t="shared" si="0"/>
        <v>0</v>
      </c>
      <c r="K60" s="17"/>
      <c r="L60" s="34"/>
      <c r="M60" s="190">
        <f t="shared" si="1"/>
        <v>0</v>
      </c>
      <c r="N60" s="17"/>
      <c r="O60" s="173"/>
    </row>
    <row r="61" spans="1:15" ht="15" x14ac:dyDescent="0.25">
      <c r="A61" s="156" t="s">
        <v>157</v>
      </c>
      <c r="B61" s="175"/>
      <c r="C61" s="157"/>
      <c r="D61" s="164">
        <v>5615.625</v>
      </c>
      <c r="E61" s="17"/>
      <c r="F61" s="16">
        <v>43148</v>
      </c>
      <c r="G61" s="157">
        <f t="shared" si="2"/>
        <v>50937.637309067271</v>
      </c>
      <c r="H61" s="17"/>
      <c r="I61" s="34"/>
      <c r="J61" s="190">
        <f t="shared" si="0"/>
        <v>0</v>
      </c>
      <c r="K61" s="17"/>
      <c r="L61" s="34"/>
      <c r="M61" s="191">
        <f t="shared" si="1"/>
        <v>0</v>
      </c>
      <c r="N61" s="17"/>
      <c r="O61" s="173"/>
    </row>
    <row r="62" spans="1:15" ht="15" x14ac:dyDescent="0.25">
      <c r="A62" s="156" t="s">
        <v>158</v>
      </c>
      <c r="B62" s="175"/>
      <c r="C62" s="157"/>
      <c r="D62" s="164">
        <v>14530.625</v>
      </c>
      <c r="E62" s="17"/>
      <c r="F62" s="16">
        <v>63925</v>
      </c>
      <c r="G62" s="157">
        <f t="shared" si="2"/>
        <v>75465.571173220669</v>
      </c>
      <c r="H62" s="17"/>
      <c r="I62" s="34"/>
      <c r="J62" s="190">
        <f t="shared" si="0"/>
        <v>0</v>
      </c>
      <c r="K62" s="17"/>
      <c r="L62" s="34"/>
      <c r="M62" s="190">
        <f t="shared" si="1"/>
        <v>0</v>
      </c>
      <c r="N62" s="17"/>
      <c r="O62" s="173"/>
    </row>
    <row r="63" spans="1:15" ht="15" x14ac:dyDescent="0.25">
      <c r="A63" s="156" t="s">
        <v>159</v>
      </c>
      <c r="B63" s="163"/>
      <c r="C63" s="157"/>
      <c r="D63" s="164">
        <v>38338.125</v>
      </c>
      <c r="E63" s="17"/>
      <c r="F63" s="16">
        <v>87873</v>
      </c>
      <c r="G63" s="157">
        <f t="shared" si="2"/>
        <v>103736.97513812155</v>
      </c>
      <c r="H63" s="17"/>
      <c r="I63" s="34"/>
      <c r="J63" s="190">
        <f t="shared" si="0"/>
        <v>0</v>
      </c>
      <c r="K63" s="17"/>
      <c r="L63" s="34"/>
      <c r="M63" s="190">
        <f t="shared" si="1"/>
        <v>0</v>
      </c>
      <c r="N63" s="17"/>
      <c r="O63" s="173"/>
    </row>
    <row r="64" spans="1:15" ht="15" x14ac:dyDescent="0.25">
      <c r="A64" s="91" t="s">
        <v>31</v>
      </c>
      <c r="B64" s="31"/>
      <c r="C64" s="137">
        <f>SUM(B65:B67)</f>
        <v>1024</v>
      </c>
      <c r="D64" s="164"/>
      <c r="E64" s="32">
        <f>SUM(D65:D90)</f>
        <v>445216.69</v>
      </c>
      <c r="F64" s="31"/>
      <c r="G64" s="157">
        <f t="shared" si="2"/>
        <v>0</v>
      </c>
      <c r="H64" s="32">
        <f>SUM(G65:G90)</f>
        <v>2060986.2934676632</v>
      </c>
      <c r="I64" s="33"/>
      <c r="J64" s="190">
        <f t="shared" si="0"/>
        <v>0</v>
      </c>
      <c r="K64" s="32">
        <f>SUM(I65:I90)</f>
        <v>0</v>
      </c>
      <c r="L64" s="33"/>
      <c r="M64" s="191">
        <f t="shared" si="1"/>
        <v>0</v>
      </c>
      <c r="N64" s="32">
        <f>SUM(M65:M90)</f>
        <v>61684.029086772833</v>
      </c>
      <c r="O64" s="174">
        <f>(E64*Emissionsfaktorer!$D$9+'Bygn el og varmeforbrug mm'!H64*Emissionsfaktorer!$D$10+'Bygn el og varmeforbrug mm'!K64*Emissionsfaktorer!$D$13+'Bygn el og varmeforbrug mm'!N64*Emissionsfaktorer!$D$14)/1000000</f>
        <v>826.59177655086785</v>
      </c>
    </row>
    <row r="65" spans="1:15" x14ac:dyDescent="0.15">
      <c r="A65" s="156" t="s">
        <v>123</v>
      </c>
      <c r="B65" s="16">
        <v>473</v>
      </c>
      <c r="C65" s="17"/>
      <c r="D65" s="167">
        <v>16961</v>
      </c>
      <c r="E65" s="17"/>
      <c r="F65" s="16">
        <v>136405</v>
      </c>
      <c r="G65" s="157">
        <f t="shared" si="2"/>
        <v>161030.6020474488</v>
      </c>
      <c r="H65" s="17"/>
      <c r="I65" s="34"/>
      <c r="J65" s="190">
        <f t="shared" si="0"/>
        <v>0</v>
      </c>
      <c r="K65" s="17"/>
      <c r="L65" s="34"/>
      <c r="M65" s="190">
        <f t="shared" si="1"/>
        <v>0</v>
      </c>
      <c r="N65" s="17"/>
      <c r="O65" s="173"/>
    </row>
    <row r="66" spans="1:15" x14ac:dyDescent="0.15">
      <c r="A66" s="156" t="s">
        <v>124</v>
      </c>
      <c r="B66" s="16"/>
      <c r="C66" s="17"/>
      <c r="D66" s="167">
        <v>33175</v>
      </c>
      <c r="E66" s="17"/>
      <c r="F66" s="16">
        <v>27236</v>
      </c>
      <c r="G66" s="157">
        <f t="shared" si="2"/>
        <v>32152.996425089372</v>
      </c>
      <c r="H66" s="17"/>
      <c r="I66" s="34"/>
      <c r="J66" s="190">
        <f t="shared" si="0"/>
        <v>0</v>
      </c>
      <c r="K66" s="17"/>
      <c r="L66" s="34"/>
      <c r="M66" s="191">
        <f t="shared" si="1"/>
        <v>0</v>
      </c>
      <c r="N66" s="17"/>
      <c r="O66" s="173"/>
    </row>
    <row r="67" spans="1:15" x14ac:dyDescent="0.15">
      <c r="A67" s="156" t="s">
        <v>125</v>
      </c>
      <c r="B67" s="16">
        <v>551</v>
      </c>
      <c r="C67" s="17"/>
      <c r="D67" s="167">
        <v>19918</v>
      </c>
      <c r="E67" s="17"/>
      <c r="F67" s="16">
        <v>0</v>
      </c>
      <c r="G67" s="157">
        <f t="shared" si="2"/>
        <v>0</v>
      </c>
      <c r="H67" s="17"/>
      <c r="I67" s="34"/>
      <c r="J67" s="190">
        <f t="shared" si="0"/>
        <v>0</v>
      </c>
      <c r="K67" s="17"/>
      <c r="L67" s="34"/>
      <c r="M67" s="190">
        <f t="shared" si="1"/>
        <v>0</v>
      </c>
      <c r="N67" s="17"/>
      <c r="O67" s="173"/>
    </row>
    <row r="68" spans="1:15" x14ac:dyDescent="0.15">
      <c r="A68" s="156" t="s">
        <v>145</v>
      </c>
      <c r="B68" s="163">
        <v>497</v>
      </c>
      <c r="C68" s="17"/>
      <c r="D68" s="167">
        <v>17419</v>
      </c>
      <c r="E68" s="17"/>
      <c r="F68" s="16">
        <v>152590</v>
      </c>
      <c r="G68" s="157">
        <f t="shared" si="2"/>
        <v>180137.52843678909</v>
      </c>
      <c r="H68" s="17"/>
      <c r="I68" s="34"/>
      <c r="J68" s="190">
        <f t="shared" si="0"/>
        <v>0</v>
      </c>
      <c r="K68" s="17"/>
      <c r="L68" s="34"/>
      <c r="M68" s="191">
        <f t="shared" si="1"/>
        <v>0</v>
      </c>
      <c r="N68" s="17"/>
      <c r="O68" s="173"/>
    </row>
    <row r="69" spans="1:15" x14ac:dyDescent="0.15">
      <c r="A69" s="156" t="s">
        <v>126</v>
      </c>
      <c r="B69" s="163">
        <v>304</v>
      </c>
      <c r="C69" s="17"/>
      <c r="D69" s="167">
        <v>9941.2999999999993</v>
      </c>
      <c r="E69" s="17"/>
      <c r="F69" s="16"/>
      <c r="G69" s="157">
        <f t="shared" si="2"/>
        <v>0</v>
      </c>
      <c r="H69" s="17"/>
      <c r="I69" s="34"/>
      <c r="J69" s="190">
        <f t="shared" si="0"/>
        <v>0</v>
      </c>
      <c r="K69" s="17"/>
      <c r="L69" s="34">
        <v>15524</v>
      </c>
      <c r="M69" s="190">
        <f t="shared" si="1"/>
        <v>18326.59408514787</v>
      </c>
      <c r="N69" s="17"/>
      <c r="O69" s="173"/>
    </row>
    <row r="70" spans="1:15" x14ac:dyDescent="0.15">
      <c r="A70" s="156" t="s">
        <v>127</v>
      </c>
      <c r="B70" s="163">
        <v>370</v>
      </c>
      <c r="C70" s="17"/>
      <c r="D70" s="167">
        <v>15487</v>
      </c>
      <c r="E70" s="17"/>
      <c r="F70" s="16">
        <v>42429</v>
      </c>
      <c r="G70" s="157">
        <f t="shared" si="2"/>
        <v>50088.83409164771</v>
      </c>
      <c r="H70" s="17"/>
      <c r="I70" s="34"/>
      <c r="J70" s="190">
        <f t="shared" si="0"/>
        <v>0</v>
      </c>
      <c r="K70" s="17"/>
      <c r="L70" s="34"/>
      <c r="M70" s="191">
        <f t="shared" si="1"/>
        <v>0</v>
      </c>
      <c r="N70" s="17"/>
      <c r="O70" s="173"/>
    </row>
    <row r="71" spans="1:15" x14ac:dyDescent="0.15">
      <c r="A71" s="156" t="s">
        <v>128</v>
      </c>
      <c r="B71" s="163">
        <v>423</v>
      </c>
      <c r="C71" s="17"/>
      <c r="D71" s="167">
        <v>11010</v>
      </c>
      <c r="E71" s="17"/>
      <c r="F71" s="16">
        <v>202130</v>
      </c>
      <c r="G71" s="157">
        <f t="shared" si="2"/>
        <v>238621.13259668509</v>
      </c>
      <c r="H71" s="17"/>
      <c r="I71" s="34"/>
      <c r="J71" s="190">
        <f t="shared" si="0"/>
        <v>0</v>
      </c>
      <c r="K71" s="17"/>
      <c r="L71" s="34"/>
      <c r="M71" s="190">
        <f t="shared" si="1"/>
        <v>0</v>
      </c>
      <c r="N71" s="17"/>
      <c r="O71" s="173"/>
    </row>
    <row r="72" spans="1:15" x14ac:dyDescent="0.15">
      <c r="A72" s="156" t="s">
        <v>129</v>
      </c>
      <c r="B72" s="163">
        <v>449</v>
      </c>
      <c r="C72" s="17"/>
      <c r="D72" s="167">
        <v>13680</v>
      </c>
      <c r="E72" s="17"/>
      <c r="F72" s="16">
        <v>54444</v>
      </c>
      <c r="G72" s="157">
        <f t="shared" si="2"/>
        <v>64272.937926551836</v>
      </c>
      <c r="H72" s="17"/>
      <c r="I72" s="34"/>
      <c r="J72" s="190">
        <f t="shared" si="0"/>
        <v>0</v>
      </c>
      <c r="K72" s="17"/>
      <c r="L72" s="34"/>
      <c r="M72" s="191">
        <f t="shared" si="1"/>
        <v>0</v>
      </c>
      <c r="N72" s="17"/>
      <c r="O72" s="173"/>
    </row>
    <row r="73" spans="1:15" x14ac:dyDescent="0.15">
      <c r="A73" s="156" t="s">
        <v>130</v>
      </c>
      <c r="B73" s="163">
        <v>335</v>
      </c>
      <c r="C73" s="17"/>
      <c r="D73" s="167">
        <v>3638</v>
      </c>
      <c r="E73" s="17"/>
      <c r="F73" s="16">
        <v>121236</v>
      </c>
      <c r="G73" s="157">
        <f t="shared" si="2"/>
        <v>143123.09717257068</v>
      </c>
      <c r="H73" s="17"/>
      <c r="I73" s="34"/>
      <c r="J73" s="190">
        <f t="shared" ref="J73:J126" si="3">I73*(2906/2461.6)</f>
        <v>0</v>
      </c>
      <c r="K73" s="17"/>
      <c r="L73" s="34"/>
      <c r="M73" s="190">
        <f t="shared" ref="M73:M126" si="4">L73*(2906/2461.6)</f>
        <v>0</v>
      </c>
      <c r="N73" s="17"/>
      <c r="O73" s="173"/>
    </row>
    <row r="74" spans="1:15" x14ac:dyDescent="0.15">
      <c r="A74" s="156" t="s">
        <v>131</v>
      </c>
      <c r="B74" s="163">
        <v>247</v>
      </c>
      <c r="C74" s="17"/>
      <c r="D74" s="167">
        <v>19853.5</v>
      </c>
      <c r="E74" s="17"/>
      <c r="F74" s="16"/>
      <c r="G74" s="157">
        <f t="shared" si="2"/>
        <v>0</v>
      </c>
      <c r="H74" s="17"/>
      <c r="I74" s="34"/>
      <c r="J74" s="190">
        <f t="shared" si="3"/>
        <v>0</v>
      </c>
      <c r="K74" s="17"/>
      <c r="L74" s="34">
        <v>3668</v>
      </c>
      <c r="M74" s="191">
        <f t="shared" si="4"/>
        <v>4330.1949951251217</v>
      </c>
      <c r="N74" s="17"/>
      <c r="O74" s="173"/>
    </row>
    <row r="75" spans="1:15" x14ac:dyDescent="0.15">
      <c r="A75" s="156" t="s">
        <v>132</v>
      </c>
      <c r="B75" s="163">
        <v>346</v>
      </c>
      <c r="C75" s="17"/>
      <c r="D75" s="167">
        <v>19832.5</v>
      </c>
      <c r="E75" s="17"/>
      <c r="F75" s="16">
        <v>105353</v>
      </c>
      <c r="G75" s="157">
        <f t="shared" ref="G75:G128" si="5">F75*(2906/2461.6)</f>
        <v>124372.69174520636</v>
      </c>
      <c r="H75" s="17"/>
      <c r="I75" s="34"/>
      <c r="J75" s="190">
        <f t="shared" si="3"/>
        <v>0</v>
      </c>
      <c r="K75" s="17"/>
      <c r="L75" s="34"/>
      <c r="M75" s="190">
        <f t="shared" si="4"/>
        <v>0</v>
      </c>
      <c r="N75" s="17"/>
      <c r="O75" s="173"/>
    </row>
    <row r="76" spans="1:15" x14ac:dyDescent="0.15">
      <c r="A76" s="156" t="s">
        <v>133</v>
      </c>
      <c r="B76" s="163">
        <v>274</v>
      </c>
      <c r="C76" s="17"/>
      <c r="D76" s="167">
        <v>17533.3</v>
      </c>
      <c r="E76" s="17"/>
      <c r="F76" s="16"/>
      <c r="G76" s="157">
        <f t="shared" si="5"/>
        <v>0</v>
      </c>
      <c r="H76" s="17"/>
      <c r="I76" s="34"/>
      <c r="J76" s="190">
        <f t="shared" si="3"/>
        <v>0</v>
      </c>
      <c r="K76" s="17"/>
      <c r="L76" s="34">
        <v>2759</v>
      </c>
      <c r="M76" s="190">
        <f t="shared" si="4"/>
        <v>3257.090510237244</v>
      </c>
      <c r="N76" s="17"/>
      <c r="O76" s="173"/>
    </row>
    <row r="77" spans="1:15" x14ac:dyDescent="0.15">
      <c r="A77" s="156" t="s">
        <v>134</v>
      </c>
      <c r="B77" s="163">
        <v>525</v>
      </c>
      <c r="C77" s="17"/>
      <c r="D77" s="167">
        <v>16857</v>
      </c>
      <c r="E77" s="17"/>
      <c r="F77" s="16">
        <v>104789</v>
      </c>
      <c r="G77" s="157">
        <f t="shared" si="5"/>
        <v>123706.87114072149</v>
      </c>
      <c r="H77" s="17"/>
      <c r="I77" s="34"/>
      <c r="J77" s="190">
        <f t="shared" si="3"/>
        <v>0</v>
      </c>
      <c r="K77" s="17"/>
      <c r="L77" s="34"/>
      <c r="M77" s="191">
        <f t="shared" si="4"/>
        <v>0</v>
      </c>
      <c r="N77" s="17"/>
      <c r="O77" s="173"/>
    </row>
    <row r="78" spans="1:15" x14ac:dyDescent="0.15">
      <c r="A78" s="156" t="s">
        <v>135</v>
      </c>
      <c r="B78" s="163">
        <v>494</v>
      </c>
      <c r="C78" s="17"/>
      <c r="D78" s="167">
        <v>1901.4</v>
      </c>
      <c r="E78" s="17"/>
      <c r="F78" s="16"/>
      <c r="G78" s="157">
        <f t="shared" si="5"/>
        <v>0</v>
      </c>
      <c r="H78" s="17"/>
      <c r="I78" s="34"/>
      <c r="J78" s="190">
        <f t="shared" si="3"/>
        <v>0</v>
      </c>
      <c r="K78" s="17"/>
      <c r="L78" s="34">
        <v>14973</v>
      </c>
      <c r="M78" s="190">
        <f t="shared" si="4"/>
        <v>17676.120409489762</v>
      </c>
      <c r="N78" s="17"/>
      <c r="O78" s="173"/>
    </row>
    <row r="79" spans="1:15" ht="12.75" customHeight="1" x14ac:dyDescent="0.15">
      <c r="A79" s="156" t="s">
        <v>136</v>
      </c>
      <c r="B79" s="163">
        <v>461</v>
      </c>
      <c r="C79" s="17"/>
      <c r="D79" s="167">
        <v>11908.75</v>
      </c>
      <c r="E79" s="17"/>
      <c r="F79" s="16">
        <v>94273</v>
      </c>
      <c r="G79" s="157">
        <f t="shared" si="5"/>
        <v>111292.38625284367</v>
      </c>
      <c r="H79" s="17"/>
      <c r="I79" s="34"/>
      <c r="J79" s="190">
        <f t="shared" si="3"/>
        <v>0</v>
      </c>
      <c r="K79" s="17"/>
      <c r="L79" s="34"/>
      <c r="M79" s="191">
        <f t="shared" si="4"/>
        <v>0</v>
      </c>
      <c r="N79" s="17"/>
      <c r="O79" s="173"/>
    </row>
    <row r="80" spans="1:15" x14ac:dyDescent="0.15">
      <c r="A80" s="156" t="s">
        <v>137</v>
      </c>
      <c r="B80" s="163">
        <v>452</v>
      </c>
      <c r="C80" s="17"/>
      <c r="D80" s="167">
        <v>16525.240000000002</v>
      </c>
      <c r="E80" s="17"/>
      <c r="F80" s="16">
        <v>104789</v>
      </c>
      <c r="G80" s="157">
        <f t="shared" si="5"/>
        <v>123706.87114072149</v>
      </c>
      <c r="H80" s="17"/>
      <c r="I80" s="34"/>
      <c r="J80" s="190">
        <f t="shared" si="3"/>
        <v>0</v>
      </c>
      <c r="K80" s="17"/>
      <c r="L80" s="34"/>
      <c r="M80" s="190">
        <f t="shared" si="4"/>
        <v>0</v>
      </c>
      <c r="N80" s="17"/>
      <c r="O80" s="173"/>
    </row>
    <row r="81" spans="1:15" x14ac:dyDescent="0.15">
      <c r="A81" s="156" t="s">
        <v>122</v>
      </c>
      <c r="B81" s="163">
        <v>457</v>
      </c>
      <c r="C81" s="17"/>
      <c r="D81" s="167">
        <v>12473.01</v>
      </c>
      <c r="E81" s="17"/>
      <c r="F81" s="16"/>
      <c r="G81" s="157">
        <f t="shared" si="5"/>
        <v>0</v>
      </c>
      <c r="H81" s="17"/>
      <c r="I81" s="34"/>
      <c r="J81" s="190">
        <f t="shared" si="3"/>
        <v>0</v>
      </c>
      <c r="K81" s="17"/>
      <c r="L81" s="34">
        <v>15327</v>
      </c>
      <c r="M81" s="191">
        <f t="shared" si="4"/>
        <v>18094.029086772833</v>
      </c>
      <c r="N81" s="17"/>
      <c r="O81" s="173"/>
    </row>
    <row r="82" spans="1:15" x14ac:dyDescent="0.15">
      <c r="A82" s="156" t="s">
        <v>138</v>
      </c>
      <c r="B82" s="163"/>
      <c r="C82" s="17"/>
      <c r="D82" s="167">
        <v>42432</v>
      </c>
      <c r="E82" s="17"/>
      <c r="F82" s="16">
        <v>79413</v>
      </c>
      <c r="G82" s="157">
        <f t="shared" si="5"/>
        <v>93749.666070848223</v>
      </c>
      <c r="H82" s="17"/>
      <c r="I82" s="34"/>
      <c r="J82" s="190">
        <f t="shared" si="3"/>
        <v>0</v>
      </c>
      <c r="K82" s="17"/>
      <c r="L82" s="34"/>
      <c r="M82" s="190">
        <f t="shared" si="4"/>
        <v>0</v>
      </c>
      <c r="N82" s="17"/>
      <c r="O82" s="173"/>
    </row>
    <row r="83" spans="1:15" x14ac:dyDescent="0.15">
      <c r="A83" s="156" t="s">
        <v>139</v>
      </c>
      <c r="B83" s="163">
        <v>451</v>
      </c>
      <c r="C83" s="17"/>
      <c r="D83" s="167">
        <v>15837</v>
      </c>
      <c r="E83" s="17"/>
      <c r="F83" s="16">
        <v>42688</v>
      </c>
      <c r="G83" s="157">
        <f t="shared" si="5"/>
        <v>50394.592135196617</v>
      </c>
      <c r="H83" s="17"/>
      <c r="I83" s="34"/>
      <c r="J83" s="190">
        <f t="shared" si="3"/>
        <v>0</v>
      </c>
      <c r="K83" s="17"/>
      <c r="L83" s="34"/>
      <c r="M83" s="191">
        <f t="shared" si="4"/>
        <v>0</v>
      </c>
      <c r="N83" s="17"/>
      <c r="O83" s="173"/>
    </row>
    <row r="84" spans="1:15" x14ac:dyDescent="0.15">
      <c r="A84" s="156" t="s">
        <v>140</v>
      </c>
      <c r="B84" s="162">
        <v>441</v>
      </c>
      <c r="C84" s="17"/>
      <c r="D84" s="167">
        <v>15149</v>
      </c>
      <c r="E84" s="17"/>
      <c r="F84" s="16">
        <v>126304</v>
      </c>
      <c r="G84" s="157">
        <f t="shared" si="5"/>
        <v>149106.03834904128</v>
      </c>
      <c r="H84" s="17"/>
      <c r="I84" s="34"/>
      <c r="J84" s="190">
        <f t="shared" si="3"/>
        <v>0</v>
      </c>
      <c r="K84" s="17"/>
      <c r="L84" s="34"/>
      <c r="M84" s="190">
        <f t="shared" si="4"/>
        <v>0</v>
      </c>
      <c r="N84" s="17"/>
      <c r="O84" s="173"/>
    </row>
    <row r="85" spans="1:15" x14ac:dyDescent="0.15">
      <c r="A85" s="156" t="s">
        <v>141</v>
      </c>
      <c r="B85" s="162">
        <v>470</v>
      </c>
      <c r="C85" s="17"/>
      <c r="D85" s="167">
        <v>38935</v>
      </c>
      <c r="E85" s="17"/>
      <c r="F85" s="16">
        <v>130788</v>
      </c>
      <c r="G85" s="157">
        <f t="shared" si="5"/>
        <v>154399.54826129347</v>
      </c>
      <c r="H85" s="17"/>
      <c r="I85" s="34"/>
      <c r="J85" s="190">
        <f t="shared" si="3"/>
        <v>0</v>
      </c>
      <c r="K85" s="17"/>
      <c r="L85" s="34"/>
      <c r="M85" s="191">
        <f t="shared" si="4"/>
        <v>0</v>
      </c>
      <c r="N85" s="17"/>
      <c r="O85" s="173"/>
    </row>
    <row r="86" spans="1:15" x14ac:dyDescent="0.15">
      <c r="A86" s="156" t="s">
        <v>142</v>
      </c>
      <c r="B86" s="162">
        <v>402</v>
      </c>
      <c r="C86" s="17"/>
      <c r="D86" s="167">
        <v>12446</v>
      </c>
      <c r="E86" s="17"/>
      <c r="F86" s="16">
        <v>0</v>
      </c>
      <c r="G86" s="157">
        <f t="shared" si="5"/>
        <v>0</v>
      </c>
      <c r="H86" s="17"/>
      <c r="I86" s="34"/>
      <c r="J86" s="190">
        <f t="shared" si="3"/>
        <v>0</v>
      </c>
      <c r="K86" s="17"/>
      <c r="L86" s="34"/>
      <c r="M86" s="190">
        <f t="shared" si="4"/>
        <v>0</v>
      </c>
      <c r="N86" s="17"/>
      <c r="O86" s="173"/>
    </row>
    <row r="87" spans="1:15" x14ac:dyDescent="0.15">
      <c r="A87" s="156" t="s">
        <v>143</v>
      </c>
      <c r="B87" s="162">
        <v>344</v>
      </c>
      <c r="C87" s="17"/>
      <c r="D87" s="167">
        <v>10180.69</v>
      </c>
      <c r="E87" s="17"/>
      <c r="F87" s="16">
        <v>34133</v>
      </c>
      <c r="G87" s="157">
        <f t="shared" si="5"/>
        <v>40295.132434189145</v>
      </c>
      <c r="H87" s="17"/>
      <c r="I87" s="34"/>
      <c r="J87" s="190">
        <f t="shared" si="3"/>
        <v>0</v>
      </c>
      <c r="K87" s="17"/>
      <c r="L87" s="34"/>
      <c r="M87" s="191">
        <f t="shared" si="4"/>
        <v>0</v>
      </c>
      <c r="N87" s="17"/>
      <c r="O87" s="173"/>
    </row>
    <row r="88" spans="1:15" x14ac:dyDescent="0.15">
      <c r="A88" s="156" t="s">
        <v>160</v>
      </c>
      <c r="B88" s="162"/>
      <c r="C88" s="17"/>
      <c r="D88" s="167">
        <v>17340</v>
      </c>
      <c r="E88" s="17"/>
      <c r="F88" s="16">
        <v>87588</v>
      </c>
      <c r="G88" s="157">
        <f t="shared" si="5"/>
        <v>103400.52323691908</v>
      </c>
      <c r="H88" s="17"/>
      <c r="I88" s="34"/>
      <c r="J88" s="190">
        <f t="shared" si="3"/>
        <v>0</v>
      </c>
      <c r="K88" s="17"/>
      <c r="L88" s="34"/>
      <c r="M88" s="190">
        <f t="shared" si="4"/>
        <v>0</v>
      </c>
      <c r="N88" s="17"/>
      <c r="O88" s="173"/>
    </row>
    <row r="89" spans="1:15" x14ac:dyDescent="0.15">
      <c r="A89" s="156" t="s">
        <v>161</v>
      </c>
      <c r="B89" s="162"/>
      <c r="C89" s="17"/>
      <c r="D89" s="167">
        <v>14039</v>
      </c>
      <c r="E89" s="17"/>
      <c r="F89" s="16">
        <v>27236</v>
      </c>
      <c r="G89" s="157">
        <f t="shared" si="5"/>
        <v>32152.996425089372</v>
      </c>
      <c r="H89" s="17"/>
      <c r="I89" s="34"/>
      <c r="J89" s="190">
        <f t="shared" si="3"/>
        <v>0</v>
      </c>
      <c r="K89" s="17"/>
      <c r="L89" s="34"/>
      <c r="M89" s="191">
        <f t="shared" si="4"/>
        <v>0</v>
      </c>
      <c r="N89" s="17"/>
      <c r="O89" s="173"/>
    </row>
    <row r="90" spans="1:15" x14ac:dyDescent="0.15">
      <c r="A90" s="156" t="s">
        <v>144</v>
      </c>
      <c r="B90" s="162">
        <v>502</v>
      </c>
      <c r="C90" s="17"/>
      <c r="D90" s="167">
        <v>20744</v>
      </c>
      <c r="E90" s="17"/>
      <c r="F90" s="16">
        <v>71986</v>
      </c>
      <c r="G90" s="157">
        <f t="shared" si="5"/>
        <v>84981.847578810528</v>
      </c>
      <c r="H90" s="17"/>
      <c r="I90" s="34"/>
      <c r="J90" s="190">
        <f t="shared" si="3"/>
        <v>0</v>
      </c>
      <c r="K90" s="17"/>
      <c r="L90" s="34"/>
      <c r="M90" s="190">
        <f t="shared" si="4"/>
        <v>0</v>
      </c>
      <c r="N90" s="17"/>
      <c r="O90" s="173"/>
    </row>
    <row r="91" spans="1:15" x14ac:dyDescent="0.15">
      <c r="A91" s="92" t="s">
        <v>32</v>
      </c>
      <c r="B91" s="31"/>
      <c r="C91" s="32">
        <f>SUM(B92:B92)</f>
        <v>0</v>
      </c>
      <c r="D91" s="166"/>
      <c r="E91" s="32">
        <f>SUM(D92:D96)</f>
        <v>94001.875</v>
      </c>
      <c r="F91" s="31"/>
      <c r="G91" s="157">
        <f t="shared" si="5"/>
        <v>0</v>
      </c>
      <c r="H91" s="32">
        <f>SUM(G92:G96)</f>
        <v>555955.48261293466</v>
      </c>
      <c r="I91" s="33"/>
      <c r="J91" s="190">
        <f t="shared" si="3"/>
        <v>0</v>
      </c>
      <c r="K91" s="32">
        <f>SUM(I92:I96)</f>
        <v>0</v>
      </c>
      <c r="L91" s="33"/>
      <c r="M91" s="191">
        <f t="shared" si="4"/>
        <v>0</v>
      </c>
      <c r="N91" s="32">
        <f>SUM(M92:M96)</f>
        <v>6470.5012999675009</v>
      </c>
      <c r="O91" s="174">
        <f>(E91*Emissionsfaktorer!$D$9+'Bygn el og varmeforbrug mm'!H91*Emissionsfaktorer!$D$10+'Bygn el og varmeforbrug mm'!K91*Emissionsfaktorer!$D$13+'Bygn el og varmeforbrug mm'!N91*Emissionsfaktorer!$D$14)/1000000</f>
        <v>192.82259564592135</v>
      </c>
    </row>
    <row r="92" spans="1:15" ht="15" x14ac:dyDescent="0.25">
      <c r="A92" s="93" t="s">
        <v>162</v>
      </c>
      <c r="B92" s="162"/>
      <c r="C92" s="157"/>
      <c r="D92" s="164">
        <v>1381.25</v>
      </c>
      <c r="E92" s="17"/>
      <c r="F92" s="16">
        <v>25963</v>
      </c>
      <c r="G92" s="157">
        <f t="shared" si="5"/>
        <v>30650.177933051673</v>
      </c>
      <c r="H92" s="17"/>
      <c r="I92" s="34"/>
      <c r="J92" s="190">
        <f t="shared" si="3"/>
        <v>0</v>
      </c>
      <c r="K92" s="17"/>
      <c r="L92" s="34"/>
      <c r="M92" s="190">
        <f t="shared" si="4"/>
        <v>0</v>
      </c>
      <c r="N92" s="17"/>
      <c r="O92" s="173"/>
    </row>
    <row r="93" spans="1:15" ht="15" x14ac:dyDescent="0.25">
      <c r="A93" s="93" t="s">
        <v>163</v>
      </c>
      <c r="B93" s="162"/>
      <c r="C93" s="157"/>
      <c r="D93" s="164">
        <v>18066.25</v>
      </c>
      <c r="E93" s="17"/>
      <c r="F93" s="16">
        <v>88870</v>
      </c>
      <c r="G93" s="157">
        <f t="shared" si="5"/>
        <v>104913.96652583686</v>
      </c>
      <c r="H93" s="17"/>
      <c r="I93" s="34"/>
      <c r="J93" s="190">
        <f t="shared" si="3"/>
        <v>0</v>
      </c>
      <c r="K93" s="17"/>
      <c r="L93" s="34"/>
      <c r="M93" s="191">
        <f t="shared" si="4"/>
        <v>0</v>
      </c>
      <c r="N93" s="17"/>
      <c r="O93" s="173"/>
    </row>
    <row r="94" spans="1:15" ht="15" x14ac:dyDescent="0.25">
      <c r="A94" s="93" t="s">
        <v>164</v>
      </c>
      <c r="B94" s="162"/>
      <c r="C94" s="157"/>
      <c r="D94" s="164">
        <v>16023.75</v>
      </c>
      <c r="E94" s="17"/>
      <c r="F94" s="16">
        <v>117050</v>
      </c>
      <c r="G94" s="157">
        <f t="shared" si="5"/>
        <v>138181.38609034775</v>
      </c>
      <c r="H94" s="17"/>
      <c r="I94" s="34"/>
      <c r="J94" s="190">
        <f t="shared" si="3"/>
        <v>0</v>
      </c>
      <c r="K94" s="17"/>
      <c r="L94" s="34"/>
      <c r="M94" s="190">
        <f t="shared" si="4"/>
        <v>0</v>
      </c>
      <c r="N94" s="17"/>
      <c r="O94" s="173"/>
    </row>
    <row r="95" spans="1:15" ht="15" customHeight="1" x14ac:dyDescent="0.25">
      <c r="A95" s="93" t="s">
        <v>165</v>
      </c>
      <c r="B95" s="162"/>
      <c r="C95" s="157"/>
      <c r="D95" s="164">
        <v>17871.875</v>
      </c>
      <c r="E95" s="17"/>
      <c r="F95" s="16">
        <v>239053</v>
      </c>
      <c r="G95" s="157">
        <f t="shared" si="5"/>
        <v>282209.95206369844</v>
      </c>
      <c r="H95" s="17"/>
      <c r="I95" s="34"/>
      <c r="J95" s="190">
        <f t="shared" si="3"/>
        <v>0</v>
      </c>
      <c r="K95" s="17"/>
      <c r="L95" s="34"/>
      <c r="M95" s="191">
        <f t="shared" si="4"/>
        <v>0</v>
      </c>
      <c r="N95" s="17"/>
      <c r="O95" s="173"/>
    </row>
    <row r="96" spans="1:15" ht="15" x14ac:dyDescent="0.25">
      <c r="A96" s="93" t="s">
        <v>166</v>
      </c>
      <c r="B96" s="162"/>
      <c r="C96" s="157"/>
      <c r="D96" s="164">
        <v>40658.75</v>
      </c>
      <c r="E96" s="17"/>
      <c r="F96" s="16"/>
      <c r="G96" s="157">
        <f t="shared" si="5"/>
        <v>0</v>
      </c>
      <c r="H96" s="17"/>
      <c r="I96" s="34"/>
      <c r="J96" s="190">
        <f t="shared" si="3"/>
        <v>0</v>
      </c>
      <c r="K96" s="17"/>
      <c r="L96" s="34">
        <v>5481</v>
      </c>
      <c r="M96" s="190">
        <f t="shared" si="4"/>
        <v>6470.5012999675009</v>
      </c>
      <c r="N96" s="17"/>
      <c r="O96" s="173"/>
    </row>
    <row r="97" spans="1:15" x14ac:dyDescent="0.15">
      <c r="A97" s="91" t="s">
        <v>34</v>
      </c>
      <c r="B97" s="31"/>
      <c r="C97" s="32">
        <f>SUM(B98:B100)</f>
        <v>0</v>
      </c>
      <c r="D97" s="166"/>
      <c r="E97" s="32">
        <f>SUM(D98:D120)</f>
        <v>1306853.79</v>
      </c>
      <c r="F97" s="31"/>
      <c r="G97" s="157">
        <f t="shared" si="5"/>
        <v>0</v>
      </c>
      <c r="H97" s="32">
        <f>SUM(G98:G120)</f>
        <v>2003912.2456938575</v>
      </c>
      <c r="I97" s="33"/>
      <c r="J97" s="190">
        <f t="shared" si="3"/>
        <v>0</v>
      </c>
      <c r="K97" s="32">
        <f>SUM(I98:I120)</f>
        <v>0</v>
      </c>
      <c r="L97" s="33"/>
      <c r="M97" s="191">
        <f t="shared" si="4"/>
        <v>0</v>
      </c>
      <c r="N97" s="32">
        <f>SUM(M98:M120)</f>
        <v>150672.60562235946</v>
      </c>
      <c r="O97" s="174">
        <f>(E97*Emissionsfaktorer!$D$9+'Bygn el og varmeforbrug mm'!H97*Emissionsfaktorer!$D$10+'Bygn el og varmeforbrug mm'!K97*Emissionsfaktorer!$D$13+'Bygn el og varmeforbrug mm'!N97*Emissionsfaktorer!$D$14)/1000000</f>
        <v>1267.559501782197</v>
      </c>
    </row>
    <row r="98" spans="1:15" ht="15" x14ac:dyDescent="0.25">
      <c r="A98" s="156" t="s">
        <v>167</v>
      </c>
      <c r="B98" s="16"/>
      <c r="C98" s="157"/>
      <c r="D98" s="164">
        <v>1416.03</v>
      </c>
      <c r="E98" s="17"/>
      <c r="F98" s="16">
        <v>152938</v>
      </c>
      <c r="G98" s="157">
        <f t="shared" si="5"/>
        <v>180548.35391615209</v>
      </c>
      <c r="H98" s="17"/>
      <c r="I98" s="34"/>
      <c r="J98" s="190">
        <f t="shared" si="3"/>
        <v>0</v>
      </c>
      <c r="K98" s="17"/>
      <c r="L98" s="34"/>
      <c r="M98" s="190">
        <f t="shared" si="4"/>
        <v>0</v>
      </c>
      <c r="N98" s="17"/>
      <c r="O98" s="173"/>
    </row>
    <row r="99" spans="1:15" ht="15" x14ac:dyDescent="0.25">
      <c r="A99" s="156" t="s">
        <v>224</v>
      </c>
      <c r="B99" s="16"/>
      <c r="C99" s="157"/>
      <c r="D99" s="164">
        <v>7538.125</v>
      </c>
      <c r="E99" s="17"/>
      <c r="F99" s="16">
        <v>203010</v>
      </c>
      <c r="G99" s="157">
        <f t="shared" si="5"/>
        <v>239660.00162495938</v>
      </c>
      <c r="H99" s="17"/>
      <c r="I99" s="34"/>
      <c r="J99" s="190">
        <f t="shared" si="3"/>
        <v>0</v>
      </c>
      <c r="K99" s="17"/>
      <c r="L99" s="34"/>
      <c r="M99" s="191">
        <f t="shared" si="4"/>
        <v>0</v>
      </c>
      <c r="N99" s="17"/>
      <c r="O99" s="173"/>
    </row>
    <row r="100" spans="1:15" ht="15" x14ac:dyDescent="0.25">
      <c r="A100" s="156" t="s">
        <v>168</v>
      </c>
      <c r="B100" s="16"/>
      <c r="C100" s="157"/>
      <c r="D100" s="164">
        <v>22107.5</v>
      </c>
      <c r="E100" s="17"/>
      <c r="F100" s="16">
        <v>37278</v>
      </c>
      <c r="G100" s="157">
        <f t="shared" si="5"/>
        <v>44007.908677283071</v>
      </c>
      <c r="H100" s="17"/>
      <c r="I100" s="34"/>
      <c r="J100" s="190">
        <f t="shared" si="3"/>
        <v>0</v>
      </c>
      <c r="K100" s="17"/>
      <c r="L100" s="34"/>
      <c r="M100" s="190">
        <f t="shared" si="4"/>
        <v>0</v>
      </c>
      <c r="N100" s="17"/>
      <c r="O100" s="173"/>
    </row>
    <row r="101" spans="1:15" ht="15" x14ac:dyDescent="0.25">
      <c r="A101" s="156" t="s">
        <v>169</v>
      </c>
      <c r="B101" s="16"/>
      <c r="C101" s="157"/>
      <c r="D101" s="164">
        <v>5061.875</v>
      </c>
      <c r="E101" s="17"/>
      <c r="F101" s="16">
        <v>24963</v>
      </c>
      <c r="G101" s="157">
        <f t="shared" si="5"/>
        <v>29469.644946376342</v>
      </c>
      <c r="H101" s="17"/>
      <c r="I101" s="34"/>
      <c r="J101" s="190">
        <f t="shared" si="3"/>
        <v>0</v>
      </c>
      <c r="K101" s="17"/>
      <c r="L101" s="34"/>
      <c r="M101" s="191">
        <f t="shared" si="4"/>
        <v>0</v>
      </c>
      <c r="N101" s="17"/>
      <c r="O101" s="173"/>
    </row>
    <row r="102" spans="1:15" ht="15" x14ac:dyDescent="0.25">
      <c r="A102" s="156" t="s">
        <v>170</v>
      </c>
      <c r="B102" s="16"/>
      <c r="C102" s="157"/>
      <c r="D102" s="164">
        <v>91823.125</v>
      </c>
      <c r="E102" s="17"/>
      <c r="F102" s="16">
        <v>31863</v>
      </c>
      <c r="G102" s="157">
        <f t="shared" si="5"/>
        <v>37615.322554436141</v>
      </c>
      <c r="H102" s="17"/>
      <c r="I102" s="34"/>
      <c r="J102" s="190">
        <f t="shared" si="3"/>
        <v>0</v>
      </c>
      <c r="K102" s="17"/>
      <c r="L102" s="34"/>
      <c r="M102" s="190">
        <f t="shared" si="4"/>
        <v>0</v>
      </c>
      <c r="N102" s="17"/>
      <c r="O102" s="173"/>
    </row>
    <row r="103" spans="1:15" ht="15" x14ac:dyDescent="0.25">
      <c r="A103" s="156" t="s">
        <v>171</v>
      </c>
      <c r="B103" s="16"/>
      <c r="C103" s="157"/>
      <c r="D103" s="164">
        <v>8449.375</v>
      </c>
      <c r="E103" s="17"/>
      <c r="F103" s="16">
        <v>29495</v>
      </c>
      <c r="G103" s="157">
        <f t="shared" si="5"/>
        <v>34819.820441988952</v>
      </c>
      <c r="H103" s="17"/>
      <c r="I103" s="34"/>
      <c r="J103" s="190">
        <f t="shared" si="3"/>
        <v>0</v>
      </c>
      <c r="K103" s="17"/>
      <c r="L103" s="34"/>
      <c r="M103" s="191">
        <f t="shared" si="4"/>
        <v>0</v>
      </c>
      <c r="N103" s="17"/>
      <c r="O103" s="173"/>
    </row>
    <row r="104" spans="1:15" ht="15" x14ac:dyDescent="0.25">
      <c r="A104" s="156" t="s">
        <v>186</v>
      </c>
      <c r="B104" s="16"/>
      <c r="C104" s="157"/>
      <c r="D104" s="164">
        <v>64206.25</v>
      </c>
      <c r="E104" s="17"/>
      <c r="F104" s="16"/>
      <c r="G104" s="157">
        <f t="shared" si="5"/>
        <v>0</v>
      </c>
      <c r="H104" s="17"/>
      <c r="I104" s="34"/>
      <c r="J104" s="190">
        <f t="shared" si="3"/>
        <v>0</v>
      </c>
      <c r="K104" s="17"/>
      <c r="L104" s="34">
        <v>8569</v>
      </c>
      <c r="M104" s="190">
        <f t="shared" si="4"/>
        <v>10115.987162820929</v>
      </c>
      <c r="N104" s="17"/>
      <c r="O104" s="173"/>
    </row>
    <row r="105" spans="1:15" ht="15" x14ac:dyDescent="0.25">
      <c r="A105" s="156" t="s">
        <v>172</v>
      </c>
      <c r="B105" s="16"/>
      <c r="C105" s="157"/>
      <c r="D105" s="164">
        <v>153309</v>
      </c>
      <c r="E105" s="17"/>
      <c r="F105" s="16">
        <v>205218</v>
      </c>
      <c r="G105" s="157">
        <f t="shared" si="5"/>
        <v>242266.61845953853</v>
      </c>
      <c r="H105" s="17"/>
      <c r="I105" s="34"/>
      <c r="J105" s="190">
        <f t="shared" si="3"/>
        <v>0</v>
      </c>
      <c r="K105" s="17"/>
      <c r="L105" s="34"/>
      <c r="M105" s="191">
        <f t="shared" si="4"/>
        <v>0</v>
      </c>
      <c r="N105" s="17"/>
      <c r="O105" s="173"/>
    </row>
    <row r="106" spans="1:15" ht="15" x14ac:dyDescent="0.25">
      <c r="A106" s="156" t="s">
        <v>187</v>
      </c>
      <c r="B106" s="16"/>
      <c r="C106" s="157"/>
      <c r="D106" s="164">
        <v>27009.38</v>
      </c>
      <c r="E106" s="17"/>
      <c r="F106" s="16"/>
      <c r="G106" s="157">
        <f t="shared" si="5"/>
        <v>0</v>
      </c>
      <c r="H106" s="17"/>
      <c r="I106" s="34"/>
      <c r="J106" s="190">
        <f t="shared" si="3"/>
        <v>0</v>
      </c>
      <c r="K106" s="17"/>
      <c r="L106" s="34">
        <v>32734</v>
      </c>
      <c r="M106" s="190">
        <f t="shared" si="4"/>
        <v>38643.566785830357</v>
      </c>
      <c r="N106" s="17"/>
      <c r="O106" s="173"/>
    </row>
    <row r="107" spans="1:15" ht="15" x14ac:dyDescent="0.25">
      <c r="A107" s="156" t="s">
        <v>173</v>
      </c>
      <c r="B107" s="16"/>
      <c r="C107" s="157"/>
      <c r="D107" s="164">
        <v>33457.5</v>
      </c>
      <c r="E107" s="17"/>
      <c r="F107" s="16">
        <v>127345</v>
      </c>
      <c r="G107" s="157">
        <f t="shared" si="5"/>
        <v>150334.97318817029</v>
      </c>
      <c r="H107" s="17"/>
      <c r="I107" s="34"/>
      <c r="J107" s="190">
        <f t="shared" si="3"/>
        <v>0</v>
      </c>
      <c r="K107" s="17"/>
      <c r="L107" s="34"/>
      <c r="M107" s="191">
        <f t="shared" si="4"/>
        <v>0</v>
      </c>
      <c r="N107" s="17"/>
      <c r="O107" s="173"/>
    </row>
    <row r="108" spans="1:15" ht="15" x14ac:dyDescent="0.25">
      <c r="A108" s="156" t="s">
        <v>174</v>
      </c>
      <c r="B108" s="16"/>
      <c r="C108" s="157"/>
      <c r="D108" s="164">
        <v>27790</v>
      </c>
      <c r="E108" s="17"/>
      <c r="F108" s="16">
        <v>107770</v>
      </c>
      <c r="G108" s="157">
        <f t="shared" si="5"/>
        <v>127226.03997400065</v>
      </c>
      <c r="H108" s="17"/>
      <c r="I108" s="34"/>
      <c r="J108" s="190">
        <f t="shared" si="3"/>
        <v>0</v>
      </c>
      <c r="K108" s="17"/>
      <c r="L108" s="34"/>
      <c r="M108" s="190">
        <f t="shared" si="4"/>
        <v>0</v>
      </c>
      <c r="N108" s="17"/>
      <c r="O108" s="173"/>
    </row>
    <row r="109" spans="1:15" ht="15" x14ac:dyDescent="0.25">
      <c r="A109" s="156" t="s">
        <v>175</v>
      </c>
      <c r="B109" s="16"/>
      <c r="C109" s="157"/>
      <c r="D109" s="164">
        <v>39767</v>
      </c>
      <c r="E109" s="17"/>
      <c r="F109" s="16"/>
      <c r="G109" s="157">
        <f t="shared" si="5"/>
        <v>0</v>
      </c>
      <c r="H109" s="17"/>
      <c r="I109" s="34"/>
      <c r="J109" s="190">
        <f t="shared" si="3"/>
        <v>0</v>
      </c>
      <c r="K109" s="17"/>
      <c r="L109" s="34">
        <v>8386</v>
      </c>
      <c r="M109" s="191">
        <f t="shared" si="4"/>
        <v>9899.9496262593439</v>
      </c>
      <c r="N109" s="17"/>
      <c r="O109" s="173"/>
    </row>
    <row r="110" spans="1:15" ht="15" x14ac:dyDescent="0.25">
      <c r="A110" s="156" t="s">
        <v>188</v>
      </c>
      <c r="B110" s="16"/>
      <c r="C110" s="157"/>
      <c r="D110" s="164">
        <v>1823.13</v>
      </c>
      <c r="E110" s="17"/>
      <c r="F110" s="16">
        <v>6203</v>
      </c>
      <c r="G110" s="157">
        <f t="shared" si="5"/>
        <v>7322.8461163470911</v>
      </c>
      <c r="H110" s="17"/>
      <c r="I110" s="34"/>
      <c r="J110" s="190">
        <f t="shared" si="3"/>
        <v>0</v>
      </c>
      <c r="K110" s="17"/>
      <c r="L110" s="34"/>
      <c r="M110" s="191">
        <f t="shared" si="4"/>
        <v>0</v>
      </c>
      <c r="N110" s="17"/>
      <c r="O110" s="173"/>
    </row>
    <row r="111" spans="1:15" ht="15" x14ac:dyDescent="0.25">
      <c r="A111" s="156" t="s">
        <v>176</v>
      </c>
      <c r="B111" s="16"/>
      <c r="C111" s="157"/>
      <c r="D111" s="164">
        <v>14445</v>
      </c>
      <c r="E111" s="17"/>
      <c r="F111" s="16"/>
      <c r="G111" s="157">
        <f t="shared" si="5"/>
        <v>0</v>
      </c>
      <c r="H111" s="17"/>
      <c r="I111" s="34"/>
      <c r="J111" s="190">
        <f t="shared" si="3"/>
        <v>0</v>
      </c>
      <c r="K111" s="17"/>
      <c r="L111" s="34">
        <v>20160</v>
      </c>
      <c r="M111" s="191">
        <f t="shared" si="4"/>
        <v>23799.545011374717</v>
      </c>
      <c r="N111" s="17"/>
      <c r="O111" s="173"/>
    </row>
    <row r="112" spans="1:15" ht="15" x14ac:dyDescent="0.25">
      <c r="A112" s="156" t="s">
        <v>177</v>
      </c>
      <c r="B112" s="16"/>
      <c r="C112" s="157"/>
      <c r="D112" s="164">
        <v>129683</v>
      </c>
      <c r="E112" s="17"/>
      <c r="F112" s="16">
        <v>32823</v>
      </c>
      <c r="G112" s="157">
        <f t="shared" si="5"/>
        <v>38748.634221644461</v>
      </c>
      <c r="H112" s="17"/>
      <c r="I112" s="34"/>
      <c r="J112" s="190">
        <f t="shared" si="3"/>
        <v>0</v>
      </c>
      <c r="K112" s="17"/>
      <c r="L112" s="34"/>
      <c r="M112" s="190">
        <f t="shared" si="4"/>
        <v>0</v>
      </c>
      <c r="N112" s="17"/>
      <c r="O112" s="173"/>
    </row>
    <row r="113" spans="1:21" ht="15" x14ac:dyDescent="0.25">
      <c r="A113" s="156" t="s">
        <v>178</v>
      </c>
      <c r="B113" s="16"/>
      <c r="C113" s="157"/>
      <c r="D113" s="164">
        <v>2688.75</v>
      </c>
      <c r="E113" s="17"/>
      <c r="F113" s="16">
        <v>230790</v>
      </c>
      <c r="G113" s="157">
        <f t="shared" si="5"/>
        <v>272455.20799480012</v>
      </c>
      <c r="H113" s="17"/>
      <c r="I113" s="34"/>
      <c r="J113" s="190">
        <f t="shared" si="3"/>
        <v>0</v>
      </c>
      <c r="K113" s="17"/>
      <c r="L113" s="34"/>
      <c r="M113" s="191">
        <f t="shared" si="4"/>
        <v>0</v>
      </c>
      <c r="N113" s="17"/>
      <c r="O113" s="173"/>
    </row>
    <row r="114" spans="1:21" ht="15" x14ac:dyDescent="0.25">
      <c r="A114" s="156" t="s">
        <v>179</v>
      </c>
      <c r="B114" s="16"/>
      <c r="C114" s="157"/>
      <c r="D114" s="164">
        <v>129683</v>
      </c>
      <c r="E114" s="17"/>
      <c r="F114" s="16"/>
      <c r="G114" s="157">
        <f t="shared" si="5"/>
        <v>0</v>
      </c>
      <c r="H114" s="17"/>
      <c r="I114" s="34"/>
      <c r="J114" s="190">
        <f t="shared" si="3"/>
        <v>0</v>
      </c>
      <c r="K114" s="17"/>
      <c r="L114" s="34">
        <v>9643</v>
      </c>
      <c r="M114" s="190">
        <f t="shared" si="4"/>
        <v>11383.879590510238</v>
      </c>
      <c r="N114" s="17"/>
      <c r="O114" s="173"/>
    </row>
    <row r="115" spans="1:21" ht="15" x14ac:dyDescent="0.25">
      <c r="A115" s="156" t="s">
        <v>180</v>
      </c>
      <c r="B115" s="16"/>
      <c r="C115" s="157"/>
      <c r="D115" s="164">
        <v>59511</v>
      </c>
      <c r="E115" s="17"/>
      <c r="F115" s="16"/>
      <c r="G115" s="157">
        <f t="shared" si="5"/>
        <v>0</v>
      </c>
      <c r="H115" s="17"/>
      <c r="I115" s="34"/>
      <c r="J115" s="190">
        <f t="shared" si="3"/>
        <v>0</v>
      </c>
      <c r="K115" s="17"/>
      <c r="L115" s="34">
        <v>48139</v>
      </c>
      <c r="M115" s="190">
        <f t="shared" si="4"/>
        <v>56829.677445563859</v>
      </c>
      <c r="N115" s="17"/>
      <c r="O115" s="173"/>
    </row>
    <row r="116" spans="1:21" ht="15" x14ac:dyDescent="0.25">
      <c r="A116" s="156" t="s">
        <v>181</v>
      </c>
      <c r="B116" s="16"/>
      <c r="C116" s="157"/>
      <c r="D116" s="164">
        <v>193673.75</v>
      </c>
      <c r="E116" s="17"/>
      <c r="F116" s="16"/>
      <c r="G116" s="157">
        <f t="shared" si="5"/>
        <v>0</v>
      </c>
      <c r="H116" s="17"/>
      <c r="I116" s="34"/>
      <c r="J116" s="190">
        <f t="shared" si="3"/>
        <v>0</v>
      </c>
      <c r="K116" s="17"/>
      <c r="L116" s="34"/>
      <c r="M116" s="191">
        <f t="shared" si="4"/>
        <v>0</v>
      </c>
      <c r="N116" s="17"/>
      <c r="O116" s="173"/>
    </row>
    <row r="117" spans="1:21" ht="15" x14ac:dyDescent="0.25">
      <c r="A117" s="156" t="s">
        <v>182</v>
      </c>
      <c r="B117" s="16"/>
      <c r="C117" s="157"/>
      <c r="D117" s="164">
        <v>114291</v>
      </c>
      <c r="E117" s="17"/>
      <c r="F117" s="16">
        <v>64173</v>
      </c>
      <c r="G117" s="157">
        <f t="shared" si="5"/>
        <v>75758.343353916149</v>
      </c>
      <c r="H117" s="17"/>
      <c r="I117" s="34"/>
      <c r="J117" s="190">
        <f t="shared" si="3"/>
        <v>0</v>
      </c>
      <c r="K117" s="17"/>
      <c r="L117" s="34"/>
      <c r="M117" s="190">
        <f t="shared" si="4"/>
        <v>0</v>
      </c>
      <c r="N117" s="17"/>
      <c r="O117" s="173"/>
    </row>
    <row r="118" spans="1:21" ht="15" x14ac:dyDescent="0.25">
      <c r="A118" s="156" t="s">
        <v>183</v>
      </c>
      <c r="B118" s="16"/>
      <c r="C118" s="157"/>
      <c r="D118" s="164">
        <v>8498</v>
      </c>
      <c r="E118" s="17"/>
      <c r="F118" s="16">
        <v>91390</v>
      </c>
      <c r="G118" s="157">
        <f t="shared" si="5"/>
        <v>107888.90965225869</v>
      </c>
      <c r="H118" s="17"/>
      <c r="I118" s="34"/>
      <c r="J118" s="190">
        <f t="shared" si="3"/>
        <v>0</v>
      </c>
      <c r="K118" s="17"/>
      <c r="L118" s="34"/>
      <c r="M118" s="191">
        <f t="shared" si="4"/>
        <v>0</v>
      </c>
      <c r="N118" s="17"/>
      <c r="O118" s="173"/>
    </row>
    <row r="119" spans="1:21" ht="15" x14ac:dyDescent="0.25">
      <c r="A119" s="156" t="s">
        <v>184</v>
      </c>
      <c r="B119" s="16"/>
      <c r="C119" s="157"/>
      <c r="D119" s="164">
        <v>149839</v>
      </c>
      <c r="E119" s="17"/>
      <c r="F119" s="16">
        <v>278795</v>
      </c>
      <c r="G119" s="157">
        <f t="shared" si="5"/>
        <v>329126.69402014947</v>
      </c>
      <c r="H119" s="17"/>
      <c r="I119" s="34"/>
      <c r="J119" s="190">
        <f t="shared" si="3"/>
        <v>0</v>
      </c>
      <c r="K119" s="17"/>
      <c r="L119" s="34"/>
      <c r="M119" s="190">
        <f t="shared" si="4"/>
        <v>0</v>
      </c>
      <c r="N119" s="17"/>
      <c r="O119" s="173"/>
    </row>
    <row r="120" spans="1:21" ht="15" x14ac:dyDescent="0.25">
      <c r="A120" s="156" t="s">
        <v>185</v>
      </c>
      <c r="B120" s="16"/>
      <c r="C120" s="157"/>
      <c r="D120" s="164">
        <v>20783</v>
      </c>
      <c r="E120" s="17"/>
      <c r="F120" s="16">
        <v>73410</v>
      </c>
      <c r="G120" s="157">
        <f t="shared" si="5"/>
        <v>86662.926551836208</v>
      </c>
      <c r="H120" s="17"/>
      <c r="I120" s="34"/>
      <c r="J120" s="190">
        <f t="shared" si="3"/>
        <v>0</v>
      </c>
      <c r="K120" s="17"/>
      <c r="L120" s="34"/>
      <c r="M120" s="191">
        <f t="shared" si="4"/>
        <v>0</v>
      </c>
      <c r="N120" s="17"/>
      <c r="O120" s="173"/>
    </row>
    <row r="121" spans="1:21" ht="15" x14ac:dyDescent="0.25">
      <c r="A121" s="91" t="s">
        <v>189</v>
      </c>
      <c r="B121" s="31"/>
      <c r="C121" s="137" t="e">
        <f>SUM(#REF!)</f>
        <v>#REF!</v>
      </c>
      <c r="D121" s="164"/>
      <c r="E121" s="32">
        <f>SUM(D122:D130)</f>
        <v>408026.875</v>
      </c>
      <c r="F121" s="31"/>
      <c r="G121" s="157">
        <f t="shared" si="5"/>
        <v>0</v>
      </c>
      <c r="H121" s="32">
        <f>SUM(G122:G130)</f>
        <v>1156956.56239844</v>
      </c>
      <c r="I121" s="33"/>
      <c r="J121" s="190">
        <f t="shared" si="3"/>
        <v>0</v>
      </c>
      <c r="K121" s="32">
        <f>SUM(I122:I130)</f>
        <v>0</v>
      </c>
      <c r="L121" s="33"/>
      <c r="M121" s="190">
        <f t="shared" si="4"/>
        <v>0</v>
      </c>
      <c r="N121" s="32">
        <f>SUM(M122:M130)</f>
        <v>22406.516087097822</v>
      </c>
      <c r="O121" s="174">
        <f>(E121*Emissionsfaktorer!$D$9+'Bygn el og varmeforbrug mm'!H121*Emissionsfaktorer!$D$10+'Bygn el og varmeforbrug mm'!K121*Emissionsfaktorer!$D$13+'Bygn el og varmeforbrug mm'!N121*Emissionsfaktorer!$D$14)/1000000</f>
        <v>485.37667949788749</v>
      </c>
    </row>
    <row r="122" spans="1:21" ht="15" x14ac:dyDescent="0.25">
      <c r="A122" s="156" t="s">
        <v>190</v>
      </c>
      <c r="B122" s="163"/>
      <c r="C122" s="157"/>
      <c r="D122" s="164">
        <v>53669.375</v>
      </c>
      <c r="E122" s="17"/>
      <c r="F122" s="16">
        <v>152393</v>
      </c>
      <c r="G122" s="157">
        <f t="shared" si="5"/>
        <v>179904.96343841404</v>
      </c>
      <c r="H122" s="17"/>
      <c r="I122" s="34"/>
      <c r="J122" s="190">
        <f t="shared" si="3"/>
        <v>0</v>
      </c>
      <c r="K122" s="17"/>
      <c r="L122" s="34"/>
      <c r="M122" s="190">
        <f t="shared" si="4"/>
        <v>0</v>
      </c>
      <c r="N122" s="17"/>
      <c r="O122" s="173"/>
      <c r="R122" s="178"/>
      <c r="S122" s="178"/>
      <c r="T122" s="178"/>
      <c r="U122" s="178"/>
    </row>
    <row r="123" spans="1:21" ht="15" x14ac:dyDescent="0.25">
      <c r="A123" s="156" t="s">
        <v>191</v>
      </c>
      <c r="B123" s="163"/>
      <c r="C123" s="157"/>
      <c r="D123" s="164">
        <v>69763.125</v>
      </c>
      <c r="E123" s="17"/>
      <c r="F123" s="16">
        <v>165628</v>
      </c>
      <c r="G123" s="157">
        <f t="shared" si="5"/>
        <v>195529.31751706207</v>
      </c>
      <c r="H123" s="17"/>
      <c r="I123" s="34"/>
      <c r="J123" s="190">
        <f t="shared" si="3"/>
        <v>0</v>
      </c>
      <c r="K123" s="17"/>
      <c r="L123" s="34"/>
      <c r="M123" s="191">
        <f t="shared" si="4"/>
        <v>0</v>
      </c>
      <c r="N123" s="17"/>
      <c r="O123" s="173"/>
      <c r="R123" s="178"/>
      <c r="S123" s="178"/>
      <c r="T123" s="178"/>
      <c r="U123" s="178"/>
    </row>
    <row r="124" spans="1:21" ht="15" x14ac:dyDescent="0.25">
      <c r="A124" s="156" t="s">
        <v>192</v>
      </c>
      <c r="B124" s="163"/>
      <c r="C124" s="157"/>
      <c r="D124" s="164">
        <v>231526.875</v>
      </c>
      <c r="E124" s="17"/>
      <c r="F124" s="16">
        <v>494013</v>
      </c>
      <c r="G124" s="157">
        <f t="shared" si="5"/>
        <v>583198.6423464414</v>
      </c>
      <c r="H124" s="17"/>
      <c r="I124" s="34"/>
      <c r="J124" s="190">
        <f t="shared" si="3"/>
        <v>0</v>
      </c>
      <c r="K124" s="17"/>
      <c r="L124" s="34"/>
      <c r="M124" s="190">
        <f t="shared" si="4"/>
        <v>0</v>
      </c>
      <c r="N124" s="17"/>
      <c r="O124" s="173"/>
    </row>
    <row r="125" spans="1:21" ht="15" x14ac:dyDescent="0.25">
      <c r="A125" s="156" t="s">
        <v>193</v>
      </c>
      <c r="B125" s="163"/>
      <c r="C125" s="157"/>
      <c r="D125" s="164">
        <v>2044.375</v>
      </c>
      <c r="E125" s="17"/>
      <c r="F125" s="16">
        <v>57283</v>
      </c>
      <c r="G125" s="157">
        <f t="shared" si="5"/>
        <v>67624.471075723108</v>
      </c>
      <c r="H125" s="17"/>
      <c r="I125" s="34"/>
      <c r="J125" s="190">
        <f t="shared" si="3"/>
        <v>0</v>
      </c>
      <c r="K125" s="17"/>
      <c r="L125" s="34"/>
      <c r="M125" s="190">
        <f t="shared" si="4"/>
        <v>0</v>
      </c>
      <c r="N125" s="17"/>
      <c r="O125" s="173"/>
    </row>
    <row r="126" spans="1:21" ht="15" x14ac:dyDescent="0.25">
      <c r="A126" s="156" t="s">
        <v>194</v>
      </c>
      <c r="B126" s="163"/>
      <c r="C126" s="157"/>
      <c r="D126" s="164">
        <v>9045</v>
      </c>
      <c r="E126" s="17"/>
      <c r="F126" s="16">
        <v>18883</v>
      </c>
      <c r="G126" s="157">
        <f t="shared" si="5"/>
        <v>22292.004387390316</v>
      </c>
      <c r="H126" s="17"/>
      <c r="I126" s="34"/>
      <c r="J126" s="190">
        <f t="shared" si="3"/>
        <v>0</v>
      </c>
      <c r="K126" s="17"/>
      <c r="L126" s="34"/>
      <c r="M126" s="191">
        <f t="shared" si="4"/>
        <v>0</v>
      </c>
      <c r="N126" s="17"/>
      <c r="O126" s="173"/>
    </row>
    <row r="127" spans="1:21" ht="15" x14ac:dyDescent="0.25">
      <c r="A127" s="156" t="s">
        <v>195</v>
      </c>
      <c r="B127" s="163"/>
      <c r="C127" s="157"/>
      <c r="D127" s="164">
        <v>7338.75</v>
      </c>
      <c r="E127" s="17"/>
      <c r="F127" s="16">
        <v>37778</v>
      </c>
      <c r="G127" s="157">
        <f t="shared" si="5"/>
        <v>44598.175170620736</v>
      </c>
      <c r="H127" s="17"/>
      <c r="I127" s="34"/>
      <c r="J127" s="190">
        <f t="shared" ref="J127:J144" si="6">I127*(2906/2461.6)</f>
        <v>0</v>
      </c>
      <c r="K127" s="17"/>
      <c r="L127" s="34"/>
      <c r="M127" s="190">
        <f t="shared" ref="M127:M144" si="7">L127*(2906/2461.6)</f>
        <v>0</v>
      </c>
      <c r="N127" s="17"/>
      <c r="O127" s="173"/>
    </row>
    <row r="128" spans="1:21" ht="15" x14ac:dyDescent="0.25">
      <c r="A128" s="156" t="s">
        <v>196</v>
      </c>
      <c r="B128" s="163"/>
      <c r="C128" s="157"/>
      <c r="D128" s="164">
        <v>5728.75</v>
      </c>
      <c r="E128" s="17"/>
      <c r="F128" s="16">
        <v>9648</v>
      </c>
      <c r="G128" s="157">
        <f t="shared" si="5"/>
        <v>11389.782255443613</v>
      </c>
      <c r="H128" s="17"/>
      <c r="I128" s="34"/>
      <c r="J128" s="190">
        <f t="shared" si="6"/>
        <v>0</v>
      </c>
      <c r="K128" s="17"/>
      <c r="L128" s="34"/>
      <c r="M128" s="191">
        <f t="shared" si="7"/>
        <v>0</v>
      </c>
      <c r="N128" s="17"/>
      <c r="O128" s="173"/>
    </row>
    <row r="129" spans="1:19" ht="15" x14ac:dyDescent="0.25">
      <c r="A129" s="156" t="s">
        <v>197</v>
      </c>
      <c r="B129" s="163"/>
      <c r="C129" s="157"/>
      <c r="D129" s="164">
        <v>18771.25</v>
      </c>
      <c r="E129" s="17"/>
      <c r="F129" s="16"/>
      <c r="G129" s="157">
        <f t="shared" ref="G129:G144" si="8">F129*(2906/2461.6)</f>
        <v>0</v>
      </c>
      <c r="H129" s="17"/>
      <c r="I129" s="34"/>
      <c r="J129" s="190">
        <f t="shared" si="6"/>
        <v>0</v>
      </c>
      <c r="K129" s="17"/>
      <c r="L129" s="34">
        <v>18980</v>
      </c>
      <c r="M129" s="190">
        <f t="shared" si="7"/>
        <v>22406.516087097822</v>
      </c>
      <c r="N129" s="17"/>
      <c r="O129" s="173"/>
    </row>
    <row r="130" spans="1:19" ht="15" x14ac:dyDescent="0.25">
      <c r="A130" s="156" t="s">
        <v>198</v>
      </c>
      <c r="B130" s="163"/>
      <c r="C130" s="157"/>
      <c r="D130" s="164">
        <v>10139.375</v>
      </c>
      <c r="E130" s="17"/>
      <c r="F130" s="16">
        <v>44403</v>
      </c>
      <c r="G130" s="157">
        <f t="shared" si="8"/>
        <v>52419.206207344818</v>
      </c>
      <c r="H130" s="17"/>
      <c r="I130" s="34"/>
      <c r="J130" s="190">
        <f t="shared" si="6"/>
        <v>0</v>
      </c>
      <c r="K130" s="17"/>
      <c r="L130" s="34"/>
      <c r="M130" s="191">
        <f t="shared" si="7"/>
        <v>0</v>
      </c>
      <c r="N130" s="17"/>
      <c r="O130" s="173"/>
    </row>
    <row r="131" spans="1:19" ht="15" x14ac:dyDescent="0.25">
      <c r="A131" s="91" t="s">
        <v>199</v>
      </c>
      <c r="B131" s="31"/>
      <c r="C131" s="137">
        <f>SUM(B132:B137)</f>
        <v>0</v>
      </c>
      <c r="D131" s="164"/>
      <c r="E131" s="32">
        <f>SUM(D132:D137)</f>
        <v>62000.625</v>
      </c>
      <c r="F131" s="31"/>
      <c r="G131" s="157">
        <f t="shared" si="8"/>
        <v>0</v>
      </c>
      <c r="H131" s="32">
        <f>SUM(G132:G137)</f>
        <v>322272.51949951251</v>
      </c>
      <c r="I131" s="33"/>
      <c r="J131" s="190">
        <f t="shared" si="6"/>
        <v>0</v>
      </c>
      <c r="K131" s="32">
        <f>SUM(I132:I137)</f>
        <v>0</v>
      </c>
      <c r="L131" s="33"/>
      <c r="M131" s="191">
        <f t="shared" si="7"/>
        <v>0</v>
      </c>
      <c r="N131" s="32">
        <f>SUM(M132:M137)</f>
        <v>70673.787780305487</v>
      </c>
      <c r="O131" s="174">
        <f>(E131*Emissionsfaktorer!$D$9+'Bygn el og varmeforbrug mm'!H131*Emissionsfaktorer!$D$10+'Bygn el og varmeforbrug mm'!K131*Emissionsfaktorer!$D$13+'Bygn el og varmeforbrug mm'!N131*Emissionsfaktorer!$D$14)/1000000</f>
        <v>260.28399656483589</v>
      </c>
    </row>
    <row r="132" spans="1:19" ht="15" x14ac:dyDescent="0.25">
      <c r="A132" s="156" t="s">
        <v>200</v>
      </c>
      <c r="C132" s="157"/>
      <c r="D132" s="164">
        <v>3016.25</v>
      </c>
      <c r="E132" s="17"/>
      <c r="F132" s="16"/>
      <c r="G132" s="157">
        <f t="shared" si="8"/>
        <v>0</v>
      </c>
      <c r="H132" s="17"/>
      <c r="I132" s="34"/>
      <c r="J132" s="190">
        <f t="shared" si="6"/>
        <v>0</v>
      </c>
      <c r="K132" s="17"/>
      <c r="L132" s="34">
        <v>54201</v>
      </c>
      <c r="M132" s="190">
        <f t="shared" si="7"/>
        <v>63986.068410789732</v>
      </c>
      <c r="N132" s="17"/>
      <c r="O132" s="173"/>
    </row>
    <row r="133" spans="1:19" ht="15" x14ac:dyDescent="0.25">
      <c r="A133" s="156" t="s">
        <v>202</v>
      </c>
      <c r="C133" s="157"/>
      <c r="D133" s="164">
        <v>15845.625</v>
      </c>
      <c r="E133" s="17"/>
      <c r="F133" s="16">
        <v>46823</v>
      </c>
      <c r="G133" s="157">
        <f t="shared" si="8"/>
        <v>55276.096035099123</v>
      </c>
      <c r="H133" s="17"/>
      <c r="I133" s="34"/>
      <c r="J133" s="190">
        <f t="shared" si="6"/>
        <v>0</v>
      </c>
      <c r="K133" s="17"/>
      <c r="L133" s="34"/>
      <c r="M133" s="191">
        <f t="shared" si="7"/>
        <v>0</v>
      </c>
      <c r="N133" s="17"/>
      <c r="O133" s="173"/>
    </row>
    <row r="134" spans="1:19" ht="15" x14ac:dyDescent="0.25">
      <c r="A134" s="156" t="s">
        <v>201</v>
      </c>
      <c r="C134" s="157"/>
      <c r="D134" s="164">
        <v>270.625</v>
      </c>
      <c r="E134" s="17"/>
      <c r="F134" s="16">
        <v>36228</v>
      </c>
      <c r="G134" s="157">
        <f t="shared" si="8"/>
        <v>42768.34904127397</v>
      </c>
      <c r="H134" s="17"/>
      <c r="I134" s="34"/>
      <c r="J134" s="190">
        <f t="shared" si="6"/>
        <v>0</v>
      </c>
      <c r="K134" s="17"/>
      <c r="L134" s="34"/>
      <c r="M134" s="190">
        <f t="shared" si="7"/>
        <v>0</v>
      </c>
      <c r="N134" s="17"/>
      <c r="O134" s="173"/>
    </row>
    <row r="135" spans="1:19" ht="15" x14ac:dyDescent="0.25">
      <c r="A135" s="156" t="s">
        <v>203</v>
      </c>
      <c r="C135" s="157"/>
      <c r="D135" s="164">
        <v>2083.75</v>
      </c>
      <c r="E135" s="17"/>
      <c r="F135" s="16"/>
      <c r="G135" s="157">
        <f t="shared" si="8"/>
        <v>0</v>
      </c>
      <c r="H135" s="17"/>
      <c r="I135" s="34"/>
      <c r="J135" s="190">
        <f t="shared" si="6"/>
        <v>0</v>
      </c>
      <c r="K135" s="17"/>
      <c r="L135" s="34">
        <v>5665</v>
      </c>
      <c r="M135" s="191">
        <f t="shared" si="7"/>
        <v>6687.7193695157621</v>
      </c>
      <c r="N135" s="17"/>
      <c r="O135" s="173"/>
    </row>
    <row r="136" spans="1:19" ht="15" x14ac:dyDescent="0.25">
      <c r="A136" s="156" t="s">
        <v>204</v>
      </c>
      <c r="C136" s="157"/>
      <c r="D136" s="164">
        <v>3205.625</v>
      </c>
      <c r="E136" s="17"/>
      <c r="F136" s="16">
        <v>48870</v>
      </c>
      <c r="G136" s="157">
        <f t="shared" si="8"/>
        <v>57692.647058823532</v>
      </c>
      <c r="H136" s="17"/>
      <c r="I136" s="34"/>
      <c r="J136" s="190">
        <f t="shared" si="6"/>
        <v>0</v>
      </c>
      <c r="K136" s="17"/>
      <c r="L136" s="34"/>
      <c r="M136" s="190">
        <f t="shared" si="7"/>
        <v>0</v>
      </c>
      <c r="N136" s="17"/>
      <c r="O136" s="173"/>
      <c r="R136" s="178"/>
      <c r="S136" s="178"/>
    </row>
    <row r="137" spans="1:19" ht="15" x14ac:dyDescent="0.25">
      <c r="A137" s="156" t="s">
        <v>205</v>
      </c>
      <c r="C137" s="157"/>
      <c r="D137" s="164">
        <v>37578.75</v>
      </c>
      <c r="E137" s="17"/>
      <c r="F137" s="16">
        <v>141068</v>
      </c>
      <c r="G137" s="157">
        <f t="shared" si="8"/>
        <v>166535.4273643159</v>
      </c>
      <c r="H137" s="17"/>
      <c r="I137" s="34"/>
      <c r="J137" s="190">
        <f t="shared" si="6"/>
        <v>0</v>
      </c>
      <c r="K137" s="17"/>
      <c r="L137" s="34"/>
      <c r="M137" s="191">
        <f t="shared" si="7"/>
        <v>0</v>
      </c>
      <c r="N137" s="17"/>
      <c r="O137" s="173"/>
    </row>
    <row r="138" spans="1:19" ht="15" x14ac:dyDescent="0.25">
      <c r="A138" s="91" t="s">
        <v>86</v>
      </c>
      <c r="B138" s="31"/>
      <c r="C138" s="137">
        <f>SUM(B139:B150)</f>
        <v>0</v>
      </c>
      <c r="D138" s="164"/>
      <c r="E138" s="32">
        <f>SUM(D139:D150)</f>
        <v>2399010</v>
      </c>
      <c r="F138" s="31"/>
      <c r="G138" s="157">
        <f t="shared" si="8"/>
        <v>0</v>
      </c>
      <c r="H138" s="32">
        <f>SUM(F139:F140)</f>
        <v>0</v>
      </c>
      <c r="I138" s="33"/>
      <c r="J138" s="190">
        <f t="shared" si="6"/>
        <v>0</v>
      </c>
      <c r="K138" s="32">
        <f>SUM(I139:I140)</f>
        <v>0</v>
      </c>
      <c r="L138" s="33"/>
      <c r="M138" s="190">
        <f t="shared" si="7"/>
        <v>0</v>
      </c>
      <c r="N138" s="32">
        <f>SUM(L139:L140)</f>
        <v>0</v>
      </c>
      <c r="O138" s="174">
        <f>(E138*Emissionsfaktorer!$D$9+'Bygn el og varmeforbrug mm'!H138*Emissionsfaktorer!$D$10+'Bygn el og varmeforbrug mm'!K138*Emissionsfaktorer!$D$13+'Bygn el og varmeforbrug mm'!N138*Emissionsfaktorer!$D$14)/1000000</f>
        <v>729.29903999999999</v>
      </c>
    </row>
    <row r="139" spans="1:19" ht="15" x14ac:dyDescent="0.25">
      <c r="A139" s="156" t="s">
        <v>221</v>
      </c>
      <c r="C139" s="157"/>
      <c r="D139" s="164">
        <v>2399010</v>
      </c>
      <c r="E139" s="17"/>
      <c r="F139" s="16"/>
      <c r="G139" s="157">
        <f t="shared" si="8"/>
        <v>0</v>
      </c>
      <c r="H139" s="17"/>
      <c r="I139" s="34"/>
      <c r="J139" s="190">
        <f t="shared" si="6"/>
        <v>0</v>
      </c>
      <c r="K139" s="17"/>
      <c r="L139" s="34"/>
      <c r="M139" s="191">
        <f t="shared" si="7"/>
        <v>0</v>
      </c>
      <c r="N139" s="17"/>
      <c r="O139" s="173"/>
    </row>
    <row r="140" spans="1:19" ht="15" x14ac:dyDescent="0.25">
      <c r="A140" s="156"/>
      <c r="B140" s="16"/>
      <c r="C140" s="157"/>
      <c r="D140" s="165"/>
      <c r="E140" s="17"/>
      <c r="F140" s="16"/>
      <c r="G140" s="157">
        <f t="shared" si="8"/>
        <v>0</v>
      </c>
      <c r="H140" s="17"/>
      <c r="I140" s="34"/>
      <c r="J140" s="190">
        <f t="shared" si="6"/>
        <v>0</v>
      </c>
      <c r="K140" s="17"/>
      <c r="L140" s="34"/>
      <c r="M140" s="190">
        <f t="shared" si="7"/>
        <v>0</v>
      </c>
      <c r="N140" s="17"/>
      <c r="O140" s="173"/>
    </row>
    <row r="141" spans="1:19" ht="15" x14ac:dyDescent="0.25">
      <c r="A141" s="156"/>
      <c r="B141" s="16"/>
      <c r="C141" s="157"/>
      <c r="D141" s="165"/>
      <c r="E141" s="17"/>
      <c r="F141" s="16"/>
      <c r="G141" s="157">
        <f t="shared" si="8"/>
        <v>0</v>
      </c>
      <c r="H141" s="17"/>
      <c r="I141" s="34"/>
      <c r="J141" s="190">
        <f t="shared" si="6"/>
        <v>0</v>
      </c>
      <c r="K141" s="17"/>
      <c r="L141" s="34"/>
      <c r="M141" s="191">
        <f t="shared" si="7"/>
        <v>0</v>
      </c>
      <c r="N141" s="17"/>
      <c r="O141" s="173"/>
    </row>
    <row r="142" spans="1:19" x14ac:dyDescent="0.15">
      <c r="A142" s="156"/>
      <c r="B142" s="16"/>
      <c r="C142" s="157"/>
      <c r="D142" s="10"/>
      <c r="E142" s="17"/>
      <c r="F142" s="16"/>
      <c r="G142" s="157">
        <f t="shared" si="8"/>
        <v>0</v>
      </c>
      <c r="H142" s="17"/>
      <c r="I142" s="34"/>
      <c r="J142" s="190">
        <f t="shared" si="6"/>
        <v>0</v>
      </c>
      <c r="K142" s="17"/>
      <c r="L142" s="34"/>
      <c r="M142" s="190">
        <f t="shared" si="7"/>
        <v>0</v>
      </c>
      <c r="N142" s="17"/>
      <c r="O142" s="173"/>
    </row>
    <row r="143" spans="1:19" x14ac:dyDescent="0.15">
      <c r="A143" s="156"/>
      <c r="B143" s="16"/>
      <c r="C143" s="17"/>
      <c r="D143" s="16"/>
      <c r="E143" s="17"/>
      <c r="F143" s="16"/>
      <c r="G143" s="157">
        <f t="shared" si="8"/>
        <v>0</v>
      </c>
      <c r="H143" s="17"/>
      <c r="I143" s="34"/>
      <c r="J143" s="190">
        <f t="shared" si="6"/>
        <v>0</v>
      </c>
      <c r="K143" s="17"/>
      <c r="L143" s="34"/>
      <c r="M143" s="191">
        <f t="shared" si="7"/>
        <v>0</v>
      </c>
      <c r="N143" s="17"/>
      <c r="O143" s="173"/>
    </row>
    <row r="144" spans="1:19" x14ac:dyDescent="0.15">
      <c r="A144" s="156"/>
      <c r="B144" s="16"/>
      <c r="C144" s="17"/>
      <c r="D144" s="16"/>
      <c r="E144" s="17"/>
      <c r="F144" s="16"/>
      <c r="G144" s="157">
        <f t="shared" si="8"/>
        <v>0</v>
      </c>
      <c r="H144" s="17"/>
      <c r="I144" s="34"/>
      <c r="J144" s="190">
        <f t="shared" si="6"/>
        <v>0</v>
      </c>
      <c r="K144" s="17"/>
      <c r="L144" s="34"/>
      <c r="M144" s="190">
        <f t="shared" si="7"/>
        <v>0</v>
      </c>
      <c r="N144" s="17"/>
      <c r="O144" s="173"/>
    </row>
    <row r="145" spans="1:15" ht="15" thickBot="1" x14ac:dyDescent="0.2">
      <c r="A145" s="199" t="s">
        <v>220</v>
      </c>
      <c r="B145" s="168"/>
      <c r="C145" s="169"/>
      <c r="D145" s="168"/>
      <c r="E145" s="170">
        <f>SUM(E10:E131)</f>
        <v>5444113.6299999999</v>
      </c>
      <c r="F145" s="168"/>
      <c r="G145" s="194"/>
      <c r="H145" s="170">
        <f>SUM(H10:H144)</f>
        <v>20764649.697757561</v>
      </c>
      <c r="I145" s="195"/>
      <c r="J145" s="196"/>
      <c r="K145" s="170">
        <f>SUM(K10:K144)</f>
        <v>317432.33425414364</v>
      </c>
      <c r="L145" s="195"/>
      <c r="M145" s="196"/>
      <c r="N145" s="170">
        <f>SUM(N10:N144)</f>
        <v>1118099.3191420212</v>
      </c>
      <c r="O145" s="197"/>
    </row>
    <row r="146" spans="1:15" s="8" customFormat="1" ht="14.25" customHeight="1" thickBot="1" x14ac:dyDescent="0.3">
      <c r="A146" s="200" t="s">
        <v>223</v>
      </c>
      <c r="B146" s="97"/>
      <c r="C146" s="25"/>
      <c r="D146" s="26"/>
      <c r="E146" s="27">
        <f>E145*Emissionsfaktorer!D9/1000000</f>
        <v>1655.0105435200001</v>
      </c>
      <c r="F146" s="171"/>
      <c r="G146" s="26"/>
      <c r="H146" s="27">
        <f>H145*Emissionsfaktorer!D10/1000000</f>
        <v>5606.455418394542</v>
      </c>
      <c r="I146" s="26"/>
      <c r="J146" s="26"/>
      <c r="K146" s="27">
        <f>K145*Emissionsfaktorer!D13/1000000</f>
        <v>845.63973845303872</v>
      </c>
      <c r="L146" s="26"/>
      <c r="M146" s="26"/>
      <c r="N146" s="27">
        <f>N145*Emissionsfaktorer!D14/1000000</f>
        <v>2443.0470123253162</v>
      </c>
      <c r="O146" s="90">
        <f>SUM(O10:O144)</f>
        <v>11279.451752692898</v>
      </c>
    </row>
    <row r="147" spans="1:15" s="8" customFormat="1" ht="14.25" customHeight="1" x14ac:dyDescent="0.25">
      <c r="A147" s="53"/>
      <c r="B147" s="54"/>
      <c r="C147" s="5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50" spans="1:15" x14ac:dyDescent="0.25">
      <c r="G150" s="202" t="s">
        <v>226</v>
      </c>
      <c r="H150" s="198">
        <f>H146+K146+N146</f>
        <v>8895.1421691728974</v>
      </c>
    </row>
    <row r="153" spans="1:15" x14ac:dyDescent="0.25">
      <c r="G153" s="198"/>
    </row>
  </sheetData>
  <mergeCells count="6">
    <mergeCell ref="R136:S136"/>
    <mergeCell ref="R122:U123"/>
    <mergeCell ref="D8:D9"/>
    <mergeCell ref="F8:F9"/>
    <mergeCell ref="I8:I9"/>
    <mergeCell ref="L8:L9"/>
  </mergeCells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E29" sqref="E29"/>
    </sheetView>
  </sheetViews>
  <sheetFormatPr defaultRowHeight="14.25" x14ac:dyDescent="0.25"/>
  <cols>
    <col min="1" max="1" width="51.5703125" style="57" customWidth="1"/>
    <col min="2" max="2" width="15.140625" style="57" customWidth="1"/>
    <col min="3" max="3" width="16.42578125" style="57" bestFit="1" customWidth="1"/>
    <col min="4" max="4" width="13.42578125" style="57" customWidth="1"/>
    <col min="5" max="5" width="20" style="57" customWidth="1"/>
    <col min="6" max="16384" width="9.140625" style="57"/>
  </cols>
  <sheetData>
    <row r="1" spans="1:5" ht="19.5" x14ac:dyDescent="0.25">
      <c r="A1" s="67" t="s">
        <v>44</v>
      </c>
    </row>
    <row r="3" spans="1:5" ht="15" thickBot="1" x14ac:dyDescent="0.3"/>
    <row r="4" spans="1:5" s="83" customFormat="1" ht="24" customHeight="1" thickBot="1" x14ac:dyDescent="0.3">
      <c r="A4" s="80" t="s">
        <v>45</v>
      </c>
      <c r="B4" s="84"/>
      <c r="C4" s="82"/>
      <c r="D4" s="82"/>
      <c r="E4" s="82"/>
    </row>
    <row r="5" spans="1:5" x14ac:dyDescent="0.25">
      <c r="A5" s="58" t="s">
        <v>51</v>
      </c>
      <c r="B5" s="59" t="s">
        <v>2</v>
      </c>
      <c r="C5" s="68" t="s">
        <v>3</v>
      </c>
      <c r="D5" s="68" t="s">
        <v>20</v>
      </c>
      <c r="E5" s="68" t="s">
        <v>50</v>
      </c>
    </row>
    <row r="6" spans="1:5" ht="15" thickBot="1" x14ac:dyDescent="0.3">
      <c r="A6" s="60"/>
      <c r="B6" s="61" t="s">
        <v>22</v>
      </c>
      <c r="C6" s="69" t="s">
        <v>22</v>
      </c>
      <c r="D6" s="138" t="s">
        <v>22</v>
      </c>
      <c r="E6" s="139" t="s">
        <v>49</v>
      </c>
    </row>
    <row r="7" spans="1:5" ht="16.5" customHeight="1" thickBot="1" x14ac:dyDescent="0.3">
      <c r="A7" s="62" t="s">
        <v>92</v>
      </c>
      <c r="B7" s="63">
        <v>0</v>
      </c>
      <c r="C7" s="70"/>
      <c r="D7" s="70">
        <f>B7+C7</f>
        <v>0</v>
      </c>
      <c r="E7" s="70">
        <f>B7*Emissionsfaktorer!$D$11/1000000+C7*Emissionsfaktorer!$D$12/1000000</f>
        <v>0</v>
      </c>
    </row>
    <row r="8" spans="1:5" ht="16.5" customHeight="1" thickBot="1" x14ac:dyDescent="0.3">
      <c r="A8" s="64" t="s">
        <v>20</v>
      </c>
      <c r="B8" s="65">
        <f>SUM(B7:B7)</f>
        <v>0</v>
      </c>
      <c r="C8" s="72">
        <f>SUM(C7:C7)</f>
        <v>0</v>
      </c>
      <c r="D8" s="72">
        <f>SUM(D7:D7)</f>
        <v>0</v>
      </c>
      <c r="E8" s="95"/>
    </row>
    <row r="9" spans="1:5" ht="16.5" customHeight="1" thickBot="1" x14ac:dyDescent="0.3">
      <c r="A9" s="78" t="s">
        <v>43</v>
      </c>
      <c r="B9" s="65">
        <f>B8*Emissionsfaktorer!D11/1000000</f>
        <v>0</v>
      </c>
      <c r="C9" s="79">
        <f>C8*Emissionsfaktorer!D12/1000000</f>
        <v>0</v>
      </c>
      <c r="D9" s="94">
        <f>D8*Emissionsfaktorer!E12/1000000</f>
        <v>0</v>
      </c>
      <c r="E9" s="79">
        <f>B9+C9</f>
        <v>0</v>
      </c>
    </row>
    <row r="10" spans="1:5" x14ac:dyDescent="0.25">
      <c r="A10" s="74"/>
      <c r="B10" s="66"/>
      <c r="C10" s="73"/>
    </row>
    <row r="11" spans="1:5" ht="15" thickBot="1" x14ac:dyDescent="0.3">
      <c r="B11" s="75"/>
    </row>
    <row r="12" spans="1:5" s="83" customFormat="1" ht="21" customHeight="1" thickBot="1" x14ac:dyDescent="0.3">
      <c r="A12" s="80" t="s">
        <v>46</v>
      </c>
      <c r="B12" s="81"/>
      <c r="C12" s="82"/>
    </row>
    <row r="13" spans="1:5" s="6" customFormat="1" ht="28.5" x14ac:dyDescent="0.25">
      <c r="A13" s="87" t="s">
        <v>4</v>
      </c>
      <c r="B13" s="20" t="s">
        <v>47</v>
      </c>
      <c r="C13" s="22" t="s">
        <v>52</v>
      </c>
      <c r="D13" s="56"/>
    </row>
    <row r="14" spans="1:5" ht="15" thickBot="1" x14ac:dyDescent="0.3">
      <c r="A14" s="88"/>
      <c r="B14" s="76" t="s">
        <v>5</v>
      </c>
      <c r="C14" s="89" t="s">
        <v>6</v>
      </c>
      <c r="D14" s="77"/>
    </row>
    <row r="15" spans="1:5" ht="20.25" customHeight="1" thickBot="1" x14ac:dyDescent="0.3">
      <c r="A15" s="64" t="s">
        <v>66</v>
      </c>
      <c r="B15" s="85">
        <v>0</v>
      </c>
      <c r="C15" s="86" t="e">
        <f>B15/[1]Emissionsfa0ktorer!#REF!</f>
        <v>#REF!</v>
      </c>
      <c r="D15" s="71"/>
    </row>
    <row r="16" spans="1:5" ht="20.25" customHeight="1" thickBot="1" x14ac:dyDescent="0.3">
      <c r="A16" s="78" t="s">
        <v>43</v>
      </c>
      <c r="B16" s="96"/>
      <c r="C16" s="79" t="e">
        <f>C15*Emissionsfaktorer!D17/1000000</f>
        <v>#REF!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E33" sqref="E33"/>
    </sheetView>
  </sheetViews>
  <sheetFormatPr defaultRowHeight="14.25" x14ac:dyDescent="0.25"/>
  <cols>
    <col min="1" max="1" width="57" style="57" customWidth="1"/>
    <col min="2" max="2" width="32.85546875" style="57" customWidth="1"/>
    <col min="3" max="3" width="21.28515625" style="57" customWidth="1"/>
    <col min="4" max="4" width="9.140625" style="57"/>
    <col min="5" max="5" width="10.7109375" style="57" bestFit="1" customWidth="1"/>
    <col min="6" max="16384" width="9.140625" style="57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4" workbookViewId="0">
      <selection activeCell="E31" sqref="E31"/>
    </sheetView>
  </sheetViews>
  <sheetFormatPr defaultRowHeight="14.25" x14ac:dyDescent="0.2"/>
  <cols>
    <col min="1" max="1" width="54.42578125" style="7" customWidth="1"/>
    <col min="2" max="2" width="13.85546875" style="7" customWidth="1"/>
    <col min="3" max="3" width="17.5703125" style="7" bestFit="1" customWidth="1"/>
    <col min="4" max="4" width="14.5703125" style="7" hidden="1" customWidth="1"/>
    <col min="5" max="5" width="15" style="7" bestFit="1" customWidth="1"/>
    <col min="6" max="8" width="15.85546875" style="7" customWidth="1"/>
    <col min="9" max="11" width="9.140625" style="7"/>
    <col min="12" max="12" width="52.5703125" style="7" bestFit="1" customWidth="1"/>
    <col min="13" max="13" width="6.140625" style="7" bestFit="1" customWidth="1"/>
    <col min="14" max="14" width="5.5703125" style="7" bestFit="1" customWidth="1"/>
    <col min="15" max="15" width="7.85546875" style="7" bestFit="1" customWidth="1"/>
    <col min="16" max="16" width="9.140625" style="7"/>
    <col min="17" max="18" width="6.140625" style="7" bestFit="1" customWidth="1"/>
    <col min="19" max="20" width="9.140625" style="7"/>
    <col min="21" max="21" width="5.5703125" style="7" bestFit="1" customWidth="1"/>
    <col min="22" max="22" width="6.140625" style="7" bestFit="1" customWidth="1"/>
    <col min="23" max="23" width="7" style="7" bestFit="1" customWidth="1"/>
    <col min="24" max="16384" width="9.140625" style="7"/>
  </cols>
  <sheetData>
    <row r="1" spans="1:16" ht="22.5" x14ac:dyDescent="0.3">
      <c r="A1" s="118" t="s">
        <v>63</v>
      </c>
      <c r="B1" s="118"/>
    </row>
    <row r="2" spans="1:16" ht="19.5" x14ac:dyDescent="0.25">
      <c r="A2" s="42"/>
      <c r="B2" s="42"/>
    </row>
    <row r="3" spans="1:16" s="116" customFormat="1" ht="18" x14ac:dyDescent="0.25">
      <c r="A3" s="116" t="s">
        <v>96</v>
      </c>
      <c r="K3" s="117"/>
      <c r="L3" s="117"/>
      <c r="M3" s="117"/>
      <c r="N3" s="117"/>
      <c r="O3" s="117"/>
      <c r="P3" s="117"/>
    </row>
    <row r="4" spans="1:16" s="6" customFormat="1" ht="15" thickBot="1" x14ac:dyDescent="0.3">
      <c r="K4" s="38"/>
      <c r="L4" s="38"/>
      <c r="M4" s="38"/>
      <c r="N4" s="38"/>
      <c r="O4" s="38"/>
      <c r="P4" s="38"/>
    </row>
    <row r="5" spans="1:16" s="57" customFormat="1" ht="18.75" customHeight="1" x14ac:dyDescent="0.25">
      <c r="A5" s="183" t="s">
        <v>93</v>
      </c>
      <c r="B5" s="203"/>
      <c r="C5" s="181"/>
      <c r="D5" s="181"/>
      <c r="E5" s="181"/>
      <c r="F5" s="179" t="s">
        <v>67</v>
      </c>
      <c r="K5" s="74"/>
      <c r="L5" s="103"/>
      <c r="M5" s="104"/>
      <c r="N5" s="104"/>
      <c r="O5" s="104"/>
      <c r="P5" s="74"/>
    </row>
    <row r="6" spans="1:16" s="57" customFormat="1" ht="18.75" customHeight="1" thickBot="1" x14ac:dyDescent="0.3">
      <c r="A6" s="184"/>
      <c r="B6" s="204"/>
      <c r="C6" s="182"/>
      <c r="D6" s="182"/>
      <c r="E6" s="182"/>
      <c r="F6" s="180"/>
      <c r="K6" s="74"/>
      <c r="L6" s="103"/>
      <c r="M6" s="104"/>
      <c r="N6" s="104"/>
      <c r="O6" s="104"/>
      <c r="P6" s="74"/>
    </row>
    <row r="7" spans="1:16" s="57" customFormat="1" ht="18.75" customHeight="1" x14ac:dyDescent="0.25">
      <c r="A7" s="151" t="s">
        <v>17</v>
      </c>
      <c r="B7" s="151">
        <v>2013</v>
      </c>
      <c r="C7" s="144">
        <v>2014</v>
      </c>
      <c r="D7" s="152" t="s">
        <v>97</v>
      </c>
      <c r="E7" s="153" t="s">
        <v>18</v>
      </c>
      <c r="F7" s="153" t="s">
        <v>65</v>
      </c>
      <c r="K7" s="74"/>
      <c r="L7" s="101"/>
      <c r="M7" s="102"/>
      <c r="N7" s="102"/>
      <c r="O7" s="102"/>
      <c r="P7" s="74"/>
    </row>
    <row r="8" spans="1:16" s="57" customFormat="1" ht="18.75" customHeight="1" x14ac:dyDescent="0.25">
      <c r="A8" s="147" t="s">
        <v>60</v>
      </c>
      <c r="B8" s="207">
        <v>11767</v>
      </c>
      <c r="C8" s="148">
        <f>SUM(C9:C16)</f>
        <v>10550.152712692898</v>
      </c>
      <c r="D8" s="148">
        <f>'Bygn el og varmeforbrug mm'!O146</f>
        <v>11279.451752692898</v>
      </c>
      <c r="E8" s="149">
        <f>1-C8/B8</f>
        <v>0.10341185410955234</v>
      </c>
      <c r="F8" s="150" t="e">
        <f>(D8-#REF!)/#REF!</f>
        <v>#REF!</v>
      </c>
      <c r="K8" s="74"/>
      <c r="L8" s="101"/>
      <c r="M8" s="106"/>
      <c r="N8" s="106"/>
      <c r="O8" s="107"/>
      <c r="P8" s="74"/>
    </row>
    <row r="9" spans="1:16" s="57" customFormat="1" ht="18.75" customHeight="1" x14ac:dyDescent="0.25">
      <c r="A9" s="108" t="s">
        <v>53</v>
      </c>
      <c r="B9" s="108"/>
      <c r="C9" s="109">
        <f>'Bygn el og varmeforbrug mm'!O10</f>
        <v>1468.4236579224894</v>
      </c>
      <c r="D9" s="145"/>
      <c r="E9" s="208" t="s">
        <v>94</v>
      </c>
      <c r="F9" s="146"/>
      <c r="H9" s="111"/>
      <c r="K9" s="74"/>
      <c r="L9" s="101"/>
      <c r="M9" s="106"/>
      <c r="N9" s="106"/>
      <c r="O9" s="107"/>
      <c r="P9" s="74"/>
    </row>
    <row r="10" spans="1:16" s="57" customFormat="1" ht="18.75" customHeight="1" x14ac:dyDescent="0.25">
      <c r="A10" s="108" t="s">
        <v>54</v>
      </c>
      <c r="B10" s="108"/>
      <c r="C10" s="109">
        <f>'Bygn el og varmeforbrug mm'!O25</f>
        <v>5684.6017763341579</v>
      </c>
      <c r="D10" s="145"/>
      <c r="E10" s="208" t="s">
        <v>94</v>
      </c>
      <c r="F10" s="146"/>
      <c r="K10" s="74"/>
      <c r="L10" s="101"/>
      <c r="M10" s="106"/>
      <c r="N10" s="106"/>
      <c r="O10" s="106"/>
      <c r="P10" s="74"/>
    </row>
    <row r="11" spans="1:16" s="57" customFormat="1" ht="18.75" customHeight="1" x14ac:dyDescent="0.25">
      <c r="A11" s="136" t="s">
        <v>227</v>
      </c>
      <c r="B11" s="108"/>
      <c r="C11" s="109">
        <f>'Bygn el og varmeforbrug mm'!O50</f>
        <v>364.49272839454011</v>
      </c>
      <c r="D11" s="145"/>
      <c r="E11" s="208"/>
      <c r="F11" s="146"/>
      <c r="K11" s="74"/>
      <c r="L11" s="101"/>
      <c r="M11" s="106"/>
      <c r="N11" s="106"/>
      <c r="O11" s="106"/>
      <c r="P11" s="74"/>
    </row>
    <row r="12" spans="1:16" s="57" customFormat="1" ht="18.75" customHeight="1" x14ac:dyDescent="0.25">
      <c r="A12" s="108" t="s">
        <v>55</v>
      </c>
      <c r="B12" s="108"/>
      <c r="C12" s="109">
        <f>'Bygn el og varmeforbrug mm'!O64</f>
        <v>826.59177655086785</v>
      </c>
      <c r="D12" s="145"/>
      <c r="E12" s="208" t="s">
        <v>94</v>
      </c>
      <c r="F12" s="146"/>
      <c r="K12" s="74"/>
      <c r="L12" s="101"/>
      <c r="M12" s="106"/>
      <c r="N12" s="106"/>
      <c r="O12" s="106"/>
      <c r="P12" s="74"/>
    </row>
    <row r="13" spans="1:16" s="57" customFormat="1" ht="18.75" customHeight="1" x14ac:dyDescent="0.25">
      <c r="A13" s="108" t="s">
        <v>56</v>
      </c>
      <c r="B13" s="108"/>
      <c r="C13" s="109">
        <f>'Bygn el og varmeforbrug mm'!O91</f>
        <v>192.82259564592135</v>
      </c>
      <c r="D13" s="145"/>
      <c r="E13" s="208" t="s">
        <v>94</v>
      </c>
      <c r="F13" s="146"/>
      <c r="K13" s="74"/>
      <c r="L13" s="101"/>
      <c r="M13" s="106"/>
      <c r="N13" s="106"/>
      <c r="O13" s="107"/>
      <c r="P13" s="74"/>
    </row>
    <row r="14" spans="1:16" s="57" customFormat="1" ht="18.75" customHeight="1" x14ac:dyDescent="0.25">
      <c r="A14" s="108" t="s">
        <v>57</v>
      </c>
      <c r="B14" s="108"/>
      <c r="C14" s="109">
        <f>'Bygn el og varmeforbrug mm'!O97</f>
        <v>1267.559501782197</v>
      </c>
      <c r="D14" s="145"/>
      <c r="E14" s="208" t="s">
        <v>94</v>
      </c>
      <c r="F14" s="146"/>
      <c r="K14" s="74"/>
      <c r="L14" s="101"/>
      <c r="M14" s="106"/>
      <c r="N14" s="106"/>
      <c r="O14" s="106"/>
      <c r="P14" s="74"/>
    </row>
    <row r="15" spans="1:16" s="57" customFormat="1" ht="18.75" customHeight="1" x14ac:dyDescent="0.25">
      <c r="A15" s="108" t="s">
        <v>58</v>
      </c>
      <c r="B15" s="108"/>
      <c r="C15" s="109">
        <f>'Bygn el og varmeforbrug mm'!O121</f>
        <v>485.37667949788749</v>
      </c>
      <c r="D15" s="145"/>
      <c r="E15" s="208" t="s">
        <v>94</v>
      </c>
      <c r="F15" s="146"/>
      <c r="K15" s="74"/>
      <c r="L15" s="101"/>
      <c r="M15" s="106"/>
      <c r="N15" s="106"/>
      <c r="O15" s="106"/>
      <c r="P15" s="74"/>
    </row>
    <row r="16" spans="1:16" s="57" customFormat="1" ht="18.75" customHeight="1" x14ac:dyDescent="0.25">
      <c r="A16" s="108" t="s">
        <v>59</v>
      </c>
      <c r="B16" s="108"/>
      <c r="C16" s="109">
        <f>'Bygn el og varmeforbrug mm'!O131</f>
        <v>260.28399656483589</v>
      </c>
      <c r="D16" s="145"/>
      <c r="E16" s="208" t="s">
        <v>94</v>
      </c>
      <c r="F16" s="146"/>
      <c r="H16" s="154"/>
      <c r="K16" s="74"/>
      <c r="L16" s="101"/>
      <c r="M16" s="106"/>
      <c r="N16" s="106"/>
      <c r="O16" s="107"/>
      <c r="P16" s="74"/>
    </row>
    <row r="17" spans="1:16" s="57" customFormat="1" ht="18.75" customHeight="1" x14ac:dyDescent="0.25">
      <c r="A17" s="147" t="s">
        <v>19</v>
      </c>
      <c r="B17" s="147"/>
      <c r="C17" s="148">
        <f>SUM(C18:C21)</f>
        <v>0</v>
      </c>
      <c r="D17" s="148">
        <f>C17</f>
        <v>0</v>
      </c>
      <c r="E17" s="149" t="s">
        <v>94</v>
      </c>
      <c r="F17" s="150" t="e">
        <f>(D17-#REF!)/#REF!</f>
        <v>#REF!</v>
      </c>
      <c r="K17" s="74"/>
      <c r="L17" s="103"/>
      <c r="M17" s="102"/>
      <c r="N17" s="102"/>
      <c r="O17" s="102"/>
      <c r="P17" s="74"/>
    </row>
    <row r="18" spans="1:16" s="57" customFormat="1" ht="18.75" customHeight="1" x14ac:dyDescent="0.25">
      <c r="A18" s="108" t="s">
        <v>61</v>
      </c>
      <c r="B18" s="108"/>
      <c r="C18" s="109">
        <f>Transport!E7</f>
        <v>0</v>
      </c>
      <c r="D18" s="145"/>
      <c r="E18" s="208" t="s">
        <v>94</v>
      </c>
      <c r="F18" s="146"/>
      <c r="K18" s="74"/>
      <c r="L18" s="103"/>
      <c r="M18" s="102"/>
      <c r="N18" s="102"/>
      <c r="O18" s="112"/>
      <c r="P18" s="74"/>
    </row>
    <row r="19" spans="1:16" s="57" customFormat="1" ht="18.75" customHeight="1" x14ac:dyDescent="0.25">
      <c r="A19" s="108" t="s">
        <v>62</v>
      </c>
      <c r="B19" s="108"/>
      <c r="C19" s="109">
        <v>0</v>
      </c>
      <c r="D19" s="145"/>
      <c r="E19" s="208" t="s">
        <v>94</v>
      </c>
      <c r="F19" s="146"/>
      <c r="K19" s="74"/>
      <c r="L19" s="74"/>
      <c r="M19" s="74"/>
      <c r="N19" s="74"/>
      <c r="O19" s="74"/>
      <c r="P19" s="74"/>
    </row>
    <row r="20" spans="1:16" s="57" customFormat="1" ht="18.75" customHeight="1" x14ac:dyDescent="0.25">
      <c r="A20" s="108" t="s">
        <v>64</v>
      </c>
      <c r="B20" s="108"/>
      <c r="C20" s="109">
        <v>0</v>
      </c>
      <c r="D20" s="145"/>
      <c r="E20" s="208" t="s">
        <v>94</v>
      </c>
      <c r="F20" s="146"/>
      <c r="K20" s="74"/>
      <c r="L20" s="74"/>
      <c r="M20" s="74"/>
      <c r="N20" s="74"/>
      <c r="O20" s="74"/>
      <c r="P20" s="74"/>
    </row>
    <row r="21" spans="1:16" s="57" customFormat="1" ht="18.75" customHeight="1" x14ac:dyDescent="0.25">
      <c r="A21" s="136" t="s">
        <v>84</v>
      </c>
      <c r="B21" s="136"/>
      <c r="C21" s="109">
        <v>0</v>
      </c>
      <c r="D21" s="145"/>
      <c r="E21" s="208" t="s">
        <v>94</v>
      </c>
      <c r="F21" s="146"/>
      <c r="K21" s="74"/>
      <c r="L21" s="74"/>
      <c r="M21" s="74"/>
      <c r="N21" s="74"/>
      <c r="O21" s="74"/>
      <c r="P21" s="74"/>
    </row>
    <row r="22" spans="1:16" s="57" customFormat="1" ht="18.75" customHeight="1" x14ac:dyDescent="0.25">
      <c r="A22" s="147" t="s">
        <v>86</v>
      </c>
      <c r="B22" s="147">
        <v>914</v>
      </c>
      <c r="C22" s="148">
        <f>SUM(C23:C23)</f>
        <v>729.29903999999999</v>
      </c>
      <c r="D22" s="148">
        <f>C22</f>
        <v>729.29903999999999</v>
      </c>
      <c r="E22" s="149">
        <f>1-C22/B22</f>
        <v>0.20207982494529542</v>
      </c>
      <c r="F22" s="150" t="e">
        <f>(D22-#REF!)/#REF!</f>
        <v>#REF!</v>
      </c>
      <c r="K22" s="74"/>
      <c r="L22" s="74"/>
      <c r="M22" s="74"/>
      <c r="N22" s="74"/>
      <c r="O22" s="74"/>
      <c r="P22" s="74"/>
    </row>
    <row r="23" spans="1:16" s="57" customFormat="1" ht="18.75" customHeight="1" thickBot="1" x14ac:dyDescent="0.3">
      <c r="A23" s="136" t="s">
        <v>87</v>
      </c>
      <c r="B23" s="136">
        <v>914</v>
      </c>
      <c r="C23" s="109">
        <f>'Bygn el og varmeforbrug mm'!O138</f>
        <v>729.29903999999999</v>
      </c>
      <c r="D23" s="145"/>
      <c r="E23" s="110"/>
      <c r="F23" s="146"/>
      <c r="K23" s="74"/>
      <c r="L23" s="74"/>
      <c r="M23" s="74"/>
      <c r="N23" s="74"/>
      <c r="O23" s="74"/>
      <c r="P23" s="74"/>
    </row>
    <row r="24" spans="1:16" s="57" customFormat="1" ht="18.75" customHeight="1" thickBot="1" x14ac:dyDescent="0.3">
      <c r="A24" s="113" t="s">
        <v>20</v>
      </c>
      <c r="B24" s="209">
        <f>B22+B8</f>
        <v>12681</v>
      </c>
      <c r="C24" s="114">
        <f>C8+C17+C22</f>
        <v>11279.451752692898</v>
      </c>
      <c r="D24" s="114">
        <f>D8+D17+D22</f>
        <v>12008.750792692897</v>
      </c>
      <c r="E24" s="115">
        <f>1-C24/B24</f>
        <v>0.11052347979710608</v>
      </c>
      <c r="F24" s="115" t="e">
        <f>(D24-#REF!)/#REF!</f>
        <v>#REF!</v>
      </c>
      <c r="K24" s="74"/>
      <c r="L24" s="74"/>
      <c r="M24" s="74"/>
      <c r="N24" s="74"/>
      <c r="O24" s="74"/>
      <c r="P24" s="74"/>
    </row>
    <row r="25" spans="1:16" s="6" customFormat="1" x14ac:dyDescent="0.15">
      <c r="A25" s="91"/>
      <c r="B25" s="205"/>
      <c r="C25" s="98"/>
      <c r="D25" s="98"/>
      <c r="E25" s="99"/>
      <c r="F25" s="100"/>
      <c r="K25" s="38"/>
      <c r="L25" s="38"/>
      <c r="M25" s="38"/>
      <c r="N25" s="38"/>
      <c r="O25" s="38"/>
      <c r="P25" s="38"/>
    </row>
    <row r="26" spans="1:16" s="57" customFormat="1" ht="18.75" customHeight="1" x14ac:dyDescent="0.25">
      <c r="A26" s="105"/>
      <c r="B26" s="206"/>
      <c r="C26" s="119"/>
      <c r="D26" s="119"/>
      <c r="E26" s="120"/>
      <c r="F26" s="121"/>
      <c r="K26" s="74"/>
      <c r="L26" s="74"/>
      <c r="M26" s="74"/>
      <c r="N26" s="74"/>
      <c r="O26" s="74"/>
      <c r="P26" s="74"/>
    </row>
    <row r="27" spans="1:16" s="57" customFormat="1" ht="18.75" customHeight="1" x14ac:dyDescent="0.25">
      <c r="A27" s="105"/>
      <c r="B27" s="210"/>
      <c r="C27" s="119"/>
      <c r="D27" s="119"/>
      <c r="E27" s="120"/>
      <c r="F27" s="121"/>
      <c r="K27" s="74"/>
      <c r="L27" s="74"/>
      <c r="M27" s="74"/>
      <c r="N27" s="74"/>
      <c r="O27" s="74"/>
      <c r="P27" s="74"/>
    </row>
    <row r="28" spans="1:16" s="57" customFormat="1" ht="18.75" customHeight="1" x14ac:dyDescent="0.25"/>
  </sheetData>
  <mergeCells count="4">
    <mergeCell ref="F5:F6"/>
    <mergeCell ref="A5:A6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F20" sqref="F20"/>
    </sheetView>
  </sheetViews>
  <sheetFormatPr defaultColWidth="18.5703125" defaultRowHeight="14.25" x14ac:dyDescent="0.2"/>
  <cols>
    <col min="1" max="1" width="45.85546875" style="7" customWidth="1"/>
    <col min="2" max="2" width="26.5703125" style="7" customWidth="1"/>
    <col min="3" max="4" width="11.85546875" style="7" customWidth="1"/>
    <col min="5" max="16384" width="18.5703125" style="7"/>
  </cols>
  <sheetData>
    <row r="1" spans="1:5" s="42" customFormat="1" ht="19.5" x14ac:dyDescent="0.25">
      <c r="A1" s="42" t="s">
        <v>36</v>
      </c>
    </row>
    <row r="2" spans="1:5" x14ac:dyDescent="0.2">
      <c r="A2" s="122" t="s">
        <v>68</v>
      </c>
    </row>
    <row r="3" spans="1:5" ht="15" thickBot="1" x14ac:dyDescent="0.25">
      <c r="A3" s="122"/>
    </row>
    <row r="4" spans="1:5" ht="15" thickBot="1" x14ac:dyDescent="0.25">
      <c r="A4" s="124" t="s">
        <v>48</v>
      </c>
      <c r="B4" s="3" t="s">
        <v>26</v>
      </c>
      <c r="C4" s="4" t="s">
        <v>10</v>
      </c>
      <c r="D4" s="125" t="s">
        <v>11</v>
      </c>
    </row>
    <row r="5" spans="1:5" x14ac:dyDescent="0.2">
      <c r="A5" s="126" t="s">
        <v>0</v>
      </c>
      <c r="B5" s="127" t="s">
        <v>12</v>
      </c>
      <c r="C5" s="128" t="s">
        <v>13</v>
      </c>
      <c r="D5" s="158">
        <v>35.869999999999997</v>
      </c>
    </row>
    <row r="6" spans="1:5" ht="15" thickBot="1" x14ac:dyDescent="0.25">
      <c r="A6" s="129" t="s">
        <v>1</v>
      </c>
      <c r="B6" s="1" t="s">
        <v>12</v>
      </c>
      <c r="C6" s="5" t="s">
        <v>14</v>
      </c>
      <c r="D6" s="177">
        <v>39.6</v>
      </c>
    </row>
    <row r="7" spans="1:5" ht="15" thickBot="1" x14ac:dyDescent="0.25">
      <c r="A7" s="2"/>
    </row>
    <row r="8" spans="1:5" ht="15" thickBot="1" x14ac:dyDescent="0.25">
      <c r="A8" s="43" t="s">
        <v>42</v>
      </c>
      <c r="B8" s="140" t="s">
        <v>26</v>
      </c>
      <c r="C8" s="44" t="s">
        <v>10</v>
      </c>
      <c r="D8" s="45" t="s">
        <v>11</v>
      </c>
    </row>
    <row r="9" spans="1:5" ht="15" x14ac:dyDescent="0.25">
      <c r="A9" s="141" t="s">
        <v>95</v>
      </c>
      <c r="B9" s="47" t="s">
        <v>27</v>
      </c>
      <c r="C9" s="48" t="s">
        <v>15</v>
      </c>
      <c r="D9" s="159">
        <v>304</v>
      </c>
      <c r="E9" s="201" t="s">
        <v>225</v>
      </c>
    </row>
    <row r="10" spans="1:5" x14ac:dyDescent="0.2">
      <c r="A10" s="46" t="s">
        <v>8</v>
      </c>
      <c r="B10" s="47" t="s">
        <v>28</v>
      </c>
      <c r="C10" s="48" t="s">
        <v>15</v>
      </c>
      <c r="D10" s="159">
        <v>270</v>
      </c>
    </row>
    <row r="11" spans="1:5" x14ac:dyDescent="0.2">
      <c r="A11" s="46" t="s">
        <v>2</v>
      </c>
      <c r="B11" s="47" t="s">
        <v>12</v>
      </c>
      <c r="C11" s="48" t="s">
        <v>16</v>
      </c>
      <c r="D11" s="159">
        <v>2650</v>
      </c>
    </row>
    <row r="12" spans="1:5" x14ac:dyDescent="0.2">
      <c r="A12" s="46" t="s">
        <v>3</v>
      </c>
      <c r="B12" s="47" t="s">
        <v>12</v>
      </c>
      <c r="C12" s="48" t="s">
        <v>16</v>
      </c>
      <c r="D12" s="159">
        <v>2400</v>
      </c>
    </row>
    <row r="13" spans="1:5" x14ac:dyDescent="0.2">
      <c r="A13" s="46" t="s">
        <v>0</v>
      </c>
      <c r="B13" s="47" t="s">
        <v>12</v>
      </c>
      <c r="C13" s="48" t="s">
        <v>16</v>
      </c>
      <c r="D13" s="159">
        <v>2664</v>
      </c>
    </row>
    <row r="14" spans="1:5" s="135" customFormat="1" ht="15" x14ac:dyDescent="0.2">
      <c r="A14" s="141" t="s">
        <v>1</v>
      </c>
      <c r="B14" s="142" t="s">
        <v>12</v>
      </c>
      <c r="C14" s="143" t="s">
        <v>85</v>
      </c>
      <c r="D14" s="160">
        <v>2185</v>
      </c>
    </row>
    <row r="15" spans="1:5" x14ac:dyDescent="0.2">
      <c r="A15" s="46" t="s">
        <v>38</v>
      </c>
      <c r="B15" s="47" t="s">
        <v>12</v>
      </c>
      <c r="C15" s="49" t="s">
        <v>9</v>
      </c>
      <c r="D15" s="159">
        <v>132</v>
      </c>
    </row>
    <row r="16" spans="1:5" x14ac:dyDescent="0.2">
      <c r="A16" s="46" t="s">
        <v>39</v>
      </c>
      <c r="B16" s="47" t="s">
        <v>12</v>
      </c>
      <c r="C16" s="49" t="s">
        <v>9</v>
      </c>
      <c r="D16" s="159">
        <v>128</v>
      </c>
    </row>
    <row r="17" spans="1:7" x14ac:dyDescent="0.2">
      <c r="A17" s="46" t="s">
        <v>40</v>
      </c>
      <c r="B17" s="47" t="s">
        <v>12</v>
      </c>
      <c r="C17" s="49" t="s">
        <v>9</v>
      </c>
      <c r="D17" s="159">
        <v>130</v>
      </c>
    </row>
    <row r="18" spans="1:7" x14ac:dyDescent="0.2">
      <c r="A18" s="46" t="s">
        <v>82</v>
      </c>
      <c r="B18" s="47" t="s">
        <v>83</v>
      </c>
      <c r="C18" s="49" t="s">
        <v>9</v>
      </c>
      <c r="D18" s="159">
        <v>300</v>
      </c>
      <c r="G18" s="155"/>
    </row>
    <row r="19" spans="1:7" ht="15" thickBot="1" x14ac:dyDescent="0.25">
      <c r="A19" s="50" t="s">
        <v>37</v>
      </c>
      <c r="B19" s="51" t="s">
        <v>12</v>
      </c>
      <c r="C19" s="52" t="s">
        <v>41</v>
      </c>
      <c r="D19" s="161">
        <v>2901</v>
      </c>
    </row>
    <row r="20" spans="1:7" x14ac:dyDescent="0.2">
      <c r="A20" s="47"/>
      <c r="B20" s="47"/>
      <c r="C20" s="49"/>
      <c r="D20" s="123"/>
    </row>
  </sheetData>
  <hyperlinks>
    <hyperlink ref="E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Introark</vt:lpstr>
      <vt:lpstr>Bygn el og varmeforbrug mm</vt:lpstr>
      <vt:lpstr>Transport</vt:lpstr>
      <vt:lpstr>Andre projekter</vt:lpstr>
      <vt:lpstr>Samlet opgørelse</vt:lpstr>
      <vt:lpstr>Emissionsfaktorer</vt:lpstr>
      <vt:lpstr>'Bygn el og varmeforbrug mm'!Udskriftsområde</vt:lpstr>
      <vt:lpstr>Emissionsfaktorer!Udskriftsområde</vt:lpstr>
      <vt:lpstr>Introark!Udskriftsområde</vt:lpstr>
      <vt:lpstr>'Samlet opgørelse'!Udskriftsområde</vt:lpstr>
      <vt:lpstr>Transport!Udskriftsområde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Charlotte Høitbjerg Davidsen</cp:lastModifiedBy>
  <cp:lastPrinted>2015-02-17T09:46:27Z</cp:lastPrinted>
  <dcterms:created xsi:type="dcterms:W3CDTF">2011-04-15T12:33:31Z</dcterms:created>
  <dcterms:modified xsi:type="dcterms:W3CDTF">2015-03-31T11:57:51Z</dcterms:modified>
</cp:coreProperties>
</file>