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CO2-regnskab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<sst xmlns="http://schemas.openxmlformats.org/spreadsheetml/2006/main" count="197" uniqueCount="105">
  <si>
    <t>Forbrug i liter</t>
  </si>
  <si>
    <t>2008-2009</t>
  </si>
  <si>
    <t>2009-2010</t>
  </si>
  <si>
    <t>2010-2011</t>
  </si>
  <si>
    <t>2008-2011</t>
  </si>
  <si>
    <t>benzin</t>
  </si>
  <si>
    <t>diesel</t>
  </si>
  <si>
    <t>Administrationsområdet</t>
  </si>
  <si>
    <t>Skole, børn og kulturområdet</t>
  </si>
  <si>
    <t>Social- og arbejdsmarkedet</t>
  </si>
  <si>
    <t>Beredskabet</t>
  </si>
  <si>
    <t>Teknikområdet</t>
  </si>
  <si>
    <t>Færgen Ida</t>
  </si>
  <si>
    <t>Brændstofforbrug i alt</t>
  </si>
  <si>
    <t>Det har ikke været muligt at fordele tallene i 2009 og 2010 på de enkelte sektorer.</t>
  </si>
  <si>
    <t>Færgen IDA er inkluderet i det samlede dieselforbrug</t>
  </si>
  <si>
    <t>Kilometergodtgørelse, 
lønsystemet</t>
  </si>
  <si>
    <t>Kørte km</t>
  </si>
  <si>
    <r>
      <t>Art</t>
    </r>
    <r>
      <rPr>
        <sz val="10"/>
        <rFont val="Arial"/>
        <family val="0"/>
      </rPr>
      <t xml:space="preserve"> 4861 - bil</t>
    </r>
  </si>
  <si>
    <r>
      <t>Art</t>
    </r>
    <r>
      <rPr>
        <sz val="10"/>
        <rFont val="Arial"/>
        <family val="0"/>
      </rPr>
      <t xml:space="preserve"> 4862 - bil</t>
    </r>
  </si>
  <si>
    <t>I alt</t>
  </si>
  <si>
    <t>Kontraheret kørsel</t>
  </si>
  <si>
    <t>Brændstof</t>
  </si>
  <si>
    <t>Anden beregningsform
Fremgår af CO2-kortlægningsrapporten</t>
  </si>
  <si>
    <t>Ørslev turist</t>
  </si>
  <si>
    <t>Tal fra CO2-
kortlægningen</t>
  </si>
  <si>
    <t>Ørslev turist - variable</t>
  </si>
  <si>
    <t>Børnehavebus *)</t>
  </si>
  <si>
    <t>Johnny A. Pedersen</t>
  </si>
  <si>
    <t>Dantaxi</t>
  </si>
  <si>
    <t>Fladså turist - skole *) **)</t>
  </si>
  <si>
    <t>Arriva</t>
  </si>
  <si>
    <t>Arriva bus - skole</t>
  </si>
  <si>
    <t>Øvrige *) **) 0phørt fra 1/1-2011</t>
  </si>
  <si>
    <t>*) Tal hentet fra faktura</t>
  </si>
  <si>
    <t>**) Beregnet forbrug</t>
  </si>
  <si>
    <t>Gadebelysning</t>
  </si>
  <si>
    <t>Forbrug i kWh</t>
  </si>
  <si>
    <t>Vordingborg Forsyning *</t>
  </si>
  <si>
    <t>Seas-Nve Præstø **</t>
  </si>
  <si>
    <t>Seas-Nve / VF Møn</t>
  </si>
  <si>
    <t>Gadebelysning i alt ***</t>
  </si>
  <si>
    <t>* Vordingborg Forsyning driver Langebæk - Vordingborg og fra 2010 Møn</t>
  </si>
  <si>
    <t>*** Stigningen i forbruget på Møn kan skyldes ændret opgørelse. Det vil kunne afgøres i 2011 opgørelsen.</t>
  </si>
  <si>
    <t xml:space="preserve">Elforbrug </t>
  </si>
  <si>
    <t>Elforbrug i kwh</t>
  </si>
  <si>
    <t>2008-2010</t>
  </si>
  <si>
    <t>Adm. Bygninger</t>
  </si>
  <si>
    <t>Skoler</t>
  </si>
  <si>
    <t>Daginstitutioner</t>
  </si>
  <si>
    <t>Fritids- og ungdomsklubber</t>
  </si>
  <si>
    <t>Behandlingscenter</t>
  </si>
  <si>
    <t>Ældrepleje</t>
  </si>
  <si>
    <t>Specialinstitutioner</t>
  </si>
  <si>
    <t>Kulturinstitutioner</t>
  </si>
  <si>
    <t>Andre kommunale bygninger</t>
  </si>
  <si>
    <t>Sportshaller</t>
  </si>
  <si>
    <t xml:space="preserve">I alt for Kommunale bygninger </t>
  </si>
  <si>
    <t>Varmeforbrug i kwh</t>
  </si>
  <si>
    <t>Graddage</t>
  </si>
  <si>
    <t>antal</t>
  </si>
  <si>
    <t>Faktor</t>
  </si>
  <si>
    <t>Basis</t>
  </si>
  <si>
    <t>Total CO2 emission pr. område</t>
  </si>
  <si>
    <t>Transport</t>
  </si>
  <si>
    <t>Vejbelysning</t>
  </si>
  <si>
    <t>Elforbrug</t>
  </si>
  <si>
    <t>Varmeforbrug, graddage korrigeret</t>
  </si>
  <si>
    <t>Benzin</t>
  </si>
  <si>
    <t>kg/l</t>
  </si>
  <si>
    <t>Diesel</t>
  </si>
  <si>
    <t>Kørsel i privatbiler</t>
  </si>
  <si>
    <t>kg/km</t>
  </si>
  <si>
    <t xml:space="preserve">Elforbrug: </t>
  </si>
  <si>
    <t>572 g/kWh / 1000</t>
  </si>
  <si>
    <t>Omregning til kWh</t>
  </si>
  <si>
    <t>Fjernvarme:</t>
  </si>
  <si>
    <t>130 g/kWh / 1000</t>
  </si>
  <si>
    <t>Naturgas m³</t>
  </si>
  <si>
    <t>*10,8</t>
  </si>
  <si>
    <t>Naturgas:</t>
  </si>
  <si>
    <t>2284 g/m³ / 1000</t>
  </si>
  <si>
    <t>Olie liter</t>
  </si>
  <si>
    <t>*10</t>
  </si>
  <si>
    <t>Olie:</t>
  </si>
  <si>
    <t>2,65 kg/l</t>
  </si>
  <si>
    <t>Fjernvarme MWh</t>
  </si>
  <si>
    <t>*1000</t>
  </si>
  <si>
    <r>
      <t>CO</t>
    </r>
    <r>
      <rPr>
        <b/>
        <sz val="10"/>
        <rFont val="Arial"/>
        <family val="2"/>
      </rPr>
      <t>2</t>
    </r>
    <r>
      <rPr>
        <b/>
        <sz val="14"/>
        <rFont val="Arial"/>
        <family val="2"/>
      </rPr>
      <t xml:space="preserve"> opgørelse 2011 - Vordingborg Kommune</t>
    </r>
  </si>
  <si>
    <r>
      <t xml:space="preserve">Transport
</t>
    </r>
    <r>
      <rPr>
        <b/>
        <sz val="10"/>
        <rFont val="Arial"/>
        <family val="2"/>
      </rPr>
      <t>Egne og leasede køretøjer</t>
    </r>
  </si>
  <si>
    <r>
      <t>kg CO</t>
    </r>
    <r>
      <rPr>
        <b/>
        <sz val="8"/>
        <rFont val="Arial"/>
        <family val="2"/>
      </rPr>
      <t xml:space="preserve">2 </t>
    </r>
  </si>
  <si>
    <r>
      <t>Ændring i kg CO</t>
    </r>
    <r>
      <rPr>
        <b/>
        <sz val="8"/>
        <rFont val="Arial"/>
        <family val="2"/>
      </rPr>
      <t>2</t>
    </r>
  </si>
  <si>
    <r>
      <t>% ændring i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</si>
  <si>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** </t>
    </r>
    <r>
      <rPr>
        <sz val="10"/>
        <rFont val="Arial"/>
        <family val="2"/>
      </rPr>
      <t>SEAS-NVE har renoveret gadebelysningen i Præstø i 2008 og 2009, herefter er forbruget konstant</t>
    </r>
  </si>
  <si>
    <r>
      <t>kg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fra elforbrug</t>
    </r>
  </si>
  <si>
    <r>
      <t>% ændring i CO</t>
    </r>
    <r>
      <rPr>
        <b/>
        <sz val="8"/>
        <rFont val="Arial"/>
        <family val="2"/>
      </rPr>
      <t>2</t>
    </r>
  </si>
  <si>
    <r>
      <t>% Andel af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udledning</t>
    </r>
  </si>
  <si>
    <r>
      <t>Varme</t>
    </r>
    <r>
      <rPr>
        <b/>
        <sz val="10"/>
        <rFont val="Arial"/>
        <family val="2"/>
      </rPr>
      <t xml:space="preserve"> 
graddage korrigeret</t>
    </r>
  </si>
  <si>
    <r>
      <t>kg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fra opvarmning</t>
    </r>
  </si>
  <si>
    <r>
      <t>kg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</si>
  <si>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Total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emission for Vordingborg Kommune som virksomhed</t>
    </r>
  </si>
  <si>
    <r>
      <t>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faktorer brændstof</t>
    </r>
  </si>
  <si>
    <r>
      <t>(faktorer er fra CO</t>
    </r>
    <r>
      <rPr>
        <sz val="8"/>
        <rFont val="Arial"/>
        <family val="2"/>
      </rPr>
      <t>2</t>
    </r>
    <r>
      <rPr>
        <sz val="10"/>
        <rFont val="Arial"/>
        <family val="0"/>
      </rPr>
      <t>-kortlægningen 2008)</t>
    </r>
  </si>
  <si>
    <r>
      <t>Nøgletal vedr. beregning af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(Kilde: Key2green år 2007)</t>
    </r>
  </si>
  <si>
    <t>Bemærkninger
Samlet set har der fra 2008 til 2011 været en CO2 reduktion på 6.3 % svarende til 754 tons.
Det vurderes, at der på transportområdet vil være et besparelsespotentiale. Det har givet anledning til, at der i 2012 sættes yderligere fokus på dette område. El-forbruget synes ikke at falde markant trods elbesparende tiltag. Det kan skyldes, at målerne ikke aflæses på samme tid, men også at ikke al strøm til varmepumper bliver indregnet i varmeregnskabet. Det undersøges, om man med de nye digitale målere kan foretages central aflæsning pr. 31/12. Samtidig monteres bimålere på varmeforsyningen. Etablering af solceller på de store ejendomme forventes at give et udslag i opgørelsen allerede i 2012.</t>
  </si>
</sst>
</file>

<file path=xl/styles.xml><?xml version="1.0" encoding="utf-8"?>
<styleSheet xmlns="http://schemas.openxmlformats.org/spreadsheetml/2006/main">
  <numFmts count="4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.0000"/>
    <numFmt numFmtId="177" formatCode="0.000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"/>
    <numFmt numFmtId="194" formatCode="#,##0.000"/>
    <numFmt numFmtId="195" formatCode="_(* #,##0.0_);_(* \(#,##0.0\);_(* &quot;-&quot;??_);_(@_)"/>
    <numFmt numFmtId="196" formatCode="_(* #,##0_);_(* \(#,##0\);_(* &quot;-&quot;??_);_(@_)"/>
    <numFmt numFmtId="197" formatCode="##,##0.00"/>
    <numFmt numFmtId="198" formatCode="_ * #,##0_ ;_ * \-#,##0_ ;_ * &quot;-&quot;??_ ;_ @_ "/>
    <numFmt numFmtId="199" formatCode="_ &quot;kr&quot;\ * #,##0_ ;_ &quot;kr&quot;\ * \-#,##0_ ;_ &quot;kr&quot;\ * &quot;-&quot;_ ;_ @_ "/>
    <numFmt numFmtId="200" formatCode="_ &quot;kr&quot;\ * #,##0.00_ ;_ &quot;kr&quot;\ * \-#,##0.00_ ;_ &quot;kr&quot;\ * &quot;-&quot;??_ ;_ @_ "/>
  </numFmts>
  <fonts count="43">
    <font>
      <sz val="10"/>
      <name val="Arial"/>
      <family val="0"/>
    </font>
    <font>
      <sz val="10"/>
      <name val="MS Sans Serif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71" fontId="0" fillId="0" borderId="12" xfId="15" applyFont="1" applyBorder="1" applyAlignment="1">
      <alignment/>
    </xf>
    <xf numFmtId="171" fontId="0" fillId="33" borderId="12" xfId="15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171" fontId="0" fillId="0" borderId="12" xfId="15" applyBorder="1" applyAlignment="1">
      <alignment/>
    </xf>
    <xf numFmtId="171" fontId="0" fillId="33" borderId="12" xfId="15" applyFill="1" applyBorder="1" applyAlignment="1">
      <alignment/>
    </xf>
    <xf numFmtId="171" fontId="0" fillId="0" borderId="12" xfId="15" applyFill="1" applyBorder="1" applyAlignment="1">
      <alignment/>
    </xf>
    <xf numFmtId="0" fontId="4" fillId="0" borderId="15" xfId="0" applyFont="1" applyBorder="1" applyAlignment="1">
      <alignment/>
    </xf>
    <xf numFmtId="171" fontId="0" fillId="0" borderId="16" xfId="15" applyBorder="1" applyAlignment="1">
      <alignment/>
    </xf>
    <xf numFmtId="171" fontId="0" fillId="0" borderId="17" xfId="0" applyNumberFormat="1" applyBorder="1" applyAlignment="1">
      <alignment/>
    </xf>
    <xf numFmtId="4" fontId="0" fillId="0" borderId="16" xfId="15" applyNumberFormat="1" applyBorder="1" applyAlignment="1">
      <alignment/>
    </xf>
    <xf numFmtId="171" fontId="0" fillId="0" borderId="18" xfId="15" applyBorder="1" applyAlignment="1">
      <alignment/>
    </xf>
    <xf numFmtId="0" fontId="4" fillId="0" borderId="0" xfId="0" applyFont="1" applyBorder="1" applyAlignment="1">
      <alignment/>
    </xf>
    <xf numFmtId="171" fontId="0" fillId="0" borderId="0" xfId="15" applyBorder="1" applyAlignment="1">
      <alignment/>
    </xf>
    <xf numFmtId="171" fontId="0" fillId="0" borderId="0" xfId="0" applyNumberFormat="1" applyBorder="1" applyAlignment="1">
      <alignment/>
    </xf>
    <xf numFmtId="4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Font="1" applyBorder="1" applyAlignment="1">
      <alignment/>
    </xf>
    <xf numFmtId="171" fontId="0" fillId="0" borderId="0" xfId="0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196" fontId="0" fillId="0" borderId="12" xfId="0" applyNumberFormat="1" applyBorder="1" applyAlignment="1">
      <alignment/>
    </xf>
    <xf numFmtId="196" fontId="0" fillId="0" borderId="12" xfId="15" applyNumberFormat="1" applyBorder="1" applyAlignment="1">
      <alignment/>
    </xf>
    <xf numFmtId="1" fontId="0" fillId="0" borderId="12" xfId="15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96" fontId="0" fillId="0" borderId="16" xfId="0" applyNumberFormat="1" applyBorder="1" applyAlignment="1">
      <alignment/>
    </xf>
    <xf numFmtId="196" fontId="0" fillId="0" borderId="16" xfId="15" applyNumberFormat="1" applyBorder="1" applyAlignment="1">
      <alignment/>
    </xf>
    <xf numFmtId="1" fontId="0" fillId="0" borderId="16" xfId="15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9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96" fontId="0" fillId="0" borderId="0" xfId="0" applyNumberFormat="1" applyBorder="1" applyAlignment="1">
      <alignment/>
    </xf>
    <xf numFmtId="196" fontId="0" fillId="0" borderId="0" xfId="15" applyNumberFormat="1" applyBorder="1" applyAlignment="1">
      <alignment/>
    </xf>
    <xf numFmtId="1" fontId="0" fillId="0" borderId="0" xfId="15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3" fontId="0" fillId="33" borderId="12" xfId="15" applyNumberFormat="1" applyFill="1" applyBorder="1" applyAlignment="1">
      <alignment/>
    </xf>
    <xf numFmtId="3" fontId="0" fillId="0" borderId="12" xfId="15" applyNumberFormat="1" applyBorder="1" applyAlignment="1">
      <alignment/>
    </xf>
    <xf numFmtId="3" fontId="0" fillId="33" borderId="14" xfId="15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196" fontId="0" fillId="0" borderId="12" xfId="15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196" fontId="0" fillId="0" borderId="21" xfId="15" applyNumberFormat="1" applyBorder="1" applyAlignment="1">
      <alignment/>
    </xf>
    <xf numFmtId="196" fontId="0" fillId="33" borderId="21" xfId="15" applyNumberFormat="1" applyFill="1" applyBorder="1" applyAlignment="1">
      <alignment/>
    </xf>
    <xf numFmtId="196" fontId="0" fillId="0" borderId="21" xfId="15" applyNumberFormat="1" applyBorder="1" applyAlignment="1">
      <alignment horizontal="left" vertical="center"/>
    </xf>
    <xf numFmtId="3" fontId="0" fillId="33" borderId="21" xfId="15" applyNumberFormat="1" applyFill="1" applyBorder="1" applyAlignment="1">
      <alignment/>
    </xf>
    <xf numFmtId="3" fontId="0" fillId="0" borderId="21" xfId="15" applyNumberFormat="1" applyBorder="1" applyAlignment="1">
      <alignment/>
    </xf>
    <xf numFmtId="3" fontId="0" fillId="33" borderId="22" xfId="15" applyNumberFormat="1" applyFill="1" applyBorder="1" applyAlignment="1">
      <alignment/>
    </xf>
    <xf numFmtId="3" fontId="0" fillId="0" borderId="16" xfId="15" applyNumberFormat="1" applyBorder="1" applyAlignment="1">
      <alignment/>
    </xf>
    <xf numFmtId="193" fontId="0" fillId="0" borderId="16" xfId="15" applyNumberFormat="1" applyBorder="1" applyAlignment="1">
      <alignment/>
    </xf>
    <xf numFmtId="193" fontId="0" fillId="0" borderId="18" xfId="15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96" fontId="0" fillId="0" borderId="12" xfId="15" applyNumberFormat="1" applyFont="1" applyBorder="1" applyAlignment="1">
      <alignment/>
    </xf>
    <xf numFmtId="3" fontId="0" fillId="0" borderId="12" xfId="15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196" fontId="4" fillId="0" borderId="16" xfId="15" applyNumberFormat="1" applyFont="1" applyBorder="1" applyAlignment="1">
      <alignment/>
    </xf>
    <xf numFmtId="196" fontId="0" fillId="0" borderId="16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2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16" applyNumberFormat="1" applyFont="1" applyBorder="1" applyAlignment="1">
      <alignment/>
    </xf>
    <xf numFmtId="198" fontId="0" fillId="0" borderId="26" xfId="16" applyNumberFormat="1" applyFont="1" applyBorder="1" applyAlignment="1">
      <alignment/>
    </xf>
    <xf numFmtId="1" fontId="0" fillId="0" borderId="19" xfId="0" applyNumberFormat="1" applyBorder="1" applyAlignment="1">
      <alignment/>
    </xf>
    <xf numFmtId="198" fontId="0" fillId="0" borderId="27" xfId="16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198" fontId="0" fillId="0" borderId="27" xfId="16" applyNumberFormat="1" applyFont="1" applyFill="1" applyBorder="1" applyAlignment="1">
      <alignment/>
    </xf>
    <xf numFmtId="3" fontId="0" fillId="0" borderId="27" xfId="16" applyNumberFormat="1" applyFont="1" applyBorder="1" applyAlignment="1">
      <alignment/>
    </xf>
    <xf numFmtId="3" fontId="0" fillId="0" borderId="16" xfId="0" applyNumberFormat="1" applyBorder="1" applyAlignment="1">
      <alignment/>
    </xf>
    <xf numFmtId="193" fontId="4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8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194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194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7" fillId="0" borderId="3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4" xfId="0" applyFon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9" xfId="0" applyNumberFormat="1" applyBorder="1" applyAlignment="1">
      <alignment/>
    </xf>
    <xf numFmtId="0" fontId="4" fillId="0" borderId="35" xfId="0" applyFont="1" applyBorder="1" applyAlignment="1">
      <alignment wrapText="1"/>
    </xf>
    <xf numFmtId="193" fontId="4" fillId="0" borderId="24" xfId="0" applyNumberFormat="1" applyFont="1" applyBorder="1" applyAlignment="1">
      <alignment/>
    </xf>
    <xf numFmtId="193" fontId="4" fillId="0" borderId="18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196" fontId="0" fillId="0" borderId="12" xfId="15" applyNumberForma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19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0" borderId="2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96" fontId="0" fillId="0" borderId="12" xfId="15" applyNumberFormat="1" applyFont="1" applyBorder="1" applyAlignment="1">
      <alignment horizontal="left" vertical="center" wrapText="1"/>
    </xf>
    <xf numFmtId="196" fontId="0" fillId="0" borderId="12" xfId="15" applyNumberFormat="1" applyBorder="1" applyAlignment="1">
      <alignment horizontal="left" vertical="center"/>
    </xf>
    <xf numFmtId="0" fontId="0" fillId="0" borderId="12" xfId="0" applyBorder="1" applyAlignment="1">
      <alignment horizontal="center" vertical="top"/>
    </xf>
  </cellXfs>
  <cellStyles count="50">
    <cellStyle name="Normal" xfId="0"/>
    <cellStyle name="Comma" xfId="15"/>
    <cellStyle name="1000-sep (2 dec)_Ark1" xfId="16"/>
    <cellStyle name="Comma [0]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F&#230;lles\Klima\Klimahandleplan%20implementering\Indberetninger\Indberetninger%20DN\2011\CO2-regnskab%202008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-regnskab"/>
      <sheetName val="Varme_graddagskorr."/>
      <sheetName val="Energi-2010"/>
      <sheetName val="Energi-2011"/>
      <sheetName val="Brændstofopgørelse"/>
      <sheetName val="Børnehavebusser"/>
      <sheetName val="Kontaktpersoner"/>
      <sheetName val="Koder"/>
    </sheetNames>
    <sheetDataSet>
      <sheetData sheetId="4">
        <row r="12">
          <cell r="B12">
            <v>26826.510000000002</v>
          </cell>
          <cell r="E12">
            <v>27687.079999999998</v>
          </cell>
        </row>
        <row r="13">
          <cell r="C13">
            <v>426052.62</v>
          </cell>
          <cell r="F13">
            <v>485241.1200000001</v>
          </cell>
        </row>
      </sheetData>
      <sheetData sheetId="5">
        <row r="28">
          <cell r="B28">
            <v>16597.299999999996</v>
          </cell>
          <cell r="C28">
            <v>18246.8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B82">
      <selection activeCell="M94" sqref="M94"/>
    </sheetView>
  </sheetViews>
  <sheetFormatPr defaultColWidth="9.140625" defaultRowHeight="12.75"/>
  <cols>
    <col min="1" max="1" width="36.00390625" style="0" bestFit="1" customWidth="1"/>
    <col min="2" max="2" width="12.8515625" style="0" bestFit="1" customWidth="1"/>
    <col min="3" max="3" width="11.28125" style="0" bestFit="1" customWidth="1"/>
    <col min="4" max="4" width="10.28125" style="0" bestFit="1" customWidth="1"/>
    <col min="5" max="5" width="11.28125" style="0" bestFit="1" customWidth="1"/>
    <col min="6" max="6" width="10.28125" style="0" bestFit="1" customWidth="1"/>
    <col min="7" max="7" width="11.28125" style="0" bestFit="1" customWidth="1"/>
    <col min="8" max="9" width="11.28125" style="0" customWidth="1"/>
    <col min="10" max="12" width="12.8515625" style="0" bestFit="1" customWidth="1"/>
    <col min="13" max="13" width="12.8515625" style="0" customWidth="1"/>
    <col min="14" max="14" width="10.8515625" style="0" customWidth="1"/>
    <col min="15" max="16" width="11.8515625" style="0" customWidth="1"/>
    <col min="17" max="17" width="11.8515625" style="0" bestFit="1" customWidth="1"/>
    <col min="20" max="20" width="11.8515625" style="0" bestFit="1" customWidth="1"/>
  </cols>
  <sheetData>
    <row r="1" spans="1:21" ht="12.75" customHeight="1">
      <c r="A1" s="166" t="s">
        <v>88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3.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2.75" customHeight="1">
      <c r="A3" s="150" t="s">
        <v>89</v>
      </c>
      <c r="B3" s="159" t="s">
        <v>0</v>
      </c>
      <c r="C3" s="160"/>
      <c r="D3" s="160"/>
      <c r="E3" s="160"/>
      <c r="F3" s="160"/>
      <c r="G3" s="160"/>
      <c r="H3" s="160"/>
      <c r="I3" s="161"/>
      <c r="J3" s="159" t="s">
        <v>90</v>
      </c>
      <c r="K3" s="160"/>
      <c r="L3" s="160"/>
      <c r="M3" s="161"/>
      <c r="N3" s="159" t="s">
        <v>91</v>
      </c>
      <c r="O3" s="160"/>
      <c r="P3" s="160"/>
      <c r="Q3" s="161"/>
      <c r="R3" s="156" t="s">
        <v>92</v>
      </c>
      <c r="S3" s="156"/>
      <c r="T3" s="156"/>
      <c r="U3" s="174"/>
    </row>
    <row r="4" spans="1:21" ht="12.75" customHeight="1">
      <c r="A4" s="151"/>
      <c r="B4" s="147">
        <v>2008</v>
      </c>
      <c r="C4" s="148"/>
      <c r="D4" s="147">
        <v>2009</v>
      </c>
      <c r="E4" s="148"/>
      <c r="F4" s="147">
        <v>2010</v>
      </c>
      <c r="G4" s="148"/>
      <c r="H4" s="147">
        <v>2011</v>
      </c>
      <c r="I4" s="148"/>
      <c r="J4" s="169">
        <v>2008</v>
      </c>
      <c r="K4" s="169">
        <v>2009</v>
      </c>
      <c r="L4" s="169">
        <v>2010</v>
      </c>
      <c r="M4" s="172">
        <v>2011</v>
      </c>
      <c r="N4" s="169" t="s">
        <v>1</v>
      </c>
      <c r="O4" s="169" t="s">
        <v>2</v>
      </c>
      <c r="P4" s="172" t="s">
        <v>3</v>
      </c>
      <c r="Q4" s="169" t="s">
        <v>4</v>
      </c>
      <c r="R4" s="169" t="s">
        <v>1</v>
      </c>
      <c r="S4" s="169" t="s">
        <v>2</v>
      </c>
      <c r="T4" s="172" t="s">
        <v>3</v>
      </c>
      <c r="U4" s="170" t="s">
        <v>4</v>
      </c>
    </row>
    <row r="5" spans="1:21" ht="12.75">
      <c r="A5" s="15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169"/>
      <c r="K5" s="169"/>
      <c r="L5" s="169"/>
      <c r="M5" s="173"/>
      <c r="N5" s="169"/>
      <c r="O5" s="169"/>
      <c r="P5" s="173"/>
      <c r="Q5" s="169"/>
      <c r="R5" s="169"/>
      <c r="S5" s="169"/>
      <c r="T5" s="173"/>
      <c r="U5" s="170"/>
    </row>
    <row r="6" spans="1:21" ht="12.75">
      <c r="A6" s="4" t="s">
        <v>7</v>
      </c>
      <c r="B6" s="5">
        <v>6191</v>
      </c>
      <c r="C6" s="5">
        <v>2978</v>
      </c>
      <c r="D6" s="6"/>
      <c r="E6" s="6"/>
      <c r="F6" s="6"/>
      <c r="G6" s="6"/>
      <c r="H6" s="6"/>
      <c r="I6" s="6"/>
      <c r="J6" s="7">
        <f aca="true" t="shared" si="0" ref="J6:J11">(B6*2.4)+(C6*2.65)</f>
        <v>22750.1</v>
      </c>
      <c r="K6" s="8"/>
      <c r="L6" s="8"/>
      <c r="M6" s="8"/>
      <c r="N6" s="8"/>
      <c r="O6" s="8"/>
      <c r="P6" s="8"/>
      <c r="Q6" s="8"/>
      <c r="R6" s="8"/>
      <c r="S6" s="9"/>
      <c r="T6" s="9"/>
      <c r="U6" s="10"/>
    </row>
    <row r="7" spans="1:21" ht="12.75">
      <c r="A7" s="4" t="s">
        <v>8</v>
      </c>
      <c r="B7" s="11">
        <v>1572</v>
      </c>
      <c r="C7" s="11">
        <v>12171</v>
      </c>
      <c r="D7" s="12"/>
      <c r="E7" s="12"/>
      <c r="F7" s="12"/>
      <c r="G7" s="12"/>
      <c r="H7" s="12"/>
      <c r="I7" s="12"/>
      <c r="J7" s="7">
        <f t="shared" si="0"/>
        <v>36025.95</v>
      </c>
      <c r="K7" s="9"/>
      <c r="L7" s="9"/>
      <c r="M7" s="9"/>
      <c r="N7" s="8"/>
      <c r="O7" s="8"/>
      <c r="P7" s="8"/>
      <c r="Q7" s="8"/>
      <c r="R7" s="8"/>
      <c r="S7" s="9"/>
      <c r="T7" s="9"/>
      <c r="U7" s="10"/>
    </row>
    <row r="8" spans="1:21" ht="12.75">
      <c r="A8" s="4" t="s">
        <v>9</v>
      </c>
      <c r="B8" s="11">
        <v>18632</v>
      </c>
      <c r="C8" s="11">
        <v>121614</v>
      </c>
      <c r="D8" s="12"/>
      <c r="E8" s="12"/>
      <c r="F8" s="12"/>
      <c r="G8" s="12"/>
      <c r="H8" s="12"/>
      <c r="I8" s="12"/>
      <c r="J8" s="7">
        <f t="shared" si="0"/>
        <v>366993.89999999997</v>
      </c>
      <c r="K8" s="9"/>
      <c r="L8" s="9"/>
      <c r="M8" s="9"/>
      <c r="N8" s="8"/>
      <c r="O8" s="8"/>
      <c r="P8" s="8"/>
      <c r="Q8" s="8"/>
      <c r="R8" s="8"/>
      <c r="S8" s="9"/>
      <c r="T8" s="9"/>
      <c r="U8" s="10"/>
    </row>
    <row r="9" spans="1:21" ht="12.75">
      <c r="A9" s="4" t="s">
        <v>10</v>
      </c>
      <c r="B9" s="11">
        <v>4811</v>
      </c>
      <c r="C9" s="11">
        <v>11003</v>
      </c>
      <c r="D9" s="12"/>
      <c r="E9" s="12"/>
      <c r="F9" s="12"/>
      <c r="G9" s="12"/>
      <c r="H9" s="12"/>
      <c r="I9" s="12"/>
      <c r="J9" s="7">
        <f t="shared" si="0"/>
        <v>40704.35</v>
      </c>
      <c r="K9" s="9"/>
      <c r="L9" s="9"/>
      <c r="M9" s="9"/>
      <c r="N9" s="8"/>
      <c r="O9" s="8"/>
      <c r="P9" s="8"/>
      <c r="Q9" s="8"/>
      <c r="R9" s="8"/>
      <c r="S9" s="9"/>
      <c r="T9" s="9"/>
      <c r="U9" s="10"/>
    </row>
    <row r="10" spans="1:21" ht="12.75">
      <c r="A10" s="4" t="s">
        <v>11</v>
      </c>
      <c r="B10" s="11">
        <v>13932</v>
      </c>
      <c r="C10" s="11">
        <v>239681</v>
      </c>
      <c r="D10" s="12"/>
      <c r="E10" s="12"/>
      <c r="F10" s="12"/>
      <c r="G10" s="12"/>
      <c r="H10" s="12"/>
      <c r="I10" s="12"/>
      <c r="J10" s="7">
        <f t="shared" si="0"/>
        <v>668591.4500000001</v>
      </c>
      <c r="K10" s="9"/>
      <c r="L10" s="9"/>
      <c r="M10" s="9"/>
      <c r="N10" s="8"/>
      <c r="O10" s="8"/>
      <c r="P10" s="8"/>
      <c r="Q10" s="8"/>
      <c r="R10" s="8"/>
      <c r="S10" s="9"/>
      <c r="T10" s="9"/>
      <c r="U10" s="10"/>
    </row>
    <row r="11" spans="1:21" ht="12.75">
      <c r="A11" s="4" t="s">
        <v>12</v>
      </c>
      <c r="B11" s="11">
        <v>1305</v>
      </c>
      <c r="C11" s="11">
        <v>13466</v>
      </c>
      <c r="D11" s="12"/>
      <c r="E11" s="13">
        <v>16696</v>
      </c>
      <c r="F11" s="12"/>
      <c r="G11" s="13">
        <v>20435</v>
      </c>
      <c r="H11" s="12"/>
      <c r="I11" s="13">
        <v>19597</v>
      </c>
      <c r="J11" s="7">
        <f t="shared" si="0"/>
        <v>38816.9</v>
      </c>
      <c r="K11" s="9"/>
      <c r="L11" s="9"/>
      <c r="M11" s="9"/>
      <c r="N11" s="8"/>
      <c r="O11" s="8"/>
      <c r="P11" s="8"/>
      <c r="Q11" s="8"/>
      <c r="R11" s="8"/>
      <c r="S11" s="9"/>
      <c r="T11" s="9"/>
      <c r="U11" s="10"/>
    </row>
    <row r="12" spans="1:21" ht="13.5" thickBot="1">
      <c r="A12" s="14" t="s">
        <v>13</v>
      </c>
      <c r="B12" s="15">
        <f>SUM(B6:B11)</f>
        <v>46443</v>
      </c>
      <c r="C12" s="15">
        <f>SUM(C6:C11)</f>
        <v>400913</v>
      </c>
      <c r="D12" s="15">
        <f>'[1]Brændstofopgørelse'!B12</f>
        <v>26826.510000000002</v>
      </c>
      <c r="E12" s="15">
        <f>'[1]Brændstofopgørelse'!C13</f>
        <v>426052.62</v>
      </c>
      <c r="F12" s="15">
        <f>'[1]Brændstofopgørelse'!E12</f>
        <v>27687.079999999998</v>
      </c>
      <c r="G12" s="16">
        <f>'[1]Brændstofopgørelse'!F13</f>
        <v>485241.1200000001</v>
      </c>
      <c r="H12" s="16">
        <v>22110.83</v>
      </c>
      <c r="I12" s="16">
        <v>465057.29</v>
      </c>
      <c r="J12" s="15">
        <f>SUM(J6:J11)</f>
        <v>1173882.65</v>
      </c>
      <c r="K12" s="15">
        <f>(D12*B108)+(E12*B109)</f>
        <v>1193423.067</v>
      </c>
      <c r="L12" s="15">
        <f>(F12*B108)+(G12*B109)</f>
        <v>1352337.9600000004</v>
      </c>
      <c r="M12" s="15">
        <f>(H12*B108)+(I12*B109)</f>
        <v>1285467.8105</v>
      </c>
      <c r="N12" s="17">
        <f>K12-J12</f>
        <v>19540.417000000132</v>
      </c>
      <c r="O12" s="17">
        <f>L12-K12</f>
        <v>158914.8930000004</v>
      </c>
      <c r="P12" s="17">
        <f>M12-L12</f>
        <v>-66870.14950000052</v>
      </c>
      <c r="Q12" s="15">
        <f>M12-J12</f>
        <v>111585.1605</v>
      </c>
      <c r="R12" s="17">
        <f>N12/J12*100</f>
        <v>1.6645971383937</v>
      </c>
      <c r="S12" s="17">
        <f>O12/K12*100</f>
        <v>13.315889175787179</v>
      </c>
      <c r="T12" s="17">
        <f>P12/L12*100</f>
        <v>-4.944780925915923</v>
      </c>
      <c r="U12" s="18">
        <f>Q12/J12*100</f>
        <v>9.505648669396384</v>
      </c>
    </row>
    <row r="13" spans="1:21" ht="12.75">
      <c r="A13" s="19"/>
      <c r="B13" s="20"/>
      <c r="C13" s="20"/>
      <c r="D13" s="20"/>
      <c r="E13" s="20"/>
      <c r="F13" s="20"/>
      <c r="G13" s="21"/>
      <c r="H13" s="21"/>
      <c r="I13" s="21"/>
      <c r="J13" s="20"/>
      <c r="K13" s="20"/>
      <c r="L13" s="20"/>
      <c r="M13" s="20"/>
      <c r="N13" s="22"/>
      <c r="O13" s="20"/>
      <c r="P13" s="20"/>
      <c r="Q13" s="20"/>
      <c r="R13" s="22"/>
      <c r="S13" s="20"/>
      <c r="T13" s="20"/>
      <c r="U13" s="20"/>
    </row>
    <row r="14" spans="1:21" s="27" customFormat="1" ht="12.75">
      <c r="A14" s="23" t="s">
        <v>14</v>
      </c>
      <c r="B14" s="24"/>
      <c r="C14" s="24"/>
      <c r="D14" s="24"/>
      <c r="E14" s="24" t="s">
        <v>15</v>
      </c>
      <c r="F14" s="24"/>
      <c r="G14" s="25"/>
      <c r="H14" s="25"/>
      <c r="I14" s="25"/>
      <c r="J14" s="24"/>
      <c r="K14" s="24"/>
      <c r="L14" s="24"/>
      <c r="M14" s="24"/>
      <c r="N14" s="26"/>
      <c r="O14" s="24"/>
      <c r="P14" s="24"/>
      <c r="Q14" s="24"/>
      <c r="R14" s="26"/>
      <c r="S14" s="24"/>
      <c r="T14" s="24"/>
      <c r="U14" s="24"/>
    </row>
    <row r="15" spans="1:21" ht="13.5" thickBot="1">
      <c r="A15" s="19"/>
      <c r="B15" s="28"/>
      <c r="C15" s="28"/>
      <c r="D15" s="28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0" ht="12.75">
      <c r="A16" s="171" t="s">
        <v>16</v>
      </c>
      <c r="B16" s="156" t="s">
        <v>17</v>
      </c>
      <c r="C16" s="156"/>
      <c r="D16" s="156"/>
      <c r="E16" s="156"/>
      <c r="F16" s="156"/>
      <c r="G16" s="156"/>
      <c r="H16" s="1"/>
      <c r="I16" s="159" t="s">
        <v>90</v>
      </c>
      <c r="J16" s="160"/>
      <c r="K16" s="160"/>
      <c r="L16" s="161"/>
      <c r="M16" s="156" t="s">
        <v>91</v>
      </c>
      <c r="N16" s="156"/>
      <c r="O16" s="156"/>
      <c r="P16" s="156"/>
      <c r="Q16" s="156" t="s">
        <v>92</v>
      </c>
      <c r="R16" s="156"/>
      <c r="S16" s="156"/>
      <c r="T16" s="174"/>
    </row>
    <row r="17" spans="1:20" ht="24" customHeight="1">
      <c r="A17" s="158"/>
      <c r="B17" s="138">
        <v>2008</v>
      </c>
      <c r="C17" s="138"/>
      <c r="D17" s="138">
        <v>2009</v>
      </c>
      <c r="E17" s="138"/>
      <c r="F17" s="138">
        <v>2010</v>
      </c>
      <c r="G17" s="138"/>
      <c r="H17" s="30">
        <v>2011</v>
      </c>
      <c r="I17" s="31">
        <v>2008</v>
      </c>
      <c r="J17" s="31">
        <v>2009</v>
      </c>
      <c r="K17" s="31">
        <v>2010</v>
      </c>
      <c r="L17" s="31">
        <v>2011</v>
      </c>
      <c r="M17" s="31" t="s">
        <v>1</v>
      </c>
      <c r="N17" s="31" t="s">
        <v>2</v>
      </c>
      <c r="O17" s="31" t="s">
        <v>3</v>
      </c>
      <c r="P17" s="31" t="s">
        <v>4</v>
      </c>
      <c r="Q17" s="31" t="s">
        <v>1</v>
      </c>
      <c r="R17" s="31" t="s">
        <v>2</v>
      </c>
      <c r="S17" s="31" t="s">
        <v>3</v>
      </c>
      <c r="T17" s="32" t="s">
        <v>4</v>
      </c>
    </row>
    <row r="18" spans="1:20" ht="12.75">
      <c r="A18" s="33" t="s">
        <v>18</v>
      </c>
      <c r="B18" s="146">
        <v>2321135</v>
      </c>
      <c r="C18" s="146"/>
      <c r="D18" s="155">
        <v>2249347</v>
      </c>
      <c r="E18" s="155"/>
      <c r="F18" s="155">
        <v>2113046</v>
      </c>
      <c r="G18" s="155"/>
      <c r="H18" s="34">
        <v>2174520</v>
      </c>
      <c r="I18" s="35">
        <f>B18*0.164</f>
        <v>380666.14</v>
      </c>
      <c r="J18" s="36">
        <f>D18*B110</f>
        <v>368892.908</v>
      </c>
      <c r="K18" s="36">
        <f>F18*B110</f>
        <v>346539.544</v>
      </c>
      <c r="L18" s="36">
        <f>H18*B110</f>
        <v>356621.28</v>
      </c>
      <c r="M18" s="37">
        <f aca="true" t="shared" si="1" ref="M18:O20">J18-I18</f>
        <v>-11773.232000000018</v>
      </c>
      <c r="N18" s="37">
        <f t="shared" si="1"/>
        <v>-22353.364</v>
      </c>
      <c r="O18" s="37">
        <f t="shared" si="1"/>
        <v>10081.736000000034</v>
      </c>
      <c r="P18" s="37">
        <f>L18-I18</f>
        <v>-24044.859999999986</v>
      </c>
      <c r="Q18" s="38">
        <f>M18/I18*100</f>
        <v>-3.0927972737475464</v>
      </c>
      <c r="R18" s="38">
        <f>N18/J18*100</f>
        <v>-6.0595808472414445</v>
      </c>
      <c r="S18" s="38">
        <f>O18/K18*100</f>
        <v>2.909259902529344</v>
      </c>
      <c r="T18" s="39">
        <f>P18/I18*100</f>
        <v>-6.316521873996985</v>
      </c>
    </row>
    <row r="19" spans="1:20" ht="12.75">
      <c r="A19" s="33" t="s">
        <v>19</v>
      </c>
      <c r="B19" s="146">
        <v>133817</v>
      </c>
      <c r="C19" s="146"/>
      <c r="D19" s="155">
        <v>163507</v>
      </c>
      <c r="E19" s="155"/>
      <c r="F19" s="155">
        <v>154425</v>
      </c>
      <c r="G19" s="155"/>
      <c r="H19" s="34">
        <v>183682</v>
      </c>
      <c r="I19" s="35">
        <f>B19*0.164</f>
        <v>21945.988</v>
      </c>
      <c r="J19" s="36">
        <f>D19*B110</f>
        <v>26815.148</v>
      </c>
      <c r="K19" s="36">
        <f>F19*B110</f>
        <v>25325.7</v>
      </c>
      <c r="L19" s="36">
        <f>H19*B110</f>
        <v>30123.848</v>
      </c>
      <c r="M19" s="37">
        <f t="shared" si="1"/>
        <v>4869.16</v>
      </c>
      <c r="N19" s="37">
        <f t="shared" si="1"/>
        <v>-1489.4480000000003</v>
      </c>
      <c r="O19" s="37">
        <f t="shared" si="1"/>
        <v>4798.148000000001</v>
      </c>
      <c r="P19" s="37">
        <f>L19-I19</f>
        <v>8177.860000000001</v>
      </c>
      <c r="Q19" s="38">
        <f>P19/I19*100</f>
        <v>37.26357637669355</v>
      </c>
      <c r="R19" s="38">
        <f>N19/J19*10</f>
        <v>-0.5554502253726141</v>
      </c>
      <c r="S19" s="38">
        <f>O19/K19*10</f>
        <v>1.8945766553343049</v>
      </c>
      <c r="T19" s="39">
        <f>P19/I19*100</f>
        <v>37.26357637669355</v>
      </c>
    </row>
    <row r="20" spans="1:20" ht="13.5" thickBot="1">
      <c r="A20" s="14" t="s">
        <v>20</v>
      </c>
      <c r="B20" s="153">
        <f>SUM(B18:C19)</f>
        <v>2454952</v>
      </c>
      <c r="C20" s="154"/>
      <c r="D20" s="143">
        <f>SUM(D18:E19)</f>
        <v>2412854</v>
      </c>
      <c r="E20" s="143"/>
      <c r="F20" s="143">
        <f>SUM(F18:G19)</f>
        <v>2267471</v>
      </c>
      <c r="G20" s="143"/>
      <c r="H20" s="40">
        <f>SUM(H18:H19)</f>
        <v>2358202</v>
      </c>
      <c r="I20" s="41">
        <f>B20*0.164</f>
        <v>402612.128</v>
      </c>
      <c r="J20" s="42">
        <f>D20*B110</f>
        <v>395708.05600000004</v>
      </c>
      <c r="K20" s="42">
        <f>F20*B110</f>
        <v>371865.244</v>
      </c>
      <c r="L20" s="42">
        <f>SUM(L18:L19)</f>
        <v>386745.128</v>
      </c>
      <c r="M20" s="43">
        <f t="shared" si="1"/>
        <v>-6904.071999999986</v>
      </c>
      <c r="N20" s="43">
        <f t="shared" si="1"/>
        <v>-23842.812000000034</v>
      </c>
      <c r="O20" s="43">
        <f t="shared" si="1"/>
        <v>14879.88400000002</v>
      </c>
      <c r="P20" s="37">
        <f>L20-I20</f>
        <v>-15867</v>
      </c>
      <c r="Q20" s="44">
        <f>M20/I20*100</f>
        <v>-1.7148196787554262</v>
      </c>
      <c r="R20" s="44">
        <f>N20/J20*100</f>
        <v>-6.025354207092522</v>
      </c>
      <c r="S20" s="44">
        <f>O20/K20*100</f>
        <v>4.00141832023431</v>
      </c>
      <c r="T20" s="45">
        <f>P20/I20*100</f>
        <v>-3.9410139179910644</v>
      </c>
    </row>
    <row r="21" spans="1:21" ht="13.5" thickBot="1">
      <c r="A21" s="19"/>
      <c r="B21" s="46"/>
      <c r="C21" s="47"/>
      <c r="D21" s="48"/>
      <c r="E21" s="48"/>
      <c r="F21" s="48"/>
      <c r="G21" s="48"/>
      <c r="H21" s="48"/>
      <c r="I21" s="48"/>
      <c r="J21" s="49"/>
      <c r="K21" s="50"/>
      <c r="L21" s="50"/>
      <c r="M21" s="50"/>
      <c r="N21" s="51"/>
      <c r="O21" s="51"/>
      <c r="P21" s="51"/>
      <c r="Q21" s="51"/>
      <c r="R21" s="52"/>
      <c r="S21" s="52"/>
      <c r="T21" s="52"/>
      <c r="U21" s="52"/>
    </row>
    <row r="22" spans="1:21" ht="12.75">
      <c r="A22" s="157" t="s">
        <v>21</v>
      </c>
      <c r="B22" s="159" t="s">
        <v>22</v>
      </c>
      <c r="C22" s="160"/>
      <c r="D22" s="160"/>
      <c r="E22" s="160"/>
      <c r="F22" s="160"/>
      <c r="G22" s="160"/>
      <c r="H22" s="160"/>
      <c r="I22" s="161"/>
      <c r="J22" s="159" t="s">
        <v>90</v>
      </c>
      <c r="K22" s="160"/>
      <c r="L22" s="160"/>
      <c r="M22" s="161"/>
      <c r="N22" s="156" t="s">
        <v>91</v>
      </c>
      <c r="O22" s="156"/>
      <c r="P22" s="156"/>
      <c r="Q22" s="156"/>
      <c r="R22" s="156" t="s">
        <v>92</v>
      </c>
      <c r="S22" s="156"/>
      <c r="T22" s="159"/>
      <c r="U22" s="174"/>
    </row>
    <row r="23" spans="1:21" ht="12.75">
      <c r="A23" s="158"/>
      <c r="B23" s="138">
        <v>2008</v>
      </c>
      <c r="C23" s="138"/>
      <c r="D23" s="138">
        <v>2009</v>
      </c>
      <c r="E23" s="138"/>
      <c r="F23" s="138">
        <v>2010</v>
      </c>
      <c r="G23" s="138"/>
      <c r="H23" s="144">
        <v>2011</v>
      </c>
      <c r="I23" s="145"/>
      <c r="J23" s="189">
        <v>2008</v>
      </c>
      <c r="K23" s="189">
        <v>2009</v>
      </c>
      <c r="L23" s="189">
        <v>2010</v>
      </c>
      <c r="M23" s="185">
        <v>2011</v>
      </c>
      <c r="N23" s="169" t="s">
        <v>1</v>
      </c>
      <c r="O23" s="169" t="s">
        <v>2</v>
      </c>
      <c r="P23" s="172" t="s">
        <v>3</v>
      </c>
      <c r="Q23" s="169" t="s">
        <v>4</v>
      </c>
      <c r="R23" s="169" t="s">
        <v>1</v>
      </c>
      <c r="S23" s="169" t="s">
        <v>2</v>
      </c>
      <c r="T23" s="172" t="s">
        <v>3</v>
      </c>
      <c r="U23" s="170" t="s">
        <v>4</v>
      </c>
    </row>
    <row r="24" spans="1:21" ht="12.75">
      <c r="A24" s="158"/>
      <c r="B24" s="139" t="s">
        <v>23</v>
      </c>
      <c r="C24" s="140"/>
      <c r="D24" s="54" t="s">
        <v>5</v>
      </c>
      <c r="E24" s="54" t="s">
        <v>6</v>
      </c>
      <c r="F24" s="54" t="s">
        <v>5</v>
      </c>
      <c r="G24" s="54" t="s">
        <v>6</v>
      </c>
      <c r="H24" s="54" t="s">
        <v>5</v>
      </c>
      <c r="I24" s="54" t="s">
        <v>6</v>
      </c>
      <c r="J24" s="189"/>
      <c r="K24" s="189"/>
      <c r="L24" s="189"/>
      <c r="M24" s="186"/>
      <c r="N24" s="169"/>
      <c r="O24" s="169"/>
      <c r="P24" s="173"/>
      <c r="Q24" s="169"/>
      <c r="R24" s="169"/>
      <c r="S24" s="169"/>
      <c r="T24" s="173"/>
      <c r="U24" s="170"/>
    </row>
    <row r="25" spans="1:21" ht="12.75">
      <c r="A25" s="4" t="s">
        <v>24</v>
      </c>
      <c r="B25" s="140"/>
      <c r="C25" s="140"/>
      <c r="D25" s="36"/>
      <c r="E25" s="36">
        <v>36729.88</v>
      </c>
      <c r="F25" s="36"/>
      <c r="G25" s="36">
        <v>49238.78</v>
      </c>
      <c r="H25" s="36"/>
      <c r="I25" s="36">
        <v>51290.1</v>
      </c>
      <c r="J25" s="187" t="s">
        <v>25</v>
      </c>
      <c r="K25" s="36">
        <f>E25*B109</f>
        <v>97334.18199999999</v>
      </c>
      <c r="L25" s="36">
        <f>G25*B109</f>
        <v>130482.76699999999</v>
      </c>
      <c r="M25" s="36">
        <f>I25*B109</f>
        <v>135918.76499999998</v>
      </c>
      <c r="N25" s="55"/>
      <c r="O25" s="56">
        <f aca="true" t="shared" si="2" ref="O25:O33">L25-K25</f>
        <v>33148.58500000001</v>
      </c>
      <c r="P25" s="56">
        <f aca="true" t="shared" si="3" ref="P25:P33">M25-L25</f>
        <v>5435.997999999992</v>
      </c>
      <c r="Q25" s="55"/>
      <c r="R25" s="55"/>
      <c r="S25" s="56">
        <f aca="true" t="shared" si="4" ref="S25:S33">O25*100/K25</f>
        <v>34.0564684665455</v>
      </c>
      <c r="T25" s="56">
        <f aca="true" t="shared" si="5" ref="T25:T33">P25*100/L25</f>
        <v>4.166065852971981</v>
      </c>
      <c r="U25" s="57"/>
    </row>
    <row r="26" spans="1:21" ht="12.75">
      <c r="A26" s="4" t="s">
        <v>26</v>
      </c>
      <c r="B26" s="140"/>
      <c r="C26" s="140"/>
      <c r="D26" s="36"/>
      <c r="E26" s="36">
        <v>9827.86</v>
      </c>
      <c r="F26" s="36"/>
      <c r="G26" s="36">
        <v>8725.1</v>
      </c>
      <c r="H26" s="36"/>
      <c r="I26" s="36">
        <v>4113.9</v>
      </c>
      <c r="J26" s="188"/>
      <c r="K26" s="36">
        <f>E26*B109</f>
        <v>26043.829</v>
      </c>
      <c r="L26" s="36">
        <f>G26*B109</f>
        <v>23121.515</v>
      </c>
      <c r="M26" s="36">
        <f>I26*B109</f>
        <v>10901.835</v>
      </c>
      <c r="N26" s="55"/>
      <c r="O26" s="56">
        <f t="shared" si="2"/>
        <v>-2922.314000000002</v>
      </c>
      <c r="P26" s="56">
        <f t="shared" si="3"/>
        <v>-12219.68</v>
      </c>
      <c r="Q26" s="55"/>
      <c r="R26" s="55"/>
      <c r="S26" s="56">
        <f t="shared" si="4"/>
        <v>-11.220754060395658</v>
      </c>
      <c r="T26" s="56">
        <f t="shared" si="5"/>
        <v>-52.84982407078429</v>
      </c>
      <c r="U26" s="57"/>
    </row>
    <row r="27" spans="1:21" ht="12.75">
      <c r="A27" s="4" t="s">
        <v>27</v>
      </c>
      <c r="B27" s="140"/>
      <c r="C27" s="140"/>
      <c r="D27" s="36"/>
      <c r="E27" s="36">
        <f>SUM('[1]Børnehavebusser'!B28)</f>
        <v>16597.299999999996</v>
      </c>
      <c r="F27" s="36"/>
      <c r="G27" s="36">
        <f>'[1]Børnehavebusser'!C28</f>
        <v>18246.8</v>
      </c>
      <c r="H27" s="36"/>
      <c r="I27" s="36">
        <v>18824.8</v>
      </c>
      <c r="J27" s="188"/>
      <c r="K27" s="36">
        <f>E27*B109</f>
        <v>43982.84499999999</v>
      </c>
      <c r="L27" s="36">
        <f>G27*B109</f>
        <v>48354.02</v>
      </c>
      <c r="M27" s="36">
        <f>I27*B109</f>
        <v>49885.719999999994</v>
      </c>
      <c r="N27" s="55"/>
      <c r="O27" s="56">
        <f t="shared" si="2"/>
        <v>4371.17500000001</v>
      </c>
      <c r="P27" s="56">
        <f t="shared" si="3"/>
        <v>1531.699999999997</v>
      </c>
      <c r="Q27" s="55"/>
      <c r="R27" s="55"/>
      <c r="S27" s="56">
        <f t="shared" si="4"/>
        <v>9.938363468756993</v>
      </c>
      <c r="T27" s="56">
        <f t="shared" si="5"/>
        <v>3.167678716268052</v>
      </c>
      <c r="U27" s="57"/>
    </row>
    <row r="28" spans="1:21" ht="12.75">
      <c r="A28" s="58" t="s">
        <v>28</v>
      </c>
      <c r="B28" s="140"/>
      <c r="C28" s="140"/>
      <c r="D28" s="36"/>
      <c r="E28" s="36">
        <v>5240</v>
      </c>
      <c r="F28" s="36"/>
      <c r="G28" s="36">
        <v>5240</v>
      </c>
      <c r="H28" s="36"/>
      <c r="I28" s="36">
        <v>5240</v>
      </c>
      <c r="J28" s="188"/>
      <c r="K28" s="36">
        <f>E28*B109</f>
        <v>13886</v>
      </c>
      <c r="L28" s="36">
        <f>G28*B109</f>
        <v>13886</v>
      </c>
      <c r="M28" s="36">
        <f>I28*B109</f>
        <v>13886</v>
      </c>
      <c r="N28" s="55"/>
      <c r="O28" s="56">
        <f t="shared" si="2"/>
        <v>0</v>
      </c>
      <c r="P28" s="56">
        <f t="shared" si="3"/>
        <v>0</v>
      </c>
      <c r="Q28" s="55"/>
      <c r="R28" s="55"/>
      <c r="S28" s="56">
        <f t="shared" si="4"/>
        <v>0</v>
      </c>
      <c r="T28" s="56">
        <f t="shared" si="5"/>
        <v>0</v>
      </c>
      <c r="U28" s="57"/>
    </row>
    <row r="29" spans="1:21" ht="12.75">
      <c r="A29" s="58" t="s">
        <v>29</v>
      </c>
      <c r="B29" s="140"/>
      <c r="C29" s="140"/>
      <c r="D29" s="36">
        <v>59</v>
      </c>
      <c r="E29" s="36">
        <v>4114</v>
      </c>
      <c r="F29" s="36">
        <v>80</v>
      </c>
      <c r="G29" s="36">
        <v>5544</v>
      </c>
      <c r="H29" s="59">
        <v>69</v>
      </c>
      <c r="I29" s="59">
        <v>4794</v>
      </c>
      <c r="J29" s="188"/>
      <c r="K29" s="36">
        <f>(D29*B108)+(E29*B109)</f>
        <v>11043.7</v>
      </c>
      <c r="L29" s="36">
        <f>(F29*B108)+(G29*B109)</f>
        <v>14883.6</v>
      </c>
      <c r="M29" s="36">
        <f>(H29*B108)+(I29*B109)</f>
        <v>12869.7</v>
      </c>
      <c r="N29" s="55"/>
      <c r="O29" s="56">
        <f t="shared" si="2"/>
        <v>3839.8999999999996</v>
      </c>
      <c r="P29" s="56">
        <f t="shared" si="3"/>
        <v>-2013.8999999999996</v>
      </c>
      <c r="Q29" s="55"/>
      <c r="R29" s="55"/>
      <c r="S29" s="56">
        <f t="shared" si="4"/>
        <v>34.770049892699</v>
      </c>
      <c r="T29" s="56">
        <f t="shared" si="5"/>
        <v>-13.531000564379584</v>
      </c>
      <c r="U29" s="57"/>
    </row>
    <row r="30" spans="1:21" ht="12.75">
      <c r="A30" s="58" t="s">
        <v>30</v>
      </c>
      <c r="B30" s="140"/>
      <c r="C30" s="140"/>
      <c r="D30" s="36"/>
      <c r="E30" s="36">
        <v>34257.56321839081</v>
      </c>
      <c r="F30" s="36"/>
      <c r="G30" s="36">
        <v>72612.99686520376</v>
      </c>
      <c r="H30" s="36"/>
      <c r="I30" s="36">
        <v>63824</v>
      </c>
      <c r="J30" s="188"/>
      <c r="K30" s="36">
        <f>E30*B109</f>
        <v>90782.54252873565</v>
      </c>
      <c r="L30" s="36">
        <f>G30*B109</f>
        <v>192424.44169278996</v>
      </c>
      <c r="M30" s="36">
        <f>I30*B109</f>
        <v>169133.6</v>
      </c>
      <c r="N30" s="55"/>
      <c r="O30" s="56">
        <f t="shared" si="2"/>
        <v>101641.89916405431</v>
      </c>
      <c r="P30" s="56">
        <f t="shared" si="3"/>
        <v>-23290.841692789953</v>
      </c>
      <c r="Q30" s="55"/>
      <c r="R30" s="55"/>
      <c r="S30" s="56">
        <f t="shared" si="4"/>
        <v>111.96194370947622</v>
      </c>
      <c r="T30" s="56">
        <f t="shared" si="5"/>
        <v>-12.103889447669188</v>
      </c>
      <c r="U30" s="57"/>
    </row>
    <row r="31" spans="1:21" ht="12.75">
      <c r="A31" s="58" t="s">
        <v>31</v>
      </c>
      <c r="B31" s="140"/>
      <c r="C31" s="140"/>
      <c r="D31" s="36"/>
      <c r="E31" s="36">
        <v>4905.18</v>
      </c>
      <c r="F31" s="36"/>
      <c r="G31" s="36">
        <v>18136</v>
      </c>
      <c r="H31" s="36"/>
      <c r="I31" s="36">
        <v>16111.77</v>
      </c>
      <c r="J31" s="188"/>
      <c r="K31" s="36">
        <f>E31*B109</f>
        <v>12998.727</v>
      </c>
      <c r="L31" s="36">
        <f>G31*B109</f>
        <v>48060.4</v>
      </c>
      <c r="M31" s="36">
        <f>I31*B109</f>
        <v>42696.1905</v>
      </c>
      <c r="N31" s="55"/>
      <c r="O31" s="56">
        <f t="shared" si="2"/>
        <v>35061.673</v>
      </c>
      <c r="P31" s="56">
        <f t="shared" si="3"/>
        <v>-5364.2095000000045</v>
      </c>
      <c r="Q31" s="55"/>
      <c r="R31" s="55"/>
      <c r="S31" s="56">
        <f t="shared" si="4"/>
        <v>269.73158987030035</v>
      </c>
      <c r="T31" s="56">
        <f t="shared" si="5"/>
        <v>-11.161391707101906</v>
      </c>
      <c r="U31" s="57"/>
    </row>
    <row r="32" spans="1:21" ht="12.75">
      <c r="A32" s="58" t="s">
        <v>32</v>
      </c>
      <c r="B32" s="140"/>
      <c r="C32" s="140"/>
      <c r="D32" s="36"/>
      <c r="E32" s="36">
        <v>79000</v>
      </c>
      <c r="F32" s="36"/>
      <c r="G32" s="36">
        <v>79720</v>
      </c>
      <c r="H32" s="36"/>
      <c r="I32" s="36">
        <v>70096</v>
      </c>
      <c r="J32" s="188"/>
      <c r="K32" s="36">
        <f>E32*B109</f>
        <v>209350</v>
      </c>
      <c r="L32" s="36">
        <f>G32*B109</f>
        <v>211258</v>
      </c>
      <c r="M32" s="36">
        <f>I32*B109</f>
        <v>185754.4</v>
      </c>
      <c r="N32" s="55"/>
      <c r="O32" s="56">
        <f t="shared" si="2"/>
        <v>1908</v>
      </c>
      <c r="P32" s="56">
        <f t="shared" si="3"/>
        <v>-25503.600000000006</v>
      </c>
      <c r="Q32" s="55"/>
      <c r="R32" s="55"/>
      <c r="S32" s="56">
        <f t="shared" si="4"/>
        <v>0.9113924050632911</v>
      </c>
      <c r="T32" s="56">
        <f t="shared" si="5"/>
        <v>-12.072252885097845</v>
      </c>
      <c r="U32" s="57"/>
    </row>
    <row r="33" spans="1:21" ht="12.75">
      <c r="A33" s="60" t="s">
        <v>33</v>
      </c>
      <c r="B33" s="141"/>
      <c r="C33" s="141"/>
      <c r="D33" s="61"/>
      <c r="E33" s="61">
        <v>18033.328409090907</v>
      </c>
      <c r="F33" s="61"/>
      <c r="G33" s="61">
        <v>2626.6039711796248</v>
      </c>
      <c r="H33" s="62"/>
      <c r="I33" s="62"/>
      <c r="J33" s="63"/>
      <c r="K33" s="61">
        <f>E33*B109</f>
        <v>47788.3202840909</v>
      </c>
      <c r="L33" s="61">
        <f>G33*B109</f>
        <v>6960.500523626005</v>
      </c>
      <c r="M33" s="36"/>
      <c r="N33" s="64"/>
      <c r="O33" s="56">
        <f t="shared" si="2"/>
        <v>-40827.819760464896</v>
      </c>
      <c r="P33" s="56">
        <f t="shared" si="3"/>
        <v>-6960.500523626005</v>
      </c>
      <c r="Q33" s="64"/>
      <c r="R33" s="64"/>
      <c r="S33" s="65">
        <f t="shared" si="4"/>
        <v>-85.43472446353547</v>
      </c>
      <c r="T33" s="65">
        <f t="shared" si="5"/>
        <v>-100</v>
      </c>
      <c r="U33" s="66"/>
    </row>
    <row r="34" spans="1:21" ht="13.5" thickBot="1">
      <c r="A34" s="14" t="s">
        <v>20</v>
      </c>
      <c r="B34" s="142"/>
      <c r="C34" s="142"/>
      <c r="D34" s="41">
        <f>SUM(D25:D31)</f>
        <v>59</v>
      </c>
      <c r="E34" s="41">
        <f>SUM(E25:E33)</f>
        <v>208705.1116274817</v>
      </c>
      <c r="F34" s="41">
        <f>SUM(F25:F33)</f>
        <v>80</v>
      </c>
      <c r="G34" s="41">
        <f>SUM(G25:G33)</f>
        <v>260090.2808363834</v>
      </c>
      <c r="H34" s="41">
        <f>SUM(H25:H33)</f>
        <v>69</v>
      </c>
      <c r="I34" s="41">
        <f>SUM(I25:I33)</f>
        <v>234294.56999999998</v>
      </c>
      <c r="J34" s="42">
        <v>781000</v>
      </c>
      <c r="K34" s="42">
        <f>SUM(K25:K32)</f>
        <v>505421.82552873564</v>
      </c>
      <c r="L34" s="42">
        <f>SUM(L25:L32)</f>
        <v>682470.7436927899</v>
      </c>
      <c r="M34" s="36">
        <f>SUM(M25:M33)</f>
        <v>621046.2105</v>
      </c>
      <c r="N34" s="67">
        <f>K34-J34</f>
        <v>-275578.17447126436</v>
      </c>
      <c r="O34" s="67">
        <f>L34-K34</f>
        <v>177048.91816405428</v>
      </c>
      <c r="P34" s="67">
        <f>SUM(P25:P33)</f>
        <v>-68385.03371641599</v>
      </c>
      <c r="Q34" s="67">
        <f>M34-J34</f>
        <v>-159953.78949999996</v>
      </c>
      <c r="R34" s="68">
        <f>N34/J34*100</f>
        <v>-35.285297627562656</v>
      </c>
      <c r="S34" s="68">
        <f>O34/K34*100</f>
        <v>35.02993128142786</v>
      </c>
      <c r="T34" s="68">
        <f>P34/L34*100</f>
        <v>-10.020214690287016</v>
      </c>
      <c r="U34" s="69">
        <f>Q34/J34*100</f>
        <v>-20.48063886043533</v>
      </c>
    </row>
    <row r="36" ht="12.75">
      <c r="A36" t="s">
        <v>34</v>
      </c>
    </row>
    <row r="37" ht="12.75">
      <c r="A37" t="s">
        <v>35</v>
      </c>
    </row>
    <row r="38" ht="13.5" thickBot="1"/>
    <row r="39" spans="1:21" ht="12.75">
      <c r="A39" s="181" t="s">
        <v>36</v>
      </c>
      <c r="B39" s="159" t="s">
        <v>37</v>
      </c>
      <c r="C39" s="160"/>
      <c r="D39" s="160"/>
      <c r="E39" s="161"/>
      <c r="F39" s="159" t="s">
        <v>90</v>
      </c>
      <c r="G39" s="160"/>
      <c r="H39" s="160"/>
      <c r="I39" s="161"/>
      <c r="J39" s="159" t="s">
        <v>91</v>
      </c>
      <c r="K39" s="160"/>
      <c r="L39" s="160"/>
      <c r="M39" s="161"/>
      <c r="N39" s="156" t="s">
        <v>92</v>
      </c>
      <c r="O39" s="156"/>
      <c r="P39" s="159"/>
      <c r="Q39" s="159"/>
      <c r="R39" s="183"/>
      <c r="S39" s="184"/>
      <c r="T39" s="184"/>
      <c r="U39" s="184"/>
    </row>
    <row r="40" spans="1:21" ht="12.75">
      <c r="A40" s="182"/>
      <c r="B40" s="3">
        <v>2008</v>
      </c>
      <c r="C40" s="3">
        <v>2009</v>
      </c>
      <c r="D40" s="3">
        <v>2010</v>
      </c>
      <c r="E40" s="3">
        <v>2011</v>
      </c>
      <c r="F40" s="3">
        <v>2008</v>
      </c>
      <c r="G40" s="3">
        <v>2009</v>
      </c>
      <c r="H40" s="3">
        <v>2010</v>
      </c>
      <c r="I40" s="3">
        <v>2011</v>
      </c>
      <c r="J40" s="3" t="s">
        <v>1</v>
      </c>
      <c r="K40" s="3" t="s">
        <v>2</v>
      </c>
      <c r="L40" s="3" t="s">
        <v>3</v>
      </c>
      <c r="M40" s="3" t="s">
        <v>4</v>
      </c>
      <c r="N40" s="3" t="s">
        <v>1</v>
      </c>
      <c r="O40" s="3" t="s">
        <v>2</v>
      </c>
      <c r="P40" s="70" t="s">
        <v>3</v>
      </c>
      <c r="Q40" s="70" t="s">
        <v>4</v>
      </c>
      <c r="R40" s="71"/>
      <c r="S40" s="72"/>
      <c r="T40" s="72"/>
      <c r="U40" s="72"/>
    </row>
    <row r="41" spans="1:21" ht="12.75">
      <c r="A41" s="4" t="s">
        <v>38</v>
      </c>
      <c r="B41" s="73">
        <v>1594439</v>
      </c>
      <c r="C41" s="73">
        <v>1513593</v>
      </c>
      <c r="D41" s="73">
        <v>1476534</v>
      </c>
      <c r="E41" s="73">
        <v>1676884</v>
      </c>
      <c r="F41" s="73">
        <f aca="true" t="shared" si="6" ref="F41:I42">B41*0.572</f>
        <v>912019.1079999999</v>
      </c>
      <c r="G41" s="73">
        <f t="shared" si="6"/>
        <v>865775.1959999999</v>
      </c>
      <c r="H41" s="73">
        <f t="shared" si="6"/>
        <v>844577.448</v>
      </c>
      <c r="I41" s="73">
        <f t="shared" si="6"/>
        <v>959177.6479999999</v>
      </c>
      <c r="J41" s="74">
        <f aca="true" t="shared" si="7" ref="J41:L43">G41-F41</f>
        <v>-46243.91200000001</v>
      </c>
      <c r="K41" s="74">
        <f t="shared" si="7"/>
        <v>-21197.747999999905</v>
      </c>
      <c r="L41" s="74">
        <f t="shared" si="7"/>
        <v>114600.19999999995</v>
      </c>
      <c r="M41" s="74">
        <f>I41-F41</f>
        <v>47158.54000000004</v>
      </c>
      <c r="N41" s="7">
        <f aca="true" t="shared" si="8" ref="N41:P44">J41*100/F41</f>
        <v>-5.070498150133058</v>
      </c>
      <c r="O41" s="7">
        <f t="shared" si="8"/>
        <v>-2.4484124860513914</v>
      </c>
      <c r="P41" s="75">
        <f t="shared" si="8"/>
        <v>13.568939150740853</v>
      </c>
      <c r="Q41" s="76">
        <f>M41*100/F41</f>
        <v>5.1707842068589684</v>
      </c>
      <c r="R41" s="77"/>
      <c r="S41" s="28"/>
      <c r="T41" s="28"/>
      <c r="U41" s="28"/>
    </row>
    <row r="42" spans="1:21" ht="12.75">
      <c r="A42" s="4" t="s">
        <v>39</v>
      </c>
      <c r="B42" s="73">
        <v>295948</v>
      </c>
      <c r="C42" s="73">
        <v>246000</v>
      </c>
      <c r="D42" s="73">
        <v>246000</v>
      </c>
      <c r="E42" s="73">
        <v>246000</v>
      </c>
      <c r="F42" s="73">
        <f t="shared" si="6"/>
        <v>169282.256</v>
      </c>
      <c r="G42" s="73">
        <f t="shared" si="6"/>
        <v>140712</v>
      </c>
      <c r="H42" s="73">
        <f t="shared" si="6"/>
        <v>140712</v>
      </c>
      <c r="I42" s="73">
        <f t="shared" si="6"/>
        <v>140712</v>
      </c>
      <c r="J42" s="74">
        <f t="shared" si="7"/>
        <v>-28570.255999999994</v>
      </c>
      <c r="K42" s="74">
        <f t="shared" si="7"/>
        <v>0</v>
      </c>
      <c r="L42" s="74">
        <f t="shared" si="7"/>
        <v>0</v>
      </c>
      <c r="M42" s="74">
        <f>I42-F42</f>
        <v>-28570.255999999994</v>
      </c>
      <c r="N42" s="7">
        <f t="shared" si="8"/>
        <v>-16.877289253517507</v>
      </c>
      <c r="O42" s="7">
        <f t="shared" si="8"/>
        <v>0</v>
      </c>
      <c r="P42" s="75">
        <f t="shared" si="8"/>
        <v>0</v>
      </c>
      <c r="Q42" s="76">
        <f>M42*100/F42</f>
        <v>-16.877289253517507</v>
      </c>
      <c r="R42" s="77"/>
      <c r="S42" s="28"/>
      <c r="T42" s="28"/>
      <c r="U42" s="28"/>
    </row>
    <row r="43" spans="1:21" ht="12.75">
      <c r="A43" s="4" t="s">
        <v>40</v>
      </c>
      <c r="B43" s="73">
        <v>237232</v>
      </c>
      <c r="C43" s="73">
        <v>237000</v>
      </c>
      <c r="D43" s="73">
        <v>354983</v>
      </c>
      <c r="E43" s="73"/>
      <c r="F43" s="73">
        <f aca="true" t="shared" si="9" ref="F43:H44">B43*0.572</f>
        <v>135696.704</v>
      </c>
      <c r="G43" s="73">
        <f t="shared" si="9"/>
        <v>135564</v>
      </c>
      <c r="H43" s="73">
        <f t="shared" si="9"/>
        <v>203050.27599999998</v>
      </c>
      <c r="I43" s="73"/>
      <c r="J43" s="74">
        <f t="shared" si="7"/>
        <v>-132.7039999999979</v>
      </c>
      <c r="K43" s="74">
        <f t="shared" si="7"/>
        <v>67486.27599999998</v>
      </c>
      <c r="L43" s="74">
        <f t="shared" si="7"/>
        <v>-203050.27599999998</v>
      </c>
      <c r="M43" s="74">
        <f>I43-F43</f>
        <v>-135696.704</v>
      </c>
      <c r="N43" s="7">
        <f t="shared" si="8"/>
        <v>-0.0977945639711322</v>
      </c>
      <c r="O43" s="7">
        <f t="shared" si="8"/>
        <v>49.78185654008438</v>
      </c>
      <c r="P43" s="75">
        <f t="shared" si="8"/>
        <v>-100</v>
      </c>
      <c r="Q43" s="76">
        <f>M43*100/F43</f>
        <v>-100</v>
      </c>
      <c r="R43" s="77"/>
      <c r="S43" s="28"/>
      <c r="T43" s="28"/>
      <c r="U43" s="28"/>
    </row>
    <row r="44" spans="1:21" ht="13.5" thickBot="1">
      <c r="A44" s="14" t="s">
        <v>41</v>
      </c>
      <c r="B44" s="78">
        <f>SUM(B41:B43)</f>
        <v>2127619</v>
      </c>
      <c r="C44" s="78">
        <f>SUM(C41:C43)</f>
        <v>1996593</v>
      </c>
      <c r="D44" s="78">
        <f>SUM(D41:D43)</f>
        <v>2077517</v>
      </c>
      <c r="E44" s="78">
        <f>SUM(E41:E43)</f>
        <v>1922884</v>
      </c>
      <c r="F44" s="79">
        <f t="shared" si="9"/>
        <v>1216998.068</v>
      </c>
      <c r="G44" s="79">
        <f t="shared" si="9"/>
        <v>1142051.196</v>
      </c>
      <c r="H44" s="79">
        <f t="shared" si="9"/>
        <v>1188339.724</v>
      </c>
      <c r="I44" s="79">
        <f>E44*0.572</f>
        <v>1099889.6479999998</v>
      </c>
      <c r="J44" s="80">
        <f>SUM(J41:J43)</f>
        <v>-74946.872</v>
      </c>
      <c r="K44" s="80">
        <f>SUM(K41:K43)</f>
        <v>46288.52800000008</v>
      </c>
      <c r="L44" s="80">
        <f>SUM(L41:L43)</f>
        <v>-88450.07600000003</v>
      </c>
      <c r="M44" s="80">
        <f>SUM(M41:M43)</f>
        <v>-117108.41999999995</v>
      </c>
      <c r="N44" s="81">
        <f t="shared" si="8"/>
        <v>-6.158339439533112</v>
      </c>
      <c r="O44" s="81">
        <f t="shared" si="8"/>
        <v>4.0531044634535</v>
      </c>
      <c r="P44" s="82">
        <f t="shared" si="8"/>
        <v>-7.44316412332607</v>
      </c>
      <c r="Q44" s="83">
        <f>M44*100/F44</f>
        <v>-9.622728505432596</v>
      </c>
      <c r="R44" s="77"/>
      <c r="S44" s="28"/>
      <c r="T44" s="28"/>
      <c r="U44" s="28"/>
    </row>
    <row r="45" spans="1:21" ht="12.75">
      <c r="A45" s="1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72"/>
      <c r="S45" s="72"/>
      <c r="T45" s="72"/>
      <c r="U45" s="72"/>
    </row>
    <row r="46" spans="1:21" ht="12.75">
      <c r="A46" s="23" t="s">
        <v>42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72"/>
      <c r="S46" s="72"/>
      <c r="T46" s="72"/>
      <c r="U46" s="72"/>
    </row>
    <row r="47" spans="1:21" ht="12.75">
      <c r="A47" s="19" t="s">
        <v>93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72"/>
      <c r="S47" s="72"/>
      <c r="T47" s="72"/>
      <c r="U47" s="72"/>
    </row>
    <row r="48" spans="1:21" ht="12.75">
      <c r="A48" s="84" t="s">
        <v>43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72"/>
      <c r="S48" s="72"/>
      <c r="T48" s="72"/>
      <c r="U48" s="72"/>
    </row>
    <row r="49" spans="1:21" ht="12.75">
      <c r="A49" s="1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72"/>
      <c r="S49" s="72"/>
      <c r="T49" s="72"/>
      <c r="U49" s="72"/>
    </row>
    <row r="50" ht="13.5" thickBot="1"/>
    <row r="51" spans="1:21" ht="12.75">
      <c r="A51" s="157" t="s">
        <v>44</v>
      </c>
      <c r="B51" s="159" t="s">
        <v>45</v>
      </c>
      <c r="C51" s="160"/>
      <c r="D51" s="160"/>
      <c r="E51" s="161"/>
      <c r="F51" s="159" t="s">
        <v>94</v>
      </c>
      <c r="G51" s="160"/>
      <c r="H51" s="160"/>
      <c r="I51" s="161"/>
      <c r="J51" s="159" t="s">
        <v>91</v>
      </c>
      <c r="K51" s="160"/>
      <c r="L51" s="160"/>
      <c r="M51" s="85"/>
      <c r="N51" s="159" t="s">
        <v>95</v>
      </c>
      <c r="O51" s="160"/>
      <c r="P51" s="160"/>
      <c r="Q51" s="161"/>
      <c r="R51" s="162" t="s">
        <v>96</v>
      </c>
      <c r="S51" s="163"/>
      <c r="T51" s="163"/>
      <c r="U51" s="164"/>
    </row>
    <row r="52" spans="1:21" ht="12.75">
      <c r="A52" s="158"/>
      <c r="B52" s="165">
        <v>2008</v>
      </c>
      <c r="C52" s="165">
        <v>2009</v>
      </c>
      <c r="D52" s="165">
        <v>2010</v>
      </c>
      <c r="E52" s="178">
        <v>2011</v>
      </c>
      <c r="F52" s="165">
        <v>2008</v>
      </c>
      <c r="G52" s="165">
        <v>2009</v>
      </c>
      <c r="H52" s="165">
        <v>2010</v>
      </c>
      <c r="I52" s="178">
        <v>2011</v>
      </c>
      <c r="J52" s="165" t="s">
        <v>1</v>
      </c>
      <c r="K52" s="165" t="s">
        <v>2</v>
      </c>
      <c r="L52" s="178" t="s">
        <v>3</v>
      </c>
      <c r="M52" s="165" t="s">
        <v>46</v>
      </c>
      <c r="N52" s="165" t="s">
        <v>1</v>
      </c>
      <c r="O52" s="165" t="s">
        <v>2</v>
      </c>
      <c r="P52" s="178" t="s">
        <v>3</v>
      </c>
      <c r="Q52" s="165" t="s">
        <v>46</v>
      </c>
      <c r="R52" s="165">
        <v>2008</v>
      </c>
      <c r="S52" s="165">
        <v>2009</v>
      </c>
      <c r="T52" s="175">
        <v>2010</v>
      </c>
      <c r="U52" s="177">
        <v>2011</v>
      </c>
    </row>
    <row r="53" spans="1:21" ht="12.75">
      <c r="A53" s="158"/>
      <c r="B53" s="165"/>
      <c r="C53" s="165"/>
      <c r="D53" s="165"/>
      <c r="E53" s="179"/>
      <c r="F53" s="165"/>
      <c r="G53" s="165"/>
      <c r="H53" s="165"/>
      <c r="I53" s="179"/>
      <c r="J53" s="165"/>
      <c r="K53" s="165"/>
      <c r="L53" s="179"/>
      <c r="M53" s="165"/>
      <c r="N53" s="165"/>
      <c r="O53" s="165"/>
      <c r="P53" s="179"/>
      <c r="Q53" s="165"/>
      <c r="R53" s="165"/>
      <c r="S53" s="165"/>
      <c r="T53" s="175"/>
      <c r="U53" s="177"/>
    </row>
    <row r="54" spans="1:21" ht="12.75">
      <c r="A54" s="4" t="s">
        <v>47</v>
      </c>
      <c r="B54" s="86">
        <v>501494</v>
      </c>
      <c r="C54" s="87">
        <v>744042.25</v>
      </c>
      <c r="D54" s="87">
        <v>705424</v>
      </c>
      <c r="E54" s="88">
        <v>695198</v>
      </c>
      <c r="F54" s="86">
        <v>286854.56799999997</v>
      </c>
      <c r="G54" s="86">
        <v>425592.167</v>
      </c>
      <c r="H54" s="86">
        <v>403502.528</v>
      </c>
      <c r="I54" s="86">
        <f aca="true" t="shared" si="10" ref="I54:I63">E54*0.572</f>
        <v>397653.256</v>
      </c>
      <c r="J54" s="86">
        <f aca="true" t="shared" si="11" ref="J54:J63">G54-F54</f>
        <v>138737.59900000005</v>
      </c>
      <c r="K54" s="86">
        <f aca="true" t="shared" si="12" ref="K54:K63">H54-G54</f>
        <v>-22089.639000000025</v>
      </c>
      <c r="L54" s="86">
        <f aca="true" t="shared" si="13" ref="L54:L63">I54-H54</f>
        <v>-5849.271999999997</v>
      </c>
      <c r="M54" s="86">
        <f aca="true" t="shared" si="14" ref="M54:M63">H54-F54</f>
        <v>116647.96000000002</v>
      </c>
      <c r="N54" s="38">
        <f aca="true" t="shared" si="15" ref="N54:N64">J54/F54*100</f>
        <v>48.365134976689674</v>
      </c>
      <c r="O54" s="38">
        <f aca="true" t="shared" si="16" ref="O54:O64">K54/G54*100</f>
        <v>-5.190330253423115</v>
      </c>
      <c r="P54" s="38">
        <f aca="true" t="shared" si="17" ref="P54:P64">L54/H54*100</f>
        <v>-1.4496246229218166</v>
      </c>
      <c r="Q54" s="38">
        <f aca="true" t="shared" si="18" ref="Q54:Q64">M54/F54*100</f>
        <v>40.66449449046251</v>
      </c>
      <c r="R54" s="38">
        <f>F54*100/F64</f>
        <v>7.74525572314063</v>
      </c>
      <c r="S54" s="38">
        <f>G54*100/G64</f>
        <v>11.806749028928216</v>
      </c>
      <c r="T54" s="89">
        <f>H54*100/H64</f>
        <v>9.826776567543208</v>
      </c>
      <c r="U54" s="39">
        <f>I54*100/I64</f>
        <v>10.723417855560145</v>
      </c>
    </row>
    <row r="55" spans="1:21" ht="12.75">
      <c r="A55" s="4" t="s">
        <v>48</v>
      </c>
      <c r="B55" s="86">
        <v>2435520</v>
      </c>
      <c r="C55" s="87">
        <v>2849593.18</v>
      </c>
      <c r="D55" s="87">
        <v>2711090</v>
      </c>
      <c r="E55" s="88">
        <v>2572229</v>
      </c>
      <c r="F55" s="86">
        <v>1393117.44</v>
      </c>
      <c r="G55" s="86">
        <v>1629967.29896</v>
      </c>
      <c r="H55" s="86">
        <v>1550743.48</v>
      </c>
      <c r="I55" s="86">
        <f t="shared" si="10"/>
        <v>1471314.988</v>
      </c>
      <c r="J55" s="86">
        <f t="shared" si="11"/>
        <v>236849.8589600001</v>
      </c>
      <c r="K55" s="86">
        <f t="shared" si="12"/>
        <v>-79223.81896000006</v>
      </c>
      <c r="L55" s="86">
        <f t="shared" si="13"/>
        <v>-79428.49200000009</v>
      </c>
      <c r="M55" s="86">
        <f t="shared" si="14"/>
        <v>157626.04000000004</v>
      </c>
      <c r="N55" s="38">
        <f t="shared" si="15"/>
        <v>17.00142803179609</v>
      </c>
      <c r="O55" s="38">
        <f t="shared" si="16"/>
        <v>-4.860454501789624</v>
      </c>
      <c r="P55" s="38">
        <f t="shared" si="17"/>
        <v>-5.121962015277994</v>
      </c>
      <c r="Q55" s="38">
        <f t="shared" si="18"/>
        <v>11.314626855866512</v>
      </c>
      <c r="R55" s="38">
        <f>F55*100/F64</f>
        <v>37.615056648381575</v>
      </c>
      <c r="S55" s="38">
        <f>G55*100/G64</f>
        <v>45.21844224680179</v>
      </c>
      <c r="T55" s="89">
        <f>H55*100/H64</f>
        <v>37.7663301567578</v>
      </c>
      <c r="U55" s="39">
        <f>I55*100/I64</f>
        <v>39.676590535631014</v>
      </c>
    </row>
    <row r="56" spans="1:21" ht="12.75">
      <c r="A56" s="4" t="s">
        <v>49</v>
      </c>
      <c r="B56" s="86">
        <v>406516</v>
      </c>
      <c r="C56" s="87">
        <v>380455</v>
      </c>
      <c r="D56" s="87">
        <v>453200</v>
      </c>
      <c r="E56" s="88">
        <v>436355</v>
      </c>
      <c r="F56" s="86">
        <v>232527.15199999997</v>
      </c>
      <c r="G56" s="86">
        <v>217620.26</v>
      </c>
      <c r="H56" s="86">
        <v>259230.4</v>
      </c>
      <c r="I56" s="86">
        <f t="shared" si="10"/>
        <v>249595.05999999997</v>
      </c>
      <c r="J56" s="86">
        <f t="shared" si="11"/>
        <v>-14906.891999999963</v>
      </c>
      <c r="K56" s="86">
        <f t="shared" si="12"/>
        <v>41610.139999999985</v>
      </c>
      <c r="L56" s="86">
        <f t="shared" si="13"/>
        <v>-9635.340000000026</v>
      </c>
      <c r="M56" s="86">
        <f t="shared" si="14"/>
        <v>26703.24800000002</v>
      </c>
      <c r="N56" s="38">
        <f t="shared" si="15"/>
        <v>-6.410817778390012</v>
      </c>
      <c r="O56" s="38">
        <f t="shared" si="16"/>
        <v>19.120526737721928</v>
      </c>
      <c r="P56" s="38">
        <f t="shared" si="17"/>
        <v>-3.716902030008836</v>
      </c>
      <c r="Q56" s="38">
        <f t="shared" si="18"/>
        <v>11.483926831908226</v>
      </c>
      <c r="R56" s="38">
        <f>F56*100/F64</f>
        <v>6.278380948821394</v>
      </c>
      <c r="S56" s="38">
        <f>G56*100/G64</f>
        <v>6.037206491702432</v>
      </c>
      <c r="T56" s="89">
        <f>H56*100/H64</f>
        <v>6.313217498143786</v>
      </c>
      <c r="U56" s="39">
        <f>I56*100/I64</f>
        <v>6.730768785817776</v>
      </c>
    </row>
    <row r="57" spans="1:21" ht="12.75">
      <c r="A57" s="4" t="s">
        <v>50</v>
      </c>
      <c r="B57" s="86">
        <v>52623</v>
      </c>
      <c r="C57" s="87">
        <v>33626.13</v>
      </c>
      <c r="D57" s="87">
        <v>69859</v>
      </c>
      <c r="E57" s="88">
        <v>67484</v>
      </c>
      <c r="F57" s="86">
        <v>30100.355999999996</v>
      </c>
      <c r="G57" s="86">
        <v>19234.146359999995</v>
      </c>
      <c r="H57" s="86">
        <v>39959.348</v>
      </c>
      <c r="I57" s="86">
        <f t="shared" si="10"/>
        <v>38600.848</v>
      </c>
      <c r="J57" s="86">
        <f t="shared" si="11"/>
        <v>-10866.209640000001</v>
      </c>
      <c r="K57" s="86">
        <f t="shared" si="12"/>
        <v>20725.201640000003</v>
      </c>
      <c r="L57" s="86">
        <f t="shared" si="13"/>
        <v>-1358.5</v>
      </c>
      <c r="M57" s="86">
        <f t="shared" si="14"/>
        <v>9858.992000000002</v>
      </c>
      <c r="N57" s="38">
        <f t="shared" si="15"/>
        <v>-36.09993728977824</v>
      </c>
      <c r="O57" s="38">
        <f t="shared" si="16"/>
        <v>107.75212609955418</v>
      </c>
      <c r="P57" s="38">
        <f t="shared" si="17"/>
        <v>-3.399705120313775</v>
      </c>
      <c r="Q57" s="38">
        <f t="shared" si="18"/>
        <v>32.7537388594341</v>
      </c>
      <c r="R57" s="38">
        <f>F57*100/F64</f>
        <v>0.8127287503316677</v>
      </c>
      <c r="S57" s="38">
        <f>G57*100/G64</f>
        <v>0.5335923836638495</v>
      </c>
      <c r="T57" s="89">
        <f>H57*100/H64</f>
        <v>0.9731576813831128</v>
      </c>
      <c r="U57" s="39">
        <f>I57*100/I64</f>
        <v>1.0409396036303624</v>
      </c>
    </row>
    <row r="58" spans="1:21" ht="12.75">
      <c r="A58" s="4" t="s">
        <v>51</v>
      </c>
      <c r="B58" s="86">
        <v>253298</v>
      </c>
      <c r="C58" s="87">
        <v>119592.67</v>
      </c>
      <c r="D58" s="87">
        <v>285275</v>
      </c>
      <c r="E58" s="88">
        <v>232348</v>
      </c>
      <c r="F58" s="86">
        <v>144886.45599999998</v>
      </c>
      <c r="G58" s="86">
        <v>68407.00723999999</v>
      </c>
      <c r="H58" s="86">
        <v>163177.3</v>
      </c>
      <c r="I58" s="86">
        <f t="shared" si="10"/>
        <v>132903.05599999998</v>
      </c>
      <c r="J58" s="86">
        <f t="shared" si="11"/>
        <v>-76479.44875999998</v>
      </c>
      <c r="K58" s="86">
        <f t="shared" si="12"/>
        <v>94770.29276</v>
      </c>
      <c r="L58" s="86">
        <f t="shared" si="13"/>
        <v>-30274.244000000006</v>
      </c>
      <c r="M58" s="86">
        <f t="shared" si="14"/>
        <v>18290.844000000012</v>
      </c>
      <c r="N58" s="38">
        <f t="shared" si="15"/>
        <v>-52.7857819643266</v>
      </c>
      <c r="O58" s="38">
        <f t="shared" si="16"/>
        <v>138.53886697236547</v>
      </c>
      <c r="P58" s="38">
        <f t="shared" si="17"/>
        <v>-18.552975199369033</v>
      </c>
      <c r="Q58" s="38">
        <f t="shared" si="18"/>
        <v>12.624260752157548</v>
      </c>
      <c r="R58" s="38">
        <f>F58*100/F64</f>
        <v>3.9120264333373385</v>
      </c>
      <c r="S58" s="38">
        <f>G58*100/G64</f>
        <v>1.8977425547936724</v>
      </c>
      <c r="T58" s="89">
        <f>H58*100/H64</f>
        <v>3.9739698185855437</v>
      </c>
      <c r="U58" s="39">
        <f>I58*100/I64</f>
        <v>3.5839641251897847</v>
      </c>
    </row>
    <row r="59" spans="1:21" ht="12.75">
      <c r="A59" s="4" t="s">
        <v>52</v>
      </c>
      <c r="B59" s="86">
        <v>1275828</v>
      </c>
      <c r="C59" s="87">
        <v>542915.13</v>
      </c>
      <c r="D59" s="87">
        <v>1260861</v>
      </c>
      <c r="E59" s="88">
        <v>633152</v>
      </c>
      <c r="F59" s="86">
        <v>729773.6159999999</v>
      </c>
      <c r="G59" s="86">
        <v>310547.45436</v>
      </c>
      <c r="H59" s="86">
        <v>721212.492</v>
      </c>
      <c r="I59" s="86">
        <f t="shared" si="10"/>
        <v>362162.94399999996</v>
      </c>
      <c r="J59" s="86">
        <f t="shared" si="11"/>
        <v>-419226.16163999995</v>
      </c>
      <c r="K59" s="86">
        <f t="shared" si="12"/>
        <v>410665.03764</v>
      </c>
      <c r="L59" s="86">
        <f t="shared" si="13"/>
        <v>-359049.548</v>
      </c>
      <c r="M59" s="86">
        <f t="shared" si="14"/>
        <v>-8561.123999999953</v>
      </c>
      <c r="N59" s="38">
        <f t="shared" si="15"/>
        <v>-57.44605620820361</v>
      </c>
      <c r="O59" s="38">
        <f t="shared" si="16"/>
        <v>132.23906101124868</v>
      </c>
      <c r="P59" s="38">
        <f t="shared" si="17"/>
        <v>-49.78415543029724</v>
      </c>
      <c r="Q59" s="38">
        <f t="shared" si="18"/>
        <v>-1.1731205146775205</v>
      </c>
      <c r="R59" s="38">
        <f>F59*100/F64</f>
        <v>19.70435163480134</v>
      </c>
      <c r="S59" s="38">
        <f>G59*100/G64</f>
        <v>8.615186414370871</v>
      </c>
      <c r="T59" s="89">
        <f>H59*100/H64</f>
        <v>17.56418739613211</v>
      </c>
      <c r="U59" s="39">
        <f>I59*100/I64</f>
        <v>9.766359313582054</v>
      </c>
    </row>
    <row r="60" spans="1:21" ht="12.75">
      <c r="A60" s="4" t="s">
        <v>53</v>
      </c>
      <c r="B60" s="86">
        <v>337348</v>
      </c>
      <c r="C60" s="87">
        <v>404469.08</v>
      </c>
      <c r="D60" s="87">
        <v>583955</v>
      </c>
      <c r="E60" s="88">
        <v>569002</v>
      </c>
      <c r="F60" s="86">
        <v>192963.05599999998</v>
      </c>
      <c r="G60" s="86">
        <v>231356.31376</v>
      </c>
      <c r="H60" s="86">
        <v>334022.26</v>
      </c>
      <c r="I60" s="86">
        <f t="shared" si="10"/>
        <v>325469.144</v>
      </c>
      <c r="J60" s="86">
        <f t="shared" si="11"/>
        <v>38393.25776000001</v>
      </c>
      <c r="K60" s="86">
        <f t="shared" si="12"/>
        <v>102665.94624000002</v>
      </c>
      <c r="L60" s="86">
        <f t="shared" si="13"/>
        <v>-8553.116000000038</v>
      </c>
      <c r="M60" s="86">
        <f t="shared" si="14"/>
        <v>141059.20400000003</v>
      </c>
      <c r="N60" s="38">
        <f t="shared" si="15"/>
        <v>19.89668828628005</v>
      </c>
      <c r="O60" s="38">
        <f t="shared" si="16"/>
        <v>44.37568379763419</v>
      </c>
      <c r="P60" s="38">
        <f t="shared" si="17"/>
        <v>-2.560642515262318</v>
      </c>
      <c r="Q60" s="38">
        <f t="shared" si="18"/>
        <v>73.1016635640348</v>
      </c>
      <c r="R60" s="38">
        <f>F60*100/F64</f>
        <v>5.21012520127867</v>
      </c>
      <c r="S60" s="38">
        <f>G60*100/G64</f>
        <v>6.418271163393595</v>
      </c>
      <c r="T60" s="89">
        <f>H60*100/H64</f>
        <v>8.134675472481364</v>
      </c>
      <c r="U60" s="39">
        <f>I60*100/I64</f>
        <v>8.776846605786313</v>
      </c>
    </row>
    <row r="61" spans="1:21" ht="12.75">
      <c r="A61" s="4" t="s">
        <v>54</v>
      </c>
      <c r="B61" s="86">
        <v>695568</v>
      </c>
      <c r="C61" s="87">
        <v>706653.01</v>
      </c>
      <c r="D61" s="87">
        <v>527878</v>
      </c>
      <c r="E61" s="88">
        <v>589359</v>
      </c>
      <c r="F61" s="86">
        <v>397864.89599999995</v>
      </c>
      <c r="G61" s="86">
        <v>404205.52171999996</v>
      </c>
      <c r="H61" s="86">
        <v>301946.21599999996</v>
      </c>
      <c r="I61" s="86">
        <f t="shared" si="10"/>
        <v>337113.348</v>
      </c>
      <c r="J61" s="86">
        <f t="shared" si="11"/>
        <v>6340.625720000011</v>
      </c>
      <c r="K61" s="86">
        <f t="shared" si="12"/>
        <v>-102259.30572</v>
      </c>
      <c r="L61" s="86">
        <f t="shared" si="13"/>
        <v>35167.13200000004</v>
      </c>
      <c r="M61" s="86">
        <f t="shared" si="14"/>
        <v>-95918.68</v>
      </c>
      <c r="N61" s="38">
        <f t="shared" si="15"/>
        <v>1.5936630207255105</v>
      </c>
      <c r="O61" s="38">
        <f t="shared" si="16"/>
        <v>-25.29883938370262</v>
      </c>
      <c r="P61" s="38">
        <f t="shared" si="17"/>
        <v>11.64681990914569</v>
      </c>
      <c r="Q61" s="38">
        <f t="shared" si="18"/>
        <v>-24.10835461090792</v>
      </c>
      <c r="R61" s="38">
        <f>F61*100/F64</f>
        <v>10.742605161444567</v>
      </c>
      <c r="S61" s="38">
        <f>G61*100/G64</f>
        <v>11.213442166230076</v>
      </c>
      <c r="T61" s="89">
        <f>H61*100/H64</f>
        <v>7.353505354115501</v>
      </c>
      <c r="U61" s="39">
        <f>I61*100/I64</f>
        <v>9.090853000059077</v>
      </c>
    </row>
    <row r="62" spans="1:21" ht="12.75">
      <c r="A62" s="4" t="s">
        <v>55</v>
      </c>
      <c r="B62" s="86">
        <v>269164</v>
      </c>
      <c r="C62" s="87">
        <v>299116</v>
      </c>
      <c r="D62" s="87">
        <v>329046</v>
      </c>
      <c r="E62" s="88">
        <v>436402</v>
      </c>
      <c r="F62" s="86">
        <v>153961.808</v>
      </c>
      <c r="G62" s="86">
        <v>171094.35199999998</v>
      </c>
      <c r="H62" s="86">
        <v>188214.31199999998</v>
      </c>
      <c r="I62" s="86">
        <f t="shared" si="10"/>
        <v>249621.944</v>
      </c>
      <c r="J62" s="86">
        <f t="shared" si="11"/>
        <v>17132.543999999994</v>
      </c>
      <c r="K62" s="86">
        <f t="shared" si="12"/>
        <v>17119.959999999992</v>
      </c>
      <c r="L62" s="86">
        <f t="shared" si="13"/>
        <v>61407.63200000001</v>
      </c>
      <c r="M62" s="86">
        <f t="shared" si="14"/>
        <v>34252.503999999986</v>
      </c>
      <c r="N62" s="38">
        <f t="shared" si="15"/>
        <v>11.127788262917772</v>
      </c>
      <c r="O62" s="38">
        <f t="shared" si="16"/>
        <v>10.006151459634385</v>
      </c>
      <c r="P62" s="38">
        <f t="shared" si="17"/>
        <v>32.626441287844266</v>
      </c>
      <c r="Q62" s="38">
        <f t="shared" si="18"/>
        <v>22.24740307024713</v>
      </c>
      <c r="R62" s="38">
        <f>F62*100/F64</f>
        <v>4.157066707604527</v>
      </c>
      <c r="S62" s="38">
        <f>G62*100/G64</f>
        <v>4.746487907826325</v>
      </c>
      <c r="T62" s="89">
        <f>H62*100/H64</f>
        <v>4.583713514771007</v>
      </c>
      <c r="U62" s="39">
        <f>I62*100/I64</f>
        <v>6.731493760054198</v>
      </c>
    </row>
    <row r="63" spans="1:21" ht="12.75">
      <c r="A63" s="4" t="s">
        <v>56</v>
      </c>
      <c r="B63" s="86">
        <v>247495</v>
      </c>
      <c r="C63" s="87">
        <v>221376</v>
      </c>
      <c r="D63" s="86">
        <v>252002</v>
      </c>
      <c r="E63" s="90">
        <v>251460</v>
      </c>
      <c r="F63" s="86">
        <v>141567.14</v>
      </c>
      <c r="G63" s="86">
        <v>126627.07199999999</v>
      </c>
      <c r="H63" s="86">
        <v>144145.144</v>
      </c>
      <c r="I63" s="86">
        <f t="shared" si="10"/>
        <v>143835.12</v>
      </c>
      <c r="J63" s="86">
        <f t="shared" si="11"/>
        <v>-14940.068000000028</v>
      </c>
      <c r="K63" s="86">
        <f t="shared" si="12"/>
        <v>17518.072000000015</v>
      </c>
      <c r="L63" s="86">
        <f t="shared" si="13"/>
        <v>-310.0240000000049</v>
      </c>
      <c r="M63" s="86">
        <f t="shared" si="14"/>
        <v>2578.0039999999863</v>
      </c>
      <c r="N63" s="38">
        <f t="shared" si="15"/>
        <v>-10.553344512010362</v>
      </c>
      <c r="O63" s="38">
        <f t="shared" si="16"/>
        <v>13.834381324082118</v>
      </c>
      <c r="P63" s="38">
        <f t="shared" si="17"/>
        <v>-0.21507765811382787</v>
      </c>
      <c r="Q63" s="38">
        <f t="shared" si="18"/>
        <v>1.8210468898361483</v>
      </c>
      <c r="R63" s="38">
        <f>F63*100/F64</f>
        <v>3.822402790858297</v>
      </c>
      <c r="S63" s="38">
        <f>G63*100/G64</f>
        <v>3.5128796422891475</v>
      </c>
      <c r="T63" s="89">
        <f>H63*100/H64</f>
        <v>3.510466540086563</v>
      </c>
      <c r="U63" s="39">
        <f>I63*100/I64</f>
        <v>3.878766414689274</v>
      </c>
    </row>
    <row r="64" spans="1:21" s="94" customFormat="1" ht="13.5" thickBot="1">
      <c r="A64" s="14" t="s">
        <v>57</v>
      </c>
      <c r="B64" s="81">
        <f aca="true" t="shared" si="19" ref="B64:M64">SUM(B54:B63)</f>
        <v>6474854</v>
      </c>
      <c r="C64" s="81">
        <f t="shared" si="19"/>
        <v>6301838.45</v>
      </c>
      <c r="D64" s="81">
        <f t="shared" si="19"/>
        <v>7178590</v>
      </c>
      <c r="E64" s="81">
        <f t="shared" si="19"/>
        <v>6482989</v>
      </c>
      <c r="F64" s="81">
        <f t="shared" si="19"/>
        <v>3703616.4879999994</v>
      </c>
      <c r="G64" s="81">
        <f t="shared" si="19"/>
        <v>3604651.5934000006</v>
      </c>
      <c r="H64" s="81">
        <f t="shared" si="19"/>
        <v>4106153.48</v>
      </c>
      <c r="I64" s="81">
        <f t="shared" si="19"/>
        <v>3708269.7079999996</v>
      </c>
      <c r="J64" s="81">
        <f t="shared" si="19"/>
        <v>-98964.89459999983</v>
      </c>
      <c r="K64" s="81">
        <f t="shared" si="19"/>
        <v>501501.88659999997</v>
      </c>
      <c r="L64" s="81">
        <f t="shared" si="19"/>
        <v>-397883.7720000001</v>
      </c>
      <c r="M64" s="81">
        <f t="shared" si="19"/>
        <v>402536.9920000002</v>
      </c>
      <c r="N64" s="91">
        <f t="shared" si="15"/>
        <v>-2.6721150778071556</v>
      </c>
      <c r="O64" s="91">
        <f t="shared" si="16"/>
        <v>13.912631321102808</v>
      </c>
      <c r="P64" s="91">
        <f t="shared" si="17"/>
        <v>-9.68993911060529</v>
      </c>
      <c r="Q64" s="91">
        <f t="shared" si="18"/>
        <v>10.86875472404475</v>
      </c>
      <c r="R64" s="91">
        <f>SUM(R54:R63)</f>
        <v>100</v>
      </c>
      <c r="S64" s="91">
        <f>SUM(S54:S63)</f>
        <v>99.99999999999999</v>
      </c>
      <c r="T64" s="92">
        <f>SUM(T54:T63)</f>
        <v>100</v>
      </c>
      <c r="U64" s="93">
        <f>SUM(U54:U63)</f>
        <v>100</v>
      </c>
    </row>
    <row r="65" spans="2:21" ht="12.7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  <c r="O65" s="96"/>
      <c r="P65" s="96"/>
      <c r="Q65" s="96"/>
      <c r="R65" s="96"/>
      <c r="S65" s="96"/>
      <c r="T65" s="96"/>
      <c r="U65" s="96"/>
    </row>
    <row r="66" ht="13.5" thickBot="1"/>
    <row r="67" spans="1:21" ht="12.75">
      <c r="A67" s="171" t="s">
        <v>97</v>
      </c>
      <c r="B67" s="159" t="s">
        <v>58</v>
      </c>
      <c r="C67" s="160"/>
      <c r="D67" s="160"/>
      <c r="E67" s="161"/>
      <c r="F67" s="159" t="s">
        <v>98</v>
      </c>
      <c r="G67" s="160"/>
      <c r="H67" s="160"/>
      <c r="I67" s="161"/>
      <c r="J67" s="156" t="s">
        <v>91</v>
      </c>
      <c r="K67" s="156"/>
      <c r="L67" s="156"/>
      <c r="M67" s="2"/>
      <c r="N67" s="156" t="s">
        <v>95</v>
      </c>
      <c r="O67" s="156"/>
      <c r="P67" s="156"/>
      <c r="Q67" s="156"/>
      <c r="R67" s="156" t="s">
        <v>96</v>
      </c>
      <c r="S67" s="156"/>
      <c r="T67" s="159"/>
      <c r="U67" s="174"/>
    </row>
    <row r="68" spans="1:21" ht="24.75" customHeight="1">
      <c r="A68" s="180"/>
      <c r="B68" s="97">
        <v>2008</v>
      </c>
      <c r="C68" s="97">
        <v>2009</v>
      </c>
      <c r="D68" s="97">
        <v>2010</v>
      </c>
      <c r="E68" s="97">
        <v>2011</v>
      </c>
      <c r="F68" s="97">
        <v>2008</v>
      </c>
      <c r="G68" s="97">
        <v>2009</v>
      </c>
      <c r="H68" s="97">
        <v>2010</v>
      </c>
      <c r="I68" s="97">
        <v>2011</v>
      </c>
      <c r="J68" s="97" t="s">
        <v>1</v>
      </c>
      <c r="K68" s="97" t="s">
        <v>2</v>
      </c>
      <c r="L68" s="97" t="s">
        <v>3</v>
      </c>
      <c r="M68" s="97" t="s">
        <v>46</v>
      </c>
      <c r="N68" s="97" t="s">
        <v>1</v>
      </c>
      <c r="O68" s="97" t="s">
        <v>2</v>
      </c>
      <c r="P68" s="97" t="s">
        <v>3</v>
      </c>
      <c r="Q68" s="97" t="s">
        <v>4</v>
      </c>
      <c r="R68" s="97">
        <v>2008</v>
      </c>
      <c r="S68" s="97">
        <v>2009</v>
      </c>
      <c r="T68" s="98">
        <v>2010</v>
      </c>
      <c r="U68" s="98">
        <v>2011</v>
      </c>
    </row>
    <row r="69" spans="1:21" ht="12.75">
      <c r="A69" s="4" t="s">
        <v>47</v>
      </c>
      <c r="B69" s="86">
        <v>1460917.4798619102</v>
      </c>
      <c r="C69" s="86">
        <v>1325898.1274063704</v>
      </c>
      <c r="D69" s="86">
        <v>1169247.9375537096</v>
      </c>
      <c r="E69" s="88">
        <v>1500888</v>
      </c>
      <c r="F69" s="86">
        <v>262822.89658859745</v>
      </c>
      <c r="G69" s="86">
        <v>200230.28521701088</v>
      </c>
      <c r="H69" s="86">
        <v>180099.57495273562</v>
      </c>
      <c r="I69" s="7">
        <v>212822.744</v>
      </c>
      <c r="J69" s="86">
        <f aca="true" t="shared" si="20" ref="J69:J79">G69-F69</f>
        <v>-62592.611371586565</v>
      </c>
      <c r="K69" s="86">
        <f aca="true" t="shared" si="21" ref="K69:K79">H69-G69</f>
        <v>-20130.710264275258</v>
      </c>
      <c r="L69" s="86">
        <f aca="true" t="shared" si="22" ref="L69:L79">I69-H69</f>
        <v>32723.169047264382</v>
      </c>
      <c r="M69" s="86">
        <f aca="true" t="shared" si="23" ref="M69:M79">I69-F69</f>
        <v>-50000.15258859744</v>
      </c>
      <c r="N69" s="86">
        <f aca="true" t="shared" si="24" ref="N69:N79">J69/F69*100</f>
        <v>-23.815509296956034</v>
      </c>
      <c r="O69" s="86">
        <f aca="true" t="shared" si="25" ref="O69:O79">K69/G69*100</f>
        <v>-10.053778948802607</v>
      </c>
      <c r="P69" s="86">
        <f aca="true" t="shared" si="26" ref="P69:P79">L69/H69*100</f>
        <v>18.169487105037355</v>
      </c>
      <c r="Q69" s="86">
        <f aca="true" t="shared" si="27" ref="Q69:Q79">M69/F69*100</f>
        <v>-19.02427575283283</v>
      </c>
      <c r="R69" s="86">
        <f>F69*100/F79</f>
        <v>5.594832079212345</v>
      </c>
      <c r="S69" s="86">
        <f>G69*100/G79</f>
        <v>4.718445299887633</v>
      </c>
      <c r="T69" s="86">
        <f>H69*100/H79</f>
        <v>4.645300928921653</v>
      </c>
      <c r="U69" s="99">
        <f>I69*100/I79</f>
        <v>5.165074933349769</v>
      </c>
    </row>
    <row r="70" spans="1:21" ht="12.75">
      <c r="A70" s="4" t="s">
        <v>48</v>
      </c>
      <c r="B70" s="86">
        <v>10493857.3053318</v>
      </c>
      <c r="C70" s="86">
        <v>9142415.283514176</v>
      </c>
      <c r="D70" s="86">
        <v>7983557.447722715</v>
      </c>
      <c r="E70" s="88">
        <v>9544214</v>
      </c>
      <c r="F70" s="86">
        <v>1794539.5720619531</v>
      </c>
      <c r="G70" s="86">
        <v>1650426.0803364369</v>
      </c>
      <c r="H70" s="86">
        <v>1435831.0084789458</v>
      </c>
      <c r="I70" s="7">
        <v>1586372.012</v>
      </c>
      <c r="J70" s="86">
        <f t="shared" si="20"/>
        <v>-144113.49172551627</v>
      </c>
      <c r="K70" s="86">
        <f t="shared" si="21"/>
        <v>-214595.07185749104</v>
      </c>
      <c r="L70" s="86">
        <f t="shared" si="22"/>
        <v>150541.00352105428</v>
      </c>
      <c r="M70" s="86">
        <f t="shared" si="23"/>
        <v>-208167.56006195303</v>
      </c>
      <c r="N70" s="86">
        <f t="shared" si="24"/>
        <v>-8.03066669407171</v>
      </c>
      <c r="O70" s="86">
        <f t="shared" si="25"/>
        <v>-13.00240431329988</v>
      </c>
      <c r="P70" s="86">
        <f t="shared" si="26"/>
        <v>10.48459063998977</v>
      </c>
      <c r="Q70" s="86">
        <f t="shared" si="27"/>
        <v>-11.600054036298868</v>
      </c>
      <c r="R70" s="86">
        <f>F70*100/F79</f>
        <v>38.20119059453286</v>
      </c>
      <c r="S70" s="86">
        <f>G70*100/G79</f>
        <v>38.892444133190665</v>
      </c>
      <c r="T70" s="86">
        <f>H70*100/H79</f>
        <v>37.034330143267496</v>
      </c>
      <c r="U70" s="99">
        <f>I70*100/I79</f>
        <v>38.50025688113879</v>
      </c>
    </row>
    <row r="71" spans="1:21" ht="12.75">
      <c r="A71" s="4" t="s">
        <v>49</v>
      </c>
      <c r="B71" s="86">
        <v>1918048.8147295744</v>
      </c>
      <c r="C71" s="86">
        <v>1968046.4963248163</v>
      </c>
      <c r="D71" s="86">
        <v>1850566.5496992266</v>
      </c>
      <c r="E71" s="88">
        <v>1763240</v>
      </c>
      <c r="F71" s="86">
        <v>415969.31266733666</v>
      </c>
      <c r="G71" s="86">
        <v>311398.04329716484</v>
      </c>
      <c r="H71" s="86">
        <v>374430.95044399885</v>
      </c>
      <c r="I71" s="7">
        <v>352881.94</v>
      </c>
      <c r="J71" s="86">
        <f t="shared" si="20"/>
        <v>-104571.26937017182</v>
      </c>
      <c r="K71" s="86">
        <f t="shared" si="21"/>
        <v>63032.90714683401</v>
      </c>
      <c r="L71" s="86">
        <f t="shared" si="22"/>
        <v>-21549.01044399885</v>
      </c>
      <c r="M71" s="86">
        <f t="shared" si="23"/>
        <v>-63087.37266733666</v>
      </c>
      <c r="N71" s="86">
        <f t="shared" si="24"/>
        <v>-25.13917882538625</v>
      </c>
      <c r="O71" s="86">
        <f t="shared" si="25"/>
        <v>20.24190854875802</v>
      </c>
      <c r="P71" s="86">
        <f t="shared" si="26"/>
        <v>-5.755136005302476</v>
      </c>
      <c r="Q71" s="86">
        <f t="shared" si="27"/>
        <v>-15.166352600099026</v>
      </c>
      <c r="R71" s="86">
        <f>F71*100/F79</f>
        <v>8.854930391099321</v>
      </c>
      <c r="S71" s="86">
        <f>G71*100/G79</f>
        <v>7.338123861718822</v>
      </c>
      <c r="T71" s="86">
        <f>H71*100/H79</f>
        <v>9.657682103752824</v>
      </c>
      <c r="U71" s="99">
        <f>I71*100/I79</f>
        <v>8.564224050817787</v>
      </c>
    </row>
    <row r="72" spans="1:21" ht="12.75">
      <c r="A72" s="4" t="s">
        <v>50</v>
      </c>
      <c r="B72" s="86">
        <v>640080.5907172996</v>
      </c>
      <c r="C72" s="86">
        <v>462878.24641232064</v>
      </c>
      <c r="D72" s="86">
        <v>402181.4809510169</v>
      </c>
      <c r="E72" s="88">
        <v>458078</v>
      </c>
      <c r="F72" s="86">
        <v>90402.12805419868</v>
      </c>
      <c r="G72" s="86">
        <v>72834.3121540777</v>
      </c>
      <c r="H72" s="86">
        <v>93959.94244056144</v>
      </c>
      <c r="I72" s="7">
        <v>91268.152</v>
      </c>
      <c r="J72" s="86">
        <f t="shared" si="20"/>
        <v>-17567.81590012097</v>
      </c>
      <c r="K72" s="86">
        <f t="shared" si="21"/>
        <v>21125.630286483734</v>
      </c>
      <c r="L72" s="86">
        <f t="shared" si="22"/>
        <v>-2691.790440561439</v>
      </c>
      <c r="M72" s="86">
        <f t="shared" si="23"/>
        <v>866.0239458013239</v>
      </c>
      <c r="N72" s="86">
        <f t="shared" si="24"/>
        <v>-19.4329672080159</v>
      </c>
      <c r="O72" s="86">
        <f t="shared" si="25"/>
        <v>29.005052236634587</v>
      </c>
      <c r="P72" s="86">
        <f t="shared" si="26"/>
        <v>-2.864827681502946</v>
      </c>
      <c r="Q72" s="86">
        <f t="shared" si="27"/>
        <v>0.9579685395039789</v>
      </c>
      <c r="R72" s="86">
        <f>F72*100/F79</f>
        <v>1.9244317471259333</v>
      </c>
      <c r="S72" s="86">
        <f>G72*100/G79</f>
        <v>1.716347342168996</v>
      </c>
      <c r="T72" s="86">
        <f>H72*100/H79</f>
        <v>2.4235049306202447</v>
      </c>
      <c r="U72" s="99">
        <f>I72*100/I79</f>
        <v>2.2150209852963667</v>
      </c>
    </row>
    <row r="73" spans="1:21" ht="12.75">
      <c r="A73" s="4" t="s">
        <v>51</v>
      </c>
      <c r="B73" s="86">
        <v>1787548.9048714999</v>
      </c>
      <c r="C73" s="86">
        <v>1383673.767938397</v>
      </c>
      <c r="D73" s="86">
        <v>1304711.1415067317</v>
      </c>
      <c r="E73" s="88">
        <v>1548964</v>
      </c>
      <c r="F73" s="86">
        <v>293272.23970960657</v>
      </c>
      <c r="G73" s="86">
        <v>182852.30450395518</v>
      </c>
      <c r="H73" s="86">
        <v>172046.31581208823</v>
      </c>
      <c r="I73" s="7">
        <v>202572.94400000002</v>
      </c>
      <c r="J73" s="86">
        <f t="shared" si="20"/>
        <v>-110419.93520565139</v>
      </c>
      <c r="K73" s="86">
        <f t="shared" si="21"/>
        <v>-10805.98869186695</v>
      </c>
      <c r="L73" s="86">
        <f t="shared" si="22"/>
        <v>30526.62818791179</v>
      </c>
      <c r="M73" s="86">
        <f t="shared" si="23"/>
        <v>-90699.29570960655</v>
      </c>
      <c r="N73" s="86">
        <f t="shared" si="24"/>
        <v>-37.65100144322812</v>
      </c>
      <c r="O73" s="86">
        <f t="shared" si="25"/>
        <v>-5.9096814345225885</v>
      </c>
      <c r="P73" s="86">
        <f t="shared" si="26"/>
        <v>17.743261774494183</v>
      </c>
      <c r="Q73" s="86">
        <f t="shared" si="27"/>
        <v>-30.926655655992374</v>
      </c>
      <c r="R73" s="86">
        <f>F73*100/F79</f>
        <v>6.243021273896675</v>
      </c>
      <c r="S73" s="86">
        <f>G73*100/G79</f>
        <v>4.308931567595903</v>
      </c>
      <c r="T73" s="86">
        <f>H73*100/H79</f>
        <v>4.437583547152629</v>
      </c>
      <c r="U73" s="99">
        <f>I73*100/I79</f>
        <v>4.916318695849849</v>
      </c>
    </row>
    <row r="74" spans="1:21" ht="12.75">
      <c r="A74" s="4" t="s">
        <v>52</v>
      </c>
      <c r="B74" s="86">
        <v>3307392.0866896817</v>
      </c>
      <c r="C74" s="86">
        <v>2976477.0318515925</v>
      </c>
      <c r="D74" s="86">
        <v>2758049.938413062</v>
      </c>
      <c r="E74" s="88">
        <v>3024799</v>
      </c>
      <c r="F74" s="86">
        <v>619952.9205638875</v>
      </c>
      <c r="G74" s="86">
        <v>396248.85897241865</v>
      </c>
      <c r="H74" s="86">
        <v>540937.8847722716</v>
      </c>
      <c r="I74" s="7">
        <v>487443.05600000004</v>
      </c>
      <c r="J74" s="86">
        <f t="shared" si="20"/>
        <v>-223704.0615914688</v>
      </c>
      <c r="K74" s="86">
        <f t="shared" si="21"/>
        <v>144689.02579985297</v>
      </c>
      <c r="L74" s="86">
        <f t="shared" si="22"/>
        <v>-53494.828772271576</v>
      </c>
      <c r="M74" s="86">
        <f t="shared" si="23"/>
        <v>-132509.86456388741</v>
      </c>
      <c r="N74" s="86">
        <f t="shared" si="24"/>
        <v>-36.08404028292914</v>
      </c>
      <c r="O74" s="86">
        <f t="shared" si="25"/>
        <v>36.51468578990261</v>
      </c>
      <c r="P74" s="86">
        <f t="shared" si="26"/>
        <v>-9.889273847919204</v>
      </c>
      <c r="Q74" s="86">
        <f t="shared" si="27"/>
        <v>-21.37418184002764</v>
      </c>
      <c r="R74" s="86">
        <f>F74*100/F79</f>
        <v>13.197223425330373</v>
      </c>
      <c r="S74" s="86">
        <f>G74*100/G79</f>
        <v>9.337641227339194</v>
      </c>
      <c r="T74" s="86">
        <f>H74*100/H79</f>
        <v>13.952388612138579</v>
      </c>
      <c r="U74" s="99">
        <f>I74*100/I79</f>
        <v>11.82993820425982</v>
      </c>
    </row>
    <row r="75" spans="1:21" ht="12.75">
      <c r="A75" s="4" t="s">
        <v>53</v>
      </c>
      <c r="B75" s="86">
        <v>2196993.4445723053</v>
      </c>
      <c r="C75" s="86">
        <v>1928634.2789639484</v>
      </c>
      <c r="D75" s="86">
        <v>1608433.8427384703</v>
      </c>
      <c r="E75" s="88">
        <v>1790983</v>
      </c>
      <c r="F75" s="86">
        <v>361542.85839844414</v>
      </c>
      <c r="G75" s="86">
        <v>370949.9802335317</v>
      </c>
      <c r="H75" s="86">
        <v>303586.01395015756</v>
      </c>
      <c r="I75" s="7">
        <v>311846.856</v>
      </c>
      <c r="J75" s="86">
        <f t="shared" si="20"/>
        <v>9407.121835087542</v>
      </c>
      <c r="K75" s="86">
        <f t="shared" si="21"/>
        <v>-67363.96628337412</v>
      </c>
      <c r="L75" s="86">
        <f t="shared" si="22"/>
        <v>8260.842049842468</v>
      </c>
      <c r="M75" s="86">
        <f t="shared" si="23"/>
        <v>-49696.00239844411</v>
      </c>
      <c r="N75" s="86">
        <f t="shared" si="24"/>
        <v>2.6019382257359576</v>
      </c>
      <c r="O75" s="86">
        <f t="shared" si="25"/>
        <v>-18.159851697785538</v>
      </c>
      <c r="P75" s="86">
        <f t="shared" si="26"/>
        <v>2.721087820336389</v>
      </c>
      <c r="Q75" s="86">
        <f t="shared" si="27"/>
        <v>-13.74553562434798</v>
      </c>
      <c r="R75" s="86">
        <f>F75*100/F79</f>
        <v>7.696329385426535</v>
      </c>
      <c r="S75" s="86">
        <f>G75*100/G79</f>
        <v>8.741470796135177</v>
      </c>
      <c r="T75" s="86">
        <f>H75*100/H79</f>
        <v>7.830381570752662</v>
      </c>
      <c r="U75" s="99">
        <f>I75*100/I79</f>
        <v>7.568328218573926</v>
      </c>
    </row>
    <row r="76" spans="1:21" ht="12.75">
      <c r="A76" s="4" t="s">
        <v>54</v>
      </c>
      <c r="B76" s="86">
        <v>3483953.0168776372</v>
      </c>
      <c r="C76" s="86">
        <v>2856489.448722436</v>
      </c>
      <c r="D76" s="86">
        <v>2215736.9492981955</v>
      </c>
      <c r="E76" s="88">
        <v>2950857</v>
      </c>
      <c r="F76" s="86">
        <v>498052.1105825631</v>
      </c>
      <c r="G76" s="86">
        <v>591608.769479664</v>
      </c>
      <c r="H76" s="86">
        <v>443179.9964250931</v>
      </c>
      <c r="I76" s="7">
        <v>559140.652</v>
      </c>
      <c r="J76" s="86">
        <f t="shared" si="20"/>
        <v>93556.65889710095</v>
      </c>
      <c r="K76" s="86">
        <f t="shared" si="21"/>
        <v>-148428.77305457095</v>
      </c>
      <c r="L76" s="86">
        <f t="shared" si="22"/>
        <v>115960.65557490691</v>
      </c>
      <c r="M76" s="86">
        <f t="shared" si="23"/>
        <v>61088.54141743691</v>
      </c>
      <c r="N76" s="86">
        <f t="shared" si="24"/>
        <v>18.784512084020548</v>
      </c>
      <c r="O76" s="86">
        <f t="shared" si="25"/>
        <v>-25.089008262186184</v>
      </c>
      <c r="P76" s="86">
        <f t="shared" si="26"/>
        <v>26.165588814996692</v>
      </c>
      <c r="Q76" s="86">
        <f t="shared" si="27"/>
        <v>12.265491927337218</v>
      </c>
      <c r="R76" s="86">
        <f>F76*100/F79</f>
        <v>10.602264724935809</v>
      </c>
      <c r="S76" s="86">
        <f>G76*100/G79</f>
        <v>13.941315694068004</v>
      </c>
      <c r="T76" s="86">
        <f>H76*100/H79</f>
        <v>11.430923418965621</v>
      </c>
      <c r="U76" s="99">
        <f>I76*100/I79</f>
        <v>13.569994031568571</v>
      </c>
    </row>
    <row r="77" spans="1:21" ht="12.75">
      <c r="A77" s="4" t="s">
        <v>55</v>
      </c>
      <c r="B77" s="86">
        <v>2373430.686612965</v>
      </c>
      <c r="C77" s="86">
        <v>2122005.395519776</v>
      </c>
      <c r="D77" s="86">
        <v>1054105.5872242912</v>
      </c>
      <c r="E77" s="88">
        <v>1079158</v>
      </c>
      <c r="F77" s="86">
        <v>236941.2635648002</v>
      </c>
      <c r="G77" s="86">
        <v>376182.39847392373</v>
      </c>
      <c r="H77" s="86">
        <v>231072.4774104841</v>
      </c>
      <c r="I77" s="7">
        <v>196019.056</v>
      </c>
      <c r="J77" s="86">
        <f t="shared" si="20"/>
        <v>139241.13490912353</v>
      </c>
      <c r="K77" s="86">
        <f t="shared" si="21"/>
        <v>-145109.92106343963</v>
      </c>
      <c r="L77" s="86">
        <f t="shared" si="22"/>
        <v>-35053.421410484094</v>
      </c>
      <c r="M77" s="86">
        <f t="shared" si="23"/>
        <v>-40922.20756480019</v>
      </c>
      <c r="N77" s="86">
        <f t="shared" si="24"/>
        <v>58.76609789879127</v>
      </c>
      <c r="O77" s="86">
        <f t="shared" si="25"/>
        <v>-38.574351604996316</v>
      </c>
      <c r="P77" s="86">
        <f t="shared" si="26"/>
        <v>-15.169881676654265</v>
      </c>
      <c r="Q77" s="86">
        <f t="shared" si="27"/>
        <v>-17.271034580099016</v>
      </c>
      <c r="R77" s="86">
        <f>F77*100/F79</f>
        <v>5.043877833659659</v>
      </c>
      <c r="S77" s="86">
        <f>G77*100/G79</f>
        <v>8.864773218776518</v>
      </c>
      <c r="T77" s="86">
        <f>H77*100/H79</f>
        <v>5.960042905403009</v>
      </c>
      <c r="U77" s="99">
        <f>I77*100/I79</f>
        <v>4.757259931788514</v>
      </c>
    </row>
    <row r="78" spans="1:21" ht="12.75">
      <c r="A78" s="4" t="s">
        <v>56</v>
      </c>
      <c r="B78" s="86">
        <v>756683.9700805524</v>
      </c>
      <c r="C78" s="86">
        <v>518069.17920896044</v>
      </c>
      <c r="D78" s="86">
        <v>618900.6387854483</v>
      </c>
      <c r="E78" s="100">
        <v>754590</v>
      </c>
      <c r="F78" s="86">
        <v>124105.8566551592</v>
      </c>
      <c r="G78" s="86">
        <v>90833.7962338117</v>
      </c>
      <c r="H78" s="86">
        <v>101882.9151188771</v>
      </c>
      <c r="I78" s="101">
        <v>120051.88</v>
      </c>
      <c r="J78" s="86">
        <f t="shared" si="20"/>
        <v>-33272.06042134749</v>
      </c>
      <c r="K78" s="86">
        <f t="shared" si="21"/>
        <v>11049.1188850654</v>
      </c>
      <c r="L78" s="86">
        <f t="shared" si="22"/>
        <v>18168.964881122898</v>
      </c>
      <c r="M78" s="86">
        <f t="shared" si="23"/>
        <v>-4053.9766551591892</v>
      </c>
      <c r="N78" s="86">
        <f t="shared" si="24"/>
        <v>-26.809420053235122</v>
      </c>
      <c r="O78" s="86">
        <f t="shared" si="25"/>
        <v>12.164105589756808</v>
      </c>
      <c r="P78" s="86">
        <f t="shared" si="26"/>
        <v>17.83318121583322</v>
      </c>
      <c r="Q78" s="86">
        <f t="shared" si="27"/>
        <v>-3.2665474171968993</v>
      </c>
      <c r="R78" s="86">
        <f>F78*100/F79</f>
        <v>2.6418985447805086</v>
      </c>
      <c r="S78" s="86">
        <f>G78*100/G79</f>
        <v>2.1405068591190717</v>
      </c>
      <c r="T78" s="86">
        <f>H78*100/H79</f>
        <v>2.627861839025272</v>
      </c>
      <c r="U78" s="99">
        <f>I78*100/I79</f>
        <v>2.913584067356609</v>
      </c>
    </row>
    <row r="79" spans="1:21" s="94" customFormat="1" ht="13.5" thickBot="1">
      <c r="A79" s="14" t="s">
        <v>57</v>
      </c>
      <c r="B79" s="81">
        <f aca="true" t="shared" si="28" ref="B79:I79">SUM(B69:B78)</f>
        <v>28418906.300345223</v>
      </c>
      <c r="C79" s="81">
        <f t="shared" si="28"/>
        <v>24684587.255862795</v>
      </c>
      <c r="D79" s="81">
        <f t="shared" si="28"/>
        <v>20965491.513892867</v>
      </c>
      <c r="E79" s="81">
        <f t="shared" si="28"/>
        <v>24415771</v>
      </c>
      <c r="F79" s="81">
        <f t="shared" si="28"/>
        <v>4697601.158846546</v>
      </c>
      <c r="G79" s="81">
        <f t="shared" si="28"/>
        <v>4243564.828901996</v>
      </c>
      <c r="H79" s="81">
        <f t="shared" si="28"/>
        <v>3877027.079805214</v>
      </c>
      <c r="I79" s="81">
        <f t="shared" si="28"/>
        <v>4120419.2920000004</v>
      </c>
      <c r="J79" s="81">
        <f t="shared" si="20"/>
        <v>-454036.32994455006</v>
      </c>
      <c r="K79" s="81">
        <f t="shared" si="21"/>
        <v>-366537.74909678195</v>
      </c>
      <c r="L79" s="102">
        <f t="shared" si="22"/>
        <v>243392.2121947864</v>
      </c>
      <c r="M79" s="102">
        <f t="shared" si="23"/>
        <v>-577181.8668465456</v>
      </c>
      <c r="N79" s="103">
        <f t="shared" si="24"/>
        <v>-9.66528052492295</v>
      </c>
      <c r="O79" s="103">
        <f t="shared" si="25"/>
        <v>-8.637496158898603</v>
      </c>
      <c r="P79" s="102">
        <f t="shared" si="26"/>
        <v>6.277805317960655</v>
      </c>
      <c r="Q79" s="103">
        <f t="shared" si="27"/>
        <v>-12.286736300709434</v>
      </c>
      <c r="R79" s="81">
        <f>SUM(R69:R78)</f>
        <v>100.00000000000003</v>
      </c>
      <c r="S79" s="81">
        <f>SUM(S69:S78)</f>
        <v>99.99999999999999</v>
      </c>
      <c r="T79" s="81">
        <f>SUM(T69:T78)</f>
        <v>100</v>
      </c>
      <c r="U79" s="104">
        <f>SUM(U69:U78)</f>
        <v>100</v>
      </c>
    </row>
    <row r="80" spans="2:21" ht="12.7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  <row r="81" spans="2:21" ht="13.5" thickBo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</row>
    <row r="82" spans="1:21" ht="12.75">
      <c r="A82" s="105" t="s">
        <v>59</v>
      </c>
      <c r="B82" s="106" t="s">
        <v>60</v>
      </c>
      <c r="C82" s="107" t="s">
        <v>61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</row>
    <row r="83" spans="1:21" ht="12.75">
      <c r="A83" s="108" t="s">
        <v>62</v>
      </c>
      <c r="B83" s="86">
        <v>2905</v>
      </c>
      <c r="C83" s="109">
        <v>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ht="12.75">
      <c r="A84" s="4">
        <v>2008</v>
      </c>
      <c r="B84" s="86">
        <v>2607</v>
      </c>
      <c r="C84" s="109">
        <v>1.114307633294975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21" ht="12.75">
      <c r="A85" s="4">
        <v>2009</v>
      </c>
      <c r="B85" s="86">
        <v>2857</v>
      </c>
      <c r="C85" s="109">
        <v>1.016800840042002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</row>
    <row r="86" spans="1:21" ht="12.75">
      <c r="A86" s="110">
        <v>2010</v>
      </c>
      <c r="B86" s="111">
        <v>3491</v>
      </c>
      <c r="C86" s="112">
        <v>0.832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</row>
    <row r="87" spans="1:21" ht="13.5" thickBot="1">
      <c r="A87" s="113">
        <v>2011</v>
      </c>
      <c r="B87" s="102">
        <v>2735</v>
      </c>
      <c r="C87" s="114">
        <f>B83/B87</f>
        <v>1.0621572212065813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</row>
    <row r="88" spans="1:21" ht="12.75">
      <c r="A88" s="72"/>
      <c r="B88" s="28"/>
      <c r="C88" s="11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</row>
    <row r="89" spans="2:21" ht="12" customHeight="1" thickBot="1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17" ht="12.75" customHeight="1">
      <c r="A90" s="116" t="s">
        <v>63</v>
      </c>
      <c r="B90" s="159" t="s">
        <v>99</v>
      </c>
      <c r="C90" s="160"/>
      <c r="D90" s="160"/>
      <c r="E90" s="161"/>
      <c r="F90" s="156" t="s">
        <v>91</v>
      </c>
      <c r="G90" s="156"/>
      <c r="H90" s="156"/>
      <c r="I90" s="2"/>
      <c r="J90" s="159" t="s">
        <v>92</v>
      </c>
      <c r="K90" s="160"/>
      <c r="L90" s="160"/>
      <c r="M90" s="161"/>
      <c r="N90" s="159" t="s">
        <v>96</v>
      </c>
      <c r="O90" s="160"/>
      <c r="P90" s="160"/>
      <c r="Q90" s="176"/>
    </row>
    <row r="91" spans="1:17" ht="12.75" customHeight="1">
      <c r="A91" s="117"/>
      <c r="B91" s="30">
        <v>2008</v>
      </c>
      <c r="C91" s="30">
        <v>2009</v>
      </c>
      <c r="D91" s="30">
        <v>2010</v>
      </c>
      <c r="E91" s="30">
        <v>2011</v>
      </c>
      <c r="F91" s="30" t="s">
        <v>1</v>
      </c>
      <c r="G91" s="30" t="s">
        <v>2</v>
      </c>
      <c r="H91" s="30" t="s">
        <v>3</v>
      </c>
      <c r="I91" s="30" t="s">
        <v>4</v>
      </c>
      <c r="J91" s="30" t="s">
        <v>1</v>
      </c>
      <c r="K91" s="30" t="s">
        <v>2</v>
      </c>
      <c r="L91" s="53" t="s">
        <v>3</v>
      </c>
      <c r="M91" s="53" t="s">
        <v>4</v>
      </c>
      <c r="N91" s="118">
        <v>2008</v>
      </c>
      <c r="O91" s="118">
        <v>2009</v>
      </c>
      <c r="P91" s="119">
        <v>2010</v>
      </c>
      <c r="Q91" s="120">
        <v>2011</v>
      </c>
    </row>
    <row r="92" spans="1:17" ht="12.75">
      <c r="A92" s="121" t="s">
        <v>64</v>
      </c>
      <c r="B92" s="86">
        <f>J12+I20+J34</f>
        <v>2357494.778</v>
      </c>
      <c r="C92" s="86">
        <f>K12+J20+K34</f>
        <v>2094552.948528736</v>
      </c>
      <c r="D92" s="86">
        <f>L12+K20+L34</f>
        <v>2406673.94769279</v>
      </c>
      <c r="E92" s="86">
        <f>M12+L20+M34</f>
        <v>2293259.149</v>
      </c>
      <c r="F92" s="86">
        <f aca="true" t="shared" si="29" ref="F92:H95">C92-B92</f>
        <v>-262941.82947126403</v>
      </c>
      <c r="G92" s="86">
        <f t="shared" si="29"/>
        <v>312120.99916405417</v>
      </c>
      <c r="H92" s="86">
        <f t="shared" si="29"/>
        <v>-113414.79869278986</v>
      </c>
      <c r="I92" s="86">
        <f>E92-B92</f>
        <v>-64235.628999999724</v>
      </c>
      <c r="J92" s="122">
        <f aca="true" t="shared" si="30" ref="J92:L96">F92*100/B92</f>
        <v>-11.153442710669879</v>
      </c>
      <c r="K92" s="122">
        <f t="shared" si="30"/>
        <v>14.901556887511267</v>
      </c>
      <c r="L92" s="122">
        <f t="shared" si="30"/>
        <v>-4.712512004441541</v>
      </c>
      <c r="M92" s="123">
        <f>I92*100/B92</f>
        <v>-2.7247410937849263</v>
      </c>
      <c r="N92" s="86">
        <f>B92*100/B96</f>
        <v>19.685636016403393</v>
      </c>
      <c r="O92" s="86">
        <f>C92*100/C96</f>
        <v>18.895686546305466</v>
      </c>
      <c r="P92" s="99">
        <f>D92*100/D96</f>
        <v>20.786263380739737</v>
      </c>
      <c r="Q92" s="99">
        <f>E92*100/E96</f>
        <v>20.43568255471551</v>
      </c>
    </row>
    <row r="93" spans="1:17" ht="12.75">
      <c r="A93" s="121" t="s">
        <v>65</v>
      </c>
      <c r="B93" s="86">
        <f>F44</f>
        <v>1216998.068</v>
      </c>
      <c r="C93" s="86">
        <f>G44</f>
        <v>1142051.196</v>
      </c>
      <c r="D93" s="86">
        <f>H44</f>
        <v>1188339.724</v>
      </c>
      <c r="E93" s="86">
        <f>I44</f>
        <v>1099889.6479999998</v>
      </c>
      <c r="F93" s="86">
        <f t="shared" si="29"/>
        <v>-74946.87199999997</v>
      </c>
      <c r="G93" s="86">
        <f t="shared" si="29"/>
        <v>46288.52799999993</v>
      </c>
      <c r="H93" s="86">
        <f t="shared" si="29"/>
        <v>-88450.07600000012</v>
      </c>
      <c r="I93" s="86">
        <f>E93-B93</f>
        <v>-117108.42000000016</v>
      </c>
      <c r="J93" s="122">
        <f t="shared" si="30"/>
        <v>-6.15833943953311</v>
      </c>
      <c r="K93" s="122">
        <f t="shared" si="30"/>
        <v>4.053104463453487</v>
      </c>
      <c r="L93" s="122">
        <f t="shared" si="30"/>
        <v>-7.443164123326078</v>
      </c>
      <c r="M93" s="123">
        <f>I93*100/B93</f>
        <v>-9.622728505432612</v>
      </c>
      <c r="N93" s="86">
        <f>B93*100/B96</f>
        <v>10.162220176639623</v>
      </c>
      <c r="O93" s="86">
        <f>C93*100/C96</f>
        <v>10.302838815608583</v>
      </c>
      <c r="P93" s="99">
        <f>D93*100/D96</f>
        <v>10.263601562039531</v>
      </c>
      <c r="Q93" s="99">
        <f>E93*100/E96</f>
        <v>9.801332615002151</v>
      </c>
    </row>
    <row r="94" spans="1:17" ht="12.75">
      <c r="A94" s="121" t="s">
        <v>66</v>
      </c>
      <c r="B94" s="86">
        <f>F64</f>
        <v>3703616.4879999994</v>
      </c>
      <c r="C94" s="86">
        <f>G64</f>
        <v>3604651.5934000006</v>
      </c>
      <c r="D94" s="86">
        <f>H64</f>
        <v>4106153.48</v>
      </c>
      <c r="E94" s="86">
        <f>I64</f>
        <v>3708269.7079999996</v>
      </c>
      <c r="F94" s="86">
        <f t="shared" si="29"/>
        <v>-98964.89459999884</v>
      </c>
      <c r="G94" s="86">
        <f t="shared" si="29"/>
        <v>501501.8865999994</v>
      </c>
      <c r="H94" s="86">
        <f t="shared" si="29"/>
        <v>-397883.77200000035</v>
      </c>
      <c r="I94" s="86">
        <f>E94-B94</f>
        <v>4653.220000000205</v>
      </c>
      <c r="J94" s="122">
        <f t="shared" si="30"/>
        <v>-2.672115077807129</v>
      </c>
      <c r="K94" s="122">
        <f t="shared" si="30"/>
        <v>13.912631321102793</v>
      </c>
      <c r="L94" s="122">
        <f t="shared" si="30"/>
        <v>-9.689939110605295</v>
      </c>
      <c r="M94" s="123">
        <f>I94*100/B94</f>
        <v>0.1256398985984913</v>
      </c>
      <c r="N94" s="86">
        <f>B94*100/B96</f>
        <v>30.926068981145477</v>
      </c>
      <c r="O94" s="86">
        <f>C94*100/C96</f>
        <v>32.51880868677524</v>
      </c>
      <c r="P94" s="99">
        <f>D94*100/D96</f>
        <v>35.46454134297883</v>
      </c>
      <c r="Q94" s="99">
        <f>E94*100/E96</f>
        <v>33.045119481154444</v>
      </c>
    </row>
    <row r="95" spans="1:17" ht="12.75">
      <c r="A95" s="121" t="s">
        <v>67</v>
      </c>
      <c r="B95" s="86">
        <f>F79</f>
        <v>4697601.158846546</v>
      </c>
      <c r="C95" s="86">
        <f>G79</f>
        <v>4243564.828901996</v>
      </c>
      <c r="D95" s="86">
        <f>H79</f>
        <v>3877027.079805214</v>
      </c>
      <c r="E95" s="86">
        <f>I79</f>
        <v>4120419.2920000004</v>
      </c>
      <c r="F95" s="86">
        <f t="shared" si="29"/>
        <v>-454036.32994455006</v>
      </c>
      <c r="G95" s="86">
        <f t="shared" si="29"/>
        <v>-366537.74909678195</v>
      </c>
      <c r="H95" s="86">
        <f t="shared" si="29"/>
        <v>243392.2121947864</v>
      </c>
      <c r="I95" s="86">
        <f>E95-B95</f>
        <v>-577181.8668465456</v>
      </c>
      <c r="J95" s="122">
        <f t="shared" si="30"/>
        <v>-9.665280524922952</v>
      </c>
      <c r="K95" s="122">
        <f t="shared" si="30"/>
        <v>-8.637496158898601</v>
      </c>
      <c r="L95" s="122">
        <f t="shared" si="30"/>
        <v>6.277805317960655</v>
      </c>
      <c r="M95" s="123">
        <f>I95*100/B95</f>
        <v>-12.286736300709435</v>
      </c>
      <c r="N95" s="86">
        <f>B95*100/B96</f>
        <v>39.22607482581151</v>
      </c>
      <c r="O95" s="86">
        <f>C95*100/C96</f>
        <v>38.28266595131071</v>
      </c>
      <c r="P95" s="99">
        <f>D95*100/D96</f>
        <v>33.4855937142419</v>
      </c>
      <c r="Q95" s="99">
        <f>E95*100/E96</f>
        <v>36.7178653491279</v>
      </c>
    </row>
    <row r="96" spans="1:17" s="94" customFormat="1" ht="26.25" thickBot="1">
      <c r="A96" s="124" t="s">
        <v>100</v>
      </c>
      <c r="B96" s="81">
        <f aca="true" t="shared" si="31" ref="B96:I96">SUM(B92:B95)</f>
        <v>11975710.492846545</v>
      </c>
      <c r="C96" s="81">
        <f t="shared" si="31"/>
        <v>11084820.566830732</v>
      </c>
      <c r="D96" s="81">
        <f t="shared" si="31"/>
        <v>11578194.231498003</v>
      </c>
      <c r="E96" s="81">
        <f t="shared" si="31"/>
        <v>11221837.797</v>
      </c>
      <c r="F96" s="81">
        <f t="shared" si="31"/>
        <v>-890889.9260158129</v>
      </c>
      <c r="G96" s="81">
        <f t="shared" si="31"/>
        <v>493373.66466727154</v>
      </c>
      <c r="H96" s="81">
        <f t="shared" si="31"/>
        <v>-356356.4344980039</v>
      </c>
      <c r="I96" s="81">
        <f t="shared" si="31"/>
        <v>-753872.6958465453</v>
      </c>
      <c r="J96" s="103">
        <f t="shared" si="30"/>
        <v>-7.439140471439824</v>
      </c>
      <c r="K96" s="103">
        <f t="shared" si="30"/>
        <v>4.450894461418714</v>
      </c>
      <c r="L96" s="103">
        <f t="shared" si="30"/>
        <v>-3.077823945365771</v>
      </c>
      <c r="M96" s="125">
        <f>I96*100/B96</f>
        <v>-6.295014365092212</v>
      </c>
      <c r="N96" s="103">
        <f>SUM(N92:N95)</f>
        <v>100</v>
      </c>
      <c r="O96" s="103">
        <f>SUM(O92:O95)</f>
        <v>100</v>
      </c>
      <c r="P96" s="126">
        <f>SUM(P92:P95)</f>
        <v>100</v>
      </c>
      <c r="Q96" s="126">
        <f>SUM(Q92:Q95)</f>
        <v>100</v>
      </c>
    </row>
    <row r="97" spans="1:13" ht="12.75" customHeight="1">
      <c r="A97" s="137" t="s">
        <v>104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</row>
    <row r="98" spans="1:13" ht="12.7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</row>
    <row r="99" spans="1:13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</row>
    <row r="100" spans="1:13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1:13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</row>
    <row r="102" spans="1:13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</row>
    <row r="105" spans="1:8" ht="12.75">
      <c r="A105" s="94" t="s">
        <v>101</v>
      </c>
      <c r="H105" s="95"/>
    </row>
    <row r="106" ht="12.75">
      <c r="A106" t="s">
        <v>102</v>
      </c>
    </row>
    <row r="108" spans="1:3" ht="12.75">
      <c r="A108" s="127" t="s">
        <v>68</v>
      </c>
      <c r="B108" s="128">
        <v>2.4</v>
      </c>
      <c r="C108" s="129" t="s">
        <v>69</v>
      </c>
    </row>
    <row r="109" spans="1:3" ht="12.75">
      <c r="A109" s="130" t="s">
        <v>70</v>
      </c>
      <c r="B109" s="72">
        <v>2.65</v>
      </c>
      <c r="C109" s="131" t="s">
        <v>69</v>
      </c>
    </row>
    <row r="110" spans="1:3" ht="12.75">
      <c r="A110" s="132" t="s">
        <v>71</v>
      </c>
      <c r="B110" s="133">
        <v>0.164</v>
      </c>
      <c r="C110" s="134" t="s">
        <v>72</v>
      </c>
    </row>
    <row r="112" spans="1:5" ht="12.75">
      <c r="A112" s="149" t="s">
        <v>103</v>
      </c>
      <c r="B112" s="149"/>
      <c r="C112" s="149"/>
      <c r="D112" s="149"/>
      <c r="E112" s="149"/>
    </row>
    <row r="114" spans="1:5" ht="12.75">
      <c r="A114" s="127" t="s">
        <v>73</v>
      </c>
      <c r="B114" s="128" t="s">
        <v>74</v>
      </c>
      <c r="C114" s="129"/>
      <c r="D114" s="135" t="s">
        <v>75</v>
      </c>
      <c r="E114" s="136"/>
    </row>
    <row r="115" spans="1:5" ht="12.75">
      <c r="A115" s="130" t="s">
        <v>76</v>
      </c>
      <c r="B115" s="72" t="s">
        <v>77</v>
      </c>
      <c r="C115" s="131"/>
      <c r="D115" s="130" t="s">
        <v>78</v>
      </c>
      <c r="E115" s="131" t="s">
        <v>79</v>
      </c>
    </row>
    <row r="116" spans="1:5" ht="12.75">
      <c r="A116" s="130" t="s">
        <v>80</v>
      </c>
      <c r="B116" s="72" t="s">
        <v>81</v>
      </c>
      <c r="C116" s="131"/>
      <c r="D116" s="130" t="s">
        <v>82</v>
      </c>
      <c r="E116" s="131" t="s">
        <v>83</v>
      </c>
    </row>
    <row r="117" spans="1:5" ht="12.75">
      <c r="A117" s="132" t="s">
        <v>84</v>
      </c>
      <c r="B117" s="133" t="s">
        <v>85</v>
      </c>
      <c r="C117" s="134"/>
      <c r="D117" s="132" t="s">
        <v>86</v>
      </c>
      <c r="E117" s="134" t="s">
        <v>87</v>
      </c>
    </row>
  </sheetData>
  <sheetProtection/>
  <mergeCells count="106">
    <mergeCell ref="N22:Q22"/>
    <mergeCell ref="M23:M24"/>
    <mergeCell ref="P52:P53"/>
    <mergeCell ref="J25:J32"/>
    <mergeCell ref="L52:L53"/>
    <mergeCell ref="K52:K53"/>
    <mergeCell ref="M52:M53"/>
    <mergeCell ref="J23:J24"/>
    <mergeCell ref="K23:K24"/>
    <mergeCell ref="L23:L24"/>
    <mergeCell ref="T23:T24"/>
    <mergeCell ref="N39:Q39"/>
    <mergeCell ref="R39:U39"/>
    <mergeCell ref="J4:J5"/>
    <mergeCell ref="U4:U5"/>
    <mergeCell ref="Q16:T16"/>
    <mergeCell ref="M16:P16"/>
    <mergeCell ref="O4:O5"/>
    <mergeCell ref="Q4:Q5"/>
    <mergeCell ref="R4:R5"/>
    <mergeCell ref="R22:U22"/>
    <mergeCell ref="J22:M22"/>
    <mergeCell ref="F23:G23"/>
    <mergeCell ref="A67:A68"/>
    <mergeCell ref="B67:E67"/>
    <mergeCell ref="B52:B53"/>
    <mergeCell ref="C52:C53"/>
    <mergeCell ref="A39:A40"/>
    <mergeCell ref="A51:A53"/>
    <mergeCell ref="D52:D53"/>
    <mergeCell ref="F52:F53"/>
    <mergeCell ref="G52:G53"/>
    <mergeCell ref="I52:I53"/>
    <mergeCell ref="F18:G18"/>
    <mergeCell ref="F19:G19"/>
    <mergeCell ref="D20:E20"/>
    <mergeCell ref="T52:T53"/>
    <mergeCell ref="B90:E90"/>
    <mergeCell ref="J90:M90"/>
    <mergeCell ref="N90:Q90"/>
    <mergeCell ref="R67:U67"/>
    <mergeCell ref="U52:U53"/>
    <mergeCell ref="F67:I67"/>
    <mergeCell ref="N52:N53"/>
    <mergeCell ref="O52:O53"/>
    <mergeCell ref="N67:Q67"/>
    <mergeCell ref="N3:Q3"/>
    <mergeCell ref="F90:H90"/>
    <mergeCell ref="R52:R53"/>
    <mergeCell ref="S52:S53"/>
    <mergeCell ref="H52:H53"/>
    <mergeCell ref="Q52:Q53"/>
    <mergeCell ref="H4:I4"/>
    <mergeCell ref="F39:I39"/>
    <mergeCell ref="F51:I51"/>
    <mergeCell ref="B22:I22"/>
    <mergeCell ref="R3:U3"/>
    <mergeCell ref="B3:I3"/>
    <mergeCell ref="J3:M3"/>
    <mergeCell ref="S4:S5"/>
    <mergeCell ref="M4:M5"/>
    <mergeCell ref="P4:P5"/>
    <mergeCell ref="T4:T5"/>
    <mergeCell ref="N4:N5"/>
    <mergeCell ref="K4:K5"/>
    <mergeCell ref="L4:L5"/>
    <mergeCell ref="A1:U2"/>
    <mergeCell ref="J51:L51"/>
    <mergeCell ref="N51:Q51"/>
    <mergeCell ref="S23:S24"/>
    <mergeCell ref="U23:U24"/>
    <mergeCell ref="A16:A17"/>
    <mergeCell ref="B17:C17"/>
    <mergeCell ref="N23:N24"/>
    <mergeCell ref="O23:O24"/>
    <mergeCell ref="Q23:Q24"/>
    <mergeCell ref="B16:G16"/>
    <mergeCell ref="B4:C4"/>
    <mergeCell ref="A22:A24"/>
    <mergeCell ref="B39:E39"/>
    <mergeCell ref="B51:E51"/>
    <mergeCell ref="R51:U51"/>
    <mergeCell ref="R23:R24"/>
    <mergeCell ref="P23:P24"/>
    <mergeCell ref="I16:L16"/>
    <mergeCell ref="D19:E19"/>
    <mergeCell ref="B18:C18"/>
    <mergeCell ref="D4:E4"/>
    <mergeCell ref="F4:G4"/>
    <mergeCell ref="D17:E17"/>
    <mergeCell ref="F17:G17"/>
    <mergeCell ref="A112:E112"/>
    <mergeCell ref="A3:A5"/>
    <mergeCell ref="B19:C19"/>
    <mergeCell ref="B20:C20"/>
    <mergeCell ref="D18:E18"/>
    <mergeCell ref="A97:M102"/>
    <mergeCell ref="B23:C23"/>
    <mergeCell ref="B24:C34"/>
    <mergeCell ref="F20:G20"/>
    <mergeCell ref="D23:E23"/>
    <mergeCell ref="H23:I23"/>
    <mergeCell ref="J67:L67"/>
    <mergeCell ref="J52:J53"/>
    <mergeCell ref="J39:M39"/>
    <mergeCell ref="E52:E53"/>
  </mergeCells>
  <printOptions/>
  <pageMargins left="0.47" right="0.22" top="1" bottom="1" header="0" footer="0"/>
  <pageSetup horizontalDpi="600" verticalDpi="600" orientation="landscape" paperSize="66" r:id="rId1"/>
  <headerFooter alignWithMargins="0"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Vordingborg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Jørgen Jensen</dc:creator>
  <cp:keywords/>
  <dc:description/>
  <cp:lastModifiedBy>thwj</cp:lastModifiedBy>
  <dcterms:created xsi:type="dcterms:W3CDTF">2012-03-22T10:15:05Z</dcterms:created>
  <dcterms:modified xsi:type="dcterms:W3CDTF">2012-06-01T09:20:53Z</dcterms:modified>
  <cp:category/>
  <cp:version/>
  <cp:contentType/>
  <cp:contentStatus/>
</cp:coreProperties>
</file>