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lan-Teknikomraadet\3-Natur_Plan_Byg_Beredskab\6-Energi\Klimakommune\2016\"/>
    </mc:Choice>
  </mc:AlternateContent>
  <bookViews>
    <workbookView xWindow="-765" yWindow="300" windowWidth="28560" windowHeight="12465" tabRatio="640" activeTab="1"/>
  </bookViews>
  <sheets>
    <sheet name="Introark" sheetId="6" r:id="rId1"/>
    <sheet name="Bygn el og varmeforbrug mm" sheetId="1" r:id="rId2"/>
    <sheet name="Transport" sheetId="3" r:id="rId3"/>
    <sheet name="Andre projekter" sheetId="4" state="hidden" r:id="rId4"/>
    <sheet name="Samlet opgørelse" sheetId="5" r:id="rId5"/>
    <sheet name="Emissionsfaktorer" sheetId="2" r:id="rId6"/>
  </sheets>
  <definedNames>
    <definedName name="_xlnm.Print_Area" localSheetId="3">'Andre projekter'!#REF!</definedName>
    <definedName name="_xlnm.Print_Area" localSheetId="1">'Bygn el og varmeforbrug mm'!$A$1:$O$146</definedName>
    <definedName name="_xlnm.Print_Area" localSheetId="5">Emissionsfaktorer!$A$1:$D$20</definedName>
    <definedName name="_xlnm.Print_Area" localSheetId="0">Introark!$A$1:$L$20</definedName>
    <definedName name="_xlnm.Print_Area" localSheetId="4">'Samlet opgørelse'!$A$1:$I$23</definedName>
    <definedName name="_xlnm.Print_Area" localSheetId="2">Transport!$A$1:$E$22</definedName>
  </definedNames>
  <calcPr calcId="152511"/>
</workbook>
</file>

<file path=xl/calcChain.xml><?xml version="1.0" encoding="utf-8"?>
<calcChain xmlns="http://schemas.openxmlformats.org/spreadsheetml/2006/main">
  <c r="E19" i="5" l="1"/>
  <c r="D28" i="5" l="1"/>
  <c r="E138" i="1"/>
  <c r="E131" i="1"/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2" i="1"/>
  <c r="M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2" i="1"/>
  <c r="J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2" i="1"/>
  <c r="G11" i="1"/>
  <c r="I12" i="3" l="1"/>
  <c r="I13" i="3" s="1"/>
  <c r="H12" i="3"/>
  <c r="H13" i="3" s="1"/>
  <c r="J13" i="3" s="1"/>
  <c r="J11" i="3"/>
  <c r="J10" i="3"/>
  <c r="J9" i="3"/>
  <c r="J12" i="3" s="1"/>
  <c r="J8" i="3"/>
  <c r="J7" i="3"/>
  <c r="G8" i="5" l="1"/>
  <c r="F13" i="3" l="1"/>
  <c r="E13" i="3"/>
  <c r="C13" i="3"/>
  <c r="D13" i="3" s="1"/>
  <c r="C17" i="5" s="1"/>
  <c r="C20" i="5" s="1"/>
  <c r="B13" i="3"/>
  <c r="G12" i="3"/>
  <c r="F12" i="3"/>
  <c r="E12" i="3"/>
  <c r="D12" i="3"/>
  <c r="C12" i="3"/>
  <c r="B12" i="3"/>
  <c r="G11" i="3"/>
  <c r="G10" i="3"/>
  <c r="G9" i="3"/>
  <c r="G8" i="3"/>
  <c r="D11" i="3"/>
  <c r="D10" i="3"/>
  <c r="D9" i="3"/>
  <c r="D8" i="3"/>
  <c r="G7" i="3"/>
  <c r="G13" i="3" l="1"/>
  <c r="B20" i="5"/>
  <c r="E121" i="1" l="1"/>
  <c r="E25" i="1"/>
  <c r="N10" i="1" l="1"/>
  <c r="H121" i="1"/>
  <c r="K25" i="1"/>
  <c r="K10" i="1"/>
  <c r="O10" i="1" s="1"/>
  <c r="N50" i="1"/>
  <c r="H25" i="1"/>
  <c r="K50" i="1"/>
  <c r="N131" i="1"/>
  <c r="N64" i="1"/>
  <c r="N25" i="1"/>
  <c r="O25" i="1" s="1"/>
  <c r="H91" i="1"/>
  <c r="N121" i="1"/>
  <c r="N97" i="1"/>
  <c r="H10" i="1"/>
  <c r="H131" i="1"/>
  <c r="H97" i="1"/>
  <c r="H64" i="1"/>
  <c r="H50" i="1"/>
  <c r="N91" i="1"/>
  <c r="O64" i="1" l="1"/>
  <c r="E91" i="1"/>
  <c r="N138" i="1"/>
  <c r="N145" i="1" s="1"/>
  <c r="N146" i="1" s="1"/>
  <c r="K138" i="1"/>
  <c r="H138" i="1"/>
  <c r="K131" i="1"/>
  <c r="K121" i="1"/>
  <c r="K97" i="1"/>
  <c r="K91" i="1"/>
  <c r="K64" i="1"/>
  <c r="H145" i="1" l="1"/>
  <c r="H146" i="1" s="1"/>
  <c r="O138" i="1"/>
  <c r="O91" i="1"/>
  <c r="E13" i="5" s="1"/>
  <c r="K145" i="1"/>
  <c r="C138" i="1"/>
  <c r="E97" i="1"/>
  <c r="E64" i="1"/>
  <c r="E50" i="1"/>
  <c r="E10" i="1"/>
  <c r="C131" i="1"/>
  <c r="C121" i="1"/>
  <c r="K146" i="1" l="1"/>
  <c r="I149" i="1" s="1"/>
  <c r="E145" i="1"/>
  <c r="E146" i="1" s="1"/>
  <c r="E18" i="5"/>
  <c r="E9" i="5"/>
  <c r="O131" i="1"/>
  <c r="O121" i="1"/>
  <c r="E15" i="5" s="1"/>
  <c r="C50" i="1"/>
  <c r="C25" i="1"/>
  <c r="E16" i="5" l="1"/>
  <c r="H150" i="1"/>
  <c r="E150" i="1"/>
  <c r="F18" i="5"/>
  <c r="O50" i="1"/>
  <c r="E11" i="5" s="1"/>
  <c r="C97" i="1" l="1"/>
  <c r="C91" i="1"/>
  <c r="C64" i="1"/>
  <c r="C10" i="1"/>
  <c r="D7" i="3" l="1"/>
  <c r="E12" i="5" l="1"/>
  <c r="O97" i="1"/>
  <c r="O146" i="1" s="1"/>
  <c r="E10" i="5" l="1"/>
  <c r="E14" i="5"/>
  <c r="E8" i="5" l="1"/>
  <c r="E20" i="5" s="1"/>
  <c r="F20" i="5" s="1"/>
  <c r="G18" i="5"/>
  <c r="C8" i="5"/>
  <c r="G17" i="5"/>
  <c r="F8" i="5" l="1"/>
  <c r="G20" i="5"/>
</calcChain>
</file>

<file path=xl/sharedStrings.xml><?xml version="1.0" encoding="utf-8"?>
<sst xmlns="http://schemas.openxmlformats.org/spreadsheetml/2006/main" count="272" uniqueCount="222">
  <si>
    <t>Fyringsolie</t>
  </si>
  <si>
    <t>Naturgas</t>
  </si>
  <si>
    <t>Diesel</t>
  </si>
  <si>
    <t>Benzin</t>
  </si>
  <si>
    <t>El</t>
  </si>
  <si>
    <t>Varme</t>
  </si>
  <si>
    <t>g/km</t>
  </si>
  <si>
    <t>Enhed</t>
  </si>
  <si>
    <t>Værdi</t>
  </si>
  <si>
    <t>Energistyrelsen</t>
  </si>
  <si>
    <t>MJ/liter</t>
  </si>
  <si>
    <r>
      <t>MJ/Nm</t>
    </r>
    <r>
      <rPr>
        <vertAlign val="superscript"/>
        <sz val="9"/>
        <color theme="1"/>
        <rFont val="Verdana"/>
        <family val="2"/>
      </rPr>
      <t>3</t>
    </r>
  </si>
  <si>
    <t>g/kwh</t>
  </si>
  <si>
    <t>g/liter</t>
  </si>
  <si>
    <t>Område/delområde</t>
  </si>
  <si>
    <t>Ændring (%)</t>
  </si>
  <si>
    <t>Transport i alt</t>
  </si>
  <si>
    <t>I alt</t>
  </si>
  <si>
    <t>kWh</t>
  </si>
  <si>
    <t>liter</t>
  </si>
  <si>
    <t>Areal</t>
  </si>
  <si>
    <t>Fjernvarme</t>
  </si>
  <si>
    <t>Kilde</t>
  </si>
  <si>
    <t>Energinet.dk</t>
  </si>
  <si>
    <t>Lokal fjernvarmeværk</t>
  </si>
  <si>
    <t>Adm. bygninger i alt</t>
  </si>
  <si>
    <t>Skoler i alt</t>
  </si>
  <si>
    <t>Daginstitutioner i alt</t>
  </si>
  <si>
    <t>Fritidsklubber i alt</t>
  </si>
  <si>
    <t>m2</t>
  </si>
  <si>
    <t>Ældrepleje i alt</t>
  </si>
  <si>
    <t>Nm3</t>
  </si>
  <si>
    <t>Emissionsfaktorer</t>
  </si>
  <si>
    <t>CO2-emissionsfaktor for LPG (ukrudtsbrændere)</t>
  </si>
  <si>
    <t>Gnsn CO2-emission pr. km for benzinbil</t>
  </si>
  <si>
    <t>Gnsn CO2-emission pr. km for dieselbil</t>
  </si>
  <si>
    <t>Gnsn CO2-emission pr. km for alle biler</t>
  </si>
  <si>
    <t>g/kg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</si>
  <si>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-udledninger</t>
    </r>
  </si>
  <si>
    <t>CO2-emission (tons)</t>
  </si>
  <si>
    <t>Opgørelse for transport</t>
  </si>
  <si>
    <t>Forvaltningens køretøjer</t>
  </si>
  <si>
    <t>Energiindhold</t>
  </si>
  <si>
    <t>tons CO2</t>
  </si>
  <si>
    <t>CO2-emission</t>
  </si>
  <si>
    <t>Brændstofforbrug</t>
  </si>
  <si>
    <t xml:space="preserve">  - Adm. bygninger i alt</t>
  </si>
  <si>
    <t xml:space="preserve">  - Skoler i alt</t>
  </si>
  <si>
    <t xml:space="preserve">  - Daginstitutioner i alt</t>
  </si>
  <si>
    <t xml:space="preserve">  - Fritidsklubber i alt</t>
  </si>
  <si>
    <t xml:space="preserve">  - Ældrepleje i alt</t>
  </si>
  <si>
    <t xml:space="preserve">  - Specialinstitutioner i alt</t>
  </si>
  <si>
    <t xml:space="preserve">  - Kulturinstitutioner i alt</t>
  </si>
  <si>
    <t>Bygningers el og varmeforbrug i alt</t>
  </si>
  <si>
    <t>Samlet opgørelse</t>
  </si>
  <si>
    <t>Ændring (%)*</t>
  </si>
  <si>
    <t>Fiktiv til sammenligning</t>
  </si>
  <si>
    <t>- og andre faktorer</t>
  </si>
  <si>
    <t>Bilag 1 – Regneark med opstillet CO2-opgørelse for en fiktiv kommune</t>
  </si>
  <si>
    <t>Bilag til:</t>
  </si>
  <si>
    <t>Klimakommuner</t>
  </si>
  <si>
    <r>
      <t>Vejledning til opgørelse af CO</t>
    </r>
    <r>
      <rPr>
        <b/>
        <vertAlign val="subscript"/>
        <sz val="14"/>
        <color theme="1"/>
        <rFont val="Verdana"/>
        <family val="2"/>
      </rPr>
      <t>2</t>
    </r>
    <r>
      <rPr>
        <b/>
        <sz val="14"/>
        <color theme="1"/>
        <rFont val="Verdana"/>
        <family val="2"/>
      </rPr>
      <t>-udledninger og</t>
    </r>
  </si>
  <si>
    <t>-reduktioner for kommunen som virksomhed</t>
  </si>
  <si>
    <t>Se vejledningens afsnit 7 for forklaring på dette regneark</t>
  </si>
  <si>
    <t>Christian Poll</t>
  </si>
  <si>
    <t>Danmarks Naturfredningsforening</t>
  </si>
  <si>
    <t>Masnedøgade 20</t>
  </si>
  <si>
    <t>2100 Ø</t>
  </si>
  <si>
    <t>tlf. 31193249</t>
  </si>
  <si>
    <t>cpo@dn.dk</t>
  </si>
  <si>
    <t>Kontakt:</t>
  </si>
  <si>
    <t>Gnsn CO2-emission pr. km for taxa</t>
  </si>
  <si>
    <t>Miljø og Sundhed</t>
  </si>
  <si>
    <r>
      <t>g/Nm</t>
    </r>
    <r>
      <rPr>
        <vertAlign val="superscript"/>
        <sz val="10"/>
        <rFont val="Verdana"/>
        <family val="2"/>
      </rPr>
      <t>3</t>
    </r>
  </si>
  <si>
    <t>Andet</t>
  </si>
  <si>
    <t xml:space="preserve">  - Vejbelysning</t>
  </si>
  <si>
    <t>Opgørelse for bygningers el-og varmeforbrug samt andet</t>
  </si>
  <si>
    <t>Version II-A – 12. marts 2012</t>
  </si>
  <si>
    <t>Varde Kommune</t>
  </si>
  <si>
    <r>
      <t>Varde Kommune</t>
    </r>
    <r>
      <rPr>
        <b/>
        <sz val="10"/>
        <color rgb="FF000000"/>
        <rFont val="Verdana"/>
        <family val="2"/>
      </rPr>
      <t xml:space="preserve"> </t>
    </r>
  </si>
  <si>
    <t xml:space="preserve"> </t>
  </si>
  <si>
    <t xml:space="preserve">Energibesparende tiltag </t>
  </si>
  <si>
    <t>Tistrup Stationsskole</t>
  </si>
  <si>
    <t>Agerbæk skole</t>
  </si>
  <si>
    <t>Alslev skole</t>
  </si>
  <si>
    <t>Ansager skole</t>
  </si>
  <si>
    <t>Billum skole</t>
  </si>
  <si>
    <t>Horne skole</t>
  </si>
  <si>
    <t>Janderup skole</t>
  </si>
  <si>
    <t>Lunde-kvong skole</t>
  </si>
  <si>
    <t>Nordenskov skole</t>
  </si>
  <si>
    <t>Næsbjerg skole</t>
  </si>
  <si>
    <t>Nørre Nebel skole</t>
  </si>
  <si>
    <t>Oksbøl Blåvandshuk skole</t>
  </si>
  <si>
    <t>Outrup skole</t>
  </si>
  <si>
    <t>Sig Thorstrup skole</t>
  </si>
  <si>
    <t>Starup skole</t>
  </si>
  <si>
    <t>Tistrup skole</t>
  </si>
  <si>
    <t>Brorsonskolen</t>
  </si>
  <si>
    <t>Lykkegårdskolen</t>
  </si>
  <si>
    <t>Sct. Jacobi skole</t>
  </si>
  <si>
    <t>Ølgod skole</t>
  </si>
  <si>
    <t>Skolen ved Tippen, Ansager</t>
  </si>
  <si>
    <t>Varde STU center</t>
  </si>
  <si>
    <t>Ungdomsskolen</t>
  </si>
  <si>
    <t>Årre skole</t>
  </si>
  <si>
    <t>Regnbuen</t>
  </si>
  <si>
    <t>Isbjergparken</t>
  </si>
  <si>
    <t>Agerbæk børnehus</t>
  </si>
  <si>
    <t>Børnehuset lysningen (Hoppeloppen)</t>
  </si>
  <si>
    <t>Lundparken</t>
  </si>
  <si>
    <t>Solsikken</t>
  </si>
  <si>
    <t>Naturligvis</t>
  </si>
  <si>
    <t>Sønderalle</t>
  </si>
  <si>
    <t>Skovmusen</t>
  </si>
  <si>
    <t>HolmeÅHuset (Starup)</t>
  </si>
  <si>
    <t>Højgårdsparken</t>
  </si>
  <si>
    <t>Kilden</t>
  </si>
  <si>
    <t>Mælkevejen</t>
  </si>
  <si>
    <t>Nordenskov (Teglhuset)</t>
  </si>
  <si>
    <t>Oksbøl børnehave</t>
  </si>
  <si>
    <t>Outrup børnehave</t>
  </si>
  <si>
    <t>Skovbrynet</t>
  </si>
  <si>
    <t>Smørhullet</t>
  </si>
  <si>
    <t>Svalehuset</t>
  </si>
  <si>
    <t>Søndermarken</t>
  </si>
  <si>
    <t>Trinbrættet</t>
  </si>
  <si>
    <t>Vestervold</t>
  </si>
  <si>
    <t>Østervang</t>
  </si>
  <si>
    <t>Kærhøgevej</t>
  </si>
  <si>
    <t>SFO i alt</t>
  </si>
  <si>
    <t>Alslev SFO</t>
  </si>
  <si>
    <t>Ansager SFO</t>
  </si>
  <si>
    <t>Billum SFO</t>
  </si>
  <si>
    <t>Horne SFO</t>
  </si>
  <si>
    <t>Janderup SFO</t>
  </si>
  <si>
    <t>Blåvandshukskole SFO 2 og 3</t>
  </si>
  <si>
    <t>Ourtrup SFO</t>
  </si>
  <si>
    <t>Sig Thorstrup SFO</t>
  </si>
  <si>
    <t>Brorson SFO</t>
  </si>
  <si>
    <t>Ølgod SFO</t>
  </si>
  <si>
    <t>Blåvandshukskole SFO 1</t>
  </si>
  <si>
    <t>Hedevang</t>
  </si>
  <si>
    <t>Årre</t>
  </si>
  <si>
    <t>Varde fritidsklubben</t>
  </si>
  <si>
    <t>Ungehus</t>
  </si>
  <si>
    <t>Fælles Klubber</t>
  </si>
  <si>
    <t>Stålværksvej 13 (atletklub, skytteklub, bueskytter og modelsnedkeriet)</t>
  </si>
  <si>
    <t>Agerbæk klubhus</t>
  </si>
  <si>
    <t>Bittegården</t>
  </si>
  <si>
    <t>Ejendommen Rosenvænget, Ølgod</t>
  </si>
  <si>
    <t>Ejendommen Løkkevang, Ølgod</t>
  </si>
  <si>
    <t>Ældrecentrene Søndervang</t>
  </si>
  <si>
    <t>Ældrebolger Helle Plejecenter + Vinkelvej</t>
  </si>
  <si>
    <t>Poghøj, Vestergade 20 Oksbøl</t>
  </si>
  <si>
    <t>Ældreboliger Møllegården 2, Outrup</t>
  </si>
  <si>
    <t>Ældreboliger Årre, Hybenbo</t>
  </si>
  <si>
    <t>Hornelunden, Horne</t>
  </si>
  <si>
    <t>Tistrup Plejecenter</t>
  </si>
  <si>
    <t>Carolineparken Varde</t>
  </si>
  <si>
    <t>Sognelunden Agerbæk</t>
  </si>
  <si>
    <t>Starup helle Plejecenter</t>
  </si>
  <si>
    <t>Ølgod aktivitetscenter</t>
  </si>
  <si>
    <t>Ølgod Vinkelvejscentret</t>
  </si>
  <si>
    <t>Alslev Thueslund</t>
  </si>
  <si>
    <t>Outrup møllegården</t>
  </si>
  <si>
    <t>Ældreboliger Sognelunden</t>
  </si>
  <si>
    <t>Ældreboliger Nordenskov Solhøj</t>
  </si>
  <si>
    <t>Ældreboliger Lyngparken Varde</t>
  </si>
  <si>
    <t>Specialinstitutioner total</t>
  </si>
  <si>
    <t>Varde Bo-Østervang</t>
  </si>
  <si>
    <t>Varde Lunden</t>
  </si>
  <si>
    <t>Afdeling 1 Ølgod (Rosenvænget, Løkkevang, Café løkkevang</t>
  </si>
  <si>
    <t>Kirkegade og Gartnervænget Oksbøl</t>
  </si>
  <si>
    <t>Afdeling 4, Varde Humlehaven 2, 59 og 72 , Café 1C Kærhøgevej og Svaneparken</t>
  </si>
  <si>
    <t>Botilbud Søndergade 44, Varde</t>
  </si>
  <si>
    <t>Janderup, Vidagerhus</t>
  </si>
  <si>
    <t>Varde Støttecenter</t>
  </si>
  <si>
    <t>Kulturinstitutioner total</t>
  </si>
  <si>
    <t>Oksbøl, Præstegaardsvej 21, tidl. Vandrehjem</t>
  </si>
  <si>
    <t>Ølgod Helsecenter</t>
  </si>
  <si>
    <t>7 Kanten</t>
  </si>
  <si>
    <t>Lokalarkiv Næsbjerg</t>
  </si>
  <si>
    <t>Medborgehus Oksbøl</t>
  </si>
  <si>
    <t>Varde Medborgerhuset</t>
  </si>
  <si>
    <t>Agerbæk Brandstation</t>
  </si>
  <si>
    <t>Blåvandshuk Fyr</t>
  </si>
  <si>
    <t>Varde, Laboratorievej, kompetencecenter</t>
  </si>
  <si>
    <t>Varde, VUC i Campusbygning</t>
  </si>
  <si>
    <t>Varde Rådhus, Bytoften 2</t>
  </si>
  <si>
    <t>Varde adm. Byg, Torvet 7</t>
  </si>
  <si>
    <t>Borgercenter Varde, Frisvadvej Varde</t>
  </si>
  <si>
    <t>Varde, KE Efteruddannelsescenter</t>
  </si>
  <si>
    <t>Adm. Byg, Toften 2 Årre</t>
  </si>
  <si>
    <t>Naturpladstoiletter</t>
  </si>
  <si>
    <t>Varde Minibyen</t>
  </si>
  <si>
    <t>Varde Minimurerne, Vestervold 18 C</t>
  </si>
  <si>
    <t>Materialegårde</t>
  </si>
  <si>
    <t>Hjælpemiddeldepot i Varde</t>
  </si>
  <si>
    <t>Total</t>
  </si>
  <si>
    <t>Vejbelysning</t>
  </si>
  <si>
    <t>Ikke Graddage korrigeret</t>
  </si>
  <si>
    <t>CO2 [Ton]</t>
  </si>
  <si>
    <t>Total varme:</t>
  </si>
  <si>
    <t xml:space="preserve">  - SFO i alt</t>
  </si>
  <si>
    <t>Vej  Park</t>
  </si>
  <si>
    <t>LeasePlan-biler</t>
  </si>
  <si>
    <t>Børn  Unge</t>
  </si>
  <si>
    <t>Biblioteket</t>
  </si>
  <si>
    <t>Varde Kommune - administrationen</t>
  </si>
  <si>
    <t>Ældreboliger Byagervej Nørre Nebel</t>
  </si>
  <si>
    <t>Energiforbrug i kommunens bygninger i 2016</t>
  </si>
  <si>
    <t>Oksbøl Poghøj virk. 7</t>
  </si>
  <si>
    <t>Ældreboliger yderiksvej 40</t>
  </si>
  <si>
    <t>El, 2016</t>
  </si>
  <si>
    <t>Varde pensionatet Bøgely</t>
  </si>
  <si>
    <t>*</t>
  </si>
  <si>
    <t>* I foråret 2016 stopper registreringen af transport, da man vælger at omprioritere ressourcerne der er brugt til dette. CO2 udledningen fra transport fremgår i regnskabet for år 2015, men tælles ikke med ved beregning af den samlede procentvise forbedring af CO2 udledning år 2016.</t>
  </si>
  <si>
    <t xml:space="preserve">Lykkegård SFO </t>
  </si>
  <si>
    <t>Specialklasserækken SFO</t>
  </si>
  <si>
    <t>Varme total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</si>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</sst>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6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vertAlign val="subscript"/>
      <sz val="14"/>
      <color theme="1"/>
      <name val="Verdana"/>
      <family val="2"/>
    </font>
    <font>
      <u/>
      <sz val="11"/>
      <color theme="10"/>
      <name val="Calibri"/>
      <family val="2"/>
    </font>
    <font>
      <u/>
      <sz val="14"/>
      <color theme="10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7" fillId="0" borderId="2" xfId="0" applyFont="1" applyBorder="1"/>
    <xf numFmtId="0" fontId="3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7" fillId="2" borderId="13" xfId="0" applyFont="1" applyFill="1" applyBorder="1" applyAlignment="1">
      <alignment horizontal="right" vertical="top"/>
    </xf>
    <xf numFmtId="0" fontId="17" fillId="2" borderId="14" xfId="0" applyFont="1" applyFill="1" applyBorder="1" applyAlignment="1">
      <alignment horizontal="right" vertical="top"/>
    </xf>
    <xf numFmtId="0" fontId="15" fillId="2" borderId="15" xfId="0" applyFont="1" applyFill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/>
    </xf>
    <xf numFmtId="164" fontId="7" fillId="0" borderId="11" xfId="1" applyNumberFormat="1" applyFont="1" applyBorder="1" applyAlignment="1">
      <alignment horizontal="right" vertical="top"/>
    </xf>
    <xf numFmtId="164" fontId="7" fillId="0" borderId="12" xfId="1" applyNumberFormat="1" applyFont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 wrapText="1"/>
    </xf>
    <xf numFmtId="0" fontId="18" fillId="2" borderId="7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horizontal="right" vertical="top" wrapText="1"/>
    </xf>
    <xf numFmtId="0" fontId="17" fillId="2" borderId="5" xfId="0" applyFont="1" applyFill="1" applyBorder="1" applyAlignment="1">
      <alignment horizontal="right" vertical="top" wrapText="1"/>
    </xf>
    <xf numFmtId="0" fontId="16" fillId="2" borderId="8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right" vertical="top" wrapText="1"/>
    </xf>
    <xf numFmtId="164" fontId="5" fillId="0" borderId="19" xfId="1" applyNumberFormat="1" applyFont="1" applyBorder="1" applyAlignment="1">
      <alignment vertical="top"/>
    </xf>
    <xf numFmtId="164" fontId="5" fillId="0" borderId="3" xfId="1" applyNumberFormat="1" applyFont="1" applyBorder="1" applyAlignment="1">
      <alignment vertical="top"/>
    </xf>
    <xf numFmtId="164" fontId="5" fillId="0" borderId="4" xfId="1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5" fillId="0" borderId="11" xfId="1" applyNumberFormat="1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164" fontId="5" fillId="0" borderId="11" xfId="1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horizontal="right" vertical="top" wrapText="1"/>
    </xf>
    <xf numFmtId="0" fontId="20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" fontId="19" fillId="0" borderId="0" xfId="1" applyNumberFormat="1" applyFont="1" applyBorder="1" applyAlignment="1">
      <alignment vertical="top"/>
    </xf>
    <xf numFmtId="0" fontId="20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4" fontId="5" fillId="0" borderId="11" xfId="1" applyNumberFormat="1" applyFont="1" applyBorder="1" applyAlignment="1">
      <alignment vertical="top"/>
    </xf>
    <xf numFmtId="164" fontId="5" fillId="0" borderId="12" xfId="1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164" fontId="15" fillId="0" borderId="11" xfId="1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2" borderId="5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164" fontId="15" fillId="0" borderId="9" xfId="1" applyNumberFormat="1" applyFont="1" applyBorder="1" applyAlignment="1">
      <alignment horizontal="right" vertical="center"/>
    </xf>
    <xf numFmtId="164" fontId="15" fillId="0" borderId="2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 indent="5"/>
    </xf>
    <xf numFmtId="164" fontId="15" fillId="3" borderId="4" xfId="0" applyNumberFormat="1" applyFont="1" applyFill="1" applyBorder="1" applyAlignment="1">
      <alignment vertical="center"/>
    </xf>
    <xf numFmtId="164" fontId="5" fillId="0" borderId="18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wrapText="1"/>
    </xf>
    <xf numFmtId="9" fontId="5" fillId="0" borderId="0" xfId="2" applyFont="1" applyBorder="1" applyAlignment="1">
      <alignment wrapText="1"/>
    </xf>
    <xf numFmtId="10" fontId="1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center" wrapText="1"/>
    </xf>
    <xf numFmtId="164" fontId="7" fillId="0" borderId="20" xfId="1" applyNumberFormat="1" applyFont="1" applyBorder="1" applyAlignment="1">
      <alignment vertical="center" wrapText="1"/>
    </xf>
    <xf numFmtId="166" fontId="1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17" xfId="1" applyNumberFormat="1" applyFont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/>
    <xf numFmtId="164" fontId="5" fillId="0" borderId="0" xfId="1" applyNumberFormat="1" applyFont="1" applyBorder="1" applyAlignment="1">
      <alignment vertical="center" wrapText="1"/>
    </xf>
    <xf numFmtId="9" fontId="5" fillId="0" borderId="0" xfId="2" applyFont="1" applyBorder="1" applyAlignment="1">
      <alignment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quotePrefix="1" applyFont="1"/>
    <xf numFmtId="164" fontId="2" fillId="0" borderId="0" xfId="1" applyNumberFormat="1" applyFont="1" applyBorder="1" applyAlignment="1">
      <alignment vertical="center"/>
    </xf>
    <xf numFmtId="0" fontId="5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7" fillId="0" borderId="2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8" xfId="0" applyFont="1" applyBorder="1"/>
    <xf numFmtId="0" fontId="24" fillId="0" borderId="0" xfId="0" applyFont="1"/>
    <xf numFmtId="0" fontId="25" fillId="0" borderId="0" xfId="0" applyFont="1"/>
    <xf numFmtId="0" fontId="2" fillId="0" borderId="0" xfId="0" applyFont="1"/>
    <xf numFmtId="0" fontId="22" fillId="0" borderId="0" xfId="0" applyFont="1"/>
    <xf numFmtId="0" fontId="28" fillId="0" borderId="0" xfId="3" applyFont="1" applyAlignment="1" applyProtection="1"/>
    <xf numFmtId="0" fontId="29" fillId="0" borderId="0" xfId="0" applyFont="1"/>
    <xf numFmtId="0" fontId="1" fillId="0" borderId="20" xfId="0" quotePrefix="1" applyFont="1" applyBorder="1" applyAlignment="1">
      <alignment vertical="center" wrapText="1"/>
    </xf>
    <xf numFmtId="164" fontId="5" fillId="0" borderId="0" xfId="1" applyNumberFormat="1" applyFont="1" applyBorder="1" applyAlignment="1">
      <alignment horizontal="right" vertical="top"/>
    </xf>
    <xf numFmtId="0" fontId="30" fillId="2" borderId="9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164" fontId="5" fillId="0" borderId="23" xfId="1" applyNumberFormat="1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5" fillId="0" borderId="0" xfId="0" applyFont="1" applyFill="1"/>
    <xf numFmtId="0" fontId="1" fillId="0" borderId="20" xfId="0" applyFont="1" applyBorder="1" applyAlignment="1">
      <alignment horizontal="left" wrapText="1" indent="5"/>
    </xf>
    <xf numFmtId="164" fontId="7" fillId="0" borderId="0" xfId="1" applyNumberFormat="1" applyFont="1" applyBorder="1" applyAlignment="1">
      <alignment horizontal="right" vertical="top"/>
    </xf>
    <xf numFmtId="165" fontId="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 vertical="center"/>
    </xf>
    <xf numFmtId="164" fontId="1" fillId="0" borderId="11" xfId="1" applyNumberFormat="1" applyFont="1" applyBorder="1" applyAlignment="1">
      <alignment horizontal="right" vertical="top"/>
    </xf>
    <xf numFmtId="0" fontId="1" fillId="0" borderId="11" xfId="0" applyFont="1" applyFill="1" applyBorder="1"/>
    <xf numFmtId="164" fontId="7" fillId="0" borderId="24" xfId="1" applyNumberFormat="1" applyFont="1" applyBorder="1" applyAlignment="1">
      <alignment horizontal="right" vertical="top"/>
    </xf>
    <xf numFmtId="164" fontId="7" fillId="0" borderId="25" xfId="1" applyNumberFormat="1" applyFont="1" applyBorder="1" applyAlignment="1">
      <alignment horizontal="right" vertical="top"/>
    </xf>
    <xf numFmtId="164" fontId="5" fillId="0" borderId="25" xfId="1" applyNumberFormat="1" applyFont="1" applyBorder="1" applyAlignment="1">
      <alignment horizontal="right" vertical="top"/>
    </xf>
    <xf numFmtId="164" fontId="5" fillId="0" borderId="10" xfId="1" applyNumberFormat="1" applyFont="1" applyBorder="1" applyAlignment="1">
      <alignment vertical="top"/>
    </xf>
    <xf numFmtId="0" fontId="1" fillId="0" borderId="11" xfId="0" applyFont="1" applyFill="1" applyBorder="1" applyAlignment="1">
      <alignment horizontal="right"/>
    </xf>
    <xf numFmtId="164" fontId="1" fillId="0" borderId="11" xfId="1" applyNumberFormat="1" applyFont="1" applyBorder="1" applyAlignment="1">
      <alignment horizontal="right" vertical="top" wrapText="1"/>
    </xf>
    <xf numFmtId="165" fontId="7" fillId="0" borderId="6" xfId="1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 vertical="top"/>
    </xf>
    <xf numFmtId="0" fontId="15" fillId="2" borderId="2" xfId="0" applyFont="1" applyFill="1" applyBorder="1" applyAlignment="1">
      <alignment horizontal="right" vertical="top"/>
    </xf>
    <xf numFmtId="0" fontId="17" fillId="2" borderId="1" xfId="0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right" vertical="top" wrapText="1"/>
    </xf>
    <xf numFmtId="164" fontId="5" fillId="0" borderId="26" xfId="1" applyNumberFormat="1" applyFont="1" applyBorder="1" applyAlignment="1">
      <alignment horizontal="right" vertical="top"/>
    </xf>
    <xf numFmtId="164" fontId="5" fillId="0" borderId="24" xfId="1" applyNumberFormat="1" applyFont="1" applyBorder="1" applyAlignment="1">
      <alignment horizontal="right" vertical="top" wrapText="1"/>
    </xf>
    <xf numFmtId="164" fontId="5" fillId="0" borderId="26" xfId="1" applyNumberFormat="1" applyFont="1" applyBorder="1" applyAlignment="1">
      <alignment horizontal="right" vertical="top" wrapText="1"/>
    </xf>
    <xf numFmtId="164" fontId="15" fillId="0" borderId="0" xfId="0" applyNumberFormat="1" applyFont="1" applyAlignment="1">
      <alignment vertical="top"/>
    </xf>
    <xf numFmtId="0" fontId="5" fillId="0" borderId="27" xfId="0" applyFont="1" applyBorder="1" applyAlignment="1">
      <alignment horizontal="left" wrapText="1" indent="5"/>
    </xf>
    <xf numFmtId="0" fontId="5" fillId="0" borderId="28" xfId="0" applyFont="1" applyBorder="1" applyAlignment="1">
      <alignment vertical="top"/>
    </xf>
    <xf numFmtId="0" fontId="27" fillId="0" borderId="0" xfId="3" applyAlignment="1" applyProtection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4" borderId="13" xfId="0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right" vertical="center"/>
    </xf>
    <xf numFmtId="0" fontId="15" fillId="4" borderId="11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30" fillId="4" borderId="9" xfId="0" applyFont="1" applyFill="1" applyBorder="1" applyAlignment="1">
      <alignment horizontal="right" vertical="center"/>
    </xf>
    <xf numFmtId="164" fontId="15" fillId="4" borderId="11" xfId="1" applyNumberFormat="1" applyFont="1" applyFill="1" applyBorder="1" applyAlignment="1">
      <alignment vertical="center"/>
    </xf>
    <xf numFmtId="164" fontId="15" fillId="4" borderId="9" xfId="1" applyNumberFormat="1" applyFont="1" applyFill="1" applyBorder="1" applyAlignment="1">
      <alignment horizontal="right" vertical="center"/>
    </xf>
    <xf numFmtId="164" fontId="15" fillId="4" borderId="18" xfId="0" applyNumberFormat="1" applyFont="1" applyFill="1" applyBorder="1" applyAlignment="1">
      <alignment vertical="center"/>
    </xf>
    <xf numFmtId="164" fontId="15" fillId="4" borderId="21" xfId="0" applyNumberFormat="1" applyFont="1" applyFill="1" applyBorder="1" applyAlignment="1">
      <alignment vertical="center"/>
    </xf>
    <xf numFmtId="164" fontId="15" fillId="4" borderId="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11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6" fontId="5" fillId="0" borderId="29" xfId="2" applyNumberFormat="1" applyFont="1" applyBorder="1" applyAlignment="1">
      <alignment vertical="center" wrapText="1"/>
    </xf>
    <xf numFmtId="166" fontId="7" fillId="3" borderId="9" xfId="2" applyNumberFormat="1" applyFont="1" applyFill="1" applyBorder="1" applyAlignment="1">
      <alignment vertical="center" wrapText="1"/>
    </xf>
    <xf numFmtId="166" fontId="5" fillId="0" borderId="4" xfId="2" applyNumberFormat="1" applyFont="1" applyBorder="1" applyAlignment="1">
      <alignment vertical="center" wrapText="1"/>
    </xf>
    <xf numFmtId="166" fontId="5" fillId="0" borderId="30" xfId="2" applyNumberFormat="1" applyFont="1" applyBorder="1" applyAlignment="1">
      <alignment vertical="center" wrapText="1"/>
    </xf>
    <xf numFmtId="166" fontId="5" fillId="0" borderId="28" xfId="2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66" fontId="7" fillId="4" borderId="31" xfId="2" applyNumberFormat="1" applyFont="1" applyFill="1" applyBorder="1" applyAlignment="1">
      <alignment vertical="center" wrapText="1"/>
    </xf>
    <xf numFmtId="166" fontId="1" fillId="4" borderId="31" xfId="2" applyNumberFormat="1" applyFont="1" applyFill="1" applyBorder="1" applyAlignment="1">
      <alignment vertical="center" wrapText="1"/>
    </xf>
    <xf numFmtId="164" fontId="7" fillId="0" borderId="11" xfId="1" applyNumberFormat="1" applyFont="1" applyFill="1" applyBorder="1" applyAlignment="1">
      <alignment horizontal="right" vertical="top"/>
    </xf>
    <xf numFmtId="164" fontId="5" fillId="0" borderId="12" xfId="1" applyNumberFormat="1" applyFont="1" applyFill="1" applyBorder="1" applyAlignment="1">
      <alignment horizontal="right" vertical="top"/>
    </xf>
    <xf numFmtId="164" fontId="5" fillId="0" borderId="11" xfId="1" applyNumberFormat="1" applyFont="1" applyFill="1" applyBorder="1" applyAlignment="1">
      <alignment horizontal="right" vertical="top"/>
    </xf>
    <xf numFmtId="164" fontId="5" fillId="0" borderId="11" xfId="1" applyNumberFormat="1" applyFont="1" applyFill="1" applyBorder="1" applyAlignment="1">
      <alignment horizontal="right" vertical="top" wrapText="1"/>
    </xf>
    <xf numFmtId="164" fontId="7" fillId="0" borderId="12" xfId="1" applyNumberFormat="1" applyFont="1" applyFill="1" applyBorder="1" applyAlignment="1">
      <alignment horizontal="right" vertical="top"/>
    </xf>
    <xf numFmtId="164" fontId="7" fillId="0" borderId="11" xfId="1" applyNumberFormat="1" applyFont="1" applyFill="1" applyBorder="1" applyAlignment="1">
      <alignment horizontal="right" vertical="top" wrapText="1"/>
    </xf>
    <xf numFmtId="3" fontId="5" fillId="0" borderId="11" xfId="1" applyNumberFormat="1" applyFont="1" applyFill="1" applyBorder="1" applyAlignment="1">
      <alignment horizontal="right" vertical="top"/>
    </xf>
    <xf numFmtId="0" fontId="5" fillId="5" borderId="23" xfId="0" applyFont="1" applyFill="1" applyBorder="1" applyAlignment="1">
      <alignment vertical="center" wrapText="1"/>
    </xf>
    <xf numFmtId="164" fontId="5" fillId="5" borderId="23" xfId="1" applyNumberFormat="1" applyFont="1" applyFill="1" applyBorder="1" applyAlignment="1">
      <alignment vertical="center" wrapText="1"/>
    </xf>
    <xf numFmtId="164" fontId="5" fillId="0" borderId="10" xfId="1" applyNumberFormat="1" applyFont="1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3" fontId="0" fillId="0" borderId="11" xfId="0" applyNumberFormat="1" applyFill="1" applyBorder="1"/>
    <xf numFmtId="3" fontId="7" fillId="0" borderId="11" xfId="1" applyNumberFormat="1" applyFont="1" applyFill="1" applyBorder="1" applyAlignment="1">
      <alignment horizontal="right" vertical="top"/>
    </xf>
    <xf numFmtId="4" fontId="0" fillId="0" borderId="11" xfId="0" applyNumberFormat="1" applyFill="1" applyBorder="1"/>
    <xf numFmtId="0" fontId="15" fillId="0" borderId="11" xfId="0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164" fontId="1" fillId="0" borderId="0" xfId="1" applyNumberFormat="1" applyFont="1" applyFill="1" applyBorder="1" applyAlignment="1">
      <alignment horizontal="right" vertical="top" wrapText="1"/>
    </xf>
    <xf numFmtId="164" fontId="2" fillId="6" borderId="9" xfId="1" applyNumberFormat="1" applyFont="1" applyFill="1" applyBorder="1" applyAlignment="1">
      <alignment horizontal="right" vertical="center"/>
    </xf>
    <xf numFmtId="164" fontId="2" fillId="6" borderId="6" xfId="1" applyNumberFormat="1" applyFont="1" applyFill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164" fontId="32" fillId="0" borderId="6" xfId="1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/>
    <xf numFmtId="164" fontId="35" fillId="0" borderId="12" xfId="1" applyNumberFormat="1" applyFont="1" applyBorder="1" applyAlignment="1">
      <alignment horizontal="right" vertical="top"/>
    </xf>
    <xf numFmtId="164" fontId="36" fillId="0" borderId="0" xfId="0" applyNumberFormat="1" applyFont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164" fontId="36" fillId="0" borderId="0" xfId="0" applyNumberFormat="1" applyFont="1"/>
    <xf numFmtId="0" fontId="15" fillId="0" borderId="0" xfId="0" applyFont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64" fontId="5" fillId="0" borderId="5" xfId="1" applyNumberFormat="1" applyFont="1" applyBorder="1" applyAlignment="1">
      <alignment horizontal="right" vertical="top"/>
    </xf>
    <xf numFmtId="0" fontId="15" fillId="0" borderId="9" xfId="0" applyFont="1" applyBorder="1" applyAlignment="1">
      <alignment vertical="top"/>
    </xf>
    <xf numFmtId="164" fontId="5" fillId="0" borderId="9" xfId="1" applyNumberFormat="1" applyFont="1" applyBorder="1" applyAlignment="1">
      <alignment horizontal="right" vertical="top"/>
    </xf>
    <xf numFmtId="164" fontId="5" fillId="0" borderId="9" xfId="1" applyNumberFormat="1" applyFont="1" applyFill="1" applyBorder="1" applyAlignment="1">
      <alignment horizontal="right" vertical="top"/>
    </xf>
    <xf numFmtId="0" fontId="15" fillId="0" borderId="9" xfId="0" applyFont="1" applyFill="1" applyBorder="1" applyAlignment="1">
      <alignment vertical="top"/>
    </xf>
    <xf numFmtId="0" fontId="17" fillId="0" borderId="34" xfId="0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7" fillId="0" borderId="9" xfId="1" applyNumberFormat="1" applyFont="1" applyBorder="1" applyAlignment="1">
      <alignment horizontal="right" vertical="top"/>
    </xf>
    <xf numFmtId="164" fontId="7" fillId="0" borderId="9" xfId="1" applyNumberFormat="1" applyFont="1" applyFill="1" applyBorder="1" applyAlignment="1">
      <alignment horizontal="right" vertical="top"/>
    </xf>
    <xf numFmtId="164" fontId="5" fillId="0" borderId="34" xfId="1" applyNumberFormat="1" applyFont="1" applyBorder="1" applyAlignment="1">
      <alignment horizontal="right" vertical="top"/>
    </xf>
  </cellXfs>
  <cellStyles count="4">
    <cellStyle name="Komma" xfId="1" builtinId="3"/>
    <cellStyle name="Link" xfId="3" builtinId="8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102201</xdr:colOff>
      <xdr:row>0</xdr:row>
      <xdr:rowOff>152399</xdr:rowOff>
    </xdr:from>
    <xdr:to>
      <xdr:col>11</xdr:col>
      <xdr:colOff>581025</xdr:colOff>
      <xdr:row>4</xdr:row>
      <xdr:rowOff>85724</xdr:rowOff>
    </xdr:to>
    <xdr:pic>
      <xdr:nvPicPr>
        <xdr:cNvPr id="3073" name="Picture 1" descr="DN logo RGB 11K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601" y="152399"/>
          <a:ext cx="169802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180977</xdr:rowOff>
    </xdr:from>
    <xdr:to>
      <xdr:col>8</xdr:col>
      <xdr:colOff>982603</xdr:colOff>
      <xdr:row>54</xdr:row>
      <xdr:rowOff>2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5301427" y="1966150"/>
          <a:ext cx="8401050" cy="5687953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1047750</xdr:colOff>
      <xdr:row>0</xdr:row>
      <xdr:rowOff>95250</xdr:rowOff>
    </xdr:from>
    <xdr:to>
      <xdr:col>13</xdr:col>
      <xdr:colOff>999357</xdr:colOff>
      <xdr:row>54</xdr:row>
      <xdr:rowOff>65552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1075" y="95250"/>
          <a:ext cx="6142857" cy="89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1</xdr:row>
      <xdr:rowOff>38100</xdr:rowOff>
    </xdr:from>
    <xdr:to>
      <xdr:col>12</xdr:col>
      <xdr:colOff>75598</xdr:colOff>
      <xdr:row>49</xdr:row>
      <xdr:rowOff>18070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72875" y="285750"/>
          <a:ext cx="4819048" cy="7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o@dn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Y14" sqref="Y14"/>
    </sheetView>
  </sheetViews>
  <sheetFormatPr defaultRowHeight="14.25" x14ac:dyDescent="0.2"/>
  <cols>
    <col min="1" max="16384" width="9.140625" style="7"/>
  </cols>
  <sheetData>
    <row r="1" spans="1:1" x14ac:dyDescent="0.2">
      <c r="A1" s="7" t="s">
        <v>59</v>
      </c>
    </row>
    <row r="2" spans="1:1" ht="24.75" x14ac:dyDescent="0.3">
      <c r="A2" s="108" t="s">
        <v>60</v>
      </c>
    </row>
    <row r="3" spans="1:1" ht="21" x14ac:dyDescent="0.35">
      <c r="A3" s="109" t="s">
        <v>61</v>
      </c>
    </row>
    <row r="4" spans="1:1" ht="18" x14ac:dyDescent="0.25">
      <c r="A4" s="109" t="s">
        <v>62</v>
      </c>
    </row>
    <row r="5" spans="1:1" x14ac:dyDescent="0.2">
      <c r="A5" s="110" t="s">
        <v>77</v>
      </c>
    </row>
    <row r="8" spans="1:1" ht="19.5" x14ac:dyDescent="0.25">
      <c r="A8" s="41" t="s">
        <v>58</v>
      </c>
    </row>
    <row r="10" spans="1:1" x14ac:dyDescent="0.2">
      <c r="A10" s="7" t="s">
        <v>63</v>
      </c>
    </row>
    <row r="13" spans="1:1" x14ac:dyDescent="0.2">
      <c r="A13" s="7" t="s">
        <v>70</v>
      </c>
    </row>
    <row r="14" spans="1:1" ht="18" x14ac:dyDescent="0.25">
      <c r="A14" s="111" t="s">
        <v>64</v>
      </c>
    </row>
    <row r="15" spans="1:1" ht="18" x14ac:dyDescent="0.25">
      <c r="A15" s="111" t="s">
        <v>65</v>
      </c>
    </row>
    <row r="16" spans="1:1" ht="18" x14ac:dyDescent="0.25">
      <c r="A16" s="111" t="s">
        <v>66</v>
      </c>
    </row>
    <row r="17" spans="1:1" ht="18" x14ac:dyDescent="0.25">
      <c r="A17" s="111" t="s">
        <v>67</v>
      </c>
    </row>
    <row r="18" spans="1:1" ht="18" x14ac:dyDescent="0.25">
      <c r="A18" s="111" t="s">
        <v>68</v>
      </c>
    </row>
    <row r="19" spans="1:1" ht="18" x14ac:dyDescent="0.25">
      <c r="A19" s="112" t="s">
        <v>69</v>
      </c>
    </row>
  </sheetData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3"/>
  <sheetViews>
    <sheetView tabSelected="1" workbookViewId="0">
      <pane ySplit="9" topLeftCell="A10" activePane="bottomLeft" state="frozen"/>
      <selection pane="bottomLeft" activeCell="K152" sqref="K152"/>
    </sheetView>
  </sheetViews>
  <sheetFormatPr defaultRowHeight="14.25" x14ac:dyDescent="0.25"/>
  <cols>
    <col min="1" max="1" width="65.28515625" style="6" customWidth="1"/>
    <col min="2" max="2" width="11.28515625" style="10" hidden="1" customWidth="1"/>
    <col min="3" max="3" width="15.28515625" style="11" hidden="1" customWidth="1"/>
    <col min="4" max="4" width="10.140625" style="6" customWidth="1"/>
    <col min="5" max="5" width="14.28515625" style="6" bestFit="1" customWidth="1"/>
    <col min="6" max="6" width="14.42578125" style="6" customWidth="1"/>
    <col min="7" max="7" width="15.85546875" style="6" customWidth="1"/>
    <col min="8" max="8" width="15.140625" style="6" customWidth="1"/>
    <col min="9" max="9" width="11.7109375" style="6" customWidth="1"/>
    <col min="10" max="10" width="14.42578125" style="6" customWidth="1"/>
    <col min="11" max="11" width="10.7109375" style="6" customWidth="1"/>
    <col min="12" max="12" width="14.42578125" style="6" customWidth="1"/>
    <col min="13" max="13" width="16" style="6" customWidth="1"/>
    <col min="14" max="14" width="12.5703125" style="6" bestFit="1" customWidth="1"/>
    <col min="15" max="15" width="19.28515625" style="6" customWidth="1"/>
    <col min="16" max="16" width="12.85546875" style="6" customWidth="1"/>
    <col min="17" max="17" width="12.28515625" style="6" customWidth="1"/>
    <col min="18" max="18" width="12.5703125" style="6" customWidth="1"/>
    <col min="19" max="19" width="8.140625" style="6" customWidth="1"/>
    <col min="20" max="16384" width="9.140625" style="6"/>
  </cols>
  <sheetData>
    <row r="1" spans="1:15" s="34" customFormat="1" ht="19.5" x14ac:dyDescent="0.25">
      <c r="A1" s="34" t="s">
        <v>76</v>
      </c>
      <c r="B1" s="35"/>
      <c r="C1" s="36"/>
    </row>
    <row r="2" spans="1:15" x14ac:dyDescent="0.25">
      <c r="B2" s="37"/>
      <c r="C2" s="37"/>
    </row>
    <row r="3" spans="1:15" s="27" customFormat="1" ht="15" x14ac:dyDescent="0.25">
      <c r="A3" s="27" t="s">
        <v>78</v>
      </c>
      <c r="B3" s="38"/>
      <c r="C3" s="40">
        <v>2014</v>
      </c>
    </row>
    <row r="4" spans="1:15" s="27" customFormat="1" ht="15" x14ac:dyDescent="0.25">
      <c r="B4" s="38"/>
      <c r="C4" s="40"/>
    </row>
    <row r="5" spans="1:15" s="29" customFormat="1" ht="12.75" x14ac:dyDescent="0.25">
      <c r="A5" s="28"/>
      <c r="B5" s="39"/>
      <c r="C5" s="39">
        <v>50000</v>
      </c>
    </row>
    <row r="6" spans="1:15" s="29" customFormat="1" ht="12.75" x14ac:dyDescent="0.25">
      <c r="A6" s="28"/>
      <c r="B6" s="39"/>
      <c r="C6" s="39"/>
    </row>
    <row r="7" spans="1:15" ht="15" thickBot="1" x14ac:dyDescent="0.3">
      <c r="B7" s="37"/>
      <c r="C7" s="37"/>
    </row>
    <row r="8" spans="1:15" ht="28.5" x14ac:dyDescent="0.25">
      <c r="A8" s="19" t="s">
        <v>211</v>
      </c>
      <c r="B8" s="12"/>
      <c r="C8" s="13" t="s">
        <v>20</v>
      </c>
      <c r="D8" s="216"/>
      <c r="E8" s="13" t="s">
        <v>4</v>
      </c>
      <c r="F8" s="216" t="s">
        <v>201</v>
      </c>
      <c r="G8" s="138"/>
      <c r="H8" s="13" t="s">
        <v>21</v>
      </c>
      <c r="I8" s="216" t="s">
        <v>201</v>
      </c>
      <c r="J8" s="140"/>
      <c r="K8" s="20" t="s">
        <v>0</v>
      </c>
      <c r="L8" s="216" t="s">
        <v>201</v>
      </c>
      <c r="M8" s="140"/>
      <c r="N8" s="21" t="s">
        <v>1</v>
      </c>
      <c r="O8" s="21" t="s">
        <v>44</v>
      </c>
    </row>
    <row r="9" spans="1:15" ht="15.75" customHeight="1" thickBot="1" x14ac:dyDescent="0.3">
      <c r="A9" s="22"/>
      <c r="B9" s="14"/>
      <c r="C9" s="15" t="s">
        <v>29</v>
      </c>
      <c r="D9" s="217"/>
      <c r="E9" s="15" t="s">
        <v>18</v>
      </c>
      <c r="F9" s="217"/>
      <c r="G9" s="139"/>
      <c r="H9" s="15" t="s">
        <v>18</v>
      </c>
      <c r="I9" s="217"/>
      <c r="J9" s="141"/>
      <c r="K9" s="18" t="s">
        <v>221</v>
      </c>
      <c r="L9" s="217"/>
      <c r="M9" s="141"/>
      <c r="N9" s="23" t="s">
        <v>31</v>
      </c>
      <c r="O9" s="23" t="s">
        <v>43</v>
      </c>
    </row>
    <row r="10" spans="1:15" x14ac:dyDescent="0.15">
      <c r="A10" s="74" t="s">
        <v>25</v>
      </c>
      <c r="B10" s="30"/>
      <c r="C10" s="31">
        <f>SUM(B11:B24)</f>
        <v>0</v>
      </c>
      <c r="D10" s="184"/>
      <c r="E10" s="31">
        <f>SUM(D11:D24)</f>
        <v>908527.99999999988</v>
      </c>
      <c r="F10" s="30"/>
      <c r="G10" s="199"/>
      <c r="H10" s="183">
        <f>SUM(G11:G24)</f>
        <v>1832304.9240993673</v>
      </c>
      <c r="I10" s="185"/>
      <c r="J10" s="200"/>
      <c r="K10" s="183">
        <f>SUM(J11:J24)</f>
        <v>19634.879548996239</v>
      </c>
      <c r="L10" s="185"/>
      <c r="M10" s="200"/>
      <c r="N10" s="233">
        <f>SUM(M11:M24)</f>
        <v>286639.91236593632</v>
      </c>
      <c r="O10" s="233">
        <f>(E10*Emissionsfaktorer!$D$9+'Bygn el og varmeforbrug mm'!H10*Emissionsfaktorer!$D$10+'Bygn el og varmeforbrug mm'!K10*Emissionsfaktorer!$D$13+'Bygn el og varmeforbrug mm'!N10*Emissionsfaktorer!$D$14)/1000000</f>
        <v>1359.8596198557152</v>
      </c>
    </row>
    <row r="11" spans="1:15" ht="15" x14ac:dyDescent="0.25">
      <c r="A11" s="125" t="s">
        <v>185</v>
      </c>
      <c r="B11" s="16"/>
      <c r="C11" s="126"/>
      <c r="D11" s="194">
        <v>7462</v>
      </c>
      <c r="E11" s="17"/>
      <c r="F11" s="16">
        <v>15421.7</v>
      </c>
      <c r="G11" s="198">
        <f>F11*(2906/2181.8)</f>
        <v>20540.590429920248</v>
      </c>
      <c r="H11" s="186"/>
      <c r="I11" s="187"/>
      <c r="J11" s="201">
        <f>I11*(2906/2181.8)</f>
        <v>0</v>
      </c>
      <c r="K11" s="186"/>
      <c r="L11" s="187"/>
      <c r="M11" s="201">
        <f>L11*(2906/2181.8)</f>
        <v>0</v>
      </c>
      <c r="N11" s="240"/>
      <c r="O11" s="234"/>
    </row>
    <row r="12" spans="1:15" ht="15" x14ac:dyDescent="0.25">
      <c r="A12" s="125" t="s">
        <v>186</v>
      </c>
      <c r="B12" s="16"/>
      <c r="C12" s="126"/>
      <c r="D12" s="194">
        <v>14087</v>
      </c>
      <c r="E12" s="17"/>
      <c r="F12" s="16"/>
      <c r="G12" s="198">
        <f>F12*(2906/2181.8)</f>
        <v>0</v>
      </c>
      <c r="H12" s="17"/>
      <c r="I12" s="33">
        <v>14741.7</v>
      </c>
      <c r="J12" s="201">
        <f>I12*(2906/2181.8)</f>
        <v>19634.879548996239</v>
      </c>
      <c r="K12" s="17"/>
      <c r="L12" s="136">
        <v>0</v>
      </c>
      <c r="M12" s="202">
        <f>L12*(2906/2181.8)</f>
        <v>0</v>
      </c>
      <c r="N12" s="240"/>
      <c r="O12" s="234"/>
    </row>
    <row r="13" spans="1:15" ht="15" x14ac:dyDescent="0.25">
      <c r="A13" s="125" t="s">
        <v>187</v>
      </c>
      <c r="B13" s="129"/>
      <c r="C13" s="126"/>
      <c r="D13" s="194">
        <v>27325</v>
      </c>
      <c r="E13" s="17"/>
      <c r="F13" s="16">
        <v>88141.7</v>
      </c>
      <c r="G13" s="198">
        <f t="shared" ref="G13:G76" si="0">F13*(2906/2181.8)</f>
        <v>117398.37757814646</v>
      </c>
      <c r="H13" s="17"/>
      <c r="I13" s="33"/>
      <c r="J13" s="201">
        <f t="shared" ref="J13:J76" si="1">I13*(2906/2181.8)</f>
        <v>0</v>
      </c>
      <c r="K13" s="186"/>
      <c r="L13" s="187"/>
      <c r="M13" s="201">
        <f t="shared" ref="M13:M76" si="2">L13*(2906/2181.8)</f>
        <v>0</v>
      </c>
      <c r="N13" s="240"/>
      <c r="O13" s="234"/>
    </row>
    <row r="14" spans="1:15" ht="15" x14ac:dyDescent="0.25">
      <c r="A14" s="125" t="s">
        <v>188</v>
      </c>
      <c r="B14" s="16"/>
      <c r="C14" s="126"/>
      <c r="D14" s="194">
        <v>17197.7</v>
      </c>
      <c r="E14" s="17"/>
      <c r="F14" s="16">
        <v>24453</v>
      </c>
      <c r="G14" s="198">
        <f t="shared" si="0"/>
        <v>32569.629663580527</v>
      </c>
      <c r="H14" s="17"/>
      <c r="I14" s="33"/>
      <c r="J14" s="201">
        <f t="shared" si="1"/>
        <v>0</v>
      </c>
      <c r="K14" s="186"/>
      <c r="L14" s="187"/>
      <c r="M14" s="202">
        <f t="shared" si="2"/>
        <v>0</v>
      </c>
      <c r="N14" s="240"/>
      <c r="O14" s="234"/>
    </row>
    <row r="15" spans="1:15" ht="15" x14ac:dyDescent="0.25">
      <c r="A15" s="125" t="s">
        <v>189</v>
      </c>
      <c r="B15" s="16"/>
      <c r="C15" s="126"/>
      <c r="D15" s="194">
        <v>112533</v>
      </c>
      <c r="E15" s="17"/>
      <c r="F15" s="16">
        <v>107925</v>
      </c>
      <c r="G15" s="198">
        <f t="shared" si="0"/>
        <v>143748.30415253458</v>
      </c>
      <c r="H15" s="17"/>
      <c r="I15" s="33"/>
      <c r="J15" s="201">
        <f t="shared" si="1"/>
        <v>0</v>
      </c>
      <c r="K15" s="186"/>
      <c r="L15" s="187"/>
      <c r="M15" s="201">
        <f t="shared" si="2"/>
        <v>0</v>
      </c>
      <c r="N15" s="240"/>
      <c r="O15" s="234"/>
    </row>
    <row r="16" spans="1:15" ht="15" x14ac:dyDescent="0.25">
      <c r="A16" s="125" t="s">
        <v>190</v>
      </c>
      <c r="B16" s="16"/>
      <c r="C16" s="126"/>
      <c r="D16" s="194">
        <v>5963</v>
      </c>
      <c r="E16" s="17"/>
      <c r="F16" s="182">
        <v>1689</v>
      </c>
      <c r="G16" s="198">
        <f t="shared" si="0"/>
        <v>2249.6259968833069</v>
      </c>
      <c r="H16" s="186"/>
      <c r="I16" s="187"/>
      <c r="J16" s="201">
        <f t="shared" si="1"/>
        <v>0</v>
      </c>
      <c r="K16" s="186"/>
      <c r="L16" s="187"/>
      <c r="M16" s="202">
        <f t="shared" si="2"/>
        <v>0</v>
      </c>
      <c r="N16" s="241"/>
      <c r="O16" s="234"/>
    </row>
    <row r="17" spans="1:15" ht="15" x14ac:dyDescent="0.25">
      <c r="A17" s="125" t="s">
        <v>191</v>
      </c>
      <c r="B17" s="129"/>
      <c r="C17" s="126"/>
      <c r="D17" s="194">
        <v>456552</v>
      </c>
      <c r="E17" s="17"/>
      <c r="F17" s="16">
        <v>800271.7</v>
      </c>
      <c r="G17" s="198">
        <f t="shared" si="0"/>
        <v>1065904.0976258134</v>
      </c>
      <c r="H17" s="17"/>
      <c r="I17" s="33"/>
      <c r="J17" s="201">
        <f t="shared" si="1"/>
        <v>0</v>
      </c>
      <c r="K17" s="186"/>
      <c r="L17" s="187"/>
      <c r="M17" s="201">
        <f t="shared" si="2"/>
        <v>0</v>
      </c>
      <c r="N17" s="240"/>
      <c r="O17" s="234"/>
    </row>
    <row r="18" spans="1:15" ht="15" x14ac:dyDescent="0.25">
      <c r="A18" s="125" t="s">
        <v>192</v>
      </c>
      <c r="B18" s="16"/>
      <c r="C18" s="126"/>
      <c r="D18" s="194">
        <v>7937</v>
      </c>
      <c r="E18" s="17"/>
      <c r="F18" s="16">
        <v>11286.7</v>
      </c>
      <c r="G18" s="198">
        <f t="shared" si="0"/>
        <v>15033.069117242643</v>
      </c>
      <c r="H18" s="17"/>
      <c r="I18" s="33"/>
      <c r="J18" s="201">
        <f t="shared" si="1"/>
        <v>0</v>
      </c>
      <c r="K18" s="186"/>
      <c r="L18" s="187"/>
      <c r="M18" s="202">
        <f t="shared" si="2"/>
        <v>0</v>
      </c>
      <c r="N18" s="240"/>
      <c r="O18" s="234"/>
    </row>
    <row r="19" spans="1:15" ht="15" x14ac:dyDescent="0.25">
      <c r="A19" s="125" t="s">
        <v>193</v>
      </c>
      <c r="B19" s="16"/>
      <c r="C19" s="126"/>
      <c r="D19" s="194">
        <v>7940.7</v>
      </c>
      <c r="E19" s="17"/>
      <c r="F19" s="16"/>
      <c r="G19" s="198">
        <f t="shared" si="0"/>
        <v>0</v>
      </c>
      <c r="H19" s="186"/>
      <c r="I19" s="187"/>
      <c r="J19" s="201">
        <f t="shared" si="1"/>
        <v>0</v>
      </c>
      <c r="K19" s="17"/>
      <c r="L19" s="33">
        <v>206843</v>
      </c>
      <c r="M19" s="201">
        <f t="shared" si="2"/>
        <v>275499.93491612427</v>
      </c>
      <c r="N19" s="240"/>
      <c r="O19" s="234"/>
    </row>
    <row r="20" spans="1:15" ht="15" x14ac:dyDescent="0.25">
      <c r="A20" s="125" t="s">
        <v>194</v>
      </c>
      <c r="B20" s="16"/>
      <c r="C20" s="126"/>
      <c r="D20" s="194">
        <v>2175</v>
      </c>
      <c r="E20" s="17"/>
      <c r="F20" s="16"/>
      <c r="G20" s="198">
        <f t="shared" si="0"/>
        <v>0</v>
      </c>
      <c r="H20" s="186"/>
      <c r="I20" s="187"/>
      <c r="J20" s="201">
        <f t="shared" si="1"/>
        <v>0</v>
      </c>
      <c r="K20" s="17"/>
      <c r="L20" s="33">
        <v>8363.7999999999993</v>
      </c>
      <c r="M20" s="202">
        <f t="shared" si="2"/>
        <v>11139.977449812081</v>
      </c>
      <c r="N20" s="240"/>
      <c r="O20" s="234"/>
    </row>
    <row r="21" spans="1:15" ht="15" x14ac:dyDescent="0.25">
      <c r="A21" s="125" t="s">
        <v>195</v>
      </c>
      <c r="B21" s="129"/>
      <c r="C21" s="126"/>
      <c r="D21" s="194">
        <v>7211.6</v>
      </c>
      <c r="E21" s="17"/>
      <c r="F21" s="182">
        <v>0</v>
      </c>
      <c r="G21" s="198">
        <f t="shared" si="0"/>
        <v>0</v>
      </c>
      <c r="H21" s="186"/>
      <c r="I21" s="187"/>
      <c r="J21" s="201">
        <f t="shared" si="1"/>
        <v>0</v>
      </c>
      <c r="K21" s="186"/>
      <c r="L21" s="187"/>
      <c r="M21" s="201">
        <f t="shared" si="2"/>
        <v>0</v>
      </c>
      <c r="N21" s="240"/>
      <c r="O21" s="234"/>
    </row>
    <row r="22" spans="1:15" ht="15" x14ac:dyDescent="0.25">
      <c r="A22" s="125" t="s">
        <v>196</v>
      </c>
      <c r="B22" s="16"/>
      <c r="C22" s="126"/>
      <c r="D22" s="194">
        <v>20888</v>
      </c>
      <c r="E22" s="17"/>
      <c r="F22" s="16">
        <v>2226.6999999999998</v>
      </c>
      <c r="G22" s="198">
        <f t="shared" si="0"/>
        <v>2965.8035566963053</v>
      </c>
      <c r="H22" s="186"/>
      <c r="I22" s="187">
        <v>0</v>
      </c>
      <c r="J22" s="201">
        <f t="shared" si="1"/>
        <v>0</v>
      </c>
      <c r="K22" s="186"/>
      <c r="L22" s="187"/>
      <c r="M22" s="202">
        <f t="shared" si="2"/>
        <v>0</v>
      </c>
      <c r="N22" s="240"/>
      <c r="O22" s="234"/>
    </row>
    <row r="23" spans="1:15" ht="15" x14ac:dyDescent="0.25">
      <c r="A23" s="125" t="s">
        <v>197</v>
      </c>
      <c r="B23" s="129"/>
      <c r="C23" s="126"/>
      <c r="D23" s="194">
        <v>126251</v>
      </c>
      <c r="E23" s="17"/>
      <c r="F23" s="16">
        <v>302251.7</v>
      </c>
      <c r="G23" s="198">
        <f t="shared" si="0"/>
        <v>402577.43157026306</v>
      </c>
      <c r="H23" s="17"/>
      <c r="I23" s="33"/>
      <c r="J23" s="201">
        <f t="shared" si="1"/>
        <v>0</v>
      </c>
      <c r="K23" s="186"/>
      <c r="L23" s="187"/>
      <c r="M23" s="201">
        <f t="shared" si="2"/>
        <v>0</v>
      </c>
      <c r="N23" s="240"/>
      <c r="O23" s="234"/>
    </row>
    <row r="24" spans="1:15" ht="15" x14ac:dyDescent="0.25">
      <c r="A24" s="125" t="s">
        <v>198</v>
      </c>
      <c r="B24" s="16"/>
      <c r="C24" s="126"/>
      <c r="D24" s="194">
        <v>95005</v>
      </c>
      <c r="E24" s="17"/>
      <c r="F24" s="16">
        <v>22011.7</v>
      </c>
      <c r="G24" s="198">
        <f t="shared" si="0"/>
        <v>29317.994408286733</v>
      </c>
      <c r="H24" s="17"/>
      <c r="I24" s="33"/>
      <c r="J24" s="201">
        <f t="shared" si="1"/>
        <v>0</v>
      </c>
      <c r="K24" s="186"/>
      <c r="L24" s="187"/>
      <c r="M24" s="202">
        <f t="shared" si="2"/>
        <v>0</v>
      </c>
      <c r="N24" s="240"/>
      <c r="O24" s="234"/>
    </row>
    <row r="25" spans="1:15" x14ac:dyDescent="0.15">
      <c r="A25" s="74" t="s">
        <v>26</v>
      </c>
      <c r="B25" s="30"/>
      <c r="C25" s="115">
        <f>SUM(B26:B49)</f>
        <v>0</v>
      </c>
      <c r="D25" s="188"/>
      <c r="E25" s="31">
        <f>SUM(D26:D49)</f>
        <v>1887829.5</v>
      </c>
      <c r="F25" s="30"/>
      <c r="G25" s="198">
        <f t="shared" si="0"/>
        <v>0</v>
      </c>
      <c r="H25" s="183">
        <f>SUM(G26:G49)</f>
        <v>8076399.3400861667</v>
      </c>
      <c r="I25" s="185"/>
      <c r="J25" s="201">
        <f t="shared" si="1"/>
        <v>0</v>
      </c>
      <c r="K25" s="31">
        <f>SUM(J26:J49)</f>
        <v>260711.54092950773</v>
      </c>
      <c r="L25" s="32"/>
      <c r="M25" s="201">
        <f t="shared" si="2"/>
        <v>0</v>
      </c>
      <c r="N25" s="235">
        <f>SUM(M26:M49)</f>
        <v>252386.5395361628</v>
      </c>
      <c r="O25" s="235">
        <f>(E25*Emissionsfaktorer!$D$9+'Bygn el og varmeforbrug mm'!H25*Emissionsfaktorer!$D$10+'Bygn el og varmeforbrug mm'!K25*Emissionsfaktorer!$D$13+'Bygn el og varmeforbrug mm'!N25*Emissionsfaktorer!$D$14)/1000000</f>
        <v>3610.8330553984779</v>
      </c>
    </row>
    <row r="26" spans="1:15" ht="15" x14ac:dyDescent="0.25">
      <c r="A26" s="125" t="s">
        <v>82</v>
      </c>
      <c r="B26" s="16"/>
      <c r="C26" s="126"/>
      <c r="D26" s="194">
        <v>0</v>
      </c>
      <c r="E26" s="17"/>
      <c r="F26" s="16"/>
      <c r="G26" s="198">
        <f t="shared" si="0"/>
        <v>0</v>
      </c>
      <c r="H26" s="186"/>
      <c r="I26" s="187"/>
      <c r="J26" s="201">
        <f t="shared" si="1"/>
        <v>0</v>
      </c>
      <c r="K26" s="17"/>
      <c r="L26" s="33">
        <v>0</v>
      </c>
      <c r="M26" s="202">
        <f t="shared" si="2"/>
        <v>0</v>
      </c>
      <c r="N26" s="240"/>
      <c r="O26" s="234"/>
    </row>
    <row r="27" spans="1:15" ht="15" x14ac:dyDescent="0.25">
      <c r="A27" s="125" t="s">
        <v>83</v>
      </c>
      <c r="B27" s="129"/>
      <c r="C27" s="126"/>
      <c r="D27" s="194">
        <v>101230.8</v>
      </c>
      <c r="E27" s="17"/>
      <c r="F27" s="16"/>
      <c r="G27" s="198">
        <f t="shared" si="0"/>
        <v>0</v>
      </c>
      <c r="H27" s="186"/>
      <c r="I27" s="187"/>
      <c r="J27" s="201">
        <f t="shared" si="1"/>
        <v>0</v>
      </c>
      <c r="K27" s="17"/>
      <c r="L27" s="33">
        <v>35247.4</v>
      </c>
      <c r="M27" s="201">
        <f t="shared" si="2"/>
        <v>46946.990741589514</v>
      </c>
      <c r="N27" s="240"/>
      <c r="O27" s="234"/>
    </row>
    <row r="28" spans="1:15" ht="15" x14ac:dyDescent="0.25">
      <c r="A28" s="125" t="s">
        <v>84</v>
      </c>
      <c r="B28" s="129"/>
      <c r="C28" s="126"/>
      <c r="D28" s="194">
        <v>65064.5</v>
      </c>
      <c r="E28" s="17"/>
      <c r="F28" s="16">
        <v>200435</v>
      </c>
      <c r="G28" s="198">
        <f t="shared" si="0"/>
        <v>266964.94179118157</v>
      </c>
      <c r="H28" s="17"/>
      <c r="I28" s="187"/>
      <c r="J28" s="201">
        <f t="shared" si="1"/>
        <v>0</v>
      </c>
      <c r="K28" s="186"/>
      <c r="L28" s="187"/>
      <c r="M28" s="202">
        <f t="shared" si="2"/>
        <v>0</v>
      </c>
      <c r="N28" s="240"/>
      <c r="O28" s="234"/>
    </row>
    <row r="29" spans="1:15" ht="15" x14ac:dyDescent="0.25">
      <c r="A29" s="125" t="s">
        <v>85</v>
      </c>
      <c r="B29" s="129"/>
      <c r="C29" s="126"/>
      <c r="D29" s="194">
        <v>46044.800000000003</v>
      </c>
      <c r="E29" s="17"/>
      <c r="F29" s="16">
        <v>611426.69999999995</v>
      </c>
      <c r="G29" s="198">
        <f t="shared" si="0"/>
        <v>814376.19864332187</v>
      </c>
      <c r="H29" s="17"/>
      <c r="I29" s="187"/>
      <c r="J29" s="201">
        <f t="shared" si="1"/>
        <v>0</v>
      </c>
      <c r="K29" s="186"/>
      <c r="L29" s="187"/>
      <c r="M29" s="201">
        <f t="shared" si="2"/>
        <v>0</v>
      </c>
      <c r="N29" s="240"/>
      <c r="O29" s="234"/>
    </row>
    <row r="30" spans="1:15" ht="15" x14ac:dyDescent="0.25">
      <c r="A30" s="125" t="s">
        <v>86</v>
      </c>
      <c r="B30" s="129"/>
      <c r="C30" s="126"/>
      <c r="D30" s="194">
        <v>59124</v>
      </c>
      <c r="E30" s="17"/>
      <c r="F30" s="16"/>
      <c r="G30" s="198">
        <f t="shared" si="0"/>
        <v>0</v>
      </c>
      <c r="H30" s="17"/>
      <c r="I30" s="33"/>
      <c r="J30" s="201">
        <f t="shared" si="1"/>
        <v>0</v>
      </c>
      <c r="K30" s="17"/>
      <c r="L30" s="33">
        <v>14359</v>
      </c>
      <c r="M30" s="202">
        <f t="shared" si="2"/>
        <v>19125.150792923272</v>
      </c>
      <c r="N30" s="240"/>
      <c r="O30" s="234"/>
    </row>
    <row r="31" spans="1:15" ht="15" x14ac:dyDescent="0.25">
      <c r="A31" s="125" t="s">
        <v>87</v>
      </c>
      <c r="B31" s="129"/>
      <c r="C31" s="126"/>
      <c r="D31" s="194">
        <v>82699</v>
      </c>
      <c r="E31" s="17"/>
      <c r="F31" s="16"/>
      <c r="G31" s="198">
        <f t="shared" si="0"/>
        <v>0</v>
      </c>
      <c r="H31" s="17"/>
      <c r="I31" s="33">
        <v>195740</v>
      </c>
      <c r="J31" s="201">
        <f t="shared" si="1"/>
        <v>260711.54092950773</v>
      </c>
      <c r="K31" s="17"/>
      <c r="L31" s="33"/>
      <c r="M31" s="201">
        <f t="shared" si="2"/>
        <v>0</v>
      </c>
      <c r="N31" s="240"/>
      <c r="O31" s="234"/>
    </row>
    <row r="32" spans="1:15" ht="15" x14ac:dyDescent="0.25">
      <c r="A32" s="125" t="s">
        <v>88</v>
      </c>
      <c r="B32" s="129"/>
      <c r="C32" s="126"/>
      <c r="D32" s="194">
        <v>44214</v>
      </c>
      <c r="E32" s="17"/>
      <c r="F32" s="16"/>
      <c r="G32" s="198">
        <f t="shared" si="0"/>
        <v>0</v>
      </c>
      <c r="H32" s="186"/>
      <c r="I32" s="187"/>
      <c r="J32" s="201">
        <f t="shared" si="1"/>
        <v>0</v>
      </c>
      <c r="K32" s="17"/>
      <c r="L32" s="33">
        <v>20795</v>
      </c>
      <c r="M32" s="202">
        <f t="shared" si="2"/>
        <v>27697.43789531579</v>
      </c>
      <c r="N32" s="240"/>
      <c r="O32" s="234"/>
    </row>
    <row r="33" spans="1:15" ht="15" x14ac:dyDescent="0.25">
      <c r="A33" s="125" t="s">
        <v>89</v>
      </c>
      <c r="B33" s="129"/>
      <c r="C33" s="126"/>
      <c r="D33" s="194">
        <v>37439</v>
      </c>
      <c r="E33" s="17"/>
      <c r="F33" s="16"/>
      <c r="G33" s="198">
        <f t="shared" si="0"/>
        <v>0</v>
      </c>
      <c r="H33" s="186"/>
      <c r="I33" s="187"/>
      <c r="J33" s="201">
        <f t="shared" si="1"/>
        <v>0</v>
      </c>
      <c r="K33" s="17"/>
      <c r="L33" s="33">
        <v>12879</v>
      </c>
      <c r="M33" s="201">
        <f t="shared" si="2"/>
        <v>17153.897699147492</v>
      </c>
      <c r="N33" s="240"/>
      <c r="O33" s="234"/>
    </row>
    <row r="34" spans="1:15" ht="15" x14ac:dyDescent="0.25">
      <c r="A34" s="125" t="s">
        <v>90</v>
      </c>
      <c r="B34" s="129"/>
      <c r="C34" s="126"/>
      <c r="D34" s="194">
        <v>84376</v>
      </c>
      <c r="E34" s="17"/>
      <c r="F34" s="16"/>
      <c r="G34" s="198">
        <f t="shared" si="0"/>
        <v>0</v>
      </c>
      <c r="H34" s="186"/>
      <c r="I34" s="187"/>
      <c r="J34" s="201">
        <f t="shared" si="1"/>
        <v>0</v>
      </c>
      <c r="K34" s="17"/>
      <c r="L34" s="33">
        <v>17101.3</v>
      </c>
      <c r="M34" s="202">
        <f t="shared" si="2"/>
        <v>22777.696305802547</v>
      </c>
      <c r="N34" s="240"/>
      <c r="O34" s="234"/>
    </row>
    <row r="35" spans="1:15" ht="15" x14ac:dyDescent="0.25">
      <c r="A35" s="125" t="s">
        <v>91</v>
      </c>
      <c r="B35" s="129"/>
      <c r="C35" s="126"/>
      <c r="D35" s="194">
        <v>126520</v>
      </c>
      <c r="E35" s="17"/>
      <c r="F35" s="16"/>
      <c r="G35" s="198">
        <f t="shared" si="0"/>
        <v>0</v>
      </c>
      <c r="H35" s="186"/>
      <c r="I35" s="187"/>
      <c r="J35" s="201">
        <f t="shared" si="1"/>
        <v>0</v>
      </c>
      <c r="K35" s="17"/>
      <c r="L35" s="33">
        <v>25926</v>
      </c>
      <c r="M35" s="201">
        <f t="shared" si="2"/>
        <v>34531.559262993855</v>
      </c>
      <c r="N35" s="240"/>
      <c r="O35" s="234"/>
    </row>
    <row r="36" spans="1:15" ht="15" x14ac:dyDescent="0.25">
      <c r="A36" s="125" t="s">
        <v>92</v>
      </c>
      <c r="B36" s="129"/>
      <c r="C36" s="126"/>
      <c r="D36" s="194">
        <v>66586</v>
      </c>
      <c r="E36" s="17"/>
      <c r="F36" s="16">
        <v>302950</v>
      </c>
      <c r="G36" s="198">
        <f t="shared" si="0"/>
        <v>403507.51672930602</v>
      </c>
      <c r="H36" s="17"/>
      <c r="I36" s="33"/>
      <c r="J36" s="201">
        <f t="shared" si="1"/>
        <v>0</v>
      </c>
      <c r="K36" s="186"/>
      <c r="L36" s="187"/>
      <c r="M36" s="202">
        <f t="shared" si="2"/>
        <v>0</v>
      </c>
      <c r="N36" s="240"/>
      <c r="O36" s="234"/>
    </row>
    <row r="37" spans="1:15" ht="15" x14ac:dyDescent="0.25">
      <c r="A37" s="125" t="s">
        <v>93</v>
      </c>
      <c r="B37" s="129"/>
      <c r="C37" s="126"/>
      <c r="D37" s="194">
        <v>193368</v>
      </c>
      <c r="E37" s="17"/>
      <c r="F37" s="16">
        <v>967860</v>
      </c>
      <c r="G37" s="198">
        <f t="shared" si="0"/>
        <v>1289119.607663397</v>
      </c>
      <c r="H37" s="17"/>
      <c r="I37" s="33"/>
      <c r="J37" s="201">
        <f t="shared" si="1"/>
        <v>0</v>
      </c>
      <c r="K37" s="186"/>
      <c r="L37" s="187"/>
      <c r="M37" s="201">
        <f t="shared" si="2"/>
        <v>0</v>
      </c>
      <c r="N37" s="240"/>
      <c r="O37" s="234"/>
    </row>
    <row r="38" spans="1:15" ht="15" x14ac:dyDescent="0.25">
      <c r="A38" s="125" t="s">
        <v>94</v>
      </c>
      <c r="B38" s="129"/>
      <c r="C38" s="126"/>
      <c r="D38" s="194">
        <v>43662</v>
      </c>
      <c r="E38" s="17"/>
      <c r="F38" s="16">
        <v>225856.7</v>
      </c>
      <c r="G38" s="198">
        <f t="shared" si="0"/>
        <v>300824.80988174898</v>
      </c>
      <c r="H38" s="17"/>
      <c r="I38" s="33"/>
      <c r="J38" s="201">
        <f t="shared" si="1"/>
        <v>0</v>
      </c>
      <c r="K38" s="186"/>
      <c r="L38" s="187"/>
      <c r="M38" s="202">
        <f t="shared" si="2"/>
        <v>0</v>
      </c>
      <c r="N38" s="240"/>
      <c r="O38" s="234"/>
    </row>
    <row r="39" spans="1:15" ht="15" x14ac:dyDescent="0.25">
      <c r="A39" s="125" t="s">
        <v>95</v>
      </c>
      <c r="B39" s="129"/>
      <c r="C39" s="126"/>
      <c r="D39" s="194">
        <v>44325</v>
      </c>
      <c r="E39" s="17"/>
      <c r="F39" s="16">
        <v>267710</v>
      </c>
      <c r="G39" s="198">
        <f t="shared" si="0"/>
        <v>356570.38225318538</v>
      </c>
      <c r="H39" s="17"/>
      <c r="I39" s="33"/>
      <c r="J39" s="201">
        <f t="shared" si="1"/>
        <v>0</v>
      </c>
      <c r="K39" s="186"/>
      <c r="L39" s="187"/>
      <c r="M39" s="201">
        <f t="shared" si="2"/>
        <v>0</v>
      </c>
      <c r="N39" s="240"/>
      <c r="O39" s="234"/>
    </row>
    <row r="40" spans="1:15" ht="15" x14ac:dyDescent="0.25">
      <c r="A40" s="125" t="s">
        <v>96</v>
      </c>
      <c r="B40" s="129"/>
      <c r="C40" s="126"/>
      <c r="D40" s="194">
        <v>46599</v>
      </c>
      <c r="E40" s="17"/>
      <c r="F40" s="16"/>
      <c r="G40" s="198">
        <f t="shared" si="0"/>
        <v>0</v>
      </c>
      <c r="H40" s="186"/>
      <c r="I40" s="187"/>
      <c r="J40" s="201">
        <f t="shared" si="1"/>
        <v>0</v>
      </c>
      <c r="K40" s="17"/>
      <c r="L40" s="33">
        <v>22677.8</v>
      </c>
      <c r="M40" s="202">
        <f t="shared" si="2"/>
        <v>30205.191493262439</v>
      </c>
      <c r="N40" s="240"/>
      <c r="O40" s="234"/>
    </row>
    <row r="41" spans="1:15" ht="15" x14ac:dyDescent="0.25">
      <c r="A41" s="125" t="s">
        <v>97</v>
      </c>
      <c r="B41" s="129"/>
      <c r="C41" s="126"/>
      <c r="D41" s="194">
        <v>100332.6</v>
      </c>
      <c r="E41" s="17"/>
      <c r="F41" s="16">
        <v>336120</v>
      </c>
      <c r="G41" s="198">
        <f t="shared" si="0"/>
        <v>447687.56072967272</v>
      </c>
      <c r="H41" s="17"/>
      <c r="I41" s="33"/>
      <c r="J41" s="201">
        <f t="shared" si="1"/>
        <v>0</v>
      </c>
      <c r="K41" s="186"/>
      <c r="L41" s="187"/>
      <c r="M41" s="201">
        <f t="shared" si="2"/>
        <v>0</v>
      </c>
      <c r="N41" s="240"/>
      <c r="O41" s="234"/>
    </row>
    <row r="42" spans="1:15" ht="15" x14ac:dyDescent="0.25">
      <c r="A42" s="125" t="s">
        <v>98</v>
      </c>
      <c r="B42" s="129"/>
      <c r="C42" s="126"/>
      <c r="D42" s="194">
        <v>207493.6</v>
      </c>
      <c r="E42" s="17"/>
      <c r="F42" s="16">
        <v>1240756.7</v>
      </c>
      <c r="G42" s="198">
        <f t="shared" si="0"/>
        <v>1652598.2996608303</v>
      </c>
      <c r="H42" s="17"/>
      <c r="I42" s="33"/>
      <c r="J42" s="201">
        <f t="shared" si="1"/>
        <v>0</v>
      </c>
      <c r="K42" s="186"/>
      <c r="L42" s="187"/>
      <c r="M42" s="202">
        <f t="shared" si="2"/>
        <v>0</v>
      </c>
      <c r="N42" s="240"/>
      <c r="O42" s="234"/>
    </row>
    <row r="43" spans="1:15" ht="15" x14ac:dyDescent="0.25">
      <c r="A43" s="125" t="s">
        <v>99</v>
      </c>
      <c r="B43" s="129"/>
      <c r="C43" s="126"/>
      <c r="D43" s="194">
        <v>212251.7</v>
      </c>
      <c r="E43" s="17"/>
      <c r="F43" s="16">
        <v>953091.7</v>
      </c>
      <c r="G43" s="198">
        <f t="shared" si="0"/>
        <v>1269449.2988358235</v>
      </c>
      <c r="H43" s="17"/>
      <c r="I43" s="33"/>
      <c r="J43" s="201">
        <f t="shared" si="1"/>
        <v>0</v>
      </c>
      <c r="K43" s="186"/>
      <c r="L43" s="187"/>
      <c r="M43" s="201">
        <f t="shared" si="2"/>
        <v>0</v>
      </c>
      <c r="N43" s="240"/>
      <c r="O43" s="234"/>
    </row>
    <row r="44" spans="1:15" ht="15" x14ac:dyDescent="0.25">
      <c r="A44" s="125" t="s">
        <v>100</v>
      </c>
      <c r="B44" s="129"/>
      <c r="C44" s="126"/>
      <c r="D44" s="194">
        <v>110945</v>
      </c>
      <c r="E44" s="17"/>
      <c r="F44" s="16">
        <v>397193.3</v>
      </c>
      <c r="G44" s="198">
        <f t="shared" si="0"/>
        <v>529032.78476487298</v>
      </c>
      <c r="H44" s="17"/>
      <c r="I44" s="33"/>
      <c r="J44" s="201">
        <f t="shared" si="1"/>
        <v>0</v>
      </c>
      <c r="K44" s="186"/>
      <c r="L44" s="187"/>
      <c r="M44" s="202">
        <f t="shared" si="2"/>
        <v>0</v>
      </c>
      <c r="N44" s="240"/>
      <c r="O44" s="234"/>
    </row>
    <row r="45" spans="1:15" ht="15" x14ac:dyDescent="0.25">
      <c r="A45" s="125" t="s">
        <v>101</v>
      </c>
      <c r="B45" s="129"/>
      <c r="C45" s="126"/>
      <c r="D45" s="194">
        <v>114612</v>
      </c>
      <c r="E45" s="17"/>
      <c r="F45" s="16">
        <v>482703.3</v>
      </c>
      <c r="G45" s="198">
        <f t="shared" si="0"/>
        <v>642925.92804106697</v>
      </c>
      <c r="H45" s="17"/>
      <c r="I45" s="33"/>
      <c r="J45" s="201">
        <f t="shared" si="1"/>
        <v>0</v>
      </c>
      <c r="K45" s="186"/>
      <c r="L45" s="187"/>
      <c r="M45" s="201">
        <f t="shared" si="2"/>
        <v>0</v>
      </c>
      <c r="N45" s="240"/>
      <c r="O45" s="234"/>
    </row>
    <row r="46" spans="1:15" ht="15" x14ac:dyDescent="0.25">
      <c r="A46" s="125" t="s">
        <v>105</v>
      </c>
      <c r="B46" s="129"/>
      <c r="C46" s="126"/>
      <c r="D46" s="194">
        <v>62673</v>
      </c>
      <c r="E46" s="17"/>
      <c r="F46" s="16"/>
      <c r="G46" s="198">
        <f t="shared" si="0"/>
        <v>0</v>
      </c>
      <c r="H46" s="186"/>
      <c r="I46" s="187"/>
      <c r="J46" s="201">
        <f t="shared" si="1"/>
        <v>0</v>
      </c>
      <c r="K46" s="17"/>
      <c r="L46" s="33">
        <v>24033.46</v>
      </c>
      <c r="M46" s="202">
        <f t="shared" si="2"/>
        <v>32010.832688605733</v>
      </c>
      <c r="N46" s="240"/>
      <c r="O46" s="234"/>
    </row>
    <row r="47" spans="1:15" ht="15" x14ac:dyDescent="0.25">
      <c r="A47" s="125" t="s">
        <v>102</v>
      </c>
      <c r="B47" s="129"/>
      <c r="C47" s="126"/>
      <c r="D47" s="194">
        <v>10337</v>
      </c>
      <c r="E47" s="17"/>
      <c r="F47" s="16">
        <v>68900</v>
      </c>
      <c r="G47" s="198">
        <f t="shared" si="0"/>
        <v>91769.823081859009</v>
      </c>
      <c r="H47" s="17"/>
      <c r="I47" s="33"/>
      <c r="J47" s="201">
        <f t="shared" si="1"/>
        <v>0</v>
      </c>
      <c r="K47" s="186"/>
      <c r="L47" s="187"/>
      <c r="M47" s="201">
        <f t="shared" si="2"/>
        <v>0</v>
      </c>
      <c r="N47" s="240"/>
      <c r="O47" s="234"/>
    </row>
    <row r="48" spans="1:15" ht="15" x14ac:dyDescent="0.25">
      <c r="A48" s="125" t="s">
        <v>103</v>
      </c>
      <c r="B48" s="129"/>
      <c r="C48" s="126"/>
      <c r="D48" s="194">
        <v>20293</v>
      </c>
      <c r="E48" s="17"/>
      <c r="F48" s="16"/>
      <c r="G48" s="198">
        <f t="shared" si="0"/>
        <v>0</v>
      </c>
      <c r="H48" s="186"/>
      <c r="I48" s="187"/>
      <c r="J48" s="201">
        <f t="shared" si="1"/>
        <v>0</v>
      </c>
      <c r="K48" s="17"/>
      <c r="L48" s="33">
        <v>16470.7</v>
      </c>
      <c r="M48" s="202">
        <f t="shared" si="2"/>
        <v>21937.782656522137</v>
      </c>
      <c r="N48" s="240"/>
      <c r="O48" s="234"/>
    </row>
    <row r="49" spans="1:15" ht="15" x14ac:dyDescent="0.25">
      <c r="A49" s="125" t="s">
        <v>104</v>
      </c>
      <c r="B49" s="129"/>
      <c r="C49" s="126"/>
      <c r="D49" s="194">
        <v>7639.5</v>
      </c>
      <c r="E49" s="17"/>
      <c r="F49" s="16">
        <v>8688.2999999999993</v>
      </c>
      <c r="G49" s="198">
        <f t="shared" si="0"/>
        <v>11572.188009900081</v>
      </c>
      <c r="H49" s="17"/>
      <c r="I49" s="33"/>
      <c r="J49" s="201">
        <f t="shared" si="1"/>
        <v>0</v>
      </c>
      <c r="K49" s="186"/>
      <c r="L49" s="187"/>
      <c r="M49" s="201">
        <f t="shared" si="2"/>
        <v>0</v>
      </c>
      <c r="N49" s="240"/>
      <c r="O49" s="234"/>
    </row>
    <row r="50" spans="1:15" ht="15" x14ac:dyDescent="0.25">
      <c r="A50" s="74" t="s">
        <v>130</v>
      </c>
      <c r="B50" s="30"/>
      <c r="C50" s="115">
        <f>SUM(B51:B53)</f>
        <v>0</v>
      </c>
      <c r="D50" s="194"/>
      <c r="E50" s="31">
        <f>SUM(D51:D63)</f>
        <v>150992.20000000001</v>
      </c>
      <c r="F50" s="30"/>
      <c r="G50" s="198">
        <f t="shared" si="0"/>
        <v>0</v>
      </c>
      <c r="H50" s="31">
        <f>SUM(G51:G63)</f>
        <v>477993.44596204965</v>
      </c>
      <c r="I50" s="32"/>
      <c r="J50" s="201">
        <f t="shared" si="1"/>
        <v>0</v>
      </c>
      <c r="K50" s="31">
        <f>SUM(J51:J63)</f>
        <v>40836.905307544228</v>
      </c>
      <c r="L50" s="32"/>
      <c r="M50" s="202">
        <f t="shared" si="2"/>
        <v>0</v>
      </c>
      <c r="N50" s="235">
        <f>SUM(M51:M63)</f>
        <v>8969.2015766798049</v>
      </c>
      <c r="O50" s="235">
        <f>(E50*Emissionsfaktorer!$D$9+'Bygn el og varmeforbrug mm'!H50*Emissionsfaktorer!$D$10+'Bygn el og varmeforbrug mm'!K50*Emissionsfaktorer!$D$13+'Bygn el og varmeforbrug mm'!N50*Emissionsfaktorer!$D$14)/1000000</f>
        <v>277.83179110539919</v>
      </c>
    </row>
    <row r="51" spans="1:15" ht="15" x14ac:dyDescent="0.25">
      <c r="A51" s="125" t="s">
        <v>131</v>
      </c>
      <c r="B51" s="129"/>
      <c r="C51" s="126"/>
      <c r="D51" s="194">
        <v>9397.7000000000007</v>
      </c>
      <c r="E51" s="17"/>
      <c r="F51" s="16">
        <v>65416.7</v>
      </c>
      <c r="G51" s="198">
        <f t="shared" si="0"/>
        <v>87130.31909432578</v>
      </c>
      <c r="H51" s="17"/>
      <c r="I51" s="33"/>
      <c r="J51" s="201">
        <f t="shared" si="1"/>
        <v>0</v>
      </c>
      <c r="K51" s="186"/>
      <c r="L51" s="187"/>
      <c r="M51" s="201">
        <f t="shared" si="2"/>
        <v>0</v>
      </c>
      <c r="N51" s="240"/>
      <c r="O51" s="234"/>
    </row>
    <row r="52" spans="1:15" ht="15" x14ac:dyDescent="0.25">
      <c r="A52" s="125" t="s">
        <v>132</v>
      </c>
      <c r="B52" s="129"/>
      <c r="C52" s="126"/>
      <c r="D52" s="194">
        <v>5521.5</v>
      </c>
      <c r="E52" s="17"/>
      <c r="F52" s="16">
        <v>42875</v>
      </c>
      <c r="G52" s="198">
        <f t="shared" si="0"/>
        <v>57106.402970024748</v>
      </c>
      <c r="H52" s="17"/>
      <c r="I52" s="33"/>
      <c r="J52" s="201">
        <f t="shared" si="1"/>
        <v>0</v>
      </c>
      <c r="K52" s="186"/>
      <c r="L52" s="187"/>
      <c r="M52" s="202">
        <f t="shared" si="2"/>
        <v>0</v>
      </c>
      <c r="N52" s="240"/>
      <c r="O52" s="234"/>
    </row>
    <row r="53" spans="1:15" ht="15" x14ac:dyDescent="0.25">
      <c r="A53" s="125" t="s">
        <v>133</v>
      </c>
      <c r="B53" s="129"/>
      <c r="C53" s="126"/>
      <c r="D53" s="194">
        <v>2064</v>
      </c>
      <c r="E53" s="17"/>
      <c r="F53" s="16"/>
      <c r="G53" s="198">
        <f t="shared" si="0"/>
        <v>0</v>
      </c>
      <c r="H53" s="186"/>
      <c r="I53" s="187"/>
      <c r="J53" s="201">
        <f t="shared" si="1"/>
        <v>0</v>
      </c>
      <c r="K53" s="17"/>
      <c r="L53" s="33">
        <v>3543</v>
      </c>
      <c r="M53" s="201">
        <f t="shared" si="2"/>
        <v>4719.0200751672928</v>
      </c>
      <c r="N53" s="240"/>
      <c r="O53" s="234"/>
    </row>
    <row r="54" spans="1:15" ht="15" x14ac:dyDescent="0.25">
      <c r="A54" s="125" t="s">
        <v>134</v>
      </c>
      <c r="B54" s="135"/>
      <c r="C54" s="126"/>
      <c r="D54" s="194">
        <v>4154</v>
      </c>
      <c r="E54" s="17"/>
      <c r="F54" s="16"/>
      <c r="G54" s="198">
        <f t="shared" si="0"/>
        <v>0</v>
      </c>
      <c r="H54" s="17"/>
      <c r="I54" s="33">
        <v>30660</v>
      </c>
      <c r="J54" s="201">
        <f t="shared" si="1"/>
        <v>40836.905307544228</v>
      </c>
      <c r="K54" s="17"/>
      <c r="L54" s="33"/>
      <c r="M54" s="202">
        <f t="shared" si="2"/>
        <v>0</v>
      </c>
      <c r="N54" s="240"/>
      <c r="O54" s="234"/>
    </row>
    <row r="55" spans="1:15" ht="15" x14ac:dyDescent="0.25">
      <c r="A55" s="125" t="s">
        <v>135</v>
      </c>
      <c r="B55" s="135"/>
      <c r="C55" s="126"/>
      <c r="D55" s="194">
        <v>6138</v>
      </c>
      <c r="E55" s="17"/>
      <c r="F55" s="16"/>
      <c r="G55" s="198">
        <f t="shared" si="0"/>
        <v>0</v>
      </c>
      <c r="H55" s="186"/>
      <c r="I55" s="187"/>
      <c r="J55" s="201">
        <f t="shared" si="1"/>
        <v>0</v>
      </c>
      <c r="K55" s="17"/>
      <c r="L55" s="33">
        <v>3191</v>
      </c>
      <c r="M55" s="201">
        <f t="shared" si="2"/>
        <v>4250.1815015125121</v>
      </c>
      <c r="N55" s="240"/>
      <c r="O55" s="234"/>
    </row>
    <row r="56" spans="1:15" ht="15" x14ac:dyDescent="0.25">
      <c r="A56" s="125" t="s">
        <v>136</v>
      </c>
      <c r="B56" s="135"/>
      <c r="C56" s="126"/>
      <c r="D56" s="194">
        <v>38708</v>
      </c>
      <c r="E56" s="17"/>
      <c r="F56" s="16">
        <v>41825</v>
      </c>
      <c r="G56" s="198">
        <f t="shared" si="0"/>
        <v>55707.87881565679</v>
      </c>
      <c r="H56" s="17"/>
      <c r="I56" s="187"/>
      <c r="J56" s="201">
        <f t="shared" si="1"/>
        <v>0</v>
      </c>
      <c r="K56" s="186"/>
      <c r="L56" s="187"/>
      <c r="M56" s="202">
        <f t="shared" si="2"/>
        <v>0</v>
      </c>
      <c r="N56" s="240"/>
      <c r="O56" s="234"/>
    </row>
    <row r="57" spans="1:15" ht="15" x14ac:dyDescent="0.25">
      <c r="A57" s="125" t="s">
        <v>137</v>
      </c>
      <c r="B57" s="135"/>
      <c r="C57" s="126"/>
      <c r="D57" s="194">
        <v>9260</v>
      </c>
      <c r="E57" s="17"/>
      <c r="F57" s="16">
        <v>16273</v>
      </c>
      <c r="G57" s="198">
        <f t="shared" si="0"/>
        <v>21674.46053717114</v>
      </c>
      <c r="H57" s="17"/>
      <c r="I57" s="187"/>
      <c r="J57" s="201">
        <f t="shared" si="1"/>
        <v>0</v>
      </c>
      <c r="K57" s="186"/>
      <c r="L57" s="187"/>
      <c r="M57" s="201">
        <f t="shared" si="2"/>
        <v>0</v>
      </c>
      <c r="N57" s="240"/>
      <c r="O57" s="234"/>
    </row>
    <row r="58" spans="1:15" ht="15" x14ac:dyDescent="0.25">
      <c r="A58" s="125" t="s">
        <v>138</v>
      </c>
      <c r="B58" s="135"/>
      <c r="C58" s="126"/>
      <c r="D58" s="194">
        <v>3676</v>
      </c>
      <c r="E58" s="17"/>
      <c r="F58" s="16">
        <v>30970</v>
      </c>
      <c r="G58" s="198">
        <f t="shared" si="0"/>
        <v>41249.802915024287</v>
      </c>
      <c r="H58" s="17"/>
      <c r="I58" s="187"/>
      <c r="J58" s="201">
        <f t="shared" si="1"/>
        <v>0</v>
      </c>
      <c r="K58" s="186"/>
      <c r="L58" s="187"/>
      <c r="M58" s="202">
        <f t="shared" si="2"/>
        <v>0</v>
      </c>
      <c r="N58" s="240"/>
      <c r="O58" s="234"/>
    </row>
    <row r="59" spans="1:15" ht="15" x14ac:dyDescent="0.25">
      <c r="A59" s="125" t="s">
        <v>139</v>
      </c>
      <c r="B59" s="135"/>
      <c r="C59" s="126"/>
      <c r="D59" s="194">
        <v>20488</v>
      </c>
      <c r="E59" s="17"/>
      <c r="F59" s="16">
        <v>74561.7</v>
      </c>
      <c r="G59" s="198">
        <f t="shared" si="0"/>
        <v>99310.798514987619</v>
      </c>
      <c r="H59" s="17"/>
      <c r="I59" s="187"/>
      <c r="J59" s="201">
        <f t="shared" si="1"/>
        <v>0</v>
      </c>
      <c r="K59" s="186"/>
      <c r="L59" s="187"/>
      <c r="M59" s="201">
        <f t="shared" si="2"/>
        <v>0</v>
      </c>
      <c r="N59" s="240"/>
      <c r="O59" s="234"/>
    </row>
    <row r="60" spans="1:15" ht="15" x14ac:dyDescent="0.25">
      <c r="A60" s="125" t="s">
        <v>218</v>
      </c>
      <c r="B60" s="135"/>
      <c r="C60" s="126"/>
      <c r="D60" s="194">
        <v>5963</v>
      </c>
      <c r="E60" s="17"/>
      <c r="F60" s="182">
        <v>3591</v>
      </c>
      <c r="G60" s="198">
        <f t="shared" si="0"/>
        <v>4782.9526079383986</v>
      </c>
      <c r="H60" s="186"/>
      <c r="I60" s="187"/>
      <c r="J60" s="201">
        <f t="shared" si="1"/>
        <v>0</v>
      </c>
      <c r="K60" s="186"/>
      <c r="L60" s="187"/>
      <c r="M60" s="202">
        <f t="shared" si="2"/>
        <v>0</v>
      </c>
      <c r="N60" s="240"/>
      <c r="O60" s="234"/>
    </row>
    <row r="61" spans="1:15" ht="15" x14ac:dyDescent="0.25">
      <c r="A61" s="125" t="s">
        <v>219</v>
      </c>
      <c r="B61" s="135"/>
      <c r="C61" s="126"/>
      <c r="D61" s="194">
        <v>2369</v>
      </c>
      <c r="E61" s="186"/>
      <c r="F61" s="182">
        <v>3593</v>
      </c>
      <c r="G61" s="198">
        <f t="shared" si="0"/>
        <v>4785.6164634705283</v>
      </c>
      <c r="H61" s="186"/>
      <c r="I61" s="187"/>
      <c r="J61" s="201">
        <f t="shared" si="1"/>
        <v>0</v>
      </c>
      <c r="K61" s="186"/>
      <c r="L61" s="187"/>
      <c r="M61" s="201">
        <f t="shared" si="2"/>
        <v>0</v>
      </c>
      <c r="N61" s="240"/>
      <c r="O61" s="234"/>
    </row>
    <row r="62" spans="1:15" ht="15" x14ac:dyDescent="0.25">
      <c r="A62" s="125" t="s">
        <v>140</v>
      </c>
      <c r="B62" s="135"/>
      <c r="C62" s="126"/>
      <c r="D62" s="194">
        <v>14931</v>
      </c>
      <c r="E62" s="17"/>
      <c r="F62" s="16">
        <v>37943</v>
      </c>
      <c r="G62" s="198">
        <f t="shared" si="0"/>
        <v>50537.335227793563</v>
      </c>
      <c r="H62" s="17"/>
      <c r="I62" s="33"/>
      <c r="J62" s="201">
        <f t="shared" si="1"/>
        <v>0</v>
      </c>
      <c r="K62" s="186"/>
      <c r="L62" s="187"/>
      <c r="M62" s="202">
        <f t="shared" si="2"/>
        <v>0</v>
      </c>
      <c r="N62" s="240"/>
      <c r="O62" s="234"/>
    </row>
    <row r="63" spans="1:15" ht="15" x14ac:dyDescent="0.25">
      <c r="A63" s="125" t="s">
        <v>141</v>
      </c>
      <c r="B63" s="130"/>
      <c r="C63" s="126"/>
      <c r="D63" s="194">
        <v>28322</v>
      </c>
      <c r="E63" s="17"/>
      <c r="F63" s="16">
        <v>41825</v>
      </c>
      <c r="G63" s="198">
        <f t="shared" si="0"/>
        <v>55707.87881565679</v>
      </c>
      <c r="H63" s="17"/>
      <c r="I63" s="33"/>
      <c r="J63" s="201">
        <f t="shared" si="1"/>
        <v>0</v>
      </c>
      <c r="K63" s="186"/>
      <c r="L63" s="187"/>
      <c r="M63" s="201">
        <f t="shared" si="2"/>
        <v>0</v>
      </c>
      <c r="N63" s="240"/>
      <c r="O63" s="234"/>
    </row>
    <row r="64" spans="1:15" ht="15" x14ac:dyDescent="0.25">
      <c r="A64" s="74" t="s">
        <v>27</v>
      </c>
      <c r="B64" s="30"/>
      <c r="C64" s="115">
        <f>SUM(B65:B67)</f>
        <v>1024</v>
      </c>
      <c r="D64" s="194"/>
      <c r="E64" s="31">
        <f>SUM(D65:D90)</f>
        <v>565380.30999999994</v>
      </c>
      <c r="F64" s="30"/>
      <c r="G64" s="198">
        <f t="shared" si="0"/>
        <v>0</v>
      </c>
      <c r="H64" s="31">
        <f>SUM(G65:G90)</f>
        <v>1521898.4922541019</v>
      </c>
      <c r="I64" s="32"/>
      <c r="J64" s="201">
        <f t="shared" si="1"/>
        <v>0</v>
      </c>
      <c r="K64" s="31">
        <f>SUM(I65:I90)</f>
        <v>0</v>
      </c>
      <c r="L64" s="32"/>
      <c r="M64" s="202">
        <f t="shared" si="2"/>
        <v>0</v>
      </c>
      <c r="N64" s="235">
        <f>SUM(M65:M90)</f>
        <v>27455.027041892012</v>
      </c>
      <c r="O64" s="235">
        <f>(E64*Emissionsfaktorer!$D$9+'Bygn el og varmeforbrug mm'!H64*Emissionsfaktorer!$D$10+'Bygn el og varmeforbrug mm'!K64*Emissionsfaktorer!$D$13+'Bygn el og varmeforbrug mm'!N64*Emissionsfaktorer!$D$14)/1000000</f>
        <v>557.3714742339572</v>
      </c>
    </row>
    <row r="65" spans="1:15" x14ac:dyDescent="0.15">
      <c r="A65" s="125" t="s">
        <v>107</v>
      </c>
      <c r="B65" s="16">
        <v>473</v>
      </c>
      <c r="C65" s="17"/>
      <c r="D65" s="195">
        <v>19787</v>
      </c>
      <c r="E65" s="17"/>
      <c r="F65" s="16">
        <v>82676.7</v>
      </c>
      <c r="G65" s="198">
        <f t="shared" si="0"/>
        <v>110119.39233660279</v>
      </c>
      <c r="H65" s="17"/>
      <c r="I65" s="33"/>
      <c r="J65" s="201">
        <f t="shared" si="1"/>
        <v>0</v>
      </c>
      <c r="K65" s="186"/>
      <c r="L65" s="187"/>
      <c r="M65" s="201">
        <f t="shared" si="2"/>
        <v>0</v>
      </c>
      <c r="N65" s="240"/>
      <c r="O65" s="234"/>
    </row>
    <row r="66" spans="1:15" x14ac:dyDescent="0.15">
      <c r="A66" s="125" t="s">
        <v>108</v>
      </c>
      <c r="B66" s="16"/>
      <c r="C66" s="17"/>
      <c r="D66" s="195">
        <v>14378</v>
      </c>
      <c r="E66" s="17"/>
      <c r="F66" s="16"/>
      <c r="G66" s="198">
        <f t="shared" si="0"/>
        <v>0</v>
      </c>
      <c r="H66" s="17"/>
      <c r="I66" s="33"/>
      <c r="J66" s="201">
        <f t="shared" si="1"/>
        <v>0</v>
      </c>
      <c r="K66" s="186"/>
      <c r="L66" s="187">
        <v>3531</v>
      </c>
      <c r="M66" s="202">
        <f t="shared" si="2"/>
        <v>4703.0369419745157</v>
      </c>
      <c r="N66" s="240"/>
      <c r="O66" s="234"/>
    </row>
    <row r="67" spans="1:15" x14ac:dyDescent="0.15">
      <c r="A67" s="125" t="s">
        <v>109</v>
      </c>
      <c r="B67" s="16">
        <v>551</v>
      </c>
      <c r="C67" s="17"/>
      <c r="D67" s="195">
        <v>13441.9</v>
      </c>
      <c r="E67" s="17"/>
      <c r="F67" s="182">
        <v>33952</v>
      </c>
      <c r="G67" s="198">
        <f t="shared" si="0"/>
        <v>45221.611513429278</v>
      </c>
      <c r="H67" s="186"/>
      <c r="I67" s="187"/>
      <c r="J67" s="201">
        <f t="shared" si="1"/>
        <v>0</v>
      </c>
      <c r="K67" s="186"/>
      <c r="L67" s="187"/>
      <c r="M67" s="201">
        <f t="shared" si="2"/>
        <v>0</v>
      </c>
      <c r="N67" s="240"/>
      <c r="O67" s="234"/>
    </row>
    <row r="68" spans="1:15" x14ac:dyDescent="0.15">
      <c r="A68" s="125" t="s">
        <v>129</v>
      </c>
      <c r="B68" s="130">
        <v>497</v>
      </c>
      <c r="C68" s="17"/>
      <c r="D68" s="195">
        <v>14454.7</v>
      </c>
      <c r="E68" s="17"/>
      <c r="F68" s="16">
        <v>69695.899999999994</v>
      </c>
      <c r="G68" s="198">
        <f t="shared" si="0"/>
        <v>92829.90439086991</v>
      </c>
      <c r="H68" s="17"/>
      <c r="I68" s="33"/>
      <c r="J68" s="201">
        <f t="shared" si="1"/>
        <v>0</v>
      </c>
      <c r="K68" s="186"/>
      <c r="L68" s="187"/>
      <c r="M68" s="202">
        <f t="shared" si="2"/>
        <v>0</v>
      </c>
      <c r="N68" s="240"/>
      <c r="O68" s="234"/>
    </row>
    <row r="69" spans="1:15" x14ac:dyDescent="0.15">
      <c r="A69" s="125" t="s">
        <v>110</v>
      </c>
      <c r="B69" s="130">
        <v>304</v>
      </c>
      <c r="C69" s="17"/>
      <c r="D69" s="195">
        <v>35792</v>
      </c>
      <c r="E69" s="17"/>
      <c r="F69" s="182"/>
      <c r="G69" s="198">
        <f t="shared" si="0"/>
        <v>0</v>
      </c>
      <c r="H69" s="186"/>
      <c r="I69" s="187"/>
      <c r="J69" s="201">
        <f t="shared" si="1"/>
        <v>0</v>
      </c>
      <c r="K69" s="186"/>
      <c r="L69" s="187">
        <v>0</v>
      </c>
      <c r="M69" s="201">
        <f t="shared" si="2"/>
        <v>0</v>
      </c>
      <c r="N69" s="240"/>
      <c r="O69" s="234"/>
    </row>
    <row r="70" spans="1:15" x14ac:dyDescent="0.15">
      <c r="A70" s="125" t="s">
        <v>111</v>
      </c>
      <c r="B70" s="130">
        <v>370</v>
      </c>
      <c r="C70" s="17"/>
      <c r="D70" s="195">
        <v>15761</v>
      </c>
      <c r="E70" s="17"/>
      <c r="F70" s="16">
        <v>44196.7</v>
      </c>
      <c r="G70" s="198">
        <f t="shared" si="0"/>
        <v>58866.811898432476</v>
      </c>
      <c r="H70" s="17"/>
      <c r="I70" s="33"/>
      <c r="J70" s="201">
        <f t="shared" si="1"/>
        <v>0</v>
      </c>
      <c r="K70" s="186"/>
      <c r="L70" s="187"/>
      <c r="M70" s="202">
        <f t="shared" si="2"/>
        <v>0</v>
      </c>
      <c r="N70" s="240"/>
      <c r="O70" s="234"/>
    </row>
    <row r="71" spans="1:15" x14ac:dyDescent="0.15">
      <c r="A71" s="125" t="s">
        <v>112</v>
      </c>
      <c r="B71" s="130">
        <v>423</v>
      </c>
      <c r="C71" s="17"/>
      <c r="D71" s="195">
        <v>12978</v>
      </c>
      <c r="E71" s="17"/>
      <c r="F71" s="16">
        <v>44706</v>
      </c>
      <c r="G71" s="198">
        <f t="shared" si="0"/>
        <v>59545.162709689241</v>
      </c>
      <c r="H71" s="17"/>
      <c r="I71" s="33"/>
      <c r="J71" s="201">
        <f t="shared" si="1"/>
        <v>0</v>
      </c>
      <c r="K71" s="186"/>
      <c r="L71" s="187"/>
      <c r="M71" s="201">
        <f t="shared" si="2"/>
        <v>0</v>
      </c>
      <c r="N71" s="240"/>
      <c r="O71" s="234"/>
    </row>
    <row r="72" spans="1:15" x14ac:dyDescent="0.15">
      <c r="A72" s="125" t="s">
        <v>113</v>
      </c>
      <c r="B72" s="130">
        <v>449</v>
      </c>
      <c r="C72" s="17"/>
      <c r="D72" s="195">
        <v>17086</v>
      </c>
      <c r="E72" s="17"/>
      <c r="F72" s="16">
        <v>63244</v>
      </c>
      <c r="G72" s="198">
        <f t="shared" si="0"/>
        <v>84236.439636996962</v>
      </c>
      <c r="H72" s="17"/>
      <c r="I72" s="33"/>
      <c r="J72" s="201">
        <f t="shared" si="1"/>
        <v>0</v>
      </c>
      <c r="K72" s="186"/>
      <c r="L72" s="187"/>
      <c r="M72" s="202">
        <f t="shared" si="2"/>
        <v>0</v>
      </c>
      <c r="N72" s="240"/>
      <c r="O72" s="234"/>
    </row>
    <row r="73" spans="1:15" x14ac:dyDescent="0.15">
      <c r="A73" s="125" t="s">
        <v>114</v>
      </c>
      <c r="B73" s="130">
        <v>335</v>
      </c>
      <c r="C73" s="17"/>
      <c r="D73" s="195">
        <v>15963</v>
      </c>
      <c r="E73" s="17"/>
      <c r="F73" s="16">
        <v>44051.7</v>
      </c>
      <c r="G73" s="198">
        <f t="shared" si="0"/>
        <v>58673.682372353091</v>
      </c>
      <c r="H73" s="17"/>
      <c r="I73" s="33"/>
      <c r="J73" s="201">
        <f t="shared" si="1"/>
        <v>0</v>
      </c>
      <c r="K73" s="186"/>
      <c r="L73" s="187"/>
      <c r="M73" s="201">
        <f t="shared" si="2"/>
        <v>0</v>
      </c>
      <c r="N73" s="240"/>
      <c r="O73" s="234"/>
    </row>
    <row r="74" spans="1:15" x14ac:dyDescent="0.15">
      <c r="A74" s="125" t="s">
        <v>115</v>
      </c>
      <c r="B74" s="130">
        <v>247</v>
      </c>
      <c r="C74" s="17"/>
      <c r="D74" s="195">
        <v>13596</v>
      </c>
      <c r="E74" s="17"/>
      <c r="F74" s="16"/>
      <c r="G74" s="198">
        <f t="shared" si="0"/>
        <v>0</v>
      </c>
      <c r="H74" s="186"/>
      <c r="I74" s="187"/>
      <c r="J74" s="201">
        <f t="shared" si="1"/>
        <v>0</v>
      </c>
      <c r="K74" s="17"/>
      <c r="L74" s="33">
        <v>3456</v>
      </c>
      <c r="M74" s="202">
        <f t="shared" si="2"/>
        <v>4603.142359519662</v>
      </c>
      <c r="N74" s="240"/>
      <c r="O74" s="234"/>
    </row>
    <row r="75" spans="1:15" x14ac:dyDescent="0.15">
      <c r="A75" s="125" t="s">
        <v>116</v>
      </c>
      <c r="B75" s="130">
        <v>346</v>
      </c>
      <c r="C75" s="17"/>
      <c r="D75" s="195">
        <v>23250.6</v>
      </c>
      <c r="E75" s="17"/>
      <c r="F75" s="16">
        <v>63841.7</v>
      </c>
      <c r="G75" s="198">
        <f t="shared" si="0"/>
        <v>85032.532862773849</v>
      </c>
      <c r="H75" s="17"/>
      <c r="I75" s="33"/>
      <c r="J75" s="201">
        <f t="shared" si="1"/>
        <v>0</v>
      </c>
      <c r="K75" s="186"/>
      <c r="L75" s="187"/>
      <c r="M75" s="201">
        <f t="shared" si="2"/>
        <v>0</v>
      </c>
      <c r="N75" s="240"/>
      <c r="O75" s="234"/>
    </row>
    <row r="76" spans="1:15" x14ac:dyDescent="0.15">
      <c r="A76" s="125" t="s">
        <v>117</v>
      </c>
      <c r="B76" s="130">
        <v>274</v>
      </c>
      <c r="C76" s="17"/>
      <c r="D76" s="195">
        <v>14353</v>
      </c>
      <c r="E76" s="17"/>
      <c r="F76" s="16"/>
      <c r="G76" s="198">
        <f t="shared" si="0"/>
        <v>0</v>
      </c>
      <c r="H76" s="186"/>
      <c r="I76" s="187"/>
      <c r="J76" s="201">
        <f t="shared" si="1"/>
        <v>0</v>
      </c>
      <c r="K76" s="17"/>
      <c r="L76" s="33">
        <v>3626</v>
      </c>
      <c r="M76" s="202">
        <f t="shared" si="2"/>
        <v>4829.5700797506643</v>
      </c>
      <c r="N76" s="240"/>
      <c r="O76" s="234"/>
    </row>
    <row r="77" spans="1:15" x14ac:dyDescent="0.15">
      <c r="A77" s="125" t="s">
        <v>118</v>
      </c>
      <c r="B77" s="130">
        <v>525</v>
      </c>
      <c r="C77" s="17"/>
      <c r="D77" s="195">
        <v>17709.599999999999</v>
      </c>
      <c r="E77" s="17"/>
      <c r="F77" s="16">
        <v>35668</v>
      </c>
      <c r="G77" s="198">
        <f t="shared" ref="G77:G140" si="3">F77*(2906/2181.8)</f>
        <v>47507.199559996327</v>
      </c>
      <c r="H77" s="17"/>
      <c r="I77" s="33"/>
      <c r="J77" s="201">
        <f t="shared" ref="J77:J140" si="4">I77*(2906/2181.8)</f>
        <v>0</v>
      </c>
      <c r="K77" s="186"/>
      <c r="L77" s="187"/>
      <c r="M77" s="201">
        <f t="shared" ref="M77:M140" si="5">L77*(2906/2181.8)</f>
        <v>0</v>
      </c>
      <c r="N77" s="240"/>
      <c r="O77" s="234"/>
    </row>
    <row r="78" spans="1:15" x14ac:dyDescent="0.15">
      <c r="A78" s="125" t="s">
        <v>119</v>
      </c>
      <c r="B78" s="130">
        <v>494</v>
      </c>
      <c r="C78" s="17"/>
      <c r="D78" s="195">
        <v>22999.17</v>
      </c>
      <c r="E78" s="17"/>
      <c r="F78" s="16"/>
      <c r="G78" s="198">
        <f t="shared" si="3"/>
        <v>0</v>
      </c>
      <c r="H78" s="186"/>
      <c r="I78" s="187"/>
      <c r="J78" s="201">
        <f t="shared" si="4"/>
        <v>0</v>
      </c>
      <c r="K78" s="17"/>
      <c r="L78" s="33">
        <v>5937</v>
      </c>
      <c r="M78" s="202">
        <f t="shared" si="5"/>
        <v>7907.6551471262255</v>
      </c>
      <c r="N78" s="240"/>
      <c r="O78" s="234"/>
    </row>
    <row r="79" spans="1:15" ht="12.75" customHeight="1" x14ac:dyDescent="0.15">
      <c r="A79" s="125" t="s">
        <v>120</v>
      </c>
      <c r="B79" s="130">
        <v>461</v>
      </c>
      <c r="C79" s="17"/>
      <c r="D79" s="195">
        <v>18889.5</v>
      </c>
      <c r="E79" s="17"/>
      <c r="F79" s="16">
        <v>22920</v>
      </c>
      <c r="G79" s="198">
        <f t="shared" si="3"/>
        <v>30527.784398203316</v>
      </c>
      <c r="H79" s="17"/>
      <c r="I79" s="33"/>
      <c r="J79" s="201">
        <f t="shared" si="4"/>
        <v>0</v>
      </c>
      <c r="K79" s="186"/>
      <c r="L79" s="187"/>
      <c r="M79" s="201">
        <f t="shared" si="5"/>
        <v>0</v>
      </c>
      <c r="N79" s="240"/>
      <c r="O79" s="234"/>
    </row>
    <row r="80" spans="1:15" x14ac:dyDescent="0.15">
      <c r="A80" s="125" t="s">
        <v>121</v>
      </c>
      <c r="B80" s="130">
        <v>452</v>
      </c>
      <c r="C80" s="17"/>
      <c r="D80" s="195">
        <v>33974.239999999998</v>
      </c>
      <c r="E80" s="17"/>
      <c r="F80" s="16">
        <v>39804</v>
      </c>
      <c r="G80" s="198">
        <f t="shared" si="3"/>
        <v>53016.052800439997</v>
      </c>
      <c r="H80" s="17"/>
      <c r="I80" s="33"/>
      <c r="J80" s="201">
        <f t="shared" si="4"/>
        <v>0</v>
      </c>
      <c r="K80" s="186"/>
      <c r="L80" s="187"/>
      <c r="M80" s="202">
        <f t="shared" si="5"/>
        <v>0</v>
      </c>
      <c r="N80" s="240"/>
      <c r="O80" s="234"/>
    </row>
    <row r="81" spans="1:15" x14ac:dyDescent="0.15">
      <c r="A81" s="125" t="s">
        <v>106</v>
      </c>
      <c r="B81" s="130">
        <v>457</v>
      </c>
      <c r="C81" s="17"/>
      <c r="D81" s="195">
        <v>13176</v>
      </c>
      <c r="E81" s="17"/>
      <c r="F81" s="16"/>
      <c r="G81" s="198">
        <f t="shared" si="3"/>
        <v>0</v>
      </c>
      <c r="H81" s="186"/>
      <c r="I81" s="187"/>
      <c r="J81" s="201">
        <f t="shared" si="4"/>
        <v>0</v>
      </c>
      <c r="K81" s="17"/>
      <c r="L81" s="33">
        <v>4063</v>
      </c>
      <c r="M81" s="201">
        <f t="shared" si="5"/>
        <v>5411.6225135209452</v>
      </c>
      <c r="N81" s="240"/>
      <c r="O81" s="234"/>
    </row>
    <row r="82" spans="1:15" x14ac:dyDescent="0.15">
      <c r="A82" s="125" t="s">
        <v>122</v>
      </c>
      <c r="B82" s="130"/>
      <c r="C82" s="17"/>
      <c r="D82" s="195">
        <v>27419</v>
      </c>
      <c r="E82" s="17"/>
      <c r="F82" s="16">
        <v>79358</v>
      </c>
      <c r="G82" s="198">
        <f t="shared" si="3"/>
        <v>105699.12365936382</v>
      </c>
      <c r="H82" s="17"/>
      <c r="I82" s="33"/>
      <c r="J82" s="201">
        <f t="shared" si="4"/>
        <v>0</v>
      </c>
      <c r="K82" s="186"/>
      <c r="L82" s="187"/>
      <c r="M82" s="202">
        <f t="shared" si="5"/>
        <v>0</v>
      </c>
      <c r="N82" s="240"/>
      <c r="O82" s="234"/>
    </row>
    <row r="83" spans="1:15" x14ac:dyDescent="0.15">
      <c r="A83" s="125" t="s">
        <v>123</v>
      </c>
      <c r="B83" s="130">
        <v>451</v>
      </c>
      <c r="C83" s="17"/>
      <c r="D83" s="195">
        <v>19785</v>
      </c>
      <c r="E83" s="17"/>
      <c r="F83" s="16">
        <v>43296</v>
      </c>
      <c r="G83" s="198">
        <f t="shared" si="3"/>
        <v>57667.144559537992</v>
      </c>
      <c r="H83" s="17"/>
      <c r="I83" s="33"/>
      <c r="J83" s="201">
        <f t="shared" si="4"/>
        <v>0</v>
      </c>
      <c r="K83" s="186"/>
      <c r="L83" s="187"/>
      <c r="M83" s="201">
        <f t="shared" si="5"/>
        <v>0</v>
      </c>
      <c r="N83" s="240"/>
      <c r="O83" s="234"/>
    </row>
    <row r="84" spans="1:15" x14ac:dyDescent="0.15">
      <c r="A84" s="125" t="s">
        <v>124</v>
      </c>
      <c r="B84" s="129">
        <v>441</v>
      </c>
      <c r="C84" s="17"/>
      <c r="D84" s="195">
        <v>11977</v>
      </c>
      <c r="E84" s="17"/>
      <c r="F84" s="16">
        <v>129674</v>
      </c>
      <c r="G84" s="198">
        <f t="shared" si="3"/>
        <v>172716.40113667611</v>
      </c>
      <c r="H84" s="17"/>
      <c r="I84" s="33"/>
      <c r="J84" s="201">
        <f t="shared" si="4"/>
        <v>0</v>
      </c>
      <c r="K84" s="186"/>
      <c r="L84" s="187"/>
      <c r="M84" s="202">
        <f t="shared" si="5"/>
        <v>0</v>
      </c>
      <c r="N84" s="240"/>
      <c r="O84" s="234"/>
    </row>
    <row r="85" spans="1:15" x14ac:dyDescent="0.15">
      <c r="A85" s="125" t="s">
        <v>125</v>
      </c>
      <c r="B85" s="129">
        <v>470</v>
      </c>
      <c r="C85" s="17"/>
      <c r="D85" s="195">
        <v>30450</v>
      </c>
      <c r="E85" s="17"/>
      <c r="F85" s="16">
        <v>75911.7</v>
      </c>
      <c r="G85" s="198">
        <f t="shared" si="3"/>
        <v>101108.90099917498</v>
      </c>
      <c r="H85" s="17"/>
      <c r="I85" s="33"/>
      <c r="J85" s="201">
        <f t="shared" si="4"/>
        <v>0</v>
      </c>
      <c r="K85" s="186"/>
      <c r="L85" s="187"/>
      <c r="M85" s="201">
        <f t="shared" si="5"/>
        <v>0</v>
      </c>
      <c r="N85" s="240"/>
      <c r="O85" s="234"/>
    </row>
    <row r="86" spans="1:15" x14ac:dyDescent="0.15">
      <c r="A86" s="125" t="s">
        <v>126</v>
      </c>
      <c r="B86" s="129">
        <v>402</v>
      </c>
      <c r="C86" s="17"/>
      <c r="D86" s="195">
        <v>99010</v>
      </c>
      <c r="E86" s="17"/>
      <c r="F86" s="182">
        <v>79130</v>
      </c>
      <c r="G86" s="198">
        <f t="shared" si="3"/>
        <v>105395.44412870106</v>
      </c>
      <c r="H86" s="186"/>
      <c r="I86" s="187"/>
      <c r="J86" s="201">
        <f t="shared" si="4"/>
        <v>0</v>
      </c>
      <c r="K86" s="186"/>
      <c r="L86" s="187"/>
      <c r="M86" s="202">
        <f t="shared" si="5"/>
        <v>0</v>
      </c>
      <c r="N86" s="240"/>
      <c r="O86" s="234"/>
    </row>
    <row r="87" spans="1:15" x14ac:dyDescent="0.15">
      <c r="A87" s="125" t="s">
        <v>127</v>
      </c>
      <c r="B87" s="129">
        <v>344</v>
      </c>
      <c r="C87" s="17"/>
      <c r="D87" s="195">
        <v>11578</v>
      </c>
      <c r="E87" s="17"/>
      <c r="F87" s="16">
        <v>30540</v>
      </c>
      <c r="G87" s="198">
        <f t="shared" si="3"/>
        <v>40677.073975616462</v>
      </c>
      <c r="H87" s="17"/>
      <c r="I87" s="33"/>
      <c r="J87" s="201">
        <f t="shared" si="4"/>
        <v>0</v>
      </c>
      <c r="K87" s="186"/>
      <c r="L87" s="187"/>
      <c r="M87" s="201">
        <f t="shared" si="5"/>
        <v>0</v>
      </c>
      <c r="N87" s="240"/>
      <c r="O87" s="234"/>
    </row>
    <row r="88" spans="1:15" x14ac:dyDescent="0.15">
      <c r="A88" s="125" t="s">
        <v>142</v>
      </c>
      <c r="B88" s="129"/>
      <c r="C88" s="17"/>
      <c r="D88" s="195">
        <v>12478</v>
      </c>
      <c r="E88" s="17"/>
      <c r="F88" s="16">
        <v>63789</v>
      </c>
      <c r="G88" s="198">
        <f t="shared" si="3"/>
        <v>84962.340269502238</v>
      </c>
      <c r="H88" s="17"/>
      <c r="I88" s="33"/>
      <c r="J88" s="201">
        <f t="shared" si="4"/>
        <v>0</v>
      </c>
      <c r="K88" s="186"/>
      <c r="L88" s="187"/>
      <c r="M88" s="202">
        <f t="shared" si="5"/>
        <v>0</v>
      </c>
      <c r="N88" s="240"/>
      <c r="O88" s="234"/>
    </row>
    <row r="89" spans="1:15" x14ac:dyDescent="0.15">
      <c r="A89" s="125" t="s">
        <v>143</v>
      </c>
      <c r="B89" s="129"/>
      <c r="C89" s="17"/>
      <c r="D89" s="195">
        <v>13675</v>
      </c>
      <c r="E89" s="17"/>
      <c r="F89" s="16">
        <v>34921</v>
      </c>
      <c r="G89" s="198">
        <f t="shared" si="3"/>
        <v>46512.249518745986</v>
      </c>
      <c r="H89" s="17"/>
      <c r="I89" s="33"/>
      <c r="J89" s="201">
        <f t="shared" si="4"/>
        <v>0</v>
      </c>
      <c r="K89" s="186"/>
      <c r="L89" s="187"/>
      <c r="M89" s="201">
        <f t="shared" si="5"/>
        <v>0</v>
      </c>
      <c r="N89" s="240"/>
      <c r="O89" s="234"/>
    </row>
    <row r="90" spans="1:15" x14ac:dyDescent="0.15">
      <c r="A90" s="125" t="s">
        <v>128</v>
      </c>
      <c r="B90" s="129">
        <v>502</v>
      </c>
      <c r="C90" s="17"/>
      <c r="D90" s="195">
        <v>21418.6</v>
      </c>
      <c r="E90" s="17"/>
      <c r="F90" s="16">
        <v>61252</v>
      </c>
      <c r="G90" s="198">
        <f t="shared" si="3"/>
        <v>81583.239526996054</v>
      </c>
      <c r="H90" s="17"/>
      <c r="I90" s="33"/>
      <c r="J90" s="201">
        <f t="shared" si="4"/>
        <v>0</v>
      </c>
      <c r="K90" s="186"/>
      <c r="L90" s="187"/>
      <c r="M90" s="202">
        <f t="shared" si="5"/>
        <v>0</v>
      </c>
      <c r="N90" s="240"/>
      <c r="O90" s="234"/>
    </row>
    <row r="91" spans="1:15" x14ac:dyDescent="0.15">
      <c r="A91" s="75" t="s">
        <v>28</v>
      </c>
      <c r="B91" s="30"/>
      <c r="C91" s="31">
        <f>SUM(B92:B92)</f>
        <v>0</v>
      </c>
      <c r="D91" s="188"/>
      <c r="E91" s="31">
        <f>SUM(D92:D96)</f>
        <v>48501.599999999999</v>
      </c>
      <c r="F91" s="30"/>
      <c r="G91" s="198">
        <f t="shared" si="3"/>
        <v>0</v>
      </c>
      <c r="H91" s="31">
        <f>SUM(G92:G96)</f>
        <v>197321.10275918961</v>
      </c>
      <c r="I91" s="32"/>
      <c r="J91" s="201">
        <f t="shared" si="4"/>
        <v>0</v>
      </c>
      <c r="K91" s="31">
        <f>SUM(I92:I96)</f>
        <v>0</v>
      </c>
      <c r="L91" s="32"/>
      <c r="M91" s="201">
        <f t="shared" si="5"/>
        <v>0</v>
      </c>
      <c r="N91" s="235">
        <f>SUM(M92:M96)</f>
        <v>0</v>
      </c>
      <c r="O91" s="235">
        <f>(E91*Emissionsfaktorer!$D$9+'Bygn el og varmeforbrug mm'!H91*Emissionsfaktorer!$D$10+'Bygn el og varmeforbrug mm'!K91*Emissionsfaktorer!$D$13+'Bygn el og varmeforbrug mm'!N91*Emissionsfaktorer!$D$14)/1000000</f>
        <v>57.80026323461361</v>
      </c>
    </row>
    <row r="92" spans="1:15" ht="15" x14ac:dyDescent="0.25">
      <c r="A92" s="76" t="s">
        <v>144</v>
      </c>
      <c r="B92" s="129"/>
      <c r="C92" s="126"/>
      <c r="D92" s="194">
        <v>11256</v>
      </c>
      <c r="E92" s="17"/>
      <c r="F92" s="16">
        <v>14379</v>
      </c>
      <c r="G92" s="198">
        <f t="shared" si="3"/>
        <v>19151.789348244565</v>
      </c>
      <c r="H92" s="17"/>
      <c r="I92" s="33"/>
      <c r="J92" s="201">
        <f t="shared" si="4"/>
        <v>0</v>
      </c>
      <c r="K92" s="186"/>
      <c r="L92" s="187"/>
      <c r="M92" s="202">
        <f t="shared" si="5"/>
        <v>0</v>
      </c>
      <c r="N92" s="240"/>
      <c r="O92" s="234"/>
    </row>
    <row r="93" spans="1:15" ht="15" x14ac:dyDescent="0.25">
      <c r="A93" s="76" t="s">
        <v>145</v>
      </c>
      <c r="B93" s="129"/>
      <c r="C93" s="126"/>
      <c r="D93" s="194">
        <v>4512</v>
      </c>
      <c r="E93" s="17"/>
      <c r="F93" s="16">
        <v>61460</v>
      </c>
      <c r="G93" s="198">
        <f t="shared" si="3"/>
        <v>81860.280502337511</v>
      </c>
      <c r="H93" s="17"/>
      <c r="I93" s="33"/>
      <c r="J93" s="201">
        <f t="shared" si="4"/>
        <v>0</v>
      </c>
      <c r="K93" s="186"/>
      <c r="L93" s="187"/>
      <c r="M93" s="201">
        <f t="shared" si="5"/>
        <v>0</v>
      </c>
      <c r="N93" s="240"/>
      <c r="O93" s="234"/>
    </row>
    <row r="94" spans="1:15" ht="15" x14ac:dyDescent="0.25">
      <c r="A94" s="76" t="s">
        <v>146</v>
      </c>
      <c r="B94" s="129"/>
      <c r="C94" s="126"/>
      <c r="D94" s="194">
        <v>4472</v>
      </c>
      <c r="E94" s="17"/>
      <c r="F94" s="182">
        <v>33628</v>
      </c>
      <c r="G94" s="198">
        <f t="shared" si="3"/>
        <v>44790.066917224307</v>
      </c>
      <c r="H94" s="186"/>
      <c r="I94" s="187"/>
      <c r="J94" s="201">
        <f t="shared" si="4"/>
        <v>0</v>
      </c>
      <c r="K94" s="186"/>
      <c r="L94" s="187"/>
      <c r="M94" s="202">
        <f t="shared" si="5"/>
        <v>0</v>
      </c>
      <c r="N94" s="241"/>
      <c r="O94" s="234"/>
    </row>
    <row r="95" spans="1:15" ht="15" customHeight="1" x14ac:dyDescent="0.25">
      <c r="A95" s="76" t="s">
        <v>147</v>
      </c>
      <c r="B95" s="129"/>
      <c r="C95" s="126"/>
      <c r="D95" s="194">
        <v>21436</v>
      </c>
      <c r="E95" s="17"/>
      <c r="F95" s="16">
        <v>38680</v>
      </c>
      <c r="G95" s="198">
        <f t="shared" si="3"/>
        <v>51518.965991383258</v>
      </c>
      <c r="H95" s="17"/>
      <c r="I95" s="33"/>
      <c r="J95" s="201">
        <f t="shared" si="4"/>
        <v>0</v>
      </c>
      <c r="K95" s="186"/>
      <c r="L95" s="187"/>
      <c r="M95" s="201">
        <f t="shared" si="5"/>
        <v>0</v>
      </c>
      <c r="N95" s="240"/>
      <c r="O95" s="234"/>
    </row>
    <row r="96" spans="1:15" ht="15" x14ac:dyDescent="0.25">
      <c r="A96" s="76" t="s">
        <v>148</v>
      </c>
      <c r="B96" s="129"/>
      <c r="C96" s="126"/>
      <c r="D96" s="194">
        <v>6825.6</v>
      </c>
      <c r="E96" s="17"/>
      <c r="F96" s="16"/>
      <c r="G96" s="198">
        <f t="shared" si="3"/>
        <v>0</v>
      </c>
      <c r="H96" s="186"/>
      <c r="I96" s="187"/>
      <c r="J96" s="201">
        <f t="shared" si="4"/>
        <v>0</v>
      </c>
      <c r="K96" s="17"/>
      <c r="L96" s="33">
        <v>0</v>
      </c>
      <c r="M96" s="202">
        <f t="shared" si="5"/>
        <v>0</v>
      </c>
      <c r="N96" s="240"/>
      <c r="O96" s="234"/>
    </row>
    <row r="97" spans="1:15" x14ac:dyDescent="0.15">
      <c r="A97" s="74" t="s">
        <v>30</v>
      </c>
      <c r="B97" s="30"/>
      <c r="C97" s="31">
        <f>SUM(B98:B100)</f>
        <v>0</v>
      </c>
      <c r="D97" s="188"/>
      <c r="E97" s="31">
        <f>SUM(D98:D120)</f>
        <v>1153506.9000000001</v>
      </c>
      <c r="F97" s="30"/>
      <c r="G97" s="198">
        <f t="shared" si="3"/>
        <v>0</v>
      </c>
      <c r="H97" s="31">
        <f>SUM(G98:G120)</f>
        <v>1547315.9361994681</v>
      </c>
      <c r="I97" s="32"/>
      <c r="J97" s="201">
        <f t="shared" si="4"/>
        <v>0</v>
      </c>
      <c r="K97" s="31">
        <f>SUM(I98:I120)</f>
        <v>0</v>
      </c>
      <c r="L97" s="32"/>
      <c r="M97" s="201">
        <f t="shared" si="5"/>
        <v>0</v>
      </c>
      <c r="N97" s="235">
        <f>SUM(M98:M120)</f>
        <v>228823.64517370975</v>
      </c>
      <c r="O97" s="235">
        <f>(E97*Emissionsfaktorer!$D$9+'Bygn el og varmeforbrug mm'!H97*Emissionsfaktorer!$D$10+'Bygn el og varmeforbrug mm'!K97*Emissionsfaktorer!$D$13+'Bygn el og varmeforbrug mm'!N97*Emissionsfaktorer!$D$14)/1000000</f>
        <v>1172.8983427219359</v>
      </c>
    </row>
    <row r="98" spans="1:15" ht="15" x14ac:dyDescent="0.25">
      <c r="A98" s="125" t="s">
        <v>149</v>
      </c>
      <c r="B98" s="16"/>
      <c r="C98" s="126"/>
      <c r="D98" s="194">
        <v>10719.8</v>
      </c>
      <c r="E98" s="17"/>
      <c r="F98" s="16">
        <v>108971.7</v>
      </c>
      <c r="G98" s="198">
        <f t="shared" si="3"/>
        <v>145142.43294527452</v>
      </c>
      <c r="H98" s="17"/>
      <c r="I98" s="33"/>
      <c r="J98" s="201">
        <f t="shared" si="4"/>
        <v>0</v>
      </c>
      <c r="K98" s="186"/>
      <c r="L98" s="187"/>
      <c r="M98" s="202">
        <f t="shared" si="5"/>
        <v>0</v>
      </c>
      <c r="N98" s="240"/>
      <c r="O98" s="234"/>
    </row>
    <row r="99" spans="1:15" ht="15" x14ac:dyDescent="0.25">
      <c r="A99" s="125" t="s">
        <v>210</v>
      </c>
      <c r="B99" s="16"/>
      <c r="C99" s="126"/>
      <c r="D99" s="194">
        <v>65954.7</v>
      </c>
      <c r="E99" s="17"/>
      <c r="F99" s="16">
        <v>127638</v>
      </c>
      <c r="G99" s="198">
        <f t="shared" si="3"/>
        <v>170004.59620496834</v>
      </c>
      <c r="H99" s="17"/>
      <c r="I99" s="33"/>
      <c r="J99" s="201">
        <f t="shared" si="4"/>
        <v>0</v>
      </c>
      <c r="K99" s="186"/>
      <c r="L99" s="187"/>
      <c r="M99" s="201">
        <f t="shared" si="5"/>
        <v>0</v>
      </c>
      <c r="N99" s="240"/>
      <c r="O99" s="234"/>
    </row>
    <row r="100" spans="1:15" ht="15" x14ac:dyDescent="0.25">
      <c r="A100" s="125" t="s">
        <v>150</v>
      </c>
      <c r="B100" s="16"/>
      <c r="C100" s="126"/>
      <c r="D100" s="194">
        <v>30682.6</v>
      </c>
      <c r="E100" s="17"/>
      <c r="F100" s="16">
        <v>19107.599999999999</v>
      </c>
      <c r="G100" s="198">
        <f t="shared" si="3"/>
        <v>25449.942982858185</v>
      </c>
      <c r="H100" s="17"/>
      <c r="I100" s="33"/>
      <c r="J100" s="201">
        <f t="shared" si="4"/>
        <v>0</v>
      </c>
      <c r="K100" s="186"/>
      <c r="L100" s="187"/>
      <c r="M100" s="202">
        <f t="shared" si="5"/>
        <v>0</v>
      </c>
      <c r="N100" s="240"/>
      <c r="O100" s="234"/>
    </row>
    <row r="101" spans="1:15" ht="15" x14ac:dyDescent="0.25">
      <c r="A101" s="125" t="s">
        <v>151</v>
      </c>
      <c r="B101" s="16"/>
      <c r="C101" s="126"/>
      <c r="D101" s="194">
        <v>15783</v>
      </c>
      <c r="E101" s="17"/>
      <c r="F101" s="182">
        <v>23597</v>
      </c>
      <c r="G101" s="198">
        <f t="shared" si="3"/>
        <v>31429.499495829128</v>
      </c>
      <c r="H101" s="186"/>
      <c r="I101" s="187"/>
      <c r="J101" s="201">
        <f t="shared" si="4"/>
        <v>0</v>
      </c>
      <c r="K101" s="186"/>
      <c r="L101" s="187"/>
      <c r="M101" s="201">
        <f t="shared" si="5"/>
        <v>0</v>
      </c>
      <c r="N101" s="241"/>
      <c r="O101" s="234"/>
    </row>
    <row r="102" spans="1:15" ht="15" x14ac:dyDescent="0.25">
      <c r="A102" s="125" t="s">
        <v>213</v>
      </c>
      <c r="B102" s="16"/>
      <c r="C102" s="126"/>
      <c r="D102" s="194">
        <v>55421</v>
      </c>
      <c r="E102" s="17"/>
      <c r="F102" s="16">
        <v>16187.2</v>
      </c>
      <c r="G102" s="198">
        <f t="shared" si="3"/>
        <v>21560.181134842791</v>
      </c>
      <c r="H102" s="17"/>
      <c r="I102" s="33"/>
      <c r="J102" s="201">
        <f t="shared" si="4"/>
        <v>0</v>
      </c>
      <c r="K102" s="186"/>
      <c r="L102" s="187"/>
      <c r="M102" s="202">
        <f t="shared" si="5"/>
        <v>0</v>
      </c>
      <c r="N102" s="240"/>
      <c r="O102" s="234"/>
    </row>
    <row r="103" spans="1:15" ht="15" x14ac:dyDescent="0.25">
      <c r="A103" s="125" t="s">
        <v>152</v>
      </c>
      <c r="B103" s="16"/>
      <c r="C103" s="126"/>
      <c r="D103" s="194">
        <v>45869</v>
      </c>
      <c r="E103" s="186"/>
      <c r="F103" s="182">
        <v>27841</v>
      </c>
      <c r="G103" s="198">
        <f t="shared" si="3"/>
        <v>37082.200935007786</v>
      </c>
      <c r="H103" s="186"/>
      <c r="I103" s="187"/>
      <c r="J103" s="201">
        <f t="shared" si="4"/>
        <v>0</v>
      </c>
      <c r="K103" s="186"/>
      <c r="L103" s="187"/>
      <c r="M103" s="201">
        <f t="shared" si="5"/>
        <v>0</v>
      </c>
      <c r="N103" s="241"/>
      <c r="O103" s="234"/>
    </row>
    <row r="104" spans="1:15" ht="15" x14ac:dyDescent="0.25">
      <c r="A104" s="125" t="s">
        <v>166</v>
      </c>
      <c r="B104" s="16"/>
      <c r="C104" s="126"/>
      <c r="D104" s="194">
        <v>80088</v>
      </c>
      <c r="E104" s="17"/>
      <c r="F104" s="16"/>
      <c r="G104" s="198">
        <f t="shared" si="3"/>
        <v>0</v>
      </c>
      <c r="H104" s="186"/>
      <c r="I104" s="187"/>
      <c r="J104" s="201">
        <f t="shared" si="4"/>
        <v>0</v>
      </c>
      <c r="K104" s="17"/>
      <c r="L104" s="33">
        <v>25272</v>
      </c>
      <c r="M104" s="202">
        <f t="shared" si="5"/>
        <v>33660.478503987528</v>
      </c>
      <c r="N104" s="240"/>
      <c r="O104" s="234"/>
    </row>
    <row r="105" spans="1:15" ht="15" x14ac:dyDescent="0.25">
      <c r="A105" s="125" t="s">
        <v>153</v>
      </c>
      <c r="B105" s="16"/>
      <c r="C105" s="126"/>
      <c r="D105" s="194">
        <v>86745.9</v>
      </c>
      <c r="E105" s="17"/>
      <c r="F105" s="16">
        <v>102811.6</v>
      </c>
      <c r="G105" s="198">
        <f t="shared" si="3"/>
        <v>136937.62471353926</v>
      </c>
      <c r="H105" s="17"/>
      <c r="I105" s="33"/>
      <c r="J105" s="201">
        <f t="shared" si="4"/>
        <v>0</v>
      </c>
      <c r="K105" s="186"/>
      <c r="L105" s="187">
        <v>37331.1</v>
      </c>
      <c r="M105" s="201">
        <f t="shared" si="5"/>
        <v>49722.328627738556</v>
      </c>
      <c r="N105" s="240"/>
      <c r="O105" s="234"/>
    </row>
    <row r="106" spans="1:15" ht="15" x14ac:dyDescent="0.25">
      <c r="A106" s="125" t="s">
        <v>167</v>
      </c>
      <c r="B106" s="16"/>
      <c r="C106" s="126"/>
      <c r="D106" s="194">
        <v>31452</v>
      </c>
      <c r="E106" s="17"/>
      <c r="F106" s="182">
        <v>23659</v>
      </c>
      <c r="G106" s="198">
        <f t="shared" si="3"/>
        <v>31512.079017325141</v>
      </c>
      <c r="H106" s="186"/>
      <c r="I106" s="187"/>
      <c r="J106" s="201">
        <f t="shared" si="4"/>
        <v>0</v>
      </c>
      <c r="K106" s="186"/>
      <c r="L106" s="187">
        <v>0</v>
      </c>
      <c r="M106" s="202">
        <f t="shared" si="5"/>
        <v>0</v>
      </c>
      <c r="N106" s="241"/>
      <c r="O106" s="237"/>
    </row>
    <row r="107" spans="1:15" ht="15" x14ac:dyDescent="0.25">
      <c r="A107" s="125" t="s">
        <v>154</v>
      </c>
      <c r="B107" s="16"/>
      <c r="C107" s="126"/>
      <c r="D107" s="194">
        <v>33614</v>
      </c>
      <c r="E107" s="17"/>
      <c r="F107" s="16">
        <v>56200</v>
      </c>
      <c r="G107" s="198">
        <f t="shared" si="3"/>
        <v>74854.340452837103</v>
      </c>
      <c r="H107" s="17"/>
      <c r="I107" s="33"/>
      <c r="J107" s="201">
        <f t="shared" si="4"/>
        <v>0</v>
      </c>
      <c r="K107" s="186"/>
      <c r="L107" s="187"/>
      <c r="M107" s="201">
        <f t="shared" si="5"/>
        <v>0</v>
      </c>
      <c r="N107" s="240"/>
      <c r="O107" s="234"/>
    </row>
    <row r="108" spans="1:15" ht="15" x14ac:dyDescent="0.25">
      <c r="A108" s="125" t="s">
        <v>155</v>
      </c>
      <c r="B108" s="16"/>
      <c r="C108" s="126"/>
      <c r="D108" s="194">
        <v>26059</v>
      </c>
      <c r="E108" s="17"/>
      <c r="F108" s="16">
        <v>52323.3</v>
      </c>
      <c r="G108" s="198">
        <f t="shared" si="3"/>
        <v>69690.856082134022</v>
      </c>
      <c r="H108" s="17"/>
      <c r="I108" s="33"/>
      <c r="J108" s="201">
        <f t="shared" si="4"/>
        <v>0</v>
      </c>
      <c r="K108" s="186"/>
      <c r="L108" s="187"/>
      <c r="M108" s="202">
        <f t="shared" si="5"/>
        <v>0</v>
      </c>
      <c r="N108" s="240"/>
      <c r="O108" s="234"/>
    </row>
    <row r="109" spans="1:15" ht="15" x14ac:dyDescent="0.25">
      <c r="A109" s="125" t="s">
        <v>156</v>
      </c>
      <c r="B109" s="16"/>
      <c r="C109" s="126"/>
      <c r="D109" s="194">
        <v>24895</v>
      </c>
      <c r="E109" s="17"/>
      <c r="F109" s="16"/>
      <c r="G109" s="198">
        <f t="shared" si="3"/>
        <v>0</v>
      </c>
      <c r="H109" s="186"/>
      <c r="I109" s="187"/>
      <c r="J109" s="201">
        <f t="shared" si="4"/>
        <v>0</v>
      </c>
      <c r="K109" s="17"/>
      <c r="L109" s="33">
        <v>4343</v>
      </c>
      <c r="M109" s="201">
        <f t="shared" si="5"/>
        <v>5784.5622880190658</v>
      </c>
      <c r="N109" s="240"/>
      <c r="O109" s="234"/>
    </row>
    <row r="110" spans="1:15" ht="15" x14ac:dyDescent="0.25">
      <c r="A110" s="125" t="s">
        <v>168</v>
      </c>
      <c r="B110" s="16"/>
      <c r="C110" s="126"/>
      <c r="D110" s="194">
        <v>22957</v>
      </c>
      <c r="E110" s="17"/>
      <c r="F110" s="16">
        <v>46705</v>
      </c>
      <c r="G110" s="198">
        <f t="shared" si="3"/>
        <v>62207.686314052611</v>
      </c>
      <c r="H110" s="17"/>
      <c r="I110" s="33"/>
      <c r="J110" s="201">
        <f t="shared" si="4"/>
        <v>0</v>
      </c>
      <c r="K110" s="186"/>
      <c r="L110" s="187"/>
      <c r="M110" s="202">
        <f t="shared" si="5"/>
        <v>0</v>
      </c>
      <c r="N110" s="240"/>
      <c r="O110" s="234"/>
    </row>
    <row r="111" spans="1:15" ht="15" x14ac:dyDescent="0.25">
      <c r="A111" s="125" t="s">
        <v>157</v>
      </c>
      <c r="B111" s="16"/>
      <c r="C111" s="126"/>
      <c r="D111" s="194">
        <v>18625</v>
      </c>
      <c r="E111" s="17"/>
      <c r="F111" s="16"/>
      <c r="G111" s="198">
        <f t="shared" si="3"/>
        <v>0</v>
      </c>
      <c r="H111" s="186"/>
      <c r="I111" s="187"/>
      <c r="J111" s="201">
        <f t="shared" si="4"/>
        <v>0</v>
      </c>
      <c r="K111" s="17"/>
      <c r="L111" s="33">
        <v>14311.74</v>
      </c>
      <c r="M111" s="201">
        <f t="shared" si="5"/>
        <v>19062.203886699055</v>
      </c>
      <c r="N111" s="240"/>
      <c r="O111" s="234"/>
    </row>
    <row r="112" spans="1:15" ht="15" x14ac:dyDescent="0.25">
      <c r="A112" s="125" t="s">
        <v>158</v>
      </c>
      <c r="B112" s="16"/>
      <c r="C112" s="126"/>
      <c r="D112" s="194">
        <v>57066</v>
      </c>
      <c r="E112" s="17"/>
      <c r="F112" s="16">
        <v>43816.7</v>
      </c>
      <c r="G112" s="198">
        <f t="shared" si="3"/>
        <v>58360.679347327889</v>
      </c>
      <c r="H112" s="17"/>
      <c r="I112" s="33"/>
      <c r="J112" s="201">
        <f t="shared" si="4"/>
        <v>0</v>
      </c>
      <c r="K112" s="186"/>
      <c r="L112" s="187"/>
      <c r="M112" s="202">
        <f t="shared" si="5"/>
        <v>0</v>
      </c>
      <c r="N112" s="240"/>
      <c r="O112" s="234"/>
    </row>
    <row r="113" spans="1:21" ht="15" x14ac:dyDescent="0.25">
      <c r="A113" s="125" t="s">
        <v>159</v>
      </c>
      <c r="B113" s="16"/>
      <c r="C113" s="126"/>
      <c r="D113" s="194">
        <v>102182</v>
      </c>
      <c r="E113" s="17"/>
      <c r="F113" s="16">
        <v>69410.399999999994</v>
      </c>
      <c r="G113" s="198">
        <f t="shared" si="3"/>
        <v>92449.639013658438</v>
      </c>
      <c r="H113" s="17"/>
      <c r="I113" s="33"/>
      <c r="J113" s="201">
        <f t="shared" si="4"/>
        <v>0</v>
      </c>
      <c r="K113" s="186"/>
      <c r="L113" s="187"/>
      <c r="M113" s="201">
        <f t="shared" si="5"/>
        <v>0</v>
      </c>
      <c r="N113" s="240"/>
      <c r="O113" s="234"/>
    </row>
    <row r="114" spans="1:21" ht="15" x14ac:dyDescent="0.25">
      <c r="A114" s="125" t="s">
        <v>160</v>
      </c>
      <c r="B114" s="16"/>
      <c r="C114" s="126"/>
      <c r="D114" s="194">
        <v>18223</v>
      </c>
      <c r="E114" s="17"/>
      <c r="F114" s="16"/>
      <c r="G114" s="198">
        <f t="shared" si="3"/>
        <v>0</v>
      </c>
      <c r="H114" s="186"/>
      <c r="I114" s="187"/>
      <c r="J114" s="201">
        <f t="shared" si="4"/>
        <v>0</v>
      </c>
      <c r="K114" s="17"/>
      <c r="L114" s="33">
        <v>35239</v>
      </c>
      <c r="M114" s="202">
        <f t="shared" si="5"/>
        <v>46935.802548354564</v>
      </c>
      <c r="N114" s="240"/>
      <c r="O114" s="234"/>
    </row>
    <row r="115" spans="1:21" ht="15" x14ac:dyDescent="0.25">
      <c r="A115" s="125" t="s">
        <v>161</v>
      </c>
      <c r="B115" s="16"/>
      <c r="C115" s="126"/>
      <c r="D115" s="194">
        <v>113226</v>
      </c>
      <c r="E115" s="17"/>
      <c r="F115" s="16"/>
      <c r="G115" s="198">
        <f t="shared" si="3"/>
        <v>0</v>
      </c>
      <c r="H115" s="186"/>
      <c r="I115" s="187"/>
      <c r="J115" s="201">
        <f t="shared" si="4"/>
        <v>0</v>
      </c>
      <c r="K115" s="17"/>
      <c r="L115" s="33">
        <v>55302</v>
      </c>
      <c r="M115" s="201">
        <f t="shared" si="5"/>
        <v>73658.269318910985</v>
      </c>
      <c r="N115" s="240"/>
      <c r="O115" s="234"/>
    </row>
    <row r="116" spans="1:21" ht="15" x14ac:dyDescent="0.25">
      <c r="A116" s="125" t="s">
        <v>162</v>
      </c>
      <c r="B116" s="16"/>
      <c r="C116" s="126"/>
      <c r="D116" s="194">
        <v>135202</v>
      </c>
      <c r="E116" s="17"/>
      <c r="F116" s="16">
        <v>115610</v>
      </c>
      <c r="G116" s="198">
        <f t="shared" si="3"/>
        <v>153984.16903474194</v>
      </c>
      <c r="H116" s="17"/>
      <c r="I116" s="33"/>
      <c r="J116" s="201">
        <f t="shared" si="4"/>
        <v>0</v>
      </c>
      <c r="K116" s="186"/>
      <c r="L116" s="187"/>
      <c r="M116" s="202">
        <f t="shared" si="5"/>
        <v>0</v>
      </c>
      <c r="N116" s="240"/>
      <c r="O116" s="234"/>
    </row>
    <row r="117" spans="1:21" ht="15" x14ac:dyDescent="0.25">
      <c r="A117" s="125" t="s">
        <v>163</v>
      </c>
      <c r="B117" s="16"/>
      <c r="C117" s="126"/>
      <c r="D117" s="194">
        <v>94736.6</v>
      </c>
      <c r="E117" s="17"/>
      <c r="F117" s="16">
        <v>86423</v>
      </c>
      <c r="G117" s="198">
        <f t="shared" si="3"/>
        <v>115109.19332661104</v>
      </c>
      <c r="H117" s="17"/>
      <c r="I117" s="33"/>
      <c r="J117" s="201">
        <f t="shared" si="4"/>
        <v>0</v>
      </c>
      <c r="K117" s="186"/>
      <c r="L117" s="187"/>
      <c r="M117" s="201">
        <f t="shared" si="5"/>
        <v>0</v>
      </c>
      <c r="N117" s="240"/>
      <c r="O117" s="234"/>
    </row>
    <row r="118" spans="1:21" ht="15" x14ac:dyDescent="0.25">
      <c r="A118" s="125" t="s">
        <v>164</v>
      </c>
      <c r="B118" s="16"/>
      <c r="C118" s="126"/>
      <c r="D118" s="194">
        <v>29054.7</v>
      </c>
      <c r="E118" s="17"/>
      <c r="F118" s="16">
        <v>81016.7</v>
      </c>
      <c r="G118" s="198">
        <f t="shared" si="3"/>
        <v>107908.39224493536</v>
      </c>
      <c r="H118" s="17"/>
      <c r="I118" s="33"/>
      <c r="J118" s="201">
        <f t="shared" si="4"/>
        <v>0</v>
      </c>
      <c r="K118" s="186"/>
      <c r="L118" s="187"/>
      <c r="M118" s="202">
        <f t="shared" si="5"/>
        <v>0</v>
      </c>
      <c r="N118" s="240"/>
      <c r="O118" s="234"/>
    </row>
    <row r="119" spans="1:21" ht="15" x14ac:dyDescent="0.25">
      <c r="A119" s="125" t="s">
        <v>212</v>
      </c>
      <c r="B119" s="16"/>
      <c r="C119" s="126"/>
      <c r="D119" s="194">
        <v>19632</v>
      </c>
      <c r="E119" s="17"/>
      <c r="F119" s="16">
        <v>124596.7</v>
      </c>
      <c r="G119" s="198">
        <f t="shared" si="3"/>
        <v>165953.80429003574</v>
      </c>
      <c r="H119" s="17"/>
      <c r="I119" s="33"/>
      <c r="J119" s="201">
        <f t="shared" si="4"/>
        <v>0</v>
      </c>
      <c r="K119" s="186"/>
      <c r="L119" s="187"/>
      <c r="M119" s="201">
        <f t="shared" si="5"/>
        <v>0</v>
      </c>
      <c r="N119" s="240"/>
      <c r="O119" s="234"/>
    </row>
    <row r="120" spans="1:21" ht="15" x14ac:dyDescent="0.25">
      <c r="A120" s="125" t="s">
        <v>165</v>
      </c>
      <c r="B120" s="16"/>
      <c r="C120" s="126"/>
      <c r="D120" s="194">
        <v>35318.6</v>
      </c>
      <c r="E120" s="17"/>
      <c r="F120" s="16">
        <v>35796.699999999997</v>
      </c>
      <c r="G120" s="198">
        <f t="shared" si="3"/>
        <v>47678.618663488851</v>
      </c>
      <c r="H120" s="17"/>
      <c r="I120" s="33"/>
      <c r="J120" s="201">
        <f t="shared" si="4"/>
        <v>0</v>
      </c>
      <c r="K120" s="186"/>
      <c r="L120" s="187"/>
      <c r="M120" s="202">
        <f t="shared" si="5"/>
        <v>0</v>
      </c>
      <c r="N120" s="240"/>
      <c r="O120" s="234"/>
    </row>
    <row r="121" spans="1:21" ht="15" x14ac:dyDescent="0.25">
      <c r="A121" s="74" t="s">
        <v>169</v>
      </c>
      <c r="B121" s="30"/>
      <c r="C121" s="115" t="e">
        <f>SUM(#REF!)</f>
        <v>#REF!</v>
      </c>
      <c r="D121" s="194"/>
      <c r="E121" s="31">
        <f>SUM(D122:D130)</f>
        <v>360200.4</v>
      </c>
      <c r="F121" s="30"/>
      <c r="G121" s="198">
        <f t="shared" si="3"/>
        <v>0</v>
      </c>
      <c r="H121" s="31">
        <f>SUM(G122:G130)</f>
        <v>818864.79521496</v>
      </c>
      <c r="I121" s="32"/>
      <c r="J121" s="201">
        <f t="shared" si="4"/>
        <v>0</v>
      </c>
      <c r="K121" s="31">
        <f>SUM(I122:I130)</f>
        <v>0</v>
      </c>
      <c r="L121" s="32"/>
      <c r="M121" s="201">
        <f t="shared" si="5"/>
        <v>0</v>
      </c>
      <c r="N121" s="235">
        <f>SUM(M122:M130)</f>
        <v>16507.513154276287</v>
      </c>
      <c r="O121" s="235">
        <f>(E121*Emissionsfaktorer!$D$9+'Bygn el og varmeforbrug mm'!H121*Emissionsfaktorer!$D$10+'Bygn el og varmeforbrug mm'!K121*Emissionsfaktorer!$D$13+'Bygn el og varmeforbrug mm'!N121*Emissionsfaktorer!$D$14)/1000000</f>
        <v>318.18733529119072</v>
      </c>
    </row>
    <row r="122" spans="1:21" ht="15" x14ac:dyDescent="0.25">
      <c r="A122" s="125" t="s">
        <v>215</v>
      </c>
      <c r="B122" s="130"/>
      <c r="C122" s="126"/>
      <c r="D122" s="194">
        <v>69631</v>
      </c>
      <c r="E122" s="17"/>
      <c r="F122" s="16">
        <v>124353</v>
      </c>
      <c r="G122" s="198">
        <f t="shared" si="3"/>
        <v>165629.21349344577</v>
      </c>
      <c r="H122" s="17"/>
      <c r="I122" s="33"/>
      <c r="J122" s="201">
        <f t="shared" si="4"/>
        <v>0</v>
      </c>
      <c r="K122" s="186"/>
      <c r="L122" s="187"/>
      <c r="M122" s="202">
        <f t="shared" si="5"/>
        <v>0</v>
      </c>
      <c r="N122" s="240"/>
      <c r="O122" s="234"/>
      <c r="R122" s="215"/>
      <c r="S122" s="215"/>
      <c r="T122" s="215"/>
      <c r="U122" s="215"/>
    </row>
    <row r="123" spans="1:21" ht="15" x14ac:dyDescent="0.25">
      <c r="A123" s="125" t="s">
        <v>170</v>
      </c>
      <c r="B123" s="130"/>
      <c r="C123" s="126"/>
      <c r="D123" s="194">
        <v>12697</v>
      </c>
      <c r="E123" s="17"/>
      <c r="F123" s="16">
        <v>15329</v>
      </c>
      <c r="G123" s="198">
        <f t="shared" si="3"/>
        <v>20417.120726006047</v>
      </c>
      <c r="H123" s="17"/>
      <c r="I123" s="33"/>
      <c r="J123" s="201">
        <f t="shared" si="4"/>
        <v>0</v>
      </c>
      <c r="K123" s="186"/>
      <c r="L123" s="187"/>
      <c r="M123" s="201">
        <f t="shared" si="5"/>
        <v>0</v>
      </c>
      <c r="N123" s="240"/>
      <c r="O123" s="234"/>
      <c r="R123" s="215"/>
      <c r="S123" s="215"/>
      <c r="T123" s="215"/>
      <c r="U123" s="215"/>
    </row>
    <row r="124" spans="1:21" ht="15" x14ac:dyDescent="0.25">
      <c r="A124" s="125" t="s">
        <v>171</v>
      </c>
      <c r="B124" s="130"/>
      <c r="C124" s="126"/>
      <c r="D124" s="194">
        <v>198549</v>
      </c>
      <c r="E124" s="17"/>
      <c r="F124" s="16">
        <v>321158</v>
      </c>
      <c r="G124" s="198">
        <f t="shared" si="3"/>
        <v>427759.25749381242</v>
      </c>
      <c r="H124" s="17"/>
      <c r="I124" s="33"/>
      <c r="J124" s="201">
        <f t="shared" si="4"/>
        <v>0</v>
      </c>
      <c r="K124" s="186"/>
      <c r="L124" s="187"/>
      <c r="M124" s="202">
        <f t="shared" si="5"/>
        <v>0</v>
      </c>
      <c r="N124" s="240"/>
      <c r="O124" s="234"/>
    </row>
    <row r="125" spans="1:21" ht="15" x14ac:dyDescent="0.25">
      <c r="A125" s="125" t="s">
        <v>172</v>
      </c>
      <c r="B125" s="130"/>
      <c r="C125" s="126"/>
      <c r="D125" s="194">
        <v>12603</v>
      </c>
      <c r="E125" s="17"/>
      <c r="F125" s="16">
        <v>66226.7</v>
      </c>
      <c r="G125" s="198">
        <f t="shared" si="3"/>
        <v>88209.180584838192</v>
      </c>
      <c r="H125" s="17"/>
      <c r="I125" s="33"/>
      <c r="J125" s="201">
        <f t="shared" si="4"/>
        <v>0</v>
      </c>
      <c r="K125" s="186"/>
      <c r="L125" s="187"/>
      <c r="M125" s="201">
        <f t="shared" si="5"/>
        <v>0</v>
      </c>
      <c r="N125" s="240"/>
      <c r="O125" s="234"/>
    </row>
    <row r="126" spans="1:21" ht="15" x14ac:dyDescent="0.25">
      <c r="A126" s="125" t="s">
        <v>173</v>
      </c>
      <c r="B126" s="130"/>
      <c r="C126" s="126"/>
      <c r="D126" s="194">
        <v>13306.9</v>
      </c>
      <c r="E126" s="17"/>
      <c r="F126" s="16">
        <v>21658</v>
      </c>
      <c r="G126" s="198">
        <f t="shared" si="3"/>
        <v>28846.891557429641</v>
      </c>
      <c r="H126" s="17"/>
      <c r="I126" s="33"/>
      <c r="J126" s="201">
        <f t="shared" si="4"/>
        <v>0</v>
      </c>
      <c r="K126" s="186"/>
      <c r="L126" s="187"/>
      <c r="M126" s="202">
        <f t="shared" si="5"/>
        <v>0</v>
      </c>
      <c r="N126" s="240"/>
      <c r="O126" s="234"/>
    </row>
    <row r="127" spans="1:21" ht="24" x14ac:dyDescent="0.25">
      <c r="A127" s="125" t="s">
        <v>174</v>
      </c>
      <c r="B127" s="130"/>
      <c r="C127" s="126"/>
      <c r="D127" s="194">
        <v>10560.5</v>
      </c>
      <c r="E127" s="17"/>
      <c r="F127" s="16">
        <v>40675</v>
      </c>
      <c r="G127" s="198">
        <f t="shared" si="3"/>
        <v>54176.161884682369</v>
      </c>
      <c r="H127" s="17"/>
      <c r="I127" s="33"/>
      <c r="J127" s="201">
        <f t="shared" si="4"/>
        <v>0</v>
      </c>
      <c r="K127" s="186"/>
      <c r="L127" s="187"/>
      <c r="M127" s="201">
        <f t="shared" si="5"/>
        <v>0</v>
      </c>
      <c r="N127" s="240"/>
      <c r="O127" s="234"/>
    </row>
    <row r="128" spans="1:21" ht="15" x14ac:dyDescent="0.25">
      <c r="A128" s="125" t="s">
        <v>175</v>
      </c>
      <c r="B128" s="130"/>
      <c r="C128" s="126"/>
      <c r="D128" s="194">
        <v>15398</v>
      </c>
      <c r="E128" s="186"/>
      <c r="F128" s="182">
        <v>25397</v>
      </c>
      <c r="G128" s="198">
        <f t="shared" si="3"/>
        <v>33826.969474745616</v>
      </c>
      <c r="H128" s="186"/>
      <c r="I128" s="187"/>
      <c r="J128" s="201">
        <f t="shared" si="4"/>
        <v>0</v>
      </c>
      <c r="K128" s="186"/>
      <c r="L128" s="187"/>
      <c r="M128" s="202">
        <f t="shared" si="5"/>
        <v>0</v>
      </c>
      <c r="N128" s="241"/>
      <c r="O128" s="234"/>
    </row>
    <row r="129" spans="1:19" ht="15" x14ac:dyDescent="0.25">
      <c r="A129" s="125" t="s">
        <v>176</v>
      </c>
      <c r="B129" s="130"/>
      <c r="C129" s="126"/>
      <c r="D129" s="194">
        <v>27455</v>
      </c>
      <c r="E129" s="17"/>
      <c r="F129" s="16"/>
      <c r="G129" s="198">
        <f t="shared" si="3"/>
        <v>0</v>
      </c>
      <c r="H129" s="186"/>
      <c r="I129" s="187"/>
      <c r="J129" s="201">
        <f t="shared" si="4"/>
        <v>0</v>
      </c>
      <c r="K129" s="17"/>
      <c r="L129" s="33">
        <v>12393.7</v>
      </c>
      <c r="M129" s="201">
        <f t="shared" si="5"/>
        <v>16507.513154276287</v>
      </c>
      <c r="N129" s="240"/>
      <c r="O129" s="234"/>
    </row>
    <row r="130" spans="1:19" ht="15" x14ac:dyDescent="0.25">
      <c r="A130" s="125" t="s">
        <v>177</v>
      </c>
      <c r="B130" s="130"/>
      <c r="C130" s="126"/>
      <c r="D130" s="194">
        <v>0</v>
      </c>
      <c r="E130" s="186"/>
      <c r="F130" s="182">
        <v>0</v>
      </c>
      <c r="G130" s="198">
        <f t="shared" si="3"/>
        <v>0</v>
      </c>
      <c r="H130" s="186"/>
      <c r="I130" s="187"/>
      <c r="J130" s="201">
        <f t="shared" si="4"/>
        <v>0</v>
      </c>
      <c r="K130" s="186"/>
      <c r="L130" s="187"/>
      <c r="M130" s="202">
        <f t="shared" si="5"/>
        <v>0</v>
      </c>
      <c r="N130" s="240"/>
      <c r="O130" s="234"/>
    </row>
    <row r="131" spans="1:19" ht="15" x14ac:dyDescent="0.25">
      <c r="A131" s="74" t="s">
        <v>178</v>
      </c>
      <c r="B131" s="30"/>
      <c r="C131" s="115">
        <f>SUM(B132:B137)</f>
        <v>0</v>
      </c>
      <c r="D131" s="194"/>
      <c r="E131" s="31">
        <f>SUM(D132:D137)</f>
        <v>48169.8</v>
      </c>
      <c r="F131" s="30"/>
      <c r="G131" s="198">
        <f t="shared" si="3"/>
        <v>0</v>
      </c>
      <c r="H131" s="31">
        <f>SUM(G132:G137)</f>
        <v>201376.82280685671</v>
      </c>
      <c r="I131" s="32"/>
      <c r="J131" s="201">
        <f t="shared" si="4"/>
        <v>0</v>
      </c>
      <c r="K131" s="31">
        <f>SUM(I132:I137)</f>
        <v>0</v>
      </c>
      <c r="L131" s="32"/>
      <c r="M131" s="201">
        <f t="shared" si="5"/>
        <v>0</v>
      </c>
      <c r="N131" s="235">
        <f>SUM(M132:M137)</f>
        <v>8660.8602988358216</v>
      </c>
      <c r="O131" s="235">
        <f>(E131*Emissionsfaktorer!$D$9+'Bygn el og varmeforbrug mm'!H131*Emissionsfaktorer!$D$10+'Bygn el og varmeforbrug mm'!K131*Emissionsfaktorer!$D$13+'Bygn el og varmeforbrug mm'!N131*Emissionsfaktorer!$D$14)/1000000</f>
        <v>78.394899526922714</v>
      </c>
    </row>
    <row r="132" spans="1:19" ht="15" x14ac:dyDescent="0.25">
      <c r="A132" s="125" t="s">
        <v>179</v>
      </c>
      <c r="C132" s="126"/>
      <c r="D132" s="194">
        <v>3858</v>
      </c>
      <c r="E132" s="210"/>
      <c r="F132" s="16"/>
      <c r="G132" s="198">
        <f t="shared" si="3"/>
        <v>0</v>
      </c>
      <c r="H132" s="186"/>
      <c r="I132" s="187"/>
      <c r="J132" s="201">
        <f t="shared" si="4"/>
        <v>0</v>
      </c>
      <c r="K132" s="17"/>
      <c r="L132" s="33">
        <v>4895.3999999999996</v>
      </c>
      <c r="M132" s="202">
        <f t="shared" si="5"/>
        <v>6520.3191859932158</v>
      </c>
      <c r="N132" s="240"/>
      <c r="O132" s="234"/>
    </row>
    <row r="133" spans="1:19" ht="15" x14ac:dyDescent="0.25">
      <c r="A133" s="125" t="s">
        <v>181</v>
      </c>
      <c r="C133" s="126"/>
      <c r="D133" s="194">
        <v>28926</v>
      </c>
      <c r="E133" s="210"/>
      <c r="F133" s="16">
        <v>21675</v>
      </c>
      <c r="G133" s="198">
        <f t="shared" si="3"/>
        <v>28869.534329452741</v>
      </c>
      <c r="H133" s="17"/>
      <c r="I133" s="33"/>
      <c r="J133" s="201">
        <f t="shared" si="4"/>
        <v>0</v>
      </c>
      <c r="K133" s="186"/>
      <c r="L133" s="187"/>
      <c r="M133" s="201">
        <f t="shared" si="5"/>
        <v>0</v>
      </c>
      <c r="N133" s="240"/>
      <c r="O133" s="234"/>
    </row>
    <row r="134" spans="1:19" ht="15" x14ac:dyDescent="0.25">
      <c r="A134" s="125" t="s">
        <v>180</v>
      </c>
      <c r="C134" s="126"/>
      <c r="D134" s="194">
        <v>1514</v>
      </c>
      <c r="E134" s="210"/>
      <c r="F134" s="16">
        <v>22473</v>
      </c>
      <c r="G134" s="198">
        <f t="shared" si="3"/>
        <v>29932.412686772386</v>
      </c>
      <c r="H134" s="17"/>
      <c r="I134" s="33"/>
      <c r="J134" s="201">
        <f t="shared" si="4"/>
        <v>0</v>
      </c>
      <c r="K134" s="186"/>
      <c r="L134" s="187"/>
      <c r="M134" s="202">
        <f t="shared" si="5"/>
        <v>0</v>
      </c>
      <c r="N134" s="240"/>
      <c r="O134" s="234"/>
    </row>
    <row r="135" spans="1:19" ht="15" x14ac:dyDescent="0.25">
      <c r="A135" s="125" t="s">
        <v>182</v>
      </c>
      <c r="C135" s="126"/>
      <c r="D135" s="194">
        <v>5198</v>
      </c>
      <c r="E135" s="210"/>
      <c r="F135" s="16"/>
      <c r="G135" s="198">
        <f t="shared" si="3"/>
        <v>0</v>
      </c>
      <c r="H135" s="186"/>
      <c r="I135" s="187"/>
      <c r="J135" s="201">
        <f t="shared" si="4"/>
        <v>0</v>
      </c>
      <c r="K135" s="17"/>
      <c r="L135" s="33">
        <v>1607.1</v>
      </c>
      <c r="M135" s="201">
        <f t="shared" si="5"/>
        <v>2140.5411128426067</v>
      </c>
      <c r="N135" s="240"/>
      <c r="O135" s="234"/>
    </row>
    <row r="136" spans="1:19" ht="15" x14ac:dyDescent="0.25">
      <c r="A136" s="125" t="s">
        <v>183</v>
      </c>
      <c r="C136" s="126"/>
      <c r="D136" s="194">
        <v>3937.8</v>
      </c>
      <c r="E136" s="210"/>
      <c r="F136" s="16">
        <v>33596</v>
      </c>
      <c r="G136" s="198">
        <f t="shared" si="3"/>
        <v>44747.445228710232</v>
      </c>
      <c r="H136" s="17"/>
      <c r="I136" s="33"/>
      <c r="J136" s="201">
        <f t="shared" si="4"/>
        <v>0</v>
      </c>
      <c r="K136" s="186"/>
      <c r="L136" s="187"/>
      <c r="M136" s="202">
        <f t="shared" si="5"/>
        <v>0</v>
      </c>
      <c r="N136" s="240"/>
      <c r="O136" s="234"/>
      <c r="R136" s="215"/>
      <c r="S136" s="215"/>
    </row>
    <row r="137" spans="1:19" ht="15" x14ac:dyDescent="0.25">
      <c r="A137" s="125" t="s">
        <v>184</v>
      </c>
      <c r="C137" s="126"/>
      <c r="D137" s="194">
        <v>4736</v>
      </c>
      <c r="E137" s="210"/>
      <c r="F137" s="16">
        <v>73448</v>
      </c>
      <c r="G137" s="198">
        <f t="shared" si="3"/>
        <v>97827.430561921341</v>
      </c>
      <c r="H137" s="17"/>
      <c r="I137" s="33"/>
      <c r="J137" s="201">
        <f t="shared" si="4"/>
        <v>0</v>
      </c>
      <c r="K137" s="186"/>
      <c r="L137" s="187"/>
      <c r="M137" s="201">
        <f t="shared" si="5"/>
        <v>0</v>
      </c>
      <c r="N137" s="240"/>
      <c r="O137" s="234"/>
    </row>
    <row r="138" spans="1:19" ht="15" x14ac:dyDescent="0.25">
      <c r="A138" s="74" t="s">
        <v>74</v>
      </c>
      <c r="B138" s="30"/>
      <c r="C138" s="115">
        <f>SUM(B139:B150)</f>
        <v>0</v>
      </c>
      <c r="D138" s="194"/>
      <c r="E138" s="183">
        <f>SUM(D139)</f>
        <v>2410689</v>
      </c>
      <c r="F138" s="184"/>
      <c r="G138" s="198">
        <f t="shared" si="3"/>
        <v>0</v>
      </c>
      <c r="H138" s="183">
        <f>SUM(F139:F140)</f>
        <v>0</v>
      </c>
      <c r="I138" s="185"/>
      <c r="J138" s="201">
        <f t="shared" si="4"/>
        <v>0</v>
      </c>
      <c r="K138" s="183">
        <f>SUM(I139:I140)</f>
        <v>0</v>
      </c>
      <c r="L138" s="185"/>
      <c r="M138" s="202">
        <f t="shared" si="5"/>
        <v>0</v>
      </c>
      <c r="N138" s="236">
        <f>SUM(L139:L140)</f>
        <v>0</v>
      </c>
      <c r="O138" s="236">
        <f>(E138*Emissionsfaktorer!$D$9+'Bygn el og varmeforbrug mm'!H138*Emissionsfaktorer!$D$10+'Bygn el og varmeforbrug mm'!K138*Emissionsfaktorer!$D$13+'Bygn el og varmeforbrug mm'!N138*Emissionsfaktorer!$D$14)/1000000</f>
        <v>617.13638400000002</v>
      </c>
    </row>
    <row r="139" spans="1:19" ht="15" x14ac:dyDescent="0.25">
      <c r="A139" s="125" t="s">
        <v>200</v>
      </c>
      <c r="C139" s="126"/>
      <c r="D139" s="209">
        <v>2410689</v>
      </c>
      <c r="E139" s="186"/>
      <c r="F139" s="182"/>
      <c r="G139" s="198">
        <f t="shared" si="3"/>
        <v>0</v>
      </c>
      <c r="H139" s="186"/>
      <c r="I139" s="187"/>
      <c r="J139" s="201">
        <f t="shared" si="4"/>
        <v>0</v>
      </c>
      <c r="K139" s="186"/>
      <c r="L139" s="187"/>
      <c r="M139" s="201">
        <f t="shared" si="5"/>
        <v>0</v>
      </c>
      <c r="N139" s="241"/>
      <c r="O139" s="237"/>
    </row>
    <row r="140" spans="1:19" ht="15" x14ac:dyDescent="0.25">
      <c r="A140" s="125"/>
      <c r="B140" s="16"/>
      <c r="C140" s="126"/>
      <c r="D140" s="196"/>
      <c r="E140" s="186"/>
      <c r="F140" s="182"/>
      <c r="G140" s="198">
        <f t="shared" si="3"/>
        <v>0</v>
      </c>
      <c r="H140" s="186"/>
      <c r="I140" s="187"/>
      <c r="J140" s="201">
        <f t="shared" si="4"/>
        <v>0</v>
      </c>
      <c r="K140" s="186"/>
      <c r="L140" s="187"/>
      <c r="M140" s="202">
        <f t="shared" si="5"/>
        <v>0</v>
      </c>
      <c r="N140" s="241"/>
      <c r="O140" s="237"/>
    </row>
    <row r="141" spans="1:19" ht="15" x14ac:dyDescent="0.25">
      <c r="A141" s="125"/>
      <c r="B141" s="16"/>
      <c r="C141" s="126"/>
      <c r="D141" s="196"/>
      <c r="E141" s="186"/>
      <c r="F141" s="182"/>
      <c r="G141" s="198">
        <f t="shared" ref="G141:G144" si="6">F141*(2906/2181.8)</f>
        <v>0</v>
      </c>
      <c r="H141" s="186"/>
      <c r="I141" s="187"/>
      <c r="J141" s="201">
        <f t="shared" ref="J141:J144" si="7">I141*(2906/2181.8)</f>
        <v>0</v>
      </c>
      <c r="K141" s="186"/>
      <c r="L141" s="187"/>
      <c r="M141" s="201">
        <f t="shared" ref="M141:M144" si="8">L141*(2906/2181.8)</f>
        <v>0</v>
      </c>
      <c r="N141" s="241"/>
      <c r="O141" s="237"/>
    </row>
    <row r="142" spans="1:19" x14ac:dyDescent="0.15">
      <c r="A142" s="125"/>
      <c r="B142" s="16"/>
      <c r="C142" s="126"/>
      <c r="D142" s="197"/>
      <c r="E142" s="186"/>
      <c r="F142" s="182"/>
      <c r="G142" s="198">
        <f t="shared" si="6"/>
        <v>0</v>
      </c>
      <c r="H142" s="186"/>
      <c r="I142" s="187"/>
      <c r="J142" s="201">
        <f t="shared" si="7"/>
        <v>0</v>
      </c>
      <c r="K142" s="186"/>
      <c r="L142" s="187"/>
      <c r="M142" s="202">
        <f t="shared" si="8"/>
        <v>0</v>
      </c>
      <c r="N142" s="241"/>
      <c r="O142" s="237"/>
    </row>
    <row r="143" spans="1:19" x14ac:dyDescent="0.15">
      <c r="A143" s="125"/>
      <c r="B143" s="16"/>
      <c r="C143" s="17"/>
      <c r="D143" s="182"/>
      <c r="E143" s="186"/>
      <c r="F143" s="182"/>
      <c r="G143" s="198">
        <f t="shared" si="6"/>
        <v>0</v>
      </c>
      <c r="H143" s="186"/>
      <c r="I143" s="187"/>
      <c r="J143" s="201">
        <f t="shared" si="7"/>
        <v>0</v>
      </c>
      <c r="K143" s="186"/>
      <c r="L143" s="187"/>
      <c r="M143" s="201">
        <f t="shared" si="8"/>
        <v>0</v>
      </c>
      <c r="N143" s="241"/>
      <c r="O143" s="237"/>
    </row>
    <row r="144" spans="1:19" x14ac:dyDescent="0.15">
      <c r="A144" s="125"/>
      <c r="B144" s="16"/>
      <c r="C144" s="17"/>
      <c r="D144" s="182"/>
      <c r="E144" s="186"/>
      <c r="F144" s="182"/>
      <c r="G144" s="198">
        <f t="shared" si="6"/>
        <v>0</v>
      </c>
      <c r="H144" s="186"/>
      <c r="I144" s="187"/>
      <c r="J144" s="201">
        <f t="shared" si="7"/>
        <v>0</v>
      </c>
      <c r="K144" s="186"/>
      <c r="L144" s="187"/>
      <c r="M144" s="202">
        <f t="shared" si="8"/>
        <v>0</v>
      </c>
      <c r="N144" s="241"/>
      <c r="O144" s="237"/>
    </row>
    <row r="145" spans="1:15" ht="15" thickBot="1" x14ac:dyDescent="0.2">
      <c r="A145" s="146" t="s">
        <v>199</v>
      </c>
      <c r="B145" s="131"/>
      <c r="C145" s="132"/>
      <c r="D145" s="131"/>
      <c r="E145" s="133">
        <f>SUM(E10:E137)</f>
        <v>5123108.7100000009</v>
      </c>
      <c r="F145" s="131"/>
      <c r="G145" s="142"/>
      <c r="H145" s="133">
        <f>SUM(H10:H144)</f>
        <v>14673474.859382162</v>
      </c>
      <c r="I145" s="143"/>
      <c r="J145" s="144"/>
      <c r="K145" s="133">
        <f>SUM(K10:K144)</f>
        <v>321183.3257860482</v>
      </c>
      <c r="L145" s="143"/>
      <c r="M145" s="144"/>
      <c r="N145" s="242">
        <f>SUM(N10:N144)</f>
        <v>829442.69914749288</v>
      </c>
      <c r="O145" s="238"/>
    </row>
    <row r="146" spans="1:15" s="8" customFormat="1" ht="14.25" customHeight="1" thickBot="1" x14ac:dyDescent="0.3">
      <c r="A146" s="147" t="s">
        <v>202</v>
      </c>
      <c r="B146" s="78"/>
      <c r="C146" s="24"/>
      <c r="D146" s="25"/>
      <c r="E146" s="26">
        <f>E145*Emissionsfaktorer!D9/1000000</f>
        <v>1311.5158297600003</v>
      </c>
      <c r="F146" s="134"/>
      <c r="G146" s="25"/>
      <c r="H146" s="26">
        <f>H145*Emissionsfaktorer!D10/1000000</f>
        <v>3374.8992176578968</v>
      </c>
      <c r="I146" s="25"/>
      <c r="J146" s="25"/>
      <c r="K146" s="26">
        <f>K145*Emissionsfaktorer!D13/1000000</f>
        <v>855.6323798940324</v>
      </c>
      <c r="L146" s="25"/>
      <c r="M146" s="25"/>
      <c r="N146" s="26">
        <f>N145*Emissionsfaktorer!D14/1000000</f>
        <v>1891.1293540562838</v>
      </c>
      <c r="O146" s="239">
        <f>SUM(O10:O138)</f>
        <v>8050.313165368213</v>
      </c>
    </row>
    <row r="147" spans="1:15" s="8" customFormat="1" ht="14.25" customHeight="1" x14ac:dyDescent="0.25">
      <c r="A147" s="52"/>
      <c r="B147" s="53"/>
      <c r="C147" s="5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9" spans="1:15" x14ac:dyDescent="0.25">
      <c r="A149" s="178"/>
      <c r="E149" s="179"/>
      <c r="H149" s="212" t="s">
        <v>220</v>
      </c>
      <c r="I149" s="211">
        <f>H146+K146+N146</f>
        <v>6121.6609516082126</v>
      </c>
      <c r="J149" s="212"/>
    </row>
    <row r="150" spans="1:15" x14ac:dyDescent="0.25">
      <c r="E150" s="211">
        <f>E145-E138</f>
        <v>2712419.7100000009</v>
      </c>
      <c r="F150" s="212"/>
      <c r="G150" s="213" t="s">
        <v>203</v>
      </c>
      <c r="H150" s="211">
        <f>H146+K146+N146</f>
        <v>6121.6609516082126</v>
      </c>
    </row>
    <row r="153" spans="1:15" x14ac:dyDescent="0.25">
      <c r="G153" s="145"/>
    </row>
  </sheetData>
  <mergeCells count="6">
    <mergeCell ref="R136:S136"/>
    <mergeCell ref="R122:U123"/>
    <mergeCell ref="D8:D9"/>
    <mergeCell ref="F8:F9"/>
    <mergeCell ref="I8:I9"/>
    <mergeCell ref="L8:L9"/>
  </mergeCells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20" sqref="F20"/>
    </sheetView>
  </sheetViews>
  <sheetFormatPr defaultRowHeight="14.25" x14ac:dyDescent="0.25"/>
  <cols>
    <col min="1" max="1" width="51.5703125" style="55" customWidth="1"/>
    <col min="2" max="2" width="15.140625" style="55" customWidth="1"/>
    <col min="3" max="3" width="16.42578125" style="55" bestFit="1" customWidth="1"/>
    <col min="4" max="4" width="13.42578125" style="55" customWidth="1"/>
    <col min="5" max="5" width="15.140625" style="55" customWidth="1"/>
    <col min="6" max="6" width="16.42578125" style="55" bestFit="1" customWidth="1"/>
    <col min="7" max="7" width="13.42578125" style="55" customWidth="1"/>
    <col min="8" max="10" width="12" style="55" bestFit="1" customWidth="1"/>
    <col min="11" max="16384" width="9.140625" style="55"/>
  </cols>
  <sheetData>
    <row r="1" spans="1:10" ht="19.5" x14ac:dyDescent="0.25">
      <c r="A1" s="64" t="s">
        <v>40</v>
      </c>
    </row>
    <row r="3" spans="1:10" ht="15" thickBot="1" x14ac:dyDescent="0.3"/>
    <row r="4" spans="1:10" s="73" customFormat="1" ht="24" customHeight="1" thickBot="1" x14ac:dyDescent="0.3">
      <c r="A4" s="72" t="s">
        <v>41</v>
      </c>
      <c r="B4" s="218">
        <v>2014</v>
      </c>
      <c r="C4" s="218"/>
      <c r="D4" s="219"/>
      <c r="E4" s="220">
        <v>2015</v>
      </c>
      <c r="F4" s="218"/>
      <c r="G4" s="219"/>
      <c r="H4" s="221">
        <v>2016</v>
      </c>
      <c r="I4" s="222"/>
      <c r="J4" s="223"/>
    </row>
    <row r="5" spans="1:10" x14ac:dyDescent="0.25">
      <c r="A5" s="56" t="s">
        <v>45</v>
      </c>
      <c r="B5" s="157" t="s">
        <v>2</v>
      </c>
      <c r="C5" s="158" t="s">
        <v>3</v>
      </c>
      <c r="D5" s="158" t="s">
        <v>17</v>
      </c>
      <c r="E5" s="157" t="s">
        <v>2</v>
      </c>
      <c r="F5" s="158" t="s">
        <v>3</v>
      </c>
      <c r="G5" s="158" t="s">
        <v>17</v>
      </c>
      <c r="H5" s="57" t="s">
        <v>2</v>
      </c>
      <c r="I5" s="65" t="s">
        <v>3</v>
      </c>
      <c r="J5" s="65" t="s">
        <v>17</v>
      </c>
    </row>
    <row r="6" spans="1:10" x14ac:dyDescent="0.25">
      <c r="A6" s="58"/>
      <c r="B6" s="159" t="s">
        <v>19</v>
      </c>
      <c r="C6" s="160" t="s">
        <v>19</v>
      </c>
      <c r="D6" s="161" t="s">
        <v>19</v>
      </c>
      <c r="E6" s="159" t="s">
        <v>19</v>
      </c>
      <c r="F6" s="160" t="s">
        <v>19</v>
      </c>
      <c r="G6" s="161" t="s">
        <v>19</v>
      </c>
      <c r="H6" s="59" t="s">
        <v>19</v>
      </c>
      <c r="I6" s="66" t="s">
        <v>19</v>
      </c>
      <c r="J6" s="116" t="s">
        <v>19</v>
      </c>
    </row>
    <row r="7" spans="1:10" ht="16.5" customHeight="1" x14ac:dyDescent="0.25">
      <c r="A7" s="60" t="s">
        <v>205</v>
      </c>
      <c r="B7" s="162">
        <v>258033</v>
      </c>
      <c r="C7" s="163">
        <v>1411</v>
      </c>
      <c r="D7" s="163">
        <f>B7+C7</f>
        <v>259444</v>
      </c>
      <c r="E7" s="162">
        <v>255566</v>
      </c>
      <c r="F7" s="163">
        <v>1450</v>
      </c>
      <c r="G7" s="163">
        <f>E7+F7</f>
        <v>257016</v>
      </c>
      <c r="H7" s="61"/>
      <c r="I7" s="67"/>
      <c r="J7" s="67">
        <f>H7+I7</f>
        <v>0</v>
      </c>
    </row>
    <row r="8" spans="1:10" ht="16.5" customHeight="1" x14ac:dyDescent="0.25">
      <c r="A8" s="60" t="s">
        <v>206</v>
      </c>
      <c r="B8" s="162">
        <v>14198</v>
      </c>
      <c r="C8" s="163">
        <v>36617</v>
      </c>
      <c r="D8" s="163">
        <f>B8+C8</f>
        <v>50815</v>
      </c>
      <c r="E8" s="162">
        <v>15917</v>
      </c>
      <c r="F8" s="163">
        <v>46043</v>
      </c>
      <c r="G8" s="163">
        <f>E8+F8</f>
        <v>61960</v>
      </c>
      <c r="H8" s="61"/>
      <c r="I8" s="67"/>
      <c r="J8" s="67">
        <f>H8+I8</f>
        <v>0</v>
      </c>
    </row>
    <row r="9" spans="1:10" ht="16.5" customHeight="1" x14ac:dyDescent="0.25">
      <c r="A9" s="60" t="s">
        <v>207</v>
      </c>
      <c r="B9" s="162">
        <v>24765</v>
      </c>
      <c r="C9" s="163">
        <v>1738</v>
      </c>
      <c r="D9" s="163">
        <f>B9+C9</f>
        <v>26503</v>
      </c>
      <c r="E9" s="162">
        <v>20554</v>
      </c>
      <c r="F9" s="163">
        <v>3095</v>
      </c>
      <c r="G9" s="163">
        <f>E9+F9</f>
        <v>23649</v>
      </c>
      <c r="H9" s="61"/>
      <c r="I9" s="67"/>
      <c r="J9" s="67">
        <f>H9+I9</f>
        <v>0</v>
      </c>
    </row>
    <row r="10" spans="1:10" ht="16.5" customHeight="1" x14ac:dyDescent="0.25">
      <c r="A10" s="60" t="s">
        <v>208</v>
      </c>
      <c r="B10" s="162">
        <v>8654</v>
      </c>
      <c r="C10" s="163">
        <v>0</v>
      </c>
      <c r="D10" s="163">
        <f>B10+C10</f>
        <v>8654</v>
      </c>
      <c r="E10" s="162">
        <v>7800</v>
      </c>
      <c r="F10" s="163">
        <v>0</v>
      </c>
      <c r="G10" s="163">
        <f>E10+F10</f>
        <v>7800</v>
      </c>
      <c r="H10" s="61"/>
      <c r="I10" s="67"/>
      <c r="J10" s="67">
        <f>H10+I10</f>
        <v>0</v>
      </c>
    </row>
    <row r="11" spans="1:10" ht="16.5" customHeight="1" thickBot="1" x14ac:dyDescent="0.3">
      <c r="A11" s="60" t="s">
        <v>209</v>
      </c>
      <c r="B11" s="162">
        <v>305650</v>
      </c>
      <c r="C11" s="163">
        <v>39766</v>
      </c>
      <c r="D11" s="163">
        <f>B11+C11</f>
        <v>345416</v>
      </c>
      <c r="E11" s="162">
        <v>299837</v>
      </c>
      <c r="F11" s="163">
        <v>50588</v>
      </c>
      <c r="G11" s="163">
        <f>E11+F11</f>
        <v>350425</v>
      </c>
      <c r="H11" s="61"/>
      <c r="I11" s="67"/>
      <c r="J11" s="67">
        <f>H11+I11</f>
        <v>0</v>
      </c>
    </row>
    <row r="12" spans="1:10" ht="16.5" customHeight="1" thickBot="1" x14ac:dyDescent="0.3">
      <c r="A12" s="62" t="s">
        <v>17</v>
      </c>
      <c r="B12" s="164">
        <f t="shared" ref="B12:G12" si="0">SUM(B7:B11)</f>
        <v>611300</v>
      </c>
      <c r="C12" s="165">
        <f t="shared" si="0"/>
        <v>79532</v>
      </c>
      <c r="D12" s="165">
        <f t="shared" si="0"/>
        <v>690832</v>
      </c>
      <c r="E12" s="164">
        <f t="shared" si="0"/>
        <v>599674</v>
      </c>
      <c r="F12" s="165">
        <f t="shared" si="0"/>
        <v>101176</v>
      </c>
      <c r="G12" s="165">
        <f t="shared" si="0"/>
        <v>700850</v>
      </c>
      <c r="H12" s="63">
        <f t="shared" ref="H12:J12" si="1">SUM(H7:H11)</f>
        <v>0</v>
      </c>
      <c r="I12" s="68">
        <f t="shared" si="1"/>
        <v>0</v>
      </c>
      <c r="J12" s="68">
        <f t="shared" si="1"/>
        <v>0</v>
      </c>
    </row>
    <row r="13" spans="1:10" ht="16.5" customHeight="1" thickBot="1" x14ac:dyDescent="0.3">
      <c r="A13" s="70" t="s">
        <v>39</v>
      </c>
      <c r="B13" s="164">
        <f>B12*Emissionsfaktorer!D11/1000000</f>
        <v>1626.058</v>
      </c>
      <c r="C13" s="166">
        <f>C12*Emissionsfaktorer!D12/1000000</f>
        <v>183.71892</v>
      </c>
      <c r="D13" s="166">
        <f>B13+C13</f>
        <v>1809.77692</v>
      </c>
      <c r="E13" s="164">
        <f>E12*Emissionsfaktorer!D11/1000000</f>
        <v>1595.13284</v>
      </c>
      <c r="F13" s="166">
        <f>F12*Emissionsfaktorer!D12/1000000</f>
        <v>233.71655999999999</v>
      </c>
      <c r="G13" s="166">
        <f>E13+F13</f>
        <v>1828.8494000000001</v>
      </c>
      <c r="H13" s="63">
        <f>H12*Emissionsfaktorer!G11/1000000</f>
        <v>0</v>
      </c>
      <c r="I13" s="71">
        <f>I12*Emissionsfaktorer!G12/1000000</f>
        <v>0</v>
      </c>
      <c r="J13" s="77">
        <f>H13+I13</f>
        <v>0</v>
      </c>
    </row>
    <row r="14" spans="1:10" x14ac:dyDescent="0.25">
      <c r="A14" s="167"/>
      <c r="B14" s="168"/>
      <c r="C14" s="169"/>
      <c r="D14" s="170"/>
      <c r="E14" s="168"/>
      <c r="F14" s="169"/>
      <c r="G14" s="170"/>
    </row>
    <row r="15" spans="1:10" x14ac:dyDescent="0.25">
      <c r="A15" s="170"/>
      <c r="B15" s="171"/>
      <c r="C15" s="170"/>
      <c r="D15" s="170"/>
      <c r="E15" s="171"/>
      <c r="F15" s="170"/>
      <c r="G15" s="170"/>
    </row>
    <row r="16" spans="1:10" s="73" customFormat="1" ht="21" customHeight="1" x14ac:dyDescent="0.25">
      <c r="A16" s="172"/>
      <c r="B16" s="172"/>
      <c r="C16" s="172"/>
      <c r="D16" s="172"/>
      <c r="E16" s="172"/>
      <c r="F16" s="172"/>
      <c r="G16" s="172"/>
    </row>
    <row r="17" spans="1:7" s="6" customFormat="1" ht="15" customHeight="1" x14ac:dyDescent="0.25">
      <c r="A17" s="156"/>
      <c r="B17" s="156"/>
      <c r="C17" s="156"/>
      <c r="D17" s="156"/>
      <c r="E17" s="156"/>
      <c r="F17" s="156"/>
      <c r="G17" s="156"/>
    </row>
    <row r="18" spans="1:7" ht="15" customHeight="1" x14ac:dyDescent="0.25">
      <c r="A18" s="156"/>
      <c r="B18" s="156"/>
      <c r="C18" s="156"/>
      <c r="D18" s="156"/>
      <c r="E18" s="156"/>
      <c r="F18" s="156"/>
      <c r="G18" s="156"/>
    </row>
    <row r="19" spans="1:7" ht="20.25" customHeight="1" x14ac:dyDescent="0.25">
      <c r="A19" s="156"/>
      <c r="B19" s="156"/>
      <c r="C19" s="156"/>
      <c r="D19" s="156"/>
      <c r="E19" s="156"/>
      <c r="F19" s="156"/>
      <c r="G19" s="156"/>
    </row>
    <row r="20" spans="1:7" ht="20.25" customHeight="1" x14ac:dyDescent="0.25">
      <c r="A20" s="156"/>
      <c r="B20" s="156"/>
      <c r="C20" s="156"/>
      <c r="D20" s="156"/>
      <c r="E20" s="156"/>
      <c r="F20" s="156"/>
      <c r="G20" s="156"/>
    </row>
    <row r="21" spans="1:7" ht="15" customHeight="1" x14ac:dyDescent="0.25">
      <c r="A21" s="156"/>
      <c r="B21" s="156"/>
      <c r="C21" s="156"/>
      <c r="D21" s="156"/>
      <c r="E21" s="156"/>
      <c r="F21" s="156"/>
      <c r="G21" s="156"/>
    </row>
    <row r="22" spans="1:7" ht="15" customHeight="1" x14ac:dyDescent="0.25">
      <c r="A22" s="156"/>
      <c r="B22" s="156"/>
      <c r="C22" s="156"/>
      <c r="D22" s="156"/>
      <c r="E22" s="156"/>
      <c r="F22" s="156"/>
      <c r="G22" s="156"/>
    </row>
    <row r="23" spans="1:7" ht="15" customHeight="1" x14ac:dyDescent="0.25">
      <c r="A23" s="156"/>
      <c r="B23" s="156"/>
      <c r="C23" s="156"/>
      <c r="D23" s="156"/>
      <c r="E23" s="156"/>
      <c r="F23" s="156"/>
      <c r="G23" s="156"/>
    </row>
    <row r="24" spans="1:7" ht="15" customHeight="1" x14ac:dyDescent="0.25">
      <c r="A24" s="156"/>
      <c r="B24" s="156"/>
      <c r="C24" s="156"/>
      <c r="D24" s="156"/>
      <c r="E24" s="156"/>
      <c r="F24" s="156"/>
      <c r="G24" s="156"/>
    </row>
    <row r="25" spans="1:7" ht="15" customHeight="1" x14ac:dyDescent="0.25">
      <c r="A25" s="156"/>
      <c r="B25" s="156"/>
      <c r="C25" s="156"/>
      <c r="D25" s="156"/>
      <c r="E25" s="156"/>
      <c r="F25" s="156"/>
      <c r="G25" s="156"/>
    </row>
  </sheetData>
  <mergeCells count="3"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E33" sqref="E33"/>
    </sheetView>
  </sheetViews>
  <sheetFormatPr defaultRowHeight="14.25" x14ac:dyDescent="0.25"/>
  <cols>
    <col min="1" max="1" width="57" style="55" customWidth="1"/>
    <col min="2" max="2" width="32.85546875" style="55" customWidth="1"/>
    <col min="3" max="3" width="21.28515625" style="55" customWidth="1"/>
    <col min="4" max="4" width="9.140625" style="55"/>
    <col min="5" max="5" width="10.7109375" style="55" bestFit="1" customWidth="1"/>
    <col min="6" max="16384" width="9.140625" style="55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workbookViewId="0">
      <selection activeCell="I11" sqref="I11"/>
    </sheetView>
  </sheetViews>
  <sheetFormatPr defaultRowHeight="14.25" x14ac:dyDescent="0.2"/>
  <cols>
    <col min="1" max="1" width="54.42578125" style="7" customWidth="1"/>
    <col min="2" max="2" width="13.85546875" style="7" customWidth="1"/>
    <col min="3" max="3" width="17.5703125" style="7" bestFit="1" customWidth="1"/>
    <col min="4" max="5" width="17.5703125" style="7" customWidth="1"/>
    <col min="6" max="6" width="15" style="7" bestFit="1" customWidth="1"/>
    <col min="7" max="7" width="15.85546875" style="7" hidden="1" customWidth="1"/>
    <col min="8" max="9" width="15.85546875" style="7" customWidth="1"/>
    <col min="10" max="12" width="9.140625" style="7"/>
    <col min="13" max="13" width="52.5703125" style="7" bestFit="1" customWidth="1"/>
    <col min="14" max="14" width="6.140625" style="7" bestFit="1" customWidth="1"/>
    <col min="15" max="15" width="5.5703125" style="7" bestFit="1" customWidth="1"/>
    <col min="16" max="16" width="7.85546875" style="7" bestFit="1" customWidth="1"/>
    <col min="17" max="17" width="9.140625" style="7"/>
    <col min="18" max="19" width="6.140625" style="7" bestFit="1" customWidth="1"/>
    <col min="20" max="21" width="9.140625" style="7"/>
    <col min="22" max="22" width="5.5703125" style="7" bestFit="1" customWidth="1"/>
    <col min="23" max="23" width="6.140625" style="7" bestFit="1" customWidth="1"/>
    <col min="24" max="24" width="7" style="7" bestFit="1" customWidth="1"/>
    <col min="25" max="16384" width="9.140625" style="7"/>
  </cols>
  <sheetData>
    <row r="1" spans="1:17" ht="22.5" x14ac:dyDescent="0.3">
      <c r="A1" s="96" t="s">
        <v>54</v>
      </c>
      <c r="B1" s="96"/>
    </row>
    <row r="2" spans="1:17" ht="19.5" x14ac:dyDescent="0.25">
      <c r="A2" s="41"/>
      <c r="B2" s="41"/>
    </row>
    <row r="3" spans="1:17" s="94" customFormat="1" ht="18" x14ac:dyDescent="0.25">
      <c r="A3" s="94" t="s">
        <v>81</v>
      </c>
      <c r="L3" s="95"/>
      <c r="M3" s="95"/>
      <c r="N3" s="95"/>
      <c r="O3" s="95"/>
      <c r="P3" s="95"/>
      <c r="Q3" s="95"/>
    </row>
    <row r="4" spans="1:17" s="6" customFormat="1" ht="15" thickBot="1" x14ac:dyDescent="0.3">
      <c r="L4" s="37"/>
      <c r="M4" s="37"/>
      <c r="N4" s="37"/>
      <c r="O4" s="37"/>
      <c r="P4" s="37"/>
      <c r="Q4" s="37"/>
    </row>
    <row r="5" spans="1:17" s="55" customFormat="1" ht="18.75" customHeight="1" x14ac:dyDescent="0.25">
      <c r="A5" s="226" t="s">
        <v>79</v>
      </c>
      <c r="B5" s="149"/>
      <c r="C5" s="228"/>
      <c r="D5" s="228"/>
      <c r="E5" s="228"/>
      <c r="F5" s="229"/>
      <c r="G5" s="224" t="s">
        <v>56</v>
      </c>
      <c r="L5" s="69"/>
      <c r="M5" s="84"/>
      <c r="N5" s="85"/>
      <c r="O5" s="85"/>
      <c r="P5" s="85"/>
      <c r="Q5" s="69"/>
    </row>
    <row r="6" spans="1:17" s="55" customFormat="1" ht="18.75" customHeight="1" thickBot="1" x14ac:dyDescent="0.3">
      <c r="A6" s="227"/>
      <c r="B6" s="150"/>
      <c r="C6" s="230"/>
      <c r="D6" s="230"/>
      <c r="E6" s="230"/>
      <c r="F6" s="231"/>
      <c r="G6" s="225"/>
      <c r="L6" s="69"/>
      <c r="M6" s="84"/>
      <c r="N6" s="85"/>
      <c r="O6" s="85"/>
      <c r="P6" s="85"/>
      <c r="Q6" s="69"/>
    </row>
    <row r="7" spans="1:17" s="55" customFormat="1" ht="18.75" customHeight="1" x14ac:dyDescent="0.25">
      <c r="A7" s="121" t="s">
        <v>14</v>
      </c>
      <c r="B7" s="121">
        <v>2013</v>
      </c>
      <c r="C7" s="155">
        <v>2014</v>
      </c>
      <c r="D7" s="122">
        <v>2015</v>
      </c>
      <c r="E7" s="193">
        <v>2016</v>
      </c>
      <c r="F7" s="192" t="s">
        <v>15</v>
      </c>
      <c r="G7" s="122" t="s">
        <v>55</v>
      </c>
      <c r="L7" s="69"/>
      <c r="M7" s="82"/>
      <c r="N7" s="83"/>
      <c r="O7" s="83"/>
      <c r="P7" s="83"/>
      <c r="Q7" s="69"/>
    </row>
    <row r="8" spans="1:17" s="55" customFormat="1" ht="18.75" customHeight="1" x14ac:dyDescent="0.25">
      <c r="A8" s="119" t="s">
        <v>53</v>
      </c>
      <c r="B8" s="153">
        <v>11767</v>
      </c>
      <c r="C8" s="120">
        <f>SUM(C9:C16)</f>
        <v>10550</v>
      </c>
      <c r="D8" s="120">
        <v>8083</v>
      </c>
      <c r="E8" s="120">
        <f>E9+E10+E11+E12+E13+E14+E15+E16</f>
        <v>7433.1767813682127</v>
      </c>
      <c r="F8" s="176">
        <f>1-E8/D8</f>
        <v>8.0393816482962621E-2</v>
      </c>
      <c r="G8" s="173" t="e">
        <f>(#REF!-#REF!)/#REF!</f>
        <v>#REF!</v>
      </c>
      <c r="L8" s="69"/>
      <c r="M8" s="82"/>
      <c r="N8" s="87"/>
      <c r="O8" s="87"/>
      <c r="P8" s="88"/>
      <c r="Q8" s="69"/>
    </row>
    <row r="9" spans="1:17" s="55" customFormat="1" ht="18.75" customHeight="1" x14ac:dyDescent="0.25">
      <c r="A9" s="89" t="s">
        <v>46</v>
      </c>
      <c r="B9" s="89"/>
      <c r="C9" s="90">
        <v>1468</v>
      </c>
      <c r="D9" s="90">
        <v>1978</v>
      </c>
      <c r="E9" s="90">
        <f>'Bygn el og varmeforbrug mm'!O10</f>
        <v>1359.8596198557152</v>
      </c>
      <c r="F9" s="181" t="s">
        <v>80</v>
      </c>
      <c r="G9" s="174"/>
      <c r="I9" s="91"/>
      <c r="L9" s="69"/>
      <c r="M9" s="82"/>
      <c r="N9" s="87"/>
      <c r="O9" s="87"/>
      <c r="P9" s="88"/>
      <c r="Q9" s="69"/>
    </row>
    <row r="10" spans="1:17" s="55" customFormat="1" ht="18.75" customHeight="1" x14ac:dyDescent="0.25">
      <c r="A10" s="89" t="s">
        <v>47</v>
      </c>
      <c r="B10" s="89"/>
      <c r="C10" s="90">
        <v>5685</v>
      </c>
      <c r="D10" s="90">
        <v>3479</v>
      </c>
      <c r="E10" s="90">
        <f>'Bygn el og varmeforbrug mm'!O25</f>
        <v>3610.8330553984779</v>
      </c>
      <c r="F10" s="181" t="s">
        <v>80</v>
      </c>
      <c r="G10" s="174"/>
      <c r="L10" s="69"/>
      <c r="M10" s="82"/>
      <c r="N10" s="87"/>
      <c r="O10" s="87"/>
      <c r="P10" s="87"/>
      <c r="Q10" s="69"/>
    </row>
    <row r="11" spans="1:17" s="55" customFormat="1" ht="18.75" customHeight="1" x14ac:dyDescent="0.25">
      <c r="A11" s="114" t="s">
        <v>204</v>
      </c>
      <c r="B11" s="89"/>
      <c r="C11" s="90">
        <v>364</v>
      </c>
      <c r="D11" s="90">
        <v>223</v>
      </c>
      <c r="E11" s="90">
        <f>'Bygn el og varmeforbrug mm'!O50</f>
        <v>277.83179110539919</v>
      </c>
      <c r="F11" s="181"/>
      <c r="G11" s="174"/>
      <c r="L11" s="69"/>
      <c r="M11" s="82"/>
      <c r="N11" s="87"/>
      <c r="O11" s="87"/>
      <c r="P11" s="87"/>
      <c r="Q11" s="69"/>
    </row>
    <row r="12" spans="1:17" s="55" customFormat="1" ht="18.75" customHeight="1" x14ac:dyDescent="0.25">
      <c r="A12" s="89" t="s">
        <v>48</v>
      </c>
      <c r="B12" s="89"/>
      <c r="C12" s="90">
        <v>827</v>
      </c>
      <c r="D12" s="90">
        <v>816</v>
      </c>
      <c r="E12" s="90">
        <f>'Bygn el og varmeforbrug mm'!O64</f>
        <v>557.3714742339572</v>
      </c>
      <c r="F12" s="181" t="s">
        <v>80</v>
      </c>
      <c r="G12" s="174"/>
      <c r="L12" s="69"/>
      <c r="M12" s="82"/>
      <c r="N12" s="87"/>
      <c r="O12" s="87"/>
      <c r="P12" s="87"/>
      <c r="Q12" s="69"/>
    </row>
    <row r="13" spans="1:17" s="55" customFormat="1" ht="18.75" customHeight="1" x14ac:dyDescent="0.25">
      <c r="A13" s="89" t="s">
        <v>49</v>
      </c>
      <c r="B13" s="89"/>
      <c r="C13" s="90">
        <v>193</v>
      </c>
      <c r="D13" s="90">
        <v>130</v>
      </c>
      <c r="E13" s="90">
        <f>'Bygn el og varmeforbrug mm'!O91</f>
        <v>57.80026323461361</v>
      </c>
      <c r="F13" s="181" t="s">
        <v>80</v>
      </c>
      <c r="G13" s="174"/>
      <c r="L13" s="69"/>
      <c r="M13" s="82"/>
      <c r="N13" s="87"/>
      <c r="O13" s="87"/>
      <c r="P13" s="88"/>
      <c r="Q13" s="69"/>
    </row>
    <row r="14" spans="1:17" s="55" customFormat="1" ht="18.75" customHeight="1" x14ac:dyDescent="0.25">
      <c r="A14" s="89" t="s">
        <v>50</v>
      </c>
      <c r="B14" s="89"/>
      <c r="C14" s="90">
        <v>1268</v>
      </c>
      <c r="D14" s="90">
        <v>854</v>
      </c>
      <c r="E14" s="90">
        <f>'Bygn el og varmeforbrug mm'!O97</f>
        <v>1172.8983427219359</v>
      </c>
      <c r="F14" s="181" t="s">
        <v>80</v>
      </c>
      <c r="G14" s="174"/>
      <c r="L14" s="69"/>
      <c r="M14" s="82"/>
      <c r="N14" s="87"/>
      <c r="O14" s="87"/>
      <c r="P14" s="87"/>
      <c r="Q14" s="69"/>
    </row>
    <row r="15" spans="1:17" s="55" customFormat="1" ht="18.75" customHeight="1" x14ac:dyDescent="0.25">
      <c r="A15" s="89" t="s">
        <v>51</v>
      </c>
      <c r="B15" s="89"/>
      <c r="C15" s="90">
        <v>485</v>
      </c>
      <c r="D15" s="90">
        <v>457</v>
      </c>
      <c r="E15" s="90">
        <f>'Bygn el og varmeforbrug mm'!O121</f>
        <v>318.18733529119072</v>
      </c>
      <c r="F15" s="181" t="s">
        <v>80</v>
      </c>
      <c r="G15" s="174"/>
      <c r="L15" s="69"/>
      <c r="M15" s="82"/>
      <c r="N15" s="87"/>
      <c r="O15" s="87"/>
      <c r="P15" s="87"/>
      <c r="Q15" s="69"/>
    </row>
    <row r="16" spans="1:17" s="55" customFormat="1" ht="18.75" customHeight="1" x14ac:dyDescent="0.25">
      <c r="A16" s="89" t="s">
        <v>52</v>
      </c>
      <c r="B16" s="89"/>
      <c r="C16" s="90">
        <v>260</v>
      </c>
      <c r="D16" s="90">
        <v>146</v>
      </c>
      <c r="E16" s="90">
        <f>'Bygn el og varmeforbrug mm'!O131</f>
        <v>78.394899526922714</v>
      </c>
      <c r="F16" s="181" t="s">
        <v>80</v>
      </c>
      <c r="G16" s="174"/>
      <c r="I16" s="123"/>
      <c r="L16" s="69"/>
      <c r="M16" s="82"/>
      <c r="N16" s="87"/>
      <c r="O16" s="87"/>
      <c r="P16" s="88"/>
      <c r="Q16" s="69"/>
    </row>
    <row r="17" spans="1:17" s="55" customFormat="1" ht="18.75" customHeight="1" x14ac:dyDescent="0.25">
      <c r="A17" s="119" t="s">
        <v>16</v>
      </c>
      <c r="B17" s="189"/>
      <c r="C17" s="190">
        <f>Transport!D13</f>
        <v>1809.77692</v>
      </c>
      <c r="D17" s="190">
        <v>1832</v>
      </c>
      <c r="E17" s="120" t="s">
        <v>216</v>
      </c>
      <c r="F17" s="176"/>
      <c r="G17" s="173" t="e">
        <f>(#REF!-#REF!)/#REF!</f>
        <v>#REF!</v>
      </c>
      <c r="I17" s="123"/>
      <c r="L17" s="69"/>
      <c r="M17" s="84"/>
      <c r="N17" s="83"/>
      <c r="O17" s="83"/>
      <c r="P17" s="83"/>
      <c r="Q17" s="69"/>
    </row>
    <row r="18" spans="1:17" s="55" customFormat="1" ht="18.75" customHeight="1" x14ac:dyDescent="0.25">
      <c r="A18" s="119" t="s">
        <v>74</v>
      </c>
      <c r="B18" s="119">
        <v>914</v>
      </c>
      <c r="C18" s="120">
        <v>729</v>
      </c>
      <c r="D18" s="120">
        <v>708</v>
      </c>
      <c r="E18" s="120">
        <f>E19</f>
        <v>617.13638400000002</v>
      </c>
      <c r="F18" s="176">
        <f>1-E18/D18</f>
        <v>0.12833844067796607</v>
      </c>
      <c r="G18" s="173" t="e">
        <f>(#REF!-#REF!)/#REF!</f>
        <v>#REF!</v>
      </c>
      <c r="L18" s="69"/>
      <c r="M18" s="69"/>
      <c r="N18" s="69"/>
      <c r="O18" s="69"/>
      <c r="P18" s="69"/>
      <c r="Q18" s="69"/>
    </row>
    <row r="19" spans="1:17" s="55" customFormat="1" ht="18.75" customHeight="1" thickBot="1" x14ac:dyDescent="0.3">
      <c r="A19" s="114" t="s">
        <v>75</v>
      </c>
      <c r="B19" s="114">
        <v>914</v>
      </c>
      <c r="C19" s="90">
        <v>729</v>
      </c>
      <c r="D19" s="90">
        <v>708</v>
      </c>
      <c r="E19" s="90">
        <f>'Bygn el og varmeforbrug mm'!O138</f>
        <v>617.13638400000002</v>
      </c>
      <c r="F19" s="180"/>
      <c r="G19" s="174"/>
      <c r="L19" s="69"/>
      <c r="M19" s="69"/>
      <c r="N19" s="69"/>
      <c r="O19" s="69"/>
      <c r="P19" s="69"/>
      <c r="Q19" s="69"/>
    </row>
    <row r="20" spans="1:17" s="55" customFormat="1" ht="18.75" customHeight="1" thickBot="1" x14ac:dyDescent="0.3">
      <c r="A20" s="92" t="s">
        <v>17</v>
      </c>
      <c r="B20" s="154">
        <f>B18+B8</f>
        <v>12681</v>
      </c>
      <c r="C20" s="93">
        <f>C8+C17+C18</f>
        <v>13088.77692</v>
      </c>
      <c r="D20" s="93">
        <v>10623</v>
      </c>
      <c r="E20" s="191">
        <f>E8+E18</f>
        <v>8050.313165368213</v>
      </c>
      <c r="F20" s="177">
        <f>1-E20/(D8+D18)</f>
        <v>8.4255128498667564E-2</v>
      </c>
      <c r="G20" s="175" t="e">
        <f>(#REF!-#REF!)/#REF!</f>
        <v>#REF!</v>
      </c>
      <c r="L20" s="69"/>
      <c r="M20" s="69"/>
      <c r="N20" s="69"/>
      <c r="O20" s="69"/>
      <c r="P20" s="69"/>
      <c r="Q20" s="69"/>
    </row>
    <row r="21" spans="1:17" s="6" customFormat="1" x14ac:dyDescent="0.15">
      <c r="A21" s="74"/>
      <c r="B21" s="151"/>
      <c r="C21" s="79"/>
      <c r="D21" s="79"/>
      <c r="E21" s="79"/>
      <c r="F21" s="80"/>
      <c r="G21" s="81"/>
      <c r="L21" s="37"/>
      <c r="M21" s="37"/>
      <c r="N21" s="37"/>
      <c r="O21" s="37"/>
      <c r="P21" s="37"/>
      <c r="Q21" s="37"/>
    </row>
    <row r="22" spans="1:17" s="55" customFormat="1" ht="18.75" customHeight="1" x14ac:dyDescent="0.25">
      <c r="A22" s="86"/>
      <c r="B22" s="152"/>
      <c r="C22" s="97"/>
      <c r="D22" s="97"/>
      <c r="E22" s="97"/>
      <c r="F22" s="98"/>
      <c r="G22" s="99"/>
      <c r="L22" s="69"/>
      <c r="M22" s="69"/>
      <c r="N22" s="69"/>
      <c r="O22" s="69"/>
      <c r="P22" s="69"/>
      <c r="Q22" s="69"/>
    </row>
    <row r="23" spans="1:17" s="55" customFormat="1" ht="18.75" customHeight="1" x14ac:dyDescent="0.25">
      <c r="A23" s="232" t="s">
        <v>217</v>
      </c>
      <c r="B23" s="232"/>
      <c r="C23" s="232"/>
      <c r="D23" s="232"/>
      <c r="E23" s="232"/>
      <c r="F23" s="232"/>
      <c r="G23" s="99"/>
      <c r="L23" s="69"/>
      <c r="M23" s="69"/>
      <c r="N23" s="69"/>
      <c r="O23" s="69"/>
      <c r="P23" s="69"/>
      <c r="Q23" s="69"/>
    </row>
    <row r="24" spans="1:17" s="55" customFormat="1" ht="18.75" customHeight="1" x14ac:dyDescent="0.25">
      <c r="A24" s="232"/>
      <c r="B24" s="232"/>
      <c r="C24" s="232"/>
      <c r="D24" s="232"/>
      <c r="E24" s="232"/>
      <c r="F24" s="232"/>
    </row>
    <row r="25" spans="1:17" x14ac:dyDescent="0.2">
      <c r="A25" s="232"/>
      <c r="B25" s="232"/>
      <c r="C25" s="232"/>
      <c r="D25" s="232"/>
      <c r="E25" s="232"/>
      <c r="F25" s="232"/>
    </row>
    <row r="28" spans="1:17" x14ac:dyDescent="0.2">
      <c r="D28" s="214">
        <f>D8+D18</f>
        <v>8791</v>
      </c>
    </row>
  </sheetData>
  <mergeCells count="5">
    <mergeCell ref="G5:G6"/>
    <mergeCell ref="A5:A6"/>
    <mergeCell ref="C5:F5"/>
    <mergeCell ref="C6:F6"/>
    <mergeCell ref="A23:F2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22" sqref="B22"/>
    </sheetView>
  </sheetViews>
  <sheetFormatPr defaultColWidth="18.5703125" defaultRowHeight="14.25" x14ac:dyDescent="0.2"/>
  <cols>
    <col min="1" max="1" width="45.85546875" style="7" customWidth="1"/>
    <col min="2" max="2" width="26.5703125" style="7" customWidth="1"/>
    <col min="3" max="4" width="11.85546875" style="7" customWidth="1"/>
    <col min="5" max="16384" width="18.5703125" style="7"/>
  </cols>
  <sheetData>
    <row r="1" spans="1:5" s="41" customFormat="1" ht="19.5" x14ac:dyDescent="0.25">
      <c r="A1" s="41" t="s">
        <v>32</v>
      </c>
    </row>
    <row r="2" spans="1:5" x14ac:dyDescent="0.2">
      <c r="A2" s="100" t="s">
        <v>57</v>
      </c>
    </row>
    <row r="3" spans="1:5" ht="15" thickBot="1" x14ac:dyDescent="0.25">
      <c r="A3" s="100"/>
    </row>
    <row r="4" spans="1:5" ht="15" thickBot="1" x14ac:dyDescent="0.25">
      <c r="A4" s="102" t="s">
        <v>42</v>
      </c>
      <c r="B4" s="3" t="s">
        <v>22</v>
      </c>
      <c r="C4" s="4" t="s">
        <v>7</v>
      </c>
      <c r="D4" s="103" t="s">
        <v>8</v>
      </c>
    </row>
    <row r="5" spans="1:5" x14ac:dyDescent="0.2">
      <c r="A5" s="104" t="s">
        <v>0</v>
      </c>
      <c r="B5" s="105" t="s">
        <v>9</v>
      </c>
      <c r="C5" s="106" t="s">
        <v>10</v>
      </c>
      <c r="D5" s="127">
        <v>35.869999999999997</v>
      </c>
    </row>
    <row r="6" spans="1:5" ht="15" thickBot="1" x14ac:dyDescent="0.25">
      <c r="A6" s="107" t="s">
        <v>1</v>
      </c>
      <c r="B6" s="1" t="s">
        <v>9</v>
      </c>
      <c r="C6" s="5" t="s">
        <v>11</v>
      </c>
      <c r="D6" s="137">
        <v>39.6</v>
      </c>
    </row>
    <row r="7" spans="1:5" ht="15" thickBot="1" x14ac:dyDescent="0.25">
      <c r="A7" s="2"/>
    </row>
    <row r="8" spans="1:5" ht="15" thickBot="1" x14ac:dyDescent="0.25">
      <c r="A8" s="42" t="s">
        <v>38</v>
      </c>
      <c r="B8" s="117" t="s">
        <v>22</v>
      </c>
      <c r="C8" s="43" t="s">
        <v>7</v>
      </c>
      <c r="D8" s="44" t="s">
        <v>8</v>
      </c>
    </row>
    <row r="9" spans="1:5" ht="15" x14ac:dyDescent="0.25">
      <c r="A9" s="118" t="s">
        <v>214</v>
      </c>
      <c r="B9" s="46" t="s">
        <v>23</v>
      </c>
      <c r="C9" s="47" t="s">
        <v>12</v>
      </c>
      <c r="D9" s="128">
        <v>256</v>
      </c>
      <c r="E9" s="148"/>
    </row>
    <row r="10" spans="1:5" x14ac:dyDescent="0.2">
      <c r="A10" s="45" t="s">
        <v>5</v>
      </c>
      <c r="B10" s="46" t="s">
        <v>24</v>
      </c>
      <c r="C10" s="47" t="s">
        <v>12</v>
      </c>
      <c r="D10" s="128">
        <v>230</v>
      </c>
    </row>
    <row r="11" spans="1:5" x14ac:dyDescent="0.2">
      <c r="A11" s="45" t="s">
        <v>2</v>
      </c>
      <c r="B11" s="46" t="s">
        <v>9</v>
      </c>
      <c r="C11" s="47" t="s">
        <v>13</v>
      </c>
      <c r="D11" s="128">
        <v>2660</v>
      </c>
    </row>
    <row r="12" spans="1:5" x14ac:dyDescent="0.2">
      <c r="A12" s="45" t="s">
        <v>3</v>
      </c>
      <c r="B12" s="46" t="s">
        <v>9</v>
      </c>
      <c r="C12" s="47" t="s">
        <v>13</v>
      </c>
      <c r="D12" s="128">
        <v>2310</v>
      </c>
    </row>
    <row r="13" spans="1:5" x14ac:dyDescent="0.2">
      <c r="A13" s="45" t="s">
        <v>0</v>
      </c>
      <c r="B13" s="46" t="s">
        <v>9</v>
      </c>
      <c r="C13" s="47" t="s">
        <v>13</v>
      </c>
      <c r="D13" s="128">
        <v>2664</v>
      </c>
    </row>
    <row r="14" spans="1:5" s="113" customFormat="1" ht="15.75" thickBot="1" x14ac:dyDescent="0.25">
      <c r="A14" s="205" t="s">
        <v>1</v>
      </c>
      <c r="B14" s="206" t="s">
        <v>9</v>
      </c>
      <c r="C14" s="207" t="s">
        <v>73</v>
      </c>
      <c r="D14" s="208">
        <v>2280</v>
      </c>
    </row>
    <row r="15" spans="1:5" hidden="1" x14ac:dyDescent="0.2">
      <c r="A15" s="45" t="s">
        <v>34</v>
      </c>
      <c r="B15" s="46" t="s">
        <v>9</v>
      </c>
      <c r="C15" s="48" t="s">
        <v>6</v>
      </c>
      <c r="D15" s="203">
        <v>132</v>
      </c>
    </row>
    <row r="16" spans="1:5" hidden="1" x14ac:dyDescent="0.2">
      <c r="A16" s="45" t="s">
        <v>35</v>
      </c>
      <c r="B16" s="46" t="s">
        <v>9</v>
      </c>
      <c r="C16" s="48" t="s">
        <v>6</v>
      </c>
      <c r="D16" s="203">
        <v>128</v>
      </c>
    </row>
    <row r="17" spans="1:7" hidden="1" x14ac:dyDescent="0.2">
      <c r="A17" s="45" t="s">
        <v>36</v>
      </c>
      <c r="B17" s="46" t="s">
        <v>9</v>
      </c>
      <c r="C17" s="48" t="s">
        <v>6</v>
      </c>
      <c r="D17" s="203">
        <v>130</v>
      </c>
    </row>
    <row r="18" spans="1:7" hidden="1" x14ac:dyDescent="0.2">
      <c r="A18" s="45" t="s">
        <v>71</v>
      </c>
      <c r="B18" s="46" t="s">
        <v>72</v>
      </c>
      <c r="C18" s="48" t="s">
        <v>6</v>
      </c>
      <c r="D18" s="203">
        <v>300</v>
      </c>
      <c r="G18" s="124"/>
    </row>
    <row r="19" spans="1:7" ht="15" hidden="1" thickBot="1" x14ac:dyDescent="0.25">
      <c r="A19" s="49" t="s">
        <v>33</v>
      </c>
      <c r="B19" s="50" t="s">
        <v>9</v>
      </c>
      <c r="C19" s="51" t="s">
        <v>37</v>
      </c>
      <c r="D19" s="204">
        <v>2901</v>
      </c>
    </row>
    <row r="20" spans="1:7" x14ac:dyDescent="0.2">
      <c r="A20" s="46"/>
      <c r="B20" s="46"/>
      <c r="C20" s="48"/>
      <c r="D20" s="10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Introark</vt:lpstr>
      <vt:lpstr>Bygn el og varmeforbrug mm</vt:lpstr>
      <vt:lpstr>Transport</vt:lpstr>
      <vt:lpstr>Andre projekter</vt:lpstr>
      <vt:lpstr>Samlet opgørelse</vt:lpstr>
      <vt:lpstr>Emissionsfaktorer</vt:lpstr>
      <vt:lpstr>'Bygn el og varmeforbrug mm'!Udskriftsområde</vt:lpstr>
      <vt:lpstr>Emissionsfaktorer!Udskriftsområde</vt:lpstr>
      <vt:lpstr>Introark!Udskriftsområde</vt:lpstr>
      <vt:lpstr>'Samlet opgørelse'!Udskriftsområde</vt:lpstr>
      <vt:lpstr>Transport!Udskriftsområde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Charlotte Høitbjerg Davidsen</cp:lastModifiedBy>
  <cp:lastPrinted>2015-02-17T09:46:27Z</cp:lastPrinted>
  <dcterms:created xsi:type="dcterms:W3CDTF">2011-04-15T12:33:31Z</dcterms:created>
  <dcterms:modified xsi:type="dcterms:W3CDTF">2017-03-24T09:29:10Z</dcterms:modified>
</cp:coreProperties>
</file>