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activeTab="0"/>
  </bookViews>
  <sheets>
    <sheet name="ny_opgørelse" sheetId="1" r:id="rId1"/>
    <sheet name="Ark3" sheetId="2" r:id="rId2"/>
    <sheet name="Ark1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Anette Buhl Petersen</author>
    <author>Terminal installer</author>
  </authors>
  <commentList>
    <comment ref="M13" authorId="0">
      <text>
        <r>
          <rPr>
            <b/>
            <sz val="9"/>
            <rFont val="Tahoma"/>
            <family val="2"/>
          </rPr>
          <t>buslæskærme</t>
        </r>
      </text>
    </comment>
    <comment ref="O13" authorId="0">
      <text>
        <r>
          <rPr>
            <b/>
            <sz val="9"/>
            <rFont val="Tahoma"/>
            <family val="2"/>
          </rPr>
          <t>buslæskærme</t>
        </r>
      </text>
    </comment>
    <comment ref="E36" authorId="1">
      <text>
        <r>
          <rPr>
            <b/>
            <sz val="8"/>
            <rFont val="Tahoma"/>
            <family val="0"/>
          </rPr>
          <t>Terminal installer:</t>
        </r>
        <r>
          <rPr>
            <sz val="8"/>
            <rFont val="Tahoma"/>
            <family val="0"/>
          </rPr>
          <t xml:space="preserve">
Tallet er beregnet på basis af graddage fra http://www.nibevarmevaerk.dk/din-varmemaaler/graddagesystem som et forholdstal.</t>
        </r>
      </text>
    </comment>
  </commentList>
</comments>
</file>

<file path=xl/sharedStrings.xml><?xml version="1.0" encoding="utf-8"?>
<sst xmlns="http://schemas.openxmlformats.org/spreadsheetml/2006/main" count="110" uniqueCount="60">
  <si>
    <t>Kommunens ejendomme</t>
  </si>
  <si>
    <t>Vejbelysning</t>
  </si>
  <si>
    <t>Pumpebrønde</t>
  </si>
  <si>
    <t>Trafiksignaler</t>
  </si>
  <si>
    <t>Øvrige</t>
  </si>
  <si>
    <t>El</t>
  </si>
  <si>
    <t>kWh</t>
  </si>
  <si>
    <t>m3</t>
  </si>
  <si>
    <t>MWh</t>
  </si>
  <si>
    <t>SUM</t>
  </si>
  <si>
    <t>Reklameskilte</t>
  </si>
  <si>
    <t>Installationer til anden virksomhed (primært Københavns Energi og Spildevandscenter Avedøre)</t>
  </si>
  <si>
    <t>CO2 g/kWh</t>
  </si>
  <si>
    <t>SUM: kWh og ton CO2</t>
  </si>
  <si>
    <t>MWh og Ton CO2</t>
  </si>
  <si>
    <t>I alt ton CO2</t>
  </si>
  <si>
    <t>Ændring (2007=100)</t>
  </si>
  <si>
    <t>Ældrehjem</t>
  </si>
  <si>
    <t>graddage korrektion</t>
  </si>
  <si>
    <t>http://energinet.dk/DA/KLIMA-OG-MILJOE/Miljoedeklarationer/Sider/Miljoedeklarering-af-1-kWh-el.aspx</t>
  </si>
  <si>
    <t> 24,9 kg/GJ</t>
  </si>
  <si>
    <t>http://www.veks.dk/da/service/miljoe/miljoedeklaration</t>
  </si>
  <si>
    <t>kilde</t>
  </si>
  <si>
    <t>http://www.energinet.dk/DA/KLIMA-OG-MILJOE/Miljoedeklarationer/Sider/Gasdeklarationer.aspx</t>
  </si>
  <si>
    <t>CO2-opgørelse for Brøndby Kommune 2007-2013</t>
  </si>
  <si>
    <t>Fjernvarme - graddage korrigeret</t>
  </si>
  <si>
    <t>200% metode</t>
  </si>
  <si>
    <t>Kommentarfelt</t>
  </si>
  <si>
    <t>m4</t>
  </si>
  <si>
    <t>Naturgas - graddage korrigeret</t>
  </si>
  <si>
    <t>Graddage</t>
  </si>
  <si>
    <t>2008/09</t>
  </si>
  <si>
    <t>2009/10</t>
  </si>
  <si>
    <t>2010/11</t>
  </si>
  <si>
    <t>2011/12</t>
  </si>
  <si>
    <t>2012/13</t>
  </si>
  <si>
    <t>2013/14</t>
  </si>
  <si>
    <t>2007/008</t>
  </si>
  <si>
    <t>2006/2007</t>
  </si>
  <si>
    <t>Kilde</t>
  </si>
  <si>
    <t>Emissionsfaktorer, 200% metoden</t>
  </si>
  <si>
    <t>slettet da aktiviteter er ophørt</t>
  </si>
  <si>
    <t>Energistyrelsen, 2007 og 2008?</t>
  </si>
  <si>
    <t>Teknologisk Institut</t>
  </si>
  <si>
    <t>faktisk</t>
  </si>
  <si>
    <t>graddage korrigeret</t>
  </si>
  <si>
    <t>forbrug</t>
  </si>
  <si>
    <t>aflæst</t>
  </si>
  <si>
    <t xml:space="preserve">forbrug </t>
  </si>
  <si>
    <t>graddage korr.</t>
  </si>
  <si>
    <t>Fjernvarme</t>
  </si>
  <si>
    <t>naturgas</t>
  </si>
  <si>
    <t>m2</t>
  </si>
  <si>
    <t>Fordelingsnøgle</t>
  </si>
  <si>
    <t>år1/år2</t>
  </si>
  <si>
    <t xml:space="preserve">år1 </t>
  </si>
  <si>
    <t>år 2</t>
  </si>
  <si>
    <t>Beregninger</t>
  </si>
  <si>
    <t>2007 og 2008</t>
  </si>
  <si>
    <t>Æblehaven er helt fjernet da den er overgået til Lejerbo</t>
  </si>
</sst>
</file>

<file path=xl/styles.xml><?xml version="1.0" encoding="utf-8"?>
<styleSheet xmlns="http://schemas.openxmlformats.org/spreadsheetml/2006/main">
  <numFmts count="3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 * #,##0_ ;_ * \-#,##0_ ;_ * &quot;-&quot;??_ ;_ @_ "/>
    <numFmt numFmtId="179" formatCode="_(* #,##0.000_);_(* \(#,##0.000\);_(* &quot;-&quot;??_);_(@_)"/>
    <numFmt numFmtId="180" formatCode="_(* #,##0.0_);_(* \(#,##0.0\);_(* &quot;-&quot;??_);_(@_)"/>
    <numFmt numFmtId="181" formatCode="&quot;Ja&quot;;&quot;Ja&quot;;&quot;Nej&quot;"/>
    <numFmt numFmtId="182" formatCode="&quot;Sandt&quot;;&quot;Sandt&quot;;&quot;Falsk&quot;"/>
    <numFmt numFmtId="183" formatCode="&quot;Til&quot;;&quot;Til&quot;;&quot;Fra&quot;"/>
    <numFmt numFmtId="184" formatCode="[$€-2]\ #.##000_);[Red]\([$€-2]\ #.##000\)"/>
    <numFmt numFmtId="185" formatCode="_ * #,##0.00000000_ ;_ * \-#,##0.00000000_ ;_ * &quot;-&quot;??_ ;_ @_ "/>
    <numFmt numFmtId="186" formatCode="_ * #,##0.00000000_ ;_ * \-#,##0.00000000_ ;_ * &quot;-&quot;????????_ ;_ @_ "/>
    <numFmt numFmtId="187" formatCode="_(* #,##0_);_(* \(#,##0\);_(* &quot;-&quot;??_);_(@_)"/>
    <numFmt numFmtId="188" formatCode="_ * #,##0.0000000_ ;_ * \-#,##0.0000000_ ;_ * &quot;-&quot;??_ ;_ @_ "/>
    <numFmt numFmtId="189" formatCode="_ * #,##0.000000_ ;_ * \-#,##0.000000_ ;_ * &quot;-&quot;??_ ;_ @_ "/>
    <numFmt numFmtId="190" formatCode="_ * #,##0.00000_ ;_ * \-#,##0.00000_ ;_ * &quot;-&quot;??_ ;_ @_ "/>
    <numFmt numFmtId="191" formatCode="_ * #,##0.0000_ ;_ * \-#,##0.0000_ ;_ * &quot;-&quot;??_ ;_ @_ "/>
    <numFmt numFmtId="192" formatCode="_ * #,##0.000_ ;_ * \-#,##0.000_ ;_ * &quot;-&quot;??_ ;_ @_ 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9"/>
      <name val="Tahoma"/>
      <family val="2"/>
    </font>
    <font>
      <b/>
      <sz val="10"/>
      <name val="TheSans-Plain"/>
      <family val="0"/>
    </font>
    <font>
      <b/>
      <sz val="10"/>
      <color indexed="12"/>
      <name val="TheSans-Plain"/>
      <family val="2"/>
    </font>
    <font>
      <sz val="10"/>
      <color indexed="12"/>
      <name val="TheSans-Plain"/>
      <family val="2"/>
    </font>
    <font>
      <sz val="10"/>
      <name val="TheSans-Plain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.1"/>
      <color indexed="8"/>
      <name val="Verdana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56"/>
      <name val="Arial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8.1"/>
      <color rgb="FF000000"/>
      <name val="Verdana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color rgb="FF102E37"/>
      <name val="Arial"/>
      <family val="2"/>
    </font>
    <font>
      <b/>
      <sz val="10"/>
      <color theme="1"/>
      <name val="Verdana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9" fillId="24" borderId="3" applyNumberFormat="0" applyAlignment="0" applyProtection="0"/>
    <xf numFmtId="0" fontId="5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1" fillId="31" borderId="0" applyNumberFormat="0" applyBorder="0" applyAlignment="0" applyProtection="0"/>
    <xf numFmtId="0" fontId="45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3" fontId="0" fillId="33" borderId="0" xfId="0" applyNumberFormat="1" applyFill="1" applyAlignment="1">
      <alignment/>
    </xf>
    <xf numFmtId="3" fontId="2" fillId="33" borderId="16" xfId="0" applyNumberFormat="1" applyFont="1" applyFill="1" applyBorder="1" applyAlignment="1">
      <alignment/>
    </xf>
    <xf numFmtId="1" fontId="2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" fontId="0" fillId="0" borderId="17" xfId="0" applyNumberFormat="1" applyFill="1" applyBorder="1" applyAlignment="1">
      <alignment horizontal="right"/>
    </xf>
    <xf numFmtId="1" fontId="0" fillId="33" borderId="17" xfId="0" applyNumberFormat="1" applyFill="1" applyBorder="1" applyAlignment="1">
      <alignment horizontal="right"/>
    </xf>
    <xf numFmtId="3" fontId="0" fillId="33" borderId="18" xfId="0" applyNumberFormat="1" applyFill="1" applyBorder="1" applyAlignment="1">
      <alignment horizontal="right"/>
    </xf>
    <xf numFmtId="0" fontId="2" fillId="35" borderId="0" xfId="0" applyFont="1" applyFill="1" applyAlignment="1">
      <alignment/>
    </xf>
    <xf numFmtId="3" fontId="0" fillId="35" borderId="0" xfId="0" applyNumberFormat="1" applyFill="1" applyAlignment="1">
      <alignment/>
    </xf>
    <xf numFmtId="3" fontId="3" fillId="35" borderId="0" xfId="0" applyNumberFormat="1" applyFont="1" applyFill="1" applyAlignment="1">
      <alignment/>
    </xf>
    <xf numFmtId="0" fontId="60" fillId="35" borderId="0" xfId="0" applyFont="1" applyFill="1" applyAlignment="1">
      <alignment/>
    </xf>
    <xf numFmtId="0" fontId="0" fillId="35" borderId="0" xfId="0" applyFill="1" applyAlignment="1">
      <alignment/>
    </xf>
    <xf numFmtId="1" fontId="0" fillId="0" borderId="17" xfId="0" applyNumberFormat="1" applyFill="1" applyBorder="1" applyAlignment="1">
      <alignment horizontal="right" wrapText="1"/>
    </xf>
    <xf numFmtId="3" fontId="61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4" borderId="19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0" fillId="33" borderId="17" xfId="0" applyNumberFormat="1" applyFill="1" applyBorder="1" applyAlignment="1">
      <alignment horizontal="right"/>
    </xf>
    <xf numFmtId="3" fontId="0" fillId="35" borderId="21" xfId="0" applyNumberFormat="1" applyFill="1" applyBorder="1" applyAlignment="1">
      <alignment/>
    </xf>
    <xf numFmtId="3" fontId="3" fillId="35" borderId="22" xfId="0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1" fontId="5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3" fontId="63" fillId="33" borderId="11" xfId="0" applyNumberFormat="1" applyFont="1" applyFill="1" applyBorder="1" applyAlignment="1">
      <alignment/>
    </xf>
    <xf numFmtId="3" fontId="63" fillId="33" borderId="23" xfId="0" applyNumberFormat="1" applyFont="1" applyFill="1" applyBorder="1" applyAlignment="1">
      <alignment/>
    </xf>
    <xf numFmtId="1" fontId="2" fillId="33" borderId="27" xfId="0" applyNumberFormat="1" applyFont="1" applyFill="1" applyBorder="1" applyAlignment="1">
      <alignment/>
    </xf>
    <xf numFmtId="1" fontId="3" fillId="33" borderId="28" xfId="0" applyNumberFormat="1" applyFont="1" applyFill="1" applyBorder="1" applyAlignment="1">
      <alignment/>
    </xf>
    <xf numFmtId="1" fontId="5" fillId="33" borderId="28" xfId="0" applyNumberFormat="1" applyFont="1" applyFill="1" applyBorder="1" applyAlignment="1">
      <alignment/>
    </xf>
    <xf numFmtId="1" fontId="63" fillId="33" borderId="28" xfId="0" applyNumberFormat="1" applyFont="1" applyFill="1" applyBorder="1" applyAlignment="1">
      <alignment/>
    </xf>
    <xf numFmtId="1" fontId="5" fillId="33" borderId="29" xfId="0" applyNumberFormat="1" applyFont="1" applyFill="1" applyBorder="1" applyAlignment="1">
      <alignment/>
    </xf>
    <xf numFmtId="3" fontId="62" fillId="35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4" fillId="33" borderId="18" xfId="0" applyNumberFormat="1" applyFont="1" applyFill="1" applyBorder="1" applyAlignment="1">
      <alignment horizontal="right"/>
    </xf>
    <xf numFmtId="3" fontId="64" fillId="33" borderId="17" xfId="0" applyNumberFormat="1" applyFont="1" applyFill="1" applyBorder="1" applyAlignment="1">
      <alignment horizontal="right"/>
    </xf>
    <xf numFmtId="3" fontId="64" fillId="33" borderId="29" xfId="0" applyNumberFormat="1" applyFont="1" applyFill="1" applyBorder="1" applyAlignment="1">
      <alignment horizontal="right"/>
    </xf>
    <xf numFmtId="0" fontId="50" fillId="35" borderId="0" xfId="45" applyFill="1" applyAlignment="1">
      <alignment/>
    </xf>
    <xf numFmtId="0" fontId="0" fillId="35" borderId="0" xfId="0" applyFont="1" applyFill="1" applyAlignment="1">
      <alignment/>
    </xf>
    <xf numFmtId="0" fontId="65" fillId="33" borderId="23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3" fontId="7" fillId="35" borderId="0" xfId="0" applyNumberFormat="1" applyFont="1" applyFill="1" applyBorder="1" applyAlignment="1">
      <alignment horizontal="center" vertical="center"/>
    </xf>
    <xf numFmtId="3" fontId="66" fillId="35" borderId="0" xfId="0" applyNumberFormat="1" applyFont="1" applyFill="1" applyAlignment="1">
      <alignment/>
    </xf>
    <xf numFmtId="0" fontId="61" fillId="35" borderId="0" xfId="0" applyFont="1" applyFill="1" applyAlignment="1">
      <alignment vertical="center" wrapText="1"/>
    </xf>
    <xf numFmtId="3" fontId="0" fillId="35" borderId="0" xfId="0" applyNumberFormat="1" applyFont="1" applyFill="1" applyAlignment="1">
      <alignment/>
    </xf>
    <xf numFmtId="3" fontId="0" fillId="35" borderId="18" xfId="0" applyNumberFormat="1" applyFill="1" applyBorder="1" applyAlignment="1">
      <alignment horizontal="right" wrapText="1"/>
    </xf>
    <xf numFmtId="3" fontId="0" fillId="35" borderId="17" xfId="0" applyNumberFormat="1" applyFill="1" applyBorder="1" applyAlignment="1">
      <alignment horizontal="right" wrapText="1"/>
    </xf>
    <xf numFmtId="1" fontId="0" fillId="35" borderId="17" xfId="0" applyNumberFormat="1" applyFill="1" applyBorder="1" applyAlignment="1">
      <alignment horizontal="right" wrapText="1"/>
    </xf>
    <xf numFmtId="3" fontId="0" fillId="35" borderId="18" xfId="0" applyNumberFormat="1" applyFill="1" applyBorder="1" applyAlignment="1">
      <alignment horizontal="right"/>
    </xf>
    <xf numFmtId="3" fontId="0" fillId="35" borderId="18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35" borderId="17" xfId="0" applyNumberFormat="1" applyFill="1" applyBorder="1" applyAlignment="1">
      <alignment horizontal="right"/>
    </xf>
    <xf numFmtId="1" fontId="0" fillId="35" borderId="17" xfId="0" applyNumberFormat="1" applyFill="1" applyBorder="1" applyAlignment="1">
      <alignment horizontal="right"/>
    </xf>
    <xf numFmtId="1" fontId="0" fillId="33" borderId="19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9" fontId="0" fillId="33" borderId="0" xfId="0" applyNumberFormat="1" applyFill="1" applyAlignment="1">
      <alignment/>
    </xf>
    <xf numFmtId="3" fontId="2" fillId="33" borderId="30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1" fontId="0" fillId="33" borderId="2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187" fontId="0" fillId="33" borderId="19" xfId="41" applyNumberFormat="1" applyFont="1" applyFill="1" applyBorder="1" applyAlignment="1">
      <alignment/>
    </xf>
    <xf numFmtId="187" fontId="0" fillId="33" borderId="34" xfId="41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67" fillId="0" borderId="19" xfId="53" applyFont="1" applyBorder="1">
      <alignment/>
      <protection/>
    </xf>
    <xf numFmtId="192" fontId="0" fillId="36" borderId="19" xfId="37" applyNumberFormat="1" applyFont="1" applyFill="1" applyBorder="1" applyAlignment="1">
      <alignment/>
    </xf>
    <xf numFmtId="187" fontId="0" fillId="33" borderId="19" xfId="41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3" fontId="2" fillId="35" borderId="22" xfId="0" applyNumberFormat="1" applyFont="1" applyFill="1" applyBorder="1" applyAlignment="1">
      <alignment/>
    </xf>
    <xf numFmtId="3" fontId="2" fillId="35" borderId="29" xfId="0" applyNumberFormat="1" applyFont="1" applyFill="1" applyBorder="1" applyAlignment="1">
      <alignment/>
    </xf>
    <xf numFmtId="187" fontId="0" fillId="35" borderId="34" xfId="41" applyNumberFormat="1" applyFont="1" applyFill="1" applyBorder="1" applyAlignment="1">
      <alignment/>
    </xf>
    <xf numFmtId="187" fontId="0" fillId="35" borderId="19" xfId="41" applyNumberFormat="1" applyFont="1" applyFill="1" applyBorder="1" applyAlignment="1">
      <alignment/>
    </xf>
    <xf numFmtId="1" fontId="0" fillId="33" borderId="18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/>
    </xf>
    <xf numFmtId="1" fontId="0" fillId="35" borderId="18" xfId="0" applyNumberFormat="1" applyFont="1" applyFill="1" applyBorder="1" applyAlignment="1">
      <alignment/>
    </xf>
    <xf numFmtId="1" fontId="0" fillId="35" borderId="17" xfId="0" applyNumberFormat="1" applyFont="1" applyFill="1" applyBorder="1" applyAlignment="1">
      <alignment/>
    </xf>
    <xf numFmtId="1" fontId="0" fillId="33" borderId="21" xfId="0" applyNumberFormat="1" applyFont="1" applyFill="1" applyBorder="1" applyAlignment="1">
      <alignment/>
    </xf>
    <xf numFmtId="1" fontId="2" fillId="33" borderId="22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3" fontId="0" fillId="35" borderId="37" xfId="0" applyNumberFormat="1" applyFill="1" applyBorder="1" applyAlignment="1">
      <alignment horizontal="right" wrapText="1"/>
    </xf>
    <xf numFmtId="3" fontId="0" fillId="35" borderId="37" xfId="0" applyNumberFormat="1" applyFill="1" applyBorder="1" applyAlignment="1">
      <alignment/>
    </xf>
    <xf numFmtId="3" fontId="0" fillId="35" borderId="37" xfId="0" applyNumberFormat="1" applyFill="1" applyBorder="1" applyAlignment="1">
      <alignment horizontal="right"/>
    </xf>
    <xf numFmtId="3" fontId="64" fillId="33" borderId="37" xfId="0" applyNumberFormat="1" applyFont="1" applyFill="1" applyBorder="1" applyAlignment="1">
      <alignment horizontal="right"/>
    </xf>
    <xf numFmtId="3" fontId="64" fillId="33" borderId="38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3" fontId="0" fillId="33" borderId="18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 horizontal="right"/>
    </xf>
    <xf numFmtId="3" fontId="0" fillId="33" borderId="17" xfId="0" applyNumberFormat="1" applyFont="1" applyFill="1" applyBorder="1" applyAlignment="1">
      <alignment horizontal="right"/>
    </xf>
    <xf numFmtId="3" fontId="11" fillId="33" borderId="18" xfId="0" applyNumberFormat="1" applyFont="1" applyFill="1" applyBorder="1" applyAlignment="1">
      <alignment horizontal="right"/>
    </xf>
    <xf numFmtId="3" fontId="11" fillId="33" borderId="17" xfId="0" applyNumberFormat="1" applyFont="1" applyFill="1" applyBorder="1" applyAlignment="1">
      <alignment horizontal="right"/>
    </xf>
    <xf numFmtId="3" fontId="0" fillId="35" borderId="21" xfId="0" applyNumberFormat="1" applyFont="1" applyFill="1" applyBorder="1" applyAlignment="1">
      <alignment/>
    </xf>
    <xf numFmtId="0" fontId="0" fillId="34" borderId="20" xfId="0" applyFill="1" applyBorder="1" applyAlignment="1">
      <alignment/>
    </xf>
    <xf numFmtId="0" fontId="7" fillId="35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Comma 2" xfId="37"/>
    <cellStyle name="Forklarende tekst" xfId="38"/>
    <cellStyle name="God" xfId="39"/>
    <cellStyle name="Input" xfId="40"/>
    <cellStyle name="Comma" xfId="41"/>
    <cellStyle name="Comma [0]" xfId="42"/>
    <cellStyle name="Komma 3" xfId="43"/>
    <cellStyle name="Kontroller celle" xfId="44"/>
    <cellStyle name="Hyperlink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 2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bpe\AppData\Local\Microsoft\Windows\Temporary%20Internet%20Files\Content.Outlook\72T6DW46\Beregning%20af%20besparelse_%20Energiforbrug-og-priser%20-%2013-AUG-2014_Kommunale%20ejendomm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EGNING"/>
      <sheetName val="Skoler_NY"/>
      <sheetName val="skoler"/>
      <sheetName val="bevillinger"/>
      <sheetName val="oversigt redegørelser"/>
      <sheetName val="Forbrug_Frank"/>
      <sheetName val="rådata"/>
      <sheetName val="Graddage"/>
      <sheetName val="Forbrugstal"/>
      <sheetName val="rettelser"/>
      <sheetName val="gaspriser"/>
    </sheetNames>
    <sheetDataSet>
      <sheetData sheetId="0">
        <row r="7">
          <cell r="B7">
            <v>6532023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erginet.dk/DA/KLIMA-OG-MILJOE/Miljoedeklarationer/Sider/Miljoedeklarering-af-1-kWh-el.asp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9"/>
  <sheetViews>
    <sheetView tabSelected="1" zoomScale="85" zoomScaleNormal="85" zoomScalePageLayoutView="0" workbookViewId="0" topLeftCell="A1">
      <selection activeCell="T13" sqref="T13"/>
    </sheetView>
  </sheetViews>
  <sheetFormatPr defaultColWidth="9.140625" defaultRowHeight="12.75"/>
  <cols>
    <col min="1" max="1" width="4.7109375" style="1" customWidth="1"/>
    <col min="2" max="2" width="20.421875" style="1" customWidth="1"/>
    <col min="3" max="5" width="11.421875" style="1" customWidth="1"/>
    <col min="6" max="6" width="14.421875" style="1" customWidth="1"/>
    <col min="7" max="7" width="14.7109375" style="1" bestFit="1" customWidth="1"/>
    <col min="8" max="8" width="14.421875" style="1" bestFit="1" customWidth="1"/>
    <col min="9" max="9" width="14.7109375" style="1" bestFit="1" customWidth="1"/>
    <col min="10" max="10" width="14.421875" style="1" bestFit="1" customWidth="1"/>
    <col min="11" max="11" width="14.7109375" style="1" bestFit="1" customWidth="1"/>
    <col min="12" max="12" width="14.421875" style="1" bestFit="1" customWidth="1"/>
    <col min="13" max="18" width="11.421875" style="1" customWidth="1"/>
    <col min="19" max="19" width="9.140625" style="1" customWidth="1"/>
    <col min="20" max="20" width="12.28125" style="1" customWidth="1"/>
    <col min="21" max="21" width="10.140625" style="1" bestFit="1" customWidth="1"/>
    <col min="22" max="16384" width="9.140625" style="1" customWidth="1"/>
  </cols>
  <sheetData>
    <row r="1" spans="2:21" s="14" customFormat="1" ht="15">
      <c r="B1" s="14" t="s">
        <v>24</v>
      </c>
      <c r="U1" s="15"/>
    </row>
    <row r="2" ht="12.75"/>
    <row r="3" spans="2:23" ht="13.5" thickBot="1">
      <c r="B3" s="4" t="s">
        <v>5</v>
      </c>
      <c r="T3" s="60" t="s">
        <v>27</v>
      </c>
      <c r="U3" s="60" t="s">
        <v>39</v>
      </c>
      <c r="V3" s="23"/>
      <c r="W3" s="23"/>
    </row>
    <row r="4" spans="2:23" ht="15" customHeight="1">
      <c r="B4" s="131"/>
      <c r="C4" s="6">
        <v>2007</v>
      </c>
      <c r="D4" s="39">
        <v>588</v>
      </c>
      <c r="E4" s="6">
        <v>2008</v>
      </c>
      <c r="F4" s="39">
        <v>475</v>
      </c>
      <c r="G4" s="115">
        <v>2009</v>
      </c>
      <c r="H4" s="39">
        <v>512</v>
      </c>
      <c r="I4" s="6">
        <v>2010</v>
      </c>
      <c r="J4" s="39">
        <v>477</v>
      </c>
      <c r="K4" s="6">
        <v>2011</v>
      </c>
      <c r="L4" s="39">
        <v>405</v>
      </c>
      <c r="M4" s="6">
        <v>2012</v>
      </c>
      <c r="N4" s="39">
        <v>335</v>
      </c>
      <c r="O4" s="6">
        <v>2013</v>
      </c>
      <c r="P4" s="39">
        <v>401</v>
      </c>
      <c r="Q4" s="6">
        <v>2014</v>
      </c>
      <c r="R4" s="61"/>
      <c r="T4" s="60" t="s">
        <v>40</v>
      </c>
      <c r="U4" s="59" t="s">
        <v>19</v>
      </c>
      <c r="V4" s="23"/>
      <c r="W4" s="23"/>
    </row>
    <row r="5" spans="2:27" ht="15" customHeight="1">
      <c r="B5" s="131"/>
      <c r="C5" s="34" t="s">
        <v>6</v>
      </c>
      <c r="D5" s="35" t="s">
        <v>12</v>
      </c>
      <c r="E5" s="34" t="s">
        <v>6</v>
      </c>
      <c r="F5" s="35" t="s">
        <v>12</v>
      </c>
      <c r="G5" s="116" t="s">
        <v>6</v>
      </c>
      <c r="H5" s="35" t="s">
        <v>12</v>
      </c>
      <c r="I5" s="34" t="s">
        <v>6</v>
      </c>
      <c r="J5" s="35" t="s">
        <v>12</v>
      </c>
      <c r="K5" s="34" t="s">
        <v>6</v>
      </c>
      <c r="L5" s="35" t="s">
        <v>12</v>
      </c>
      <c r="M5" s="34" t="s">
        <v>6</v>
      </c>
      <c r="N5" s="35" t="s">
        <v>12</v>
      </c>
      <c r="O5" s="34"/>
      <c r="P5" s="35" t="s">
        <v>12</v>
      </c>
      <c r="Q5" s="34"/>
      <c r="R5" s="35" t="s">
        <v>12</v>
      </c>
      <c r="T5" s="69"/>
      <c r="U5" s="69"/>
      <c r="V5" s="69"/>
      <c r="W5" s="69"/>
      <c r="X5" s="28"/>
      <c r="Y5" s="28"/>
      <c r="Z5" s="28"/>
      <c r="AA5" s="28"/>
    </row>
    <row r="6" spans="2:27" ht="15" customHeight="1">
      <c r="B6" s="33" t="s">
        <v>0</v>
      </c>
      <c r="C6" s="122">
        <f>7122770-C7</f>
        <v>6291586</v>
      </c>
      <c r="D6" s="123"/>
      <c r="E6" s="122">
        <f>7169987-E7</f>
        <v>6354735</v>
      </c>
      <c r="F6" s="123"/>
      <c r="G6" s="117">
        <f>'[1]BEREGNING'!$B$7</f>
        <v>6532023</v>
      </c>
      <c r="H6" s="78"/>
      <c r="I6" s="77">
        <v>6690237</v>
      </c>
      <c r="J6" s="78"/>
      <c r="K6" s="77">
        <v>6528380</v>
      </c>
      <c r="L6" s="78"/>
      <c r="M6" s="77">
        <v>5707489</v>
      </c>
      <c r="N6" s="79"/>
      <c r="O6" s="80">
        <v>5862464</v>
      </c>
      <c r="P6" s="24"/>
      <c r="Q6" s="18"/>
      <c r="R6" s="24"/>
      <c r="T6" s="132"/>
      <c r="U6" s="132"/>
      <c r="V6" s="132"/>
      <c r="W6" s="132"/>
      <c r="X6" s="133"/>
      <c r="Y6" s="63"/>
      <c r="Z6" s="63"/>
      <c r="AA6" s="63"/>
    </row>
    <row r="7" spans="2:27" ht="15" customHeight="1">
      <c r="B7" s="33" t="s">
        <v>17</v>
      </c>
      <c r="C7" s="122">
        <v>831184</v>
      </c>
      <c r="D7" s="123"/>
      <c r="E7" s="122">
        <v>815252</v>
      </c>
      <c r="F7" s="123"/>
      <c r="G7" s="117">
        <v>810450</v>
      </c>
      <c r="H7" s="78"/>
      <c r="I7" s="77">
        <v>796215</v>
      </c>
      <c r="J7" s="78"/>
      <c r="K7" s="77">
        <v>767581</v>
      </c>
      <c r="L7" s="78"/>
      <c r="M7" s="77">
        <v>742147</v>
      </c>
      <c r="N7" s="79"/>
      <c r="O7" s="80">
        <v>741357</v>
      </c>
      <c r="P7" s="24"/>
      <c r="Q7" s="18"/>
      <c r="R7" s="24"/>
      <c r="T7" s="70"/>
      <c r="U7" s="70"/>
      <c r="V7" s="70"/>
      <c r="W7" s="70"/>
      <c r="X7" s="133"/>
      <c r="Y7" s="62"/>
      <c r="Z7" s="62"/>
      <c r="AA7" s="62"/>
    </row>
    <row r="8" spans="2:27" ht="15" customHeight="1">
      <c r="B8" s="33" t="s">
        <v>1</v>
      </c>
      <c r="C8" s="124">
        <v>2847595</v>
      </c>
      <c r="D8" s="125"/>
      <c r="E8" s="124">
        <v>2850783</v>
      </c>
      <c r="F8" s="125"/>
      <c r="G8" s="118">
        <v>2806883</v>
      </c>
      <c r="H8" s="82"/>
      <c r="I8" s="81">
        <v>2796039</v>
      </c>
      <c r="J8" s="82"/>
      <c r="K8" s="81">
        <v>2667526</v>
      </c>
      <c r="L8" s="83"/>
      <c r="M8" s="80">
        <v>2578868</v>
      </c>
      <c r="N8" s="84"/>
      <c r="O8" s="80">
        <v>2550713</v>
      </c>
      <c r="P8" s="16"/>
      <c r="Q8" s="18"/>
      <c r="R8" s="16"/>
      <c r="T8" s="71"/>
      <c r="U8" s="71"/>
      <c r="V8" s="72"/>
      <c r="W8" s="72"/>
      <c r="X8" s="64"/>
      <c r="Y8" s="65"/>
      <c r="Z8" s="66"/>
      <c r="AA8" s="65"/>
    </row>
    <row r="9" spans="2:27" ht="15" customHeight="1">
      <c r="B9" s="33" t="s">
        <v>2</v>
      </c>
      <c r="C9" s="126">
        <v>21996</v>
      </c>
      <c r="D9" s="127"/>
      <c r="E9" s="126">
        <v>13842</v>
      </c>
      <c r="F9" s="127"/>
      <c r="G9" s="119">
        <v>32958</v>
      </c>
      <c r="H9" s="83"/>
      <c r="I9" s="80">
        <v>25136</v>
      </c>
      <c r="J9" s="83"/>
      <c r="K9" s="80">
        <v>30723</v>
      </c>
      <c r="L9" s="83"/>
      <c r="M9" s="80">
        <v>31942</v>
      </c>
      <c r="N9" s="84"/>
      <c r="O9" s="80">
        <v>40197</v>
      </c>
      <c r="P9" s="17"/>
      <c r="Q9" s="18"/>
      <c r="R9" s="17"/>
      <c r="T9" s="73"/>
      <c r="U9" s="73"/>
      <c r="V9" s="73"/>
      <c r="W9" s="73"/>
      <c r="X9" s="67"/>
      <c r="Y9" s="68"/>
      <c r="Z9" s="68"/>
      <c r="AA9" s="68"/>
    </row>
    <row r="10" spans="2:23" ht="15" customHeight="1">
      <c r="B10" s="33" t="s">
        <v>3</v>
      </c>
      <c r="C10" s="126">
        <v>152862</v>
      </c>
      <c r="D10" s="127"/>
      <c r="E10" s="126">
        <v>180175</v>
      </c>
      <c r="F10" s="127"/>
      <c r="G10" s="119">
        <v>171103</v>
      </c>
      <c r="H10" s="36"/>
      <c r="I10" s="18">
        <v>164730</v>
      </c>
      <c r="J10" s="36"/>
      <c r="K10" s="18">
        <v>162976</v>
      </c>
      <c r="L10" s="36"/>
      <c r="M10" s="18">
        <v>168332</v>
      </c>
      <c r="N10" s="17"/>
      <c r="O10" s="18">
        <v>166787</v>
      </c>
      <c r="P10" s="17"/>
      <c r="Q10" s="18"/>
      <c r="R10" s="17"/>
      <c r="T10" s="23"/>
      <c r="U10" s="23"/>
      <c r="V10" s="23"/>
      <c r="W10" s="23"/>
    </row>
    <row r="11" spans="2:23" ht="15" customHeight="1">
      <c r="B11" s="33" t="s">
        <v>10</v>
      </c>
      <c r="C11" s="126">
        <v>39333</v>
      </c>
      <c r="D11" s="127"/>
      <c r="E11" s="126">
        <v>39347</v>
      </c>
      <c r="F11" s="127"/>
      <c r="G11" s="119">
        <v>39337</v>
      </c>
      <c r="H11" s="36"/>
      <c r="I11" s="18">
        <v>39334</v>
      </c>
      <c r="J11" s="36"/>
      <c r="K11" s="18">
        <v>39336</v>
      </c>
      <c r="L11" s="36"/>
      <c r="M11" s="18">
        <v>39333</v>
      </c>
      <c r="N11" s="17"/>
      <c r="O11" s="18">
        <v>39333</v>
      </c>
      <c r="P11" s="17"/>
      <c r="Q11" s="18"/>
      <c r="R11" s="17"/>
      <c r="T11" s="23"/>
      <c r="U11" s="23"/>
      <c r="V11" s="23"/>
      <c r="W11" s="23"/>
    </row>
    <row r="12" spans="2:23" ht="15" customHeight="1">
      <c r="B12" s="33" t="s">
        <v>11</v>
      </c>
      <c r="C12" s="128" t="s">
        <v>41</v>
      </c>
      <c r="D12" s="129"/>
      <c r="E12" s="128"/>
      <c r="F12" s="129"/>
      <c r="G12" s="120"/>
      <c r="H12" s="57"/>
      <c r="I12" s="56"/>
      <c r="J12" s="57"/>
      <c r="K12" s="56"/>
      <c r="L12" s="57"/>
      <c r="M12" s="56"/>
      <c r="N12" s="17"/>
      <c r="O12" s="18"/>
      <c r="P12" s="17"/>
      <c r="Q12" s="18"/>
      <c r="R12" s="17"/>
      <c r="T12" s="23"/>
      <c r="U12" s="23"/>
      <c r="V12" s="23"/>
      <c r="W12" s="23"/>
    </row>
    <row r="13" spans="2:23" ht="15" customHeight="1" thickBot="1">
      <c r="B13" s="33" t="s">
        <v>4</v>
      </c>
      <c r="C13" s="128" t="s">
        <v>41</v>
      </c>
      <c r="D13" s="129"/>
      <c r="E13" s="128"/>
      <c r="F13" s="129"/>
      <c r="G13" s="121"/>
      <c r="H13" s="58"/>
      <c r="I13" s="56"/>
      <c r="J13" s="57"/>
      <c r="K13" s="56"/>
      <c r="L13" s="57"/>
      <c r="M13" s="56"/>
      <c r="N13" s="17"/>
      <c r="O13" s="18"/>
      <c r="P13" s="17"/>
      <c r="Q13" s="18"/>
      <c r="R13" s="17"/>
      <c r="T13" s="60"/>
      <c r="U13" s="23"/>
      <c r="V13" s="23"/>
      <c r="W13" s="23"/>
    </row>
    <row r="14" spans="2:18" s="23" customFormat="1" ht="15" customHeight="1" thickBot="1">
      <c r="B14" s="19" t="s">
        <v>13</v>
      </c>
      <c r="C14" s="130">
        <f>SUM(C6:C11)</f>
        <v>10184556</v>
      </c>
      <c r="D14" s="102">
        <f>C14*D4/1000000</f>
        <v>5988.518928</v>
      </c>
      <c r="E14" s="130">
        <f>SUM(E6:E11)</f>
        <v>10254134</v>
      </c>
      <c r="F14" s="102">
        <f>E14*F4/1000000</f>
        <v>4870.71365</v>
      </c>
      <c r="G14" s="76">
        <f>SUM(G6:G11)</f>
        <v>10392754</v>
      </c>
      <c r="H14" s="102">
        <f>G14*H4/1000000</f>
        <v>5321.090048</v>
      </c>
      <c r="I14" s="76">
        <f>SUM(I6:I11)</f>
        <v>10511691</v>
      </c>
      <c r="J14" s="103">
        <f>I14*J4/1000000</f>
        <v>5014.076607</v>
      </c>
      <c r="K14" s="76">
        <f>SUM(K6:K11)</f>
        <v>10196522</v>
      </c>
      <c r="L14" s="102">
        <f>K14*L4/1000000</f>
        <v>4129.59141</v>
      </c>
      <c r="M14" s="76">
        <f>SUM(M6:M11)</f>
        <v>9268111</v>
      </c>
      <c r="N14" s="102">
        <f>M14*N4/1000000</f>
        <v>3104.817185</v>
      </c>
      <c r="O14" s="76">
        <f>SUM(O6:O11)</f>
        <v>9400851</v>
      </c>
      <c r="P14" s="102">
        <f>O14*P4/1000000</f>
        <v>3769.741251</v>
      </c>
      <c r="Q14" s="37">
        <f>SUM(Q6:Q13)</f>
        <v>0</v>
      </c>
      <c r="R14" s="38">
        <f>Q14*R4/1000000</f>
        <v>0</v>
      </c>
    </row>
    <row r="15" spans="2:14" s="23" customFormat="1" ht="15" customHeight="1">
      <c r="B15" s="19"/>
      <c r="C15" s="54"/>
      <c r="D15" s="55"/>
      <c r="E15" s="54"/>
      <c r="F15" s="55"/>
      <c r="G15" s="20"/>
      <c r="H15" s="21"/>
      <c r="I15" s="20"/>
      <c r="J15" s="21"/>
      <c r="K15" s="20"/>
      <c r="L15" s="21"/>
      <c r="M15" s="20"/>
      <c r="N15" s="22"/>
    </row>
    <row r="16" spans="3:23" ht="15" customHeight="1">
      <c r="C16" s="27"/>
      <c r="D16" s="27"/>
      <c r="E16" s="27"/>
      <c r="F16" s="27"/>
      <c r="T16" s="23"/>
      <c r="U16" s="23"/>
      <c r="V16" s="23"/>
      <c r="W16" s="23"/>
    </row>
    <row r="17" spans="2:23" ht="15" customHeight="1" thickBot="1">
      <c r="B17" s="4" t="s">
        <v>25</v>
      </c>
      <c r="C17" s="27"/>
      <c r="D17" s="2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T17" s="23"/>
      <c r="U17" s="23"/>
      <c r="V17" s="23"/>
      <c r="W17" s="23"/>
    </row>
    <row r="18" spans="2:23" ht="15" customHeight="1">
      <c r="B18" s="7"/>
      <c r="C18" s="3">
        <v>2007</v>
      </c>
      <c r="D18" s="12">
        <v>140</v>
      </c>
      <c r="E18" s="3">
        <v>2008</v>
      </c>
      <c r="F18" s="90">
        <v>113</v>
      </c>
      <c r="G18" s="6">
        <v>2009</v>
      </c>
      <c r="H18" s="39">
        <v>130</v>
      </c>
      <c r="I18" s="6">
        <v>2010</v>
      </c>
      <c r="J18" s="39">
        <v>122</v>
      </c>
      <c r="K18" s="6">
        <v>2011</v>
      </c>
      <c r="L18" s="39">
        <v>110</v>
      </c>
      <c r="M18" s="6">
        <v>2012</v>
      </c>
      <c r="N18" s="39">
        <v>107</v>
      </c>
      <c r="O18" s="6">
        <v>2013</v>
      </c>
      <c r="P18" s="39">
        <v>103</v>
      </c>
      <c r="Q18" s="6">
        <v>2014</v>
      </c>
      <c r="R18" s="39"/>
      <c r="T18" s="60" t="s">
        <v>20</v>
      </c>
      <c r="U18" s="60" t="s">
        <v>21</v>
      </c>
      <c r="V18" s="23"/>
      <c r="W18" s="23"/>
    </row>
    <row r="19" spans="2:23" ht="15" customHeight="1" thickBot="1">
      <c r="B19" s="8"/>
      <c r="C19" s="5" t="s">
        <v>8</v>
      </c>
      <c r="D19" s="5" t="s">
        <v>12</v>
      </c>
      <c r="E19" s="5" t="s">
        <v>8</v>
      </c>
      <c r="F19" s="91" t="s">
        <v>12</v>
      </c>
      <c r="G19" s="40" t="s">
        <v>8</v>
      </c>
      <c r="H19" s="41" t="s">
        <v>12</v>
      </c>
      <c r="I19" s="40" t="s">
        <v>8</v>
      </c>
      <c r="J19" s="41"/>
      <c r="K19" s="40" t="s">
        <v>8</v>
      </c>
      <c r="L19" s="41"/>
      <c r="M19" s="40" t="s">
        <v>8</v>
      </c>
      <c r="N19" s="41"/>
      <c r="O19" s="40" t="s">
        <v>8</v>
      </c>
      <c r="P19" s="41"/>
      <c r="Q19" s="40" t="s">
        <v>8</v>
      </c>
      <c r="R19" s="41"/>
      <c r="T19" s="60" t="s">
        <v>43</v>
      </c>
      <c r="U19" s="23" t="s">
        <v>18</v>
      </c>
      <c r="V19" s="23"/>
      <c r="W19" s="23"/>
    </row>
    <row r="20" spans="2:23" ht="15" customHeight="1">
      <c r="B20" s="6" t="s">
        <v>0</v>
      </c>
      <c r="C20" s="85">
        <f>E39*O38+F39*O39</f>
        <v>14196.8812</v>
      </c>
      <c r="D20" s="85"/>
      <c r="E20" s="85">
        <f>F39*O38+G39*O39</f>
        <v>16536.22356584</v>
      </c>
      <c r="F20" s="92"/>
      <c r="G20" s="106">
        <v>18268.12777081436</v>
      </c>
      <c r="H20" s="107"/>
      <c r="I20" s="106">
        <v>18015.733323337972</v>
      </c>
      <c r="J20" s="107"/>
      <c r="K20" s="106">
        <v>18748.857500350878</v>
      </c>
      <c r="L20" s="107"/>
      <c r="M20" s="106">
        <v>17867.71911418954</v>
      </c>
      <c r="N20" s="107"/>
      <c r="O20" s="106">
        <v>16695.443153087093</v>
      </c>
      <c r="P20" s="107"/>
      <c r="Q20" s="106"/>
      <c r="R20" s="107"/>
      <c r="T20" s="60" t="s">
        <v>26</v>
      </c>
      <c r="U20" s="23"/>
      <c r="V20" s="23"/>
      <c r="W20" s="23"/>
    </row>
    <row r="21" spans="2:23" ht="15" customHeight="1">
      <c r="B21" s="2" t="s">
        <v>17</v>
      </c>
      <c r="C21" s="85">
        <f>E38*O38+F38*O39</f>
        <v>2436.44</v>
      </c>
      <c r="D21" s="85"/>
      <c r="E21" s="85">
        <f>F38*O38+G38*O39</f>
        <v>2709.2</v>
      </c>
      <c r="F21" s="92"/>
      <c r="G21" s="108">
        <v>2890.4199999999996</v>
      </c>
      <c r="H21" s="109"/>
      <c r="I21" s="108">
        <v>2890.4199999999996</v>
      </c>
      <c r="J21" s="109"/>
      <c r="K21" s="108">
        <v>3014.7099999999996</v>
      </c>
      <c r="L21" s="109"/>
      <c r="M21" s="108">
        <v>2451.131</v>
      </c>
      <c r="N21" s="109"/>
      <c r="O21" s="108">
        <v>2709.1389999999997</v>
      </c>
      <c r="P21" s="109"/>
      <c r="Q21" s="106"/>
      <c r="R21" s="107"/>
      <c r="T21" s="60" t="s">
        <v>59</v>
      </c>
      <c r="U21" s="60"/>
      <c r="V21" s="23"/>
      <c r="W21" s="23"/>
    </row>
    <row r="22" spans="2:23" ht="13.5" thickBot="1">
      <c r="B22" s="4" t="s">
        <v>9</v>
      </c>
      <c r="C22" s="93">
        <f>C20+C21</f>
        <v>16633.3212</v>
      </c>
      <c r="D22" s="11">
        <f>C22*D18/1000</f>
        <v>2328.664968</v>
      </c>
      <c r="E22" s="93">
        <f>E20+E21</f>
        <v>19245.42356584</v>
      </c>
      <c r="F22" s="11">
        <f>E22*F18/1000</f>
        <v>2174.73286293992</v>
      </c>
      <c r="G22" s="110">
        <f>G20+G21</f>
        <v>21158.54777081436</v>
      </c>
      <c r="H22" s="111">
        <f>G22*H18/1000</f>
        <v>2750.6112102058664</v>
      </c>
      <c r="I22" s="110">
        <f>I20+I21</f>
        <v>20906.15332333797</v>
      </c>
      <c r="J22" s="111">
        <f>I22*J18/1000</f>
        <v>2550.5507054472323</v>
      </c>
      <c r="K22" s="110">
        <f>K20+K21</f>
        <v>21763.567500350877</v>
      </c>
      <c r="L22" s="111">
        <f>K22*L18/1000</f>
        <v>2393.9924250385966</v>
      </c>
      <c r="M22" s="110">
        <f>M20+M21</f>
        <v>20318.85011418954</v>
      </c>
      <c r="N22" s="111">
        <f>M22*N18/1000</f>
        <v>2174.116962218281</v>
      </c>
      <c r="O22" s="110">
        <f>O20+O21</f>
        <v>19404.582153087093</v>
      </c>
      <c r="P22" s="111">
        <f>O22*P18/1000</f>
        <v>1998.6719617679705</v>
      </c>
      <c r="Q22" s="110">
        <f>Q20+Q21</f>
        <v>0</v>
      </c>
      <c r="R22" s="111">
        <f>Q22*R18/1000</f>
        <v>0</v>
      </c>
      <c r="T22" s="23"/>
      <c r="U22" s="23"/>
      <c r="V22" s="23"/>
      <c r="W22" s="23"/>
    </row>
    <row r="23" spans="3:23" ht="12.75">
      <c r="C23" s="27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T23" s="23"/>
      <c r="U23" s="23"/>
      <c r="V23" s="23"/>
      <c r="W23" s="23"/>
    </row>
    <row r="24" spans="2:23" ht="13.5" thickBot="1">
      <c r="B24" s="4" t="s">
        <v>29</v>
      </c>
      <c r="C24" s="27"/>
      <c r="D24" s="2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T24" s="23"/>
      <c r="U24" s="23"/>
      <c r="V24" s="23"/>
      <c r="W24" s="23"/>
    </row>
    <row r="25" spans="2:23" ht="12.75">
      <c r="B25" s="29"/>
      <c r="C25" s="30">
        <v>2007</v>
      </c>
      <c r="D25" s="31">
        <v>204</v>
      </c>
      <c r="E25" s="30">
        <v>2008</v>
      </c>
      <c r="F25" s="32">
        <v>204</v>
      </c>
      <c r="G25" s="6">
        <v>2009</v>
      </c>
      <c r="H25" s="39">
        <v>204</v>
      </c>
      <c r="I25" s="6">
        <v>2010</v>
      </c>
      <c r="J25" s="39">
        <v>204</v>
      </c>
      <c r="K25" s="6">
        <v>2011</v>
      </c>
      <c r="L25" s="39">
        <v>204</v>
      </c>
      <c r="M25" s="6">
        <v>2012</v>
      </c>
      <c r="N25" s="39">
        <v>204</v>
      </c>
      <c r="O25" s="6">
        <v>2013</v>
      </c>
      <c r="P25" s="39">
        <v>204</v>
      </c>
      <c r="Q25" s="6">
        <v>2014</v>
      </c>
      <c r="R25" s="39"/>
      <c r="T25" s="60" t="s">
        <v>22</v>
      </c>
      <c r="U25" s="74" t="s">
        <v>42</v>
      </c>
      <c r="V25" s="60"/>
      <c r="W25" s="23"/>
    </row>
    <row r="26" spans="2:23" ht="12.75">
      <c r="B26" s="29"/>
      <c r="C26" s="30" t="s">
        <v>7</v>
      </c>
      <c r="D26" s="30" t="s">
        <v>12</v>
      </c>
      <c r="E26" s="30" t="s">
        <v>7</v>
      </c>
      <c r="F26" s="33" t="s">
        <v>12</v>
      </c>
      <c r="G26" s="34" t="s">
        <v>7</v>
      </c>
      <c r="H26" s="35" t="s">
        <v>12</v>
      </c>
      <c r="I26" s="34" t="s">
        <v>7</v>
      </c>
      <c r="J26" s="35" t="s">
        <v>12</v>
      </c>
      <c r="K26" s="34" t="s">
        <v>7</v>
      </c>
      <c r="L26" s="35" t="s">
        <v>12</v>
      </c>
      <c r="M26" s="34" t="s">
        <v>7</v>
      </c>
      <c r="N26" s="35" t="s">
        <v>12</v>
      </c>
      <c r="O26" s="34" t="s">
        <v>7</v>
      </c>
      <c r="P26" s="35" t="s">
        <v>12</v>
      </c>
      <c r="Q26" s="34" t="s">
        <v>28</v>
      </c>
      <c r="R26" s="35" t="s">
        <v>12</v>
      </c>
      <c r="T26" s="23"/>
      <c r="U26" s="23" t="s">
        <v>23</v>
      </c>
      <c r="V26" s="23"/>
      <c r="W26" s="23"/>
    </row>
    <row r="27" spans="2:23" ht="12.75">
      <c r="B27" s="30" t="s">
        <v>0</v>
      </c>
      <c r="C27" s="31">
        <f>E46</f>
        <v>188357.332399812</v>
      </c>
      <c r="D27" s="31"/>
      <c r="E27" s="31">
        <f>F46</f>
        <v>195626.47556973883</v>
      </c>
      <c r="F27" s="32"/>
      <c r="G27" s="112">
        <v>223339.3848853976</v>
      </c>
      <c r="H27" s="113"/>
      <c r="I27" s="112">
        <v>224599.35490582982</v>
      </c>
      <c r="J27" s="113"/>
      <c r="K27" s="112">
        <v>240470.41861433472</v>
      </c>
      <c r="L27" s="113"/>
      <c r="M27" s="112">
        <v>213976.18775172788</v>
      </c>
      <c r="N27" s="113"/>
      <c r="O27" s="112">
        <v>203687.528387398</v>
      </c>
      <c r="P27" s="113"/>
      <c r="Q27" s="112"/>
      <c r="R27" s="113"/>
      <c r="T27" s="60" t="s">
        <v>43</v>
      </c>
      <c r="U27" s="23" t="s">
        <v>18</v>
      </c>
      <c r="V27" s="75"/>
      <c r="W27" s="23"/>
    </row>
    <row r="28" spans="2:18" ht="12.75">
      <c r="B28" s="42">
        <v>11</v>
      </c>
      <c r="C28" s="31"/>
      <c r="D28" s="31"/>
      <c r="E28" s="31"/>
      <c r="F28" s="32"/>
      <c r="G28" s="112"/>
      <c r="H28" s="113"/>
      <c r="I28" s="112"/>
      <c r="J28" s="113"/>
      <c r="K28" s="112"/>
      <c r="L28" s="113"/>
      <c r="M28" s="112"/>
      <c r="N28" s="113"/>
      <c r="O28" s="112"/>
      <c r="P28" s="113"/>
      <c r="Q28" s="112"/>
      <c r="R28" s="113"/>
    </row>
    <row r="29" spans="2:18" s="9" customFormat="1" ht="13.5" thickBot="1">
      <c r="B29" s="10" t="s">
        <v>14</v>
      </c>
      <c r="C29" s="88">
        <f>C27*$B$28/1000</f>
        <v>2071.930656397932</v>
      </c>
      <c r="D29" s="88">
        <f>C29*D25/1000</f>
        <v>422.67385390517813</v>
      </c>
      <c r="E29" s="88">
        <f>E27*$B$28/1000</f>
        <v>2151.8912312671273</v>
      </c>
      <c r="F29" s="89">
        <f>E29*F25/1000</f>
        <v>438.985811178494</v>
      </c>
      <c r="G29" s="43">
        <f>G27*$B$28/1000</f>
        <v>2456.7332337393736</v>
      </c>
      <c r="H29" s="114">
        <f>G29*H25/1000</f>
        <v>501.1735796828322</v>
      </c>
      <c r="I29" s="43">
        <f>I27*$B$28/1000</f>
        <v>2470.592903964128</v>
      </c>
      <c r="J29" s="114">
        <f>I29*J25/1000</f>
        <v>504.0009524086821</v>
      </c>
      <c r="K29" s="43">
        <f>K27*$B$28/1000</f>
        <v>2645.174604757682</v>
      </c>
      <c r="L29" s="114">
        <f>K29*L25/1000</f>
        <v>539.6156193705672</v>
      </c>
      <c r="M29" s="43">
        <f>M27*$B$28/1000</f>
        <v>2353.7380652690063</v>
      </c>
      <c r="N29" s="114">
        <f>M29*N25/1000</f>
        <v>480.16256531487727</v>
      </c>
      <c r="O29" s="43">
        <f>O27*$B$28/1000</f>
        <v>2240.562812261378</v>
      </c>
      <c r="P29" s="114">
        <f>O29*P25/1000</f>
        <v>457.07481370132115</v>
      </c>
      <c r="Q29" s="43">
        <f>Q27*$B$28/1000</f>
        <v>0</v>
      </c>
      <c r="R29" s="114">
        <f>Q29*R25/1000</f>
        <v>0</v>
      </c>
    </row>
    <row r="30" ht="13.5" thickBot="1"/>
    <row r="31" spans="2:18" ht="15.75">
      <c r="B31" s="6" t="s">
        <v>15</v>
      </c>
      <c r="C31" s="44"/>
      <c r="D31" s="45">
        <f>D14+D22+D29</f>
        <v>8739.857749905179</v>
      </c>
      <c r="E31" s="45"/>
      <c r="F31" s="45">
        <f>F14+F22+F29</f>
        <v>7484.432324118414</v>
      </c>
      <c r="G31" s="45"/>
      <c r="H31" s="45">
        <f>H14+H22+H29</f>
        <v>8572.8748378887</v>
      </c>
      <c r="I31" s="45"/>
      <c r="J31" s="45">
        <f>J14+J22+J29</f>
        <v>8068.628264855914</v>
      </c>
      <c r="K31" s="46"/>
      <c r="L31" s="45">
        <f>L14+L22+L29</f>
        <v>7063.199454409164</v>
      </c>
      <c r="M31" s="44"/>
      <c r="N31" s="47">
        <f>N14+N22+N29</f>
        <v>5759.096712533158</v>
      </c>
      <c r="O31" s="44"/>
      <c r="P31" s="47">
        <f>P14+P22+P29</f>
        <v>6225.488026469292</v>
      </c>
      <c r="Q31" s="47"/>
      <c r="R31" s="48"/>
    </row>
    <row r="32" spans="2:18" s="13" customFormat="1" ht="16.5" thickBot="1">
      <c r="B32" s="49" t="s">
        <v>16</v>
      </c>
      <c r="C32" s="50"/>
      <c r="D32" s="51">
        <v>100</v>
      </c>
      <c r="E32" s="51"/>
      <c r="F32" s="51">
        <f>F31/$D$31*100</f>
        <v>85.63563090256949</v>
      </c>
      <c r="G32" s="51"/>
      <c r="H32" s="51">
        <f>H31/$D$31*100</f>
        <v>98.08940926963838</v>
      </c>
      <c r="I32" s="51"/>
      <c r="J32" s="51">
        <f>J31/$D$31*100</f>
        <v>92.31990377581891</v>
      </c>
      <c r="K32" s="50"/>
      <c r="L32" s="51">
        <f>L31/$D$31*100</f>
        <v>80.81595440710456</v>
      </c>
      <c r="M32" s="50"/>
      <c r="N32" s="52">
        <f>N31/$D$31*100</f>
        <v>65.89462754809298</v>
      </c>
      <c r="O32" s="50"/>
      <c r="P32" s="51">
        <f>P31/$D$31*100</f>
        <v>71.23099945804992</v>
      </c>
      <c r="Q32" s="51"/>
      <c r="R32" s="53"/>
    </row>
    <row r="33" ht="12.75"/>
    <row r="34" spans="2:21" ht="12.75" hidden="1">
      <c r="B34" s="100" t="s">
        <v>57</v>
      </c>
      <c r="C34" s="100" t="s">
        <v>58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T34" s="26"/>
      <c r="U34" s="25"/>
    </row>
    <row r="35" spans="4:21" ht="12.75" hidden="1">
      <c r="D35" s="96"/>
      <c r="E35" s="31" t="s">
        <v>38</v>
      </c>
      <c r="F35" s="31" t="s">
        <v>37</v>
      </c>
      <c r="G35" s="97" t="s">
        <v>31</v>
      </c>
      <c r="H35" s="97" t="s">
        <v>32</v>
      </c>
      <c r="I35" s="97" t="s">
        <v>33</v>
      </c>
      <c r="J35" s="97" t="s">
        <v>34</v>
      </c>
      <c r="K35" s="97" t="s">
        <v>35</v>
      </c>
      <c r="L35" s="97" t="s">
        <v>36</v>
      </c>
      <c r="T35" s="26"/>
      <c r="U35" s="25"/>
    </row>
    <row r="36" spans="4:21" ht="12.75" hidden="1">
      <c r="D36" s="31" t="s">
        <v>30</v>
      </c>
      <c r="E36" s="98">
        <v>0.76</v>
      </c>
      <c r="F36" s="98">
        <v>0.913</v>
      </c>
      <c r="G36" s="98">
        <v>0.9504473</v>
      </c>
      <c r="H36" s="98">
        <v>1.112181693</v>
      </c>
      <c r="I36" s="98">
        <v>1.093599449</v>
      </c>
      <c r="J36" s="98">
        <v>0.921197522</v>
      </c>
      <c r="K36" s="98">
        <v>1.08568479</v>
      </c>
      <c r="L36" s="98">
        <v>0.852374398</v>
      </c>
      <c r="N36" s="26" t="s">
        <v>53</v>
      </c>
      <c r="T36" s="26"/>
      <c r="U36" s="25"/>
    </row>
    <row r="37" spans="2:21" ht="12.75" hidden="1">
      <c r="B37" s="26" t="s">
        <v>50</v>
      </c>
      <c r="C37" s="26" t="s">
        <v>46</v>
      </c>
      <c r="D37" s="2" t="s">
        <v>0</v>
      </c>
      <c r="E37" s="104">
        <v>16510</v>
      </c>
      <c r="F37" s="95">
        <v>16754</v>
      </c>
      <c r="G37" s="95">
        <v>18268</v>
      </c>
      <c r="N37" s="26" t="s">
        <v>54</v>
      </c>
      <c r="T37" s="26"/>
      <c r="U37" s="25"/>
    </row>
    <row r="38" spans="3:21" ht="13.5" hidden="1" thickBot="1">
      <c r="C38" s="26" t="s">
        <v>47</v>
      </c>
      <c r="D38" s="2" t="s">
        <v>17</v>
      </c>
      <c r="E38" s="105">
        <v>2434.1</v>
      </c>
      <c r="F38" s="94">
        <v>2438</v>
      </c>
      <c r="G38" s="94">
        <v>2890</v>
      </c>
      <c r="N38" s="26" t="s">
        <v>55</v>
      </c>
      <c r="O38" s="87">
        <v>0.4</v>
      </c>
      <c r="T38" s="26"/>
      <c r="U38" s="25"/>
    </row>
    <row r="39" spans="3:21" ht="12.75" hidden="1">
      <c r="C39" s="26" t="s">
        <v>48</v>
      </c>
      <c r="D39" s="6" t="s">
        <v>0</v>
      </c>
      <c r="E39" s="99">
        <f>E37*E36</f>
        <v>12547.6</v>
      </c>
      <c r="F39" s="99">
        <f>F37*F36</f>
        <v>15296.402</v>
      </c>
      <c r="G39" s="99">
        <f>G37*G36</f>
        <v>17362.7712764</v>
      </c>
      <c r="N39" s="26" t="s">
        <v>56</v>
      </c>
      <c r="O39" s="87">
        <v>0.6</v>
      </c>
      <c r="T39" s="26"/>
      <c r="U39" s="25"/>
    </row>
    <row r="40" spans="3:7" ht="12.75" hidden="1">
      <c r="C40" s="26" t="s">
        <v>49</v>
      </c>
      <c r="D40" s="2" t="s">
        <v>17</v>
      </c>
      <c r="E40" s="99">
        <f>E38*E36</f>
        <v>1849.916</v>
      </c>
      <c r="F40" s="99">
        <f>F38*F36</f>
        <v>2225.8940000000002</v>
      </c>
      <c r="G40" s="99">
        <f>G38*G36</f>
        <v>2746.792697</v>
      </c>
    </row>
    <row r="41" spans="3:4" ht="12.75" hidden="1">
      <c r="C41" s="26"/>
      <c r="D41" s="86"/>
    </row>
    <row r="42" spans="5:21" ht="12.75" hidden="1">
      <c r="E42" s="1">
        <v>2007</v>
      </c>
      <c r="F42" s="1">
        <v>2008</v>
      </c>
      <c r="U42" s="9"/>
    </row>
    <row r="43" spans="2:6" ht="12.75" hidden="1">
      <c r="B43" s="26" t="s">
        <v>51</v>
      </c>
      <c r="C43" s="96"/>
      <c r="D43" s="30" t="s">
        <v>0</v>
      </c>
      <c r="E43" s="96"/>
      <c r="F43" s="96"/>
    </row>
    <row r="44" spans="3:21" ht="12.75" hidden="1">
      <c r="C44" s="31" t="s">
        <v>44</v>
      </c>
      <c r="D44" s="31" t="s">
        <v>52</v>
      </c>
      <c r="E44" s="94">
        <v>221128.58934</v>
      </c>
      <c r="F44" s="94">
        <v>209121.41955</v>
      </c>
      <c r="U44" s="9"/>
    </row>
    <row r="45" spans="3:6" ht="12.75" hidden="1">
      <c r="C45" s="31" t="s">
        <v>44</v>
      </c>
      <c r="D45" s="31" t="s">
        <v>8</v>
      </c>
      <c r="E45" s="99">
        <f>E44*11/1000</f>
        <v>2432.41448274</v>
      </c>
      <c r="F45" s="99">
        <f>F44*11/1000</f>
        <v>2300.3356150500003</v>
      </c>
    </row>
    <row r="46" spans="3:6" ht="12.75" hidden="1">
      <c r="C46" s="31" t="s">
        <v>45</v>
      </c>
      <c r="D46" s="96"/>
      <c r="E46" s="99">
        <f>E44*($O$38*E36+$O$39*F36)</f>
        <v>188357.332399812</v>
      </c>
      <c r="F46" s="99">
        <f>F44*($O$38*F36+$O$39*G36)</f>
        <v>195626.47556973883</v>
      </c>
    </row>
    <row r="47" spans="3:6" ht="12.75" hidden="1">
      <c r="C47" s="31" t="s">
        <v>45</v>
      </c>
      <c r="D47" s="96"/>
      <c r="E47" s="99">
        <f>E45*($O$38*E36+$O$39*F36)</f>
        <v>2071.930656397932</v>
      </c>
      <c r="F47" s="99">
        <f>F45*($O$38*F36+$O$39*G36)</f>
        <v>2151.8912312671278</v>
      </c>
    </row>
    <row r="48" ht="12.75" hidden="1"/>
    <row r="49" spans="2:7" ht="12.75" hidden="1">
      <c r="B49" s="100"/>
      <c r="C49" s="101"/>
      <c r="D49" s="100"/>
      <c r="E49" s="100"/>
      <c r="F49" s="101"/>
      <c r="G49" s="101"/>
    </row>
  </sheetData>
  <sheetProtection/>
  <mergeCells count="2">
    <mergeCell ref="T6:W6"/>
    <mergeCell ref="X6:X7"/>
  </mergeCells>
  <hyperlinks>
    <hyperlink ref="U4" r:id="rId1" display="http://energinet.dk/DA/KLIMA-OG-MILJOE/Miljoedeklarationer/Sider/Miljoedeklarering-af-1-kWh-el.aspx"/>
  </hyperlinks>
  <printOptions/>
  <pageMargins left="0.75" right="0.75" top="1" bottom="1" header="0" footer="0"/>
  <pageSetup horizontalDpi="300" verticalDpi="300" orientation="portrait" paperSize="9" r:id="rId4"/>
  <ignoredErrors>
    <ignoredError sqref="D14 F14 H14 J14 L14 N14 D22 F22 H22 J22 L22 N22 P22 P29 N29 L29 J29 H29 F29 D29" 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Brøndby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anette buhl petersen</dc:creator>
  <cp:keywords/>
  <dc:description/>
  <cp:lastModifiedBy>Jørgen Rasmussen</cp:lastModifiedBy>
  <cp:lastPrinted>2014-12-12T12:08:39Z</cp:lastPrinted>
  <dcterms:created xsi:type="dcterms:W3CDTF">2012-09-24T11:02:44Z</dcterms:created>
  <dcterms:modified xsi:type="dcterms:W3CDTF">2014-12-19T08:28:52Z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