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anmarksnatur-my.sharepoint.com/personal/epo_dn_dk/Documents/Dokumenter/"/>
    </mc:Choice>
  </mc:AlternateContent>
  <xr:revisionPtr revIDLastSave="13" documentId="8_{CA04DC5E-4AC5-4E9A-8672-7AFEB08AB257}" xr6:coauthVersionLast="47" xr6:coauthVersionMax="47" xr10:uidLastSave="{10FC9C18-FAD4-427F-8980-DA9FCA4D177F}"/>
  <bookViews>
    <workbookView xWindow="-120" yWindow="-120" windowWidth="29040" windowHeight="15720" activeTab="1" xr2:uid="{00000000-000D-0000-FFFF-FFFF00000000}"/>
  </bookViews>
  <sheets>
    <sheet name="Grise i kommuner" sheetId="4" r:id="rId1"/>
    <sheet name="Beregningsforudsætninger" sheetId="7" r:id="rId2"/>
  </sheets>
  <definedNames>
    <definedName name="_xlnm._FilterDatabase" localSheetId="0" hidden="1">'Grise i kommuner'!$A$4:$G$4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2" i="4" l="1"/>
  <c r="B72" i="4"/>
  <c r="E72" i="4" s="1"/>
  <c r="B10" i="4"/>
  <c r="E10" i="4" s="1"/>
  <c r="F21" i="7"/>
  <c r="I13" i="7"/>
  <c r="H13" i="7"/>
  <c r="H19" i="7" s="1"/>
  <c r="I19" i="7" s="1"/>
  <c r="H12" i="7"/>
  <c r="I12" i="7" s="1"/>
  <c r="F10" i="7"/>
  <c r="H9" i="7"/>
  <c r="H14" i="7" s="1"/>
  <c r="I8" i="7"/>
  <c r="I9" i="7" s="1"/>
  <c r="I7" i="7"/>
  <c r="H7" i="7"/>
  <c r="C103" i="4"/>
  <c r="D103" i="4"/>
  <c r="E8" i="4"/>
  <c r="F8" i="4"/>
  <c r="E11" i="4"/>
  <c r="F11" i="4"/>
  <c r="E13" i="4"/>
  <c r="F13" i="4"/>
  <c r="E16" i="4"/>
  <c r="F16" i="4"/>
  <c r="E21" i="4"/>
  <c r="F21" i="4"/>
  <c r="E24" i="4"/>
  <c r="F24" i="4"/>
  <c r="E26" i="4"/>
  <c r="F26" i="4"/>
  <c r="E27" i="4"/>
  <c r="F27" i="4"/>
  <c r="E28" i="4"/>
  <c r="F28" i="4"/>
  <c r="E29" i="4"/>
  <c r="F29" i="4"/>
  <c r="E35" i="4"/>
  <c r="F35" i="4"/>
  <c r="E36" i="4"/>
  <c r="F36" i="4"/>
  <c r="E43" i="4"/>
  <c r="F43" i="4"/>
  <c r="E44" i="4"/>
  <c r="F44" i="4"/>
  <c r="E45" i="4"/>
  <c r="F45" i="4"/>
  <c r="E47" i="4"/>
  <c r="F47" i="4"/>
  <c r="E52" i="4"/>
  <c r="F52" i="4"/>
  <c r="E58" i="4"/>
  <c r="F58" i="4"/>
  <c r="E59" i="4"/>
  <c r="F59" i="4"/>
  <c r="E75" i="4"/>
  <c r="F75" i="4"/>
  <c r="E76" i="4"/>
  <c r="F76" i="4"/>
  <c r="E82" i="4"/>
  <c r="F82" i="4"/>
  <c r="E91" i="4"/>
  <c r="F91" i="4"/>
  <c r="E92" i="4"/>
  <c r="F92" i="4"/>
  <c r="F5" i="4"/>
  <c r="E5" i="4"/>
  <c r="B6" i="4"/>
  <c r="E6" i="4" s="1"/>
  <c r="B7" i="4"/>
  <c r="E7" i="4" s="1"/>
  <c r="B9" i="4"/>
  <c r="E9" i="4" s="1"/>
  <c r="B12" i="4"/>
  <c r="E12" i="4" s="1"/>
  <c r="B14" i="4"/>
  <c r="E14" i="4" s="1"/>
  <c r="B15" i="4"/>
  <c r="E15" i="4" s="1"/>
  <c r="B17" i="4"/>
  <c r="E17" i="4" s="1"/>
  <c r="B18" i="4"/>
  <c r="E18" i="4" s="1"/>
  <c r="B19" i="4"/>
  <c r="E19" i="4" s="1"/>
  <c r="B20" i="4"/>
  <c r="E20" i="4" s="1"/>
  <c r="B22" i="4"/>
  <c r="E22" i="4" s="1"/>
  <c r="B23" i="4"/>
  <c r="E23" i="4" s="1"/>
  <c r="B25" i="4"/>
  <c r="E25" i="4" s="1"/>
  <c r="B30" i="4"/>
  <c r="E30" i="4" s="1"/>
  <c r="B31" i="4"/>
  <c r="E31" i="4" s="1"/>
  <c r="B32" i="4"/>
  <c r="E32" i="4" s="1"/>
  <c r="B33" i="4"/>
  <c r="E33" i="4" s="1"/>
  <c r="B34" i="4"/>
  <c r="E34" i="4" s="1"/>
  <c r="B37" i="4"/>
  <c r="E37" i="4" s="1"/>
  <c r="B38" i="4"/>
  <c r="E38" i="4" s="1"/>
  <c r="B39" i="4"/>
  <c r="E39" i="4" s="1"/>
  <c r="B40" i="4"/>
  <c r="E40" i="4" s="1"/>
  <c r="B41" i="4"/>
  <c r="E41" i="4" s="1"/>
  <c r="B42" i="4"/>
  <c r="E42" i="4" s="1"/>
  <c r="B46" i="4"/>
  <c r="E46" i="4" s="1"/>
  <c r="B48" i="4"/>
  <c r="E48" i="4" s="1"/>
  <c r="B49" i="4"/>
  <c r="E49" i="4" s="1"/>
  <c r="B50" i="4"/>
  <c r="E50" i="4" s="1"/>
  <c r="B51" i="4"/>
  <c r="E51" i="4" s="1"/>
  <c r="B53" i="4"/>
  <c r="E53" i="4" s="1"/>
  <c r="B54" i="4"/>
  <c r="E54" i="4" s="1"/>
  <c r="B55" i="4"/>
  <c r="E55" i="4" s="1"/>
  <c r="B56" i="4"/>
  <c r="E56" i="4" s="1"/>
  <c r="B57" i="4"/>
  <c r="E57" i="4" s="1"/>
  <c r="B60" i="4"/>
  <c r="E60" i="4" s="1"/>
  <c r="B61" i="4"/>
  <c r="E61" i="4" s="1"/>
  <c r="B62" i="4"/>
  <c r="E62" i="4" s="1"/>
  <c r="B63" i="4"/>
  <c r="E63" i="4" s="1"/>
  <c r="B64" i="4"/>
  <c r="E64" i="4" s="1"/>
  <c r="B65" i="4"/>
  <c r="E65" i="4" s="1"/>
  <c r="B66" i="4"/>
  <c r="E66" i="4" s="1"/>
  <c r="B67" i="4"/>
  <c r="E67" i="4" s="1"/>
  <c r="B68" i="4"/>
  <c r="E68" i="4" s="1"/>
  <c r="B69" i="4"/>
  <c r="E69" i="4" s="1"/>
  <c r="B70" i="4"/>
  <c r="E70" i="4" s="1"/>
  <c r="B71" i="4"/>
  <c r="E71" i="4" s="1"/>
  <c r="B73" i="4"/>
  <c r="E73" i="4" s="1"/>
  <c r="B74" i="4"/>
  <c r="E74" i="4" s="1"/>
  <c r="B77" i="4"/>
  <c r="E77" i="4" s="1"/>
  <c r="B78" i="4"/>
  <c r="E78" i="4" s="1"/>
  <c r="B79" i="4"/>
  <c r="E79" i="4" s="1"/>
  <c r="B80" i="4"/>
  <c r="E80" i="4" s="1"/>
  <c r="B81" i="4"/>
  <c r="E81" i="4" s="1"/>
  <c r="B83" i="4"/>
  <c r="E83" i="4" s="1"/>
  <c r="B84" i="4"/>
  <c r="E84" i="4" s="1"/>
  <c r="B85" i="4"/>
  <c r="E85" i="4" s="1"/>
  <c r="B86" i="4"/>
  <c r="E86" i="4" s="1"/>
  <c r="B87" i="4"/>
  <c r="E87" i="4" s="1"/>
  <c r="B88" i="4"/>
  <c r="E88" i="4" s="1"/>
  <c r="B89" i="4"/>
  <c r="E89" i="4" s="1"/>
  <c r="B90" i="4"/>
  <c r="E90" i="4" s="1"/>
  <c r="B93" i="4"/>
  <c r="E93" i="4" s="1"/>
  <c r="B94" i="4"/>
  <c r="E94" i="4" s="1"/>
  <c r="B95" i="4"/>
  <c r="E95" i="4" s="1"/>
  <c r="B96" i="4"/>
  <c r="E96" i="4" s="1"/>
  <c r="B97" i="4"/>
  <c r="E97" i="4" s="1"/>
  <c r="B98" i="4"/>
  <c r="E98" i="4" s="1"/>
  <c r="B99" i="4"/>
  <c r="E99" i="4" s="1"/>
  <c r="B100" i="4"/>
  <c r="E100" i="4" s="1"/>
  <c r="B101" i="4"/>
  <c r="E101" i="4" s="1"/>
  <c r="B102" i="4"/>
  <c r="E102" i="4" s="1"/>
  <c r="F10" i="4" l="1"/>
  <c r="F101" i="4"/>
  <c r="F97" i="4"/>
  <c r="F93" i="4"/>
  <c r="F89" i="4"/>
  <c r="F85" i="4"/>
  <c r="F81" i="4"/>
  <c r="F77" i="4"/>
  <c r="F73" i="4"/>
  <c r="F69" i="4"/>
  <c r="F65" i="4"/>
  <c r="F61" i="4"/>
  <c r="F57" i="4"/>
  <c r="F53" i="4"/>
  <c r="F49" i="4"/>
  <c r="F41" i="4"/>
  <c r="F37" i="4"/>
  <c r="F33" i="4"/>
  <c r="F25" i="4"/>
  <c r="F17" i="4"/>
  <c r="F9" i="4"/>
  <c r="F100" i="4"/>
  <c r="F96" i="4"/>
  <c r="F88" i="4"/>
  <c r="F84" i="4"/>
  <c r="F80" i="4"/>
  <c r="F72" i="4"/>
  <c r="F68" i="4"/>
  <c r="F64" i="4"/>
  <c r="F60" i="4"/>
  <c r="F56" i="4"/>
  <c r="F48" i="4"/>
  <c r="F40" i="4"/>
  <c r="F32" i="4"/>
  <c r="F20" i="4"/>
  <c r="F12" i="4"/>
  <c r="F99" i="4"/>
  <c r="F95" i="4"/>
  <c r="F87" i="4"/>
  <c r="F83" i="4"/>
  <c r="F79" i="4"/>
  <c r="F71" i="4"/>
  <c r="F67" i="4"/>
  <c r="F63" i="4"/>
  <c r="F55" i="4"/>
  <c r="F51" i="4"/>
  <c r="F39" i="4"/>
  <c r="F31" i="4"/>
  <c r="F23" i="4"/>
  <c r="F19" i="4"/>
  <c r="F15" i="4"/>
  <c r="F7" i="4"/>
  <c r="F102" i="4"/>
  <c r="F98" i="4"/>
  <c r="F94" i="4"/>
  <c r="F90" i="4"/>
  <c r="F86" i="4"/>
  <c r="F78" i="4"/>
  <c r="F74" i="4"/>
  <c r="F70" i="4"/>
  <c r="F66" i="4"/>
  <c r="F62" i="4"/>
  <c r="F54" i="4"/>
  <c r="F50" i="4"/>
  <c r="F46" i="4"/>
  <c r="F42" i="4"/>
  <c r="F38" i="4"/>
  <c r="F34" i="4"/>
  <c r="F30" i="4"/>
  <c r="F22" i="4"/>
  <c r="F18" i="4"/>
  <c r="F14" i="4"/>
  <c r="F6" i="4"/>
  <c r="B103" i="4"/>
  <c r="E103" i="4" s="1"/>
  <c r="I10" i="7"/>
  <c r="I14" i="7"/>
  <c r="H20" i="7"/>
  <c r="I20" i="7" s="1"/>
  <c r="I15" i="7"/>
  <c r="H18" i="7"/>
  <c r="I18" i="7" s="1"/>
  <c r="F103" i="4" l="1"/>
  <c r="I21" i="7"/>
</calcChain>
</file>

<file path=xl/sharedStrings.xml><?xml version="1.0" encoding="utf-8"?>
<sst xmlns="http://schemas.openxmlformats.org/spreadsheetml/2006/main" count="230" uniqueCount="145">
  <si>
    <t>København</t>
  </si>
  <si>
    <t>Frederiksberg</t>
  </si>
  <si>
    <t>Dragør</t>
  </si>
  <si>
    <t>Tårnby</t>
  </si>
  <si>
    <t>Albertslund</t>
  </si>
  <si>
    <t>Ballerup</t>
  </si>
  <si>
    <t>Brøndby</t>
  </si>
  <si>
    <t>Gentofte</t>
  </si>
  <si>
    <t>Gladsaxe</t>
  </si>
  <si>
    <t>Glostrup</t>
  </si>
  <si>
    <t>Herlev</t>
  </si>
  <si>
    <t>Hvidovre</t>
  </si>
  <si>
    <t>Høje-Taastrup</t>
  </si>
  <si>
    <t>Ishøj</t>
  </si>
  <si>
    <t>Lyngby-Taarbæk</t>
  </si>
  <si>
    <t>Rødovre</t>
  </si>
  <si>
    <t>Vallensbæk</t>
  </si>
  <si>
    <t>Allerød</t>
  </si>
  <si>
    <t>Egedal</t>
  </si>
  <si>
    <t>Fredensborg</t>
  </si>
  <si>
    <t>Frederikssund</t>
  </si>
  <si>
    <t>Furesø</t>
  </si>
  <si>
    <t>Gribskov</t>
  </si>
  <si>
    <t>Halsnæs</t>
  </si>
  <si>
    <t>Helsingør</t>
  </si>
  <si>
    <t>Hillerød</t>
  </si>
  <si>
    <t>Hørsholm</t>
  </si>
  <si>
    <t>Rudersdal</t>
  </si>
  <si>
    <t>Bornholm</t>
  </si>
  <si>
    <t>Greve</t>
  </si>
  <si>
    <t>Køge</t>
  </si>
  <si>
    <t>Lejre</t>
  </si>
  <si>
    <t>Roskilde</t>
  </si>
  <si>
    <t>Solrød</t>
  </si>
  <si>
    <t>Faxe</t>
  </si>
  <si>
    <t>Guldborgsund</t>
  </si>
  <si>
    <t>Holbæk</t>
  </si>
  <si>
    <t>Kalundborg</t>
  </si>
  <si>
    <t>Lolland</t>
  </si>
  <si>
    <t>Næstved</t>
  </si>
  <si>
    <t>Odsherred</t>
  </si>
  <si>
    <t>Ringsted</t>
  </si>
  <si>
    <t>Slagelse</t>
  </si>
  <si>
    <t>Sorø</t>
  </si>
  <si>
    <t>Stevns</t>
  </si>
  <si>
    <t>Vordingborg</t>
  </si>
  <si>
    <t>Assens</t>
  </si>
  <si>
    <t>Faaborg-Midtfyn</t>
  </si>
  <si>
    <t>Kerteminde</t>
  </si>
  <si>
    <t>Langeland</t>
  </si>
  <si>
    <t>Middelfart</t>
  </si>
  <si>
    <t>Nordfyns</t>
  </si>
  <si>
    <t>Nyborg</t>
  </si>
  <si>
    <t>Odense</t>
  </si>
  <si>
    <t>Svendborg</t>
  </si>
  <si>
    <t>Ærø</t>
  </si>
  <si>
    <t>Billund</t>
  </si>
  <si>
    <t>Esbjerg</t>
  </si>
  <si>
    <t>Fanø</t>
  </si>
  <si>
    <t>Fredericia</t>
  </si>
  <si>
    <t>Haderslev</t>
  </si>
  <si>
    <t>Kolding</t>
  </si>
  <si>
    <t>Sønderborg</t>
  </si>
  <si>
    <t>Tønder</t>
  </si>
  <si>
    <t>Varde</t>
  </si>
  <si>
    <t>Vejen</t>
  </si>
  <si>
    <t>Vejle</t>
  </si>
  <si>
    <t>Aabenraa</t>
  </si>
  <si>
    <t>Favrskov</t>
  </si>
  <si>
    <t>Hedensted</t>
  </si>
  <si>
    <t>Horsens</t>
  </si>
  <si>
    <t>Norddjurs</t>
  </si>
  <si>
    <t>Odder</t>
  </si>
  <si>
    <t>Randers</t>
  </si>
  <si>
    <t>Samsø</t>
  </si>
  <si>
    <t>Silkeborg</t>
  </si>
  <si>
    <t>Skanderborg</t>
  </si>
  <si>
    <t>Syddjurs</t>
  </si>
  <si>
    <t>Aarhus</t>
  </si>
  <si>
    <t>Herning</t>
  </si>
  <si>
    <t>Holstebro</t>
  </si>
  <si>
    <t>Ikast-Brande</t>
  </si>
  <si>
    <t>Lemvig</t>
  </si>
  <si>
    <t>Ringkøbing-Skjern</t>
  </si>
  <si>
    <t>Skive</t>
  </si>
  <si>
    <t>Struer</t>
  </si>
  <si>
    <t>Viborg</t>
  </si>
  <si>
    <t>Brønderslev</t>
  </si>
  <si>
    <t>Frederikshavn</t>
  </si>
  <si>
    <t>Hjørring</t>
  </si>
  <si>
    <t>Jammerbugt</t>
  </si>
  <si>
    <t>Læsø</t>
  </si>
  <si>
    <t>Mariagerfjord</t>
  </si>
  <si>
    <t>Morsø</t>
  </si>
  <si>
    <t>Rebild</t>
  </si>
  <si>
    <t>Thisted</t>
  </si>
  <si>
    <t>Vesthimmerlands</t>
  </si>
  <si>
    <t>Aalborg</t>
  </si>
  <si>
    <t>Hovedtotal</t>
  </si>
  <si>
    <t>Kommune</t>
  </si>
  <si>
    <t>Befolkning</t>
  </si>
  <si>
    <t>Antal svin</t>
  </si>
  <si>
    <t>I alt</t>
  </si>
  <si>
    <t>Svinproduktion pr. indbygger</t>
  </si>
  <si>
    <t>Rækkemærkater</t>
  </si>
  <si>
    <t>Sum af Størrelse i alt antal</t>
  </si>
  <si>
    <t>Sum af Svineflow</t>
  </si>
  <si>
    <t>Beregnet produktion i året</t>
  </si>
  <si>
    <t>Antal svin produceret i året (beregnet)</t>
  </si>
  <si>
    <t>Km2 i komm.</t>
  </si>
  <si>
    <t>Svinprod. pr. km2</t>
  </si>
  <si>
    <t>DATA</t>
  </si>
  <si>
    <t>Producerede svin i løbet af året, fordelt på kommuner. Svineproduktion beregnet udfra statusopgørelsen januar 2026 (kilde: CHR-registeret og DST)</t>
  </si>
  <si>
    <t>Konventionel svineproduktion</t>
  </si>
  <si>
    <t>(dvs svin i kategorierne: godkendt sædopsamlingsstation, smågriseopdrætsbesætning, avls- og opformeringsbesætning og produktionsbesætning)</t>
  </si>
  <si>
    <t>Anm. Nul svin er vist ved "-". I fire kommuner, hvor antal svin er under 10 er sat til nul, udfra af det må være tale om fejlregistrering.</t>
  </si>
  <si>
    <t>Sådan er den årlige produktion beregnet udfra statusopgørelsen.</t>
  </si>
  <si>
    <t>uger</t>
  </si>
  <si>
    <t>Beregnet</t>
  </si>
  <si>
    <t>Stock</t>
  </si>
  <si>
    <t>Alder ind</t>
  </si>
  <si>
    <t>Alder ud</t>
  </si>
  <si>
    <t>produktion</t>
  </si>
  <si>
    <t>Søer, gylte og orner</t>
  </si>
  <si>
    <t>Svin o. 30 kg undt. søer, gylte og orner</t>
  </si>
  <si>
    <t>Smågrise mellem 7 og 30 kg</t>
  </si>
  <si>
    <t>Ophold/leve-uger</t>
  </si>
  <si>
    <t>År-ophold</t>
  </si>
  <si>
    <t>Det Centrale Husdyrregister opgør, hvor mange svin der findes på et givent tidspunkt. Svinene opdeles i tre kategorier:</t>
  </si>
  <si>
    <t xml:space="preserve">Søer, gylte og orner </t>
  </si>
  <si>
    <t xml:space="preserve">Svin over 30 kg (undtagen søer, gylte og orner) </t>
  </si>
  <si>
    <t xml:space="preserve">Smågrise mellem 7 og 30 kg </t>
  </si>
  <si>
    <t>Det samlede antal svin i fx en kommune eller en besætning er summen af de tre kategorier.</t>
  </si>
  <si>
    <t>Hvis man vil estimere, hvor mange svin der produceres på et år, må man tage højde for, hvor længe dyrene typisk opholder sig i de forskellige kategorier, før de slagtes, eksporteres eller overgår til en anden kategori.</t>
  </si>
  <si>
    <t xml:space="preserve">Søer, gylte og orner antages i gennemsnit at blive slagtet efter 130 uger (ca. 2,5 år). </t>
  </si>
  <si>
    <t xml:space="preserve">Svin over 30 kg antages at være i kategorien fra uge 10 til uge 26, altså i 16 uger (ca. 0,3 år), før slagtning. </t>
  </si>
  <si>
    <t xml:space="preserve">Smågrise mellem 7 og 30 kg antages at være i kategorien i 10 uger (ca. 0,2 år), før de enten eksporteres eller overgår til kategorien “svin over 30 kg”. </t>
  </si>
  <si>
    <t>Der er tale om skøn, blandt andet fordi kategorierne dækker brede vægt- og aldersgrupper.</t>
  </si>
  <si>
    <t>Med disse forudsætninger estimeres det, at:</t>
  </si>
  <si>
    <t xml:space="preserve">1 mio. søer, gylte og orner svarer til ca. 405.000 slagtede dyr årligt. </t>
  </si>
  <si>
    <t xml:space="preserve">5,2 mio. svin over 30 kg svarer til ca. 16,8 mio. slagtede dyr årligt. </t>
  </si>
  <si>
    <t xml:space="preserve">32,8 mio. smågrise mellem 7 og 30 kg svarer til ca. 32,8 mio. dyr, der enten eksporteres eller overgår til kategorien “svin over 30 kg”. </t>
  </si>
  <si>
    <t>Det forudsættes samtidig, at antallet af smågrise, der overgår til kategorien “svin over 30 kg”, svarer til antallet af svin over 30 kg, der slagtes. På den baggrund estimeres eksporten af smågrise til ca. 16 mio. dyr årligt.</t>
  </si>
  <si>
    <t xml:space="preserve">Beregningen bygger på følgende forudsætninger(1): </t>
  </si>
  <si>
    <t>(1): Vejledning til kontrol af dyrevelfærd i grisebesætninger, Fødevarestyrelsen 2022. S. 78 
OG
• https://lex.dk/svin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</si>
</sst>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7" x14ac:knownFonts="1">
    <font>
      <sz val="11"/>
      <color rgb="FF000000"/>
      <name val="Calibri"/>
      <family val="2"/>
    </font>
    <font>
      <b/>
      <sz val="13"/>
      <color rgb="FF000000"/>
      <name val="Calibri"/>
      <family val="2"/>
    </font>
    <font>
      <i/>
      <sz val="11"/>
      <color rgb="FF000000"/>
      <name val="Calibri"/>
      <family val="2"/>
    </font>
    <font>
      <b/>
      <sz val="11"/>
      <color rgb="FF000000"/>
      <name val="Calibri"/>
      <family val="2"/>
    </font>
    <font>
      <sz val="11"/>
      <color rgb="FF000000"/>
      <name val="Calibri"/>
      <family val="2"/>
    </font>
    <font>
      <b/>
      <sz val="11"/>
      <color theme="1"/>
      <name val="Calibri"/>
      <family val="2"/>
      <scheme val="minor"/>
    </font>
    <font>
      <sz val="12"/>
      <color rgb="FF000000"/>
      <name val="Aptos"/>
      <family val="2"/>
    </font>
  </fonts>
  <fills count="4">
    <fill>
      <patternFill patternType="none"/>
    </fill>
    <fill>
      <patternFill patternType="gray125"/>
    </fill>
    <fill>
      <patternFill patternType="solid">
        <fgColor theme="4" tint="0.79998168889431442"/>
        <bgColor theme="4" tint="0.79998168889431442"/>
      </patternFill>
    </fill>
    <fill>
      <patternFill patternType="solid">
        <fgColor theme="9" tint="0.79998168889431442"/>
        <bgColor indexed="64"/>
      </patternFill>
    </fill>
  </fills>
  <borders count="5">
    <border>
      <left/>
      <right/>
      <top/>
      <bottom/>
      <diagonal/>
    </border>
    <border>
      <left/>
      <right/>
      <top style="thin">
        <color theme="4" tint="0.39997558519241921"/>
      </top>
      <bottom/>
      <diagonal/>
    </border>
    <border>
      <left/>
      <right/>
      <top/>
      <bottom style="thin">
        <color indexed="64"/>
      </bottom>
      <diagonal/>
    </border>
    <border>
      <left/>
      <right/>
      <top style="thin">
        <color indexed="64"/>
      </top>
      <bottom style="thin">
        <color indexed="64"/>
      </bottom>
      <diagonal/>
    </border>
    <border>
      <left/>
      <right/>
      <top/>
      <bottom style="thin">
        <color theme="4" tint="0.39997558519241921"/>
      </bottom>
      <diagonal/>
    </border>
  </borders>
  <cellStyleXfs count="2">
    <xf numFmtId="0" fontId="0" fillId="0" borderId="0" applyNumberFormat="0" applyBorder="0" applyAlignment="0"/>
    <xf numFmtId="43" fontId="4" fillId="0" borderId="0" applyFont="0" applyFill="0" applyBorder="0" applyAlignment="0" applyProtection="0"/>
  </cellStyleXfs>
  <cellXfs count="34">
    <xf numFmtId="0" fontId="0" fillId="0" borderId="0" xfId="0"/>
    <xf numFmtId="0" fontId="1" fillId="0" borderId="0" xfId="0" applyFont="1"/>
    <xf numFmtId="0" fontId="2" fillId="0" borderId="0" xfId="0" applyFont="1"/>
    <xf numFmtId="0" fontId="3" fillId="0" borderId="0" xfId="0" applyFont="1" applyAlignment="1">
      <alignment horizontal="left"/>
    </xf>
    <xf numFmtId="0" fontId="0" fillId="0" borderId="0" xfId="0" applyAlignment="1">
      <alignment horizontal="left"/>
    </xf>
    <xf numFmtId="0" fontId="5" fillId="2" borderId="1" xfId="0" applyFont="1" applyFill="1" applyBorder="1" applyAlignment="1">
      <alignment horizontal="left"/>
    </xf>
    <xf numFmtId="164" fontId="0" fillId="0" borderId="0" xfId="1" applyNumberFormat="1" applyFont="1"/>
    <xf numFmtId="164" fontId="0" fillId="0" borderId="0" xfId="1" applyNumberFormat="1" applyFont="1" applyAlignment="1">
      <alignment horizontal="right"/>
    </xf>
    <xf numFmtId="0" fontId="0" fillId="0" borderId="2" xfId="0" applyBorder="1"/>
    <xf numFmtId="0" fontId="3" fillId="0" borderId="2" xfId="0" applyFont="1" applyBorder="1" applyAlignment="1">
      <alignment horizontal="left"/>
    </xf>
    <xf numFmtId="0" fontId="3" fillId="0" borderId="3" xfId="0" applyFont="1" applyBorder="1" applyAlignment="1">
      <alignment horizontal="left"/>
    </xf>
    <xf numFmtId="0" fontId="0" fillId="0" borderId="2" xfId="0" applyBorder="1" applyAlignment="1">
      <alignment horizontal="left"/>
    </xf>
    <xf numFmtId="0" fontId="0" fillId="0" borderId="0" xfId="0" applyNumberFormat="1"/>
    <xf numFmtId="164" fontId="0" fillId="0" borderId="2" xfId="1" applyNumberFormat="1" applyFont="1" applyBorder="1"/>
    <xf numFmtId="0" fontId="3" fillId="0" borderId="0" xfId="0" applyFont="1" applyBorder="1" applyAlignment="1">
      <alignment horizontal="left"/>
    </xf>
    <xf numFmtId="164" fontId="0" fillId="0" borderId="0" xfId="1" applyNumberFormat="1" applyFont="1" applyBorder="1" applyAlignment="1">
      <alignment horizontal="right"/>
    </xf>
    <xf numFmtId="165" fontId="0" fillId="0" borderId="0" xfId="1" applyNumberFormat="1" applyFont="1" applyAlignment="1">
      <alignment horizontal="left"/>
    </xf>
    <xf numFmtId="164" fontId="0" fillId="0" borderId="0" xfId="0" applyNumberFormat="1"/>
    <xf numFmtId="0" fontId="3" fillId="3" borderId="0" xfId="0" applyFont="1" applyFill="1"/>
    <xf numFmtId="166" fontId="0" fillId="0" borderId="0" xfId="0" applyNumberFormat="1"/>
    <xf numFmtId="0" fontId="5" fillId="2" borderId="4" xfId="0" applyFont="1" applyFill="1" applyBorder="1"/>
    <xf numFmtId="0" fontId="5" fillId="2" borderId="1" xfId="0" applyNumberFormat="1" applyFont="1" applyFill="1" applyBorder="1"/>
    <xf numFmtId="164" fontId="0" fillId="0" borderId="3" xfId="1" applyNumberFormat="1" applyFont="1" applyBorder="1" applyAlignment="1">
      <alignment horizontal="right"/>
    </xf>
    <xf numFmtId="165" fontId="0" fillId="0" borderId="3" xfId="1" applyNumberFormat="1" applyFont="1" applyBorder="1" applyAlignment="1">
      <alignment horizontal="left"/>
    </xf>
    <xf numFmtId="0" fontId="5" fillId="0" borderId="0" xfId="0" applyFont="1"/>
    <xf numFmtId="0" fontId="0" fillId="0" borderId="3" xfId="0" applyBorder="1" applyAlignment="1">
      <alignment horizontal="left"/>
    </xf>
    <xf numFmtId="164" fontId="0" fillId="0" borderId="3" xfId="1" applyNumberFormat="1" applyFont="1" applyBorder="1"/>
    <xf numFmtId="0" fontId="0" fillId="0" borderId="3" xfId="0" applyBorder="1"/>
    <xf numFmtId="0" fontId="0" fillId="0" borderId="0" xfId="0" applyAlignment="1">
      <alignment horizontal="right"/>
    </xf>
    <xf numFmtId="0" fontId="0" fillId="0" borderId="2" xfId="0" applyBorder="1" applyAlignment="1">
      <alignment horizontal="right"/>
    </xf>
    <xf numFmtId="0" fontId="6" fillId="0" borderId="0" xfId="0" applyFont="1" applyAlignment="1">
      <alignment vertical="center"/>
    </xf>
    <xf numFmtId="0" fontId="6" fillId="0" borderId="0" xfId="0" applyFont="1" applyAlignment="1">
      <alignment horizontal="left" vertical="center" indent="1"/>
    </xf>
    <xf numFmtId="0" fontId="0" fillId="0" borderId="0" xfId="0" applyAlignment="1">
      <alignment wrapText="1"/>
    </xf>
    <xf numFmtId="0" fontId="2" fillId="0" borderId="0" xfId="0" applyFont="1" applyAlignment="1">
      <alignment horizontal="left" wrapText="1"/>
    </xf>
  </cellXfs>
  <cellStyles count="2">
    <cellStyle name="K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5B5F1-40FD-4EBA-844D-77E20D7DC27A}">
  <dimension ref="A1:L105"/>
  <sheetViews>
    <sheetView workbookViewId="0">
      <selection activeCell="E3" sqref="E3"/>
    </sheetView>
  </sheetViews>
  <sheetFormatPr defaultRowHeight="15" x14ac:dyDescent="0.25"/>
  <cols>
    <col min="1" max="1" width="22.85546875" customWidth="1"/>
    <col min="2" max="2" width="30.7109375" customWidth="1"/>
    <col min="3" max="4" width="16.5703125" customWidth="1"/>
    <col min="5" max="5" width="20.140625" customWidth="1"/>
    <col min="6" max="6" width="25.85546875" customWidth="1"/>
    <col min="7" max="7" width="18.85546875" customWidth="1"/>
    <col min="9" max="9" width="23.7109375" customWidth="1"/>
    <col min="12" max="12" width="13.28515625" bestFit="1" customWidth="1"/>
  </cols>
  <sheetData>
    <row r="1" spans="1:12" ht="17.25" x14ac:dyDescent="0.3">
      <c r="A1" s="1" t="s">
        <v>112</v>
      </c>
    </row>
    <row r="2" spans="1:12" x14ac:dyDescent="0.25">
      <c r="A2" t="s">
        <v>113</v>
      </c>
      <c r="I2" t="s">
        <v>111</v>
      </c>
    </row>
    <row r="3" spans="1:12" ht="16.5" customHeight="1" x14ac:dyDescent="0.25">
      <c r="A3" s="2" t="s">
        <v>114</v>
      </c>
      <c r="J3" t="s">
        <v>101</v>
      </c>
      <c r="L3" t="s">
        <v>107</v>
      </c>
    </row>
    <row r="4" spans="1:12" s="18" customFormat="1" x14ac:dyDescent="0.25">
      <c r="A4" s="9" t="s">
        <v>99</v>
      </c>
      <c r="B4" s="9" t="s">
        <v>108</v>
      </c>
      <c r="C4" s="9" t="s">
        <v>109</v>
      </c>
      <c r="D4" s="9" t="s">
        <v>100</v>
      </c>
      <c r="E4" s="9" t="s">
        <v>110</v>
      </c>
      <c r="F4" s="9" t="s">
        <v>103</v>
      </c>
      <c r="G4" s="3"/>
      <c r="I4" s="20" t="s">
        <v>104</v>
      </c>
      <c r="J4" s="20" t="s">
        <v>105</v>
      </c>
      <c r="K4" s="20"/>
      <c r="L4" s="20" t="s">
        <v>106</v>
      </c>
    </row>
    <row r="5" spans="1:12" x14ac:dyDescent="0.25">
      <c r="A5" s="3" t="s">
        <v>4</v>
      </c>
      <c r="B5" s="7">
        <v>0</v>
      </c>
      <c r="C5" s="7">
        <v>23.4</v>
      </c>
      <c r="D5" s="7">
        <v>29262</v>
      </c>
      <c r="E5" s="16">
        <f>B5/C5</f>
        <v>0</v>
      </c>
      <c r="F5" s="16">
        <f>B5/D5</f>
        <v>0</v>
      </c>
      <c r="G5" s="16"/>
      <c r="I5" s="4" t="s">
        <v>4</v>
      </c>
      <c r="J5" s="12">
        <v>5</v>
      </c>
      <c r="K5" s="12"/>
      <c r="L5" s="6">
        <v>1.6</v>
      </c>
    </row>
    <row r="6" spans="1:12" x14ac:dyDescent="0.25">
      <c r="A6" s="3" t="s">
        <v>17</v>
      </c>
      <c r="B6" s="7">
        <f>VLOOKUP(A6,I$5:L$80,4,0)</f>
        <v>0</v>
      </c>
      <c r="C6" s="7">
        <v>67.400000000000006</v>
      </c>
      <c r="D6" s="7">
        <v>26496</v>
      </c>
      <c r="E6" s="16">
        <f t="shared" ref="E6:E69" si="0">B6/C6</f>
        <v>0</v>
      </c>
      <c r="F6" s="16">
        <f t="shared" ref="F6:F69" si="1">B6/D6</f>
        <v>0</v>
      </c>
      <c r="G6" s="16"/>
      <c r="I6" s="4" t="s">
        <v>17</v>
      </c>
      <c r="J6" s="12">
        <v>1600</v>
      </c>
      <c r="K6" s="12"/>
      <c r="L6" s="6">
        <v>0</v>
      </c>
    </row>
    <row r="7" spans="1:12" x14ac:dyDescent="0.25">
      <c r="A7" s="3" t="s">
        <v>46</v>
      </c>
      <c r="B7" s="7">
        <f>VLOOKUP(A7,I$5:L$80,4,0)</f>
        <v>741863.25360824773</v>
      </c>
      <c r="C7" s="7">
        <v>511.6</v>
      </c>
      <c r="D7" s="7">
        <v>40369</v>
      </c>
      <c r="E7" s="16">
        <f t="shared" si="0"/>
        <v>1450.0845457549799</v>
      </c>
      <c r="F7" s="16">
        <f t="shared" si="1"/>
        <v>18.377053026040965</v>
      </c>
      <c r="G7" s="16"/>
      <c r="I7" s="4" t="s">
        <v>46</v>
      </c>
      <c r="J7" s="12">
        <v>277015</v>
      </c>
      <c r="K7" s="12"/>
      <c r="L7" s="6">
        <v>741863.25360824773</v>
      </c>
    </row>
    <row r="8" spans="1:12" x14ac:dyDescent="0.25">
      <c r="A8" s="3" t="s">
        <v>5</v>
      </c>
      <c r="B8" s="7">
        <v>0</v>
      </c>
      <c r="C8" s="7">
        <v>33.9</v>
      </c>
      <c r="D8" s="7">
        <v>53950</v>
      </c>
      <c r="E8" s="16">
        <f t="shared" si="0"/>
        <v>0</v>
      </c>
      <c r="F8" s="16">
        <f t="shared" si="1"/>
        <v>0</v>
      </c>
      <c r="G8" s="16"/>
      <c r="I8" s="4" t="s">
        <v>56</v>
      </c>
      <c r="J8" s="12">
        <v>93295</v>
      </c>
      <c r="K8" s="12"/>
      <c r="L8" s="6">
        <v>200672.49896907218</v>
      </c>
    </row>
    <row r="9" spans="1:12" x14ac:dyDescent="0.25">
      <c r="A9" s="3" t="s">
        <v>56</v>
      </c>
      <c r="B9" s="7">
        <f>VLOOKUP(A9,I$5:L$80,4,0)</f>
        <v>200672.49896907218</v>
      </c>
      <c r="C9" s="7">
        <v>540.20000000000005</v>
      </c>
      <c r="D9" s="7">
        <v>27200</v>
      </c>
      <c r="E9" s="16">
        <f t="shared" si="0"/>
        <v>371.47815433001142</v>
      </c>
      <c r="F9" s="16">
        <f t="shared" si="1"/>
        <v>7.3776654032747127</v>
      </c>
      <c r="G9" s="16"/>
      <c r="I9" s="4" t="s">
        <v>28</v>
      </c>
      <c r="J9" s="12">
        <v>264225</v>
      </c>
      <c r="K9" s="12"/>
      <c r="L9" s="6">
        <v>523463.67010309268</v>
      </c>
    </row>
    <row r="10" spans="1:12" x14ac:dyDescent="0.25">
      <c r="A10" s="3" t="s">
        <v>28</v>
      </c>
      <c r="B10" s="7">
        <f>VLOOKUP(A10,I$5:L$80,4,0)</f>
        <v>523463.67010309268</v>
      </c>
      <c r="C10" s="7">
        <v>588.6</v>
      </c>
      <c r="D10" s="7">
        <v>38677</v>
      </c>
      <c r="E10" s="16">
        <f t="shared" si="0"/>
        <v>889.33685032805408</v>
      </c>
      <c r="F10" s="16">
        <f t="shared" si="1"/>
        <v>13.53423662908428</v>
      </c>
      <c r="G10" s="16"/>
      <c r="I10" s="4" t="s">
        <v>87</v>
      </c>
      <c r="J10" s="12">
        <v>443423</v>
      </c>
      <c r="K10" s="12"/>
      <c r="L10" s="6">
        <v>1291171.5999999999</v>
      </c>
    </row>
    <row r="11" spans="1:12" x14ac:dyDescent="0.25">
      <c r="A11" s="3" t="s">
        <v>6</v>
      </c>
      <c r="B11" s="7">
        <v>0</v>
      </c>
      <c r="C11" s="7">
        <v>21</v>
      </c>
      <c r="D11" s="7">
        <v>40990</v>
      </c>
      <c r="E11" s="16">
        <f t="shared" si="0"/>
        <v>0</v>
      </c>
      <c r="F11" s="16">
        <f t="shared" si="1"/>
        <v>0</v>
      </c>
      <c r="G11" s="16"/>
      <c r="I11" s="4" t="s">
        <v>18</v>
      </c>
      <c r="J11" s="12">
        <v>2</v>
      </c>
      <c r="K11" s="12"/>
      <c r="L11" s="6">
        <v>10.309278350515463</v>
      </c>
    </row>
    <row r="12" spans="1:12" x14ac:dyDescent="0.25">
      <c r="A12" s="3" t="s">
        <v>87</v>
      </c>
      <c r="B12" s="7">
        <f>VLOOKUP(A12,I$5:L$80,4,0)</f>
        <v>1291171.5999999999</v>
      </c>
      <c r="C12" s="7">
        <v>633.1</v>
      </c>
      <c r="D12" s="7">
        <v>36529</v>
      </c>
      <c r="E12" s="16">
        <f t="shared" si="0"/>
        <v>2039.4433738745852</v>
      </c>
      <c r="F12" s="16">
        <f t="shared" si="1"/>
        <v>35.34648087820635</v>
      </c>
      <c r="G12" s="16"/>
      <c r="I12" s="4" t="s">
        <v>57</v>
      </c>
      <c r="J12" s="12">
        <v>135932</v>
      </c>
      <c r="K12" s="12"/>
      <c r="L12" s="6">
        <v>363785.91340206191</v>
      </c>
    </row>
    <row r="13" spans="1:12" x14ac:dyDescent="0.25">
      <c r="A13" s="3" t="s">
        <v>2</v>
      </c>
      <c r="B13" s="7">
        <v>0</v>
      </c>
      <c r="C13" s="7">
        <v>18.3</v>
      </c>
      <c r="D13" s="7">
        <v>14474</v>
      </c>
      <c r="E13" s="16">
        <f t="shared" si="0"/>
        <v>0</v>
      </c>
      <c r="F13" s="16">
        <f t="shared" si="1"/>
        <v>0</v>
      </c>
      <c r="G13" s="16"/>
      <c r="I13" s="4" t="s">
        <v>68</v>
      </c>
      <c r="J13" s="12">
        <v>216845</v>
      </c>
      <c r="K13" s="12"/>
      <c r="L13" s="6">
        <v>635861.08453608246</v>
      </c>
    </row>
    <row r="14" spans="1:12" x14ac:dyDescent="0.25">
      <c r="A14" s="3" t="s">
        <v>18</v>
      </c>
      <c r="B14" s="7">
        <f>VLOOKUP(A14,I$5:L$80,4,0)</f>
        <v>10.309278350515463</v>
      </c>
      <c r="C14" s="7">
        <v>125.8</v>
      </c>
      <c r="D14" s="7">
        <v>46240</v>
      </c>
      <c r="E14" s="16">
        <f t="shared" si="0"/>
        <v>8.1949748414272355E-2</v>
      </c>
      <c r="F14" s="16">
        <f t="shared" si="1"/>
        <v>2.2295152142118215E-4</v>
      </c>
      <c r="G14" s="16"/>
      <c r="I14" s="4" t="s">
        <v>34</v>
      </c>
      <c r="J14" s="12">
        <v>59837</v>
      </c>
      <c r="K14" s="12"/>
      <c r="L14" s="6">
        <v>78319.253608247411</v>
      </c>
    </row>
    <row r="15" spans="1:12" x14ac:dyDescent="0.25">
      <c r="A15" s="3" t="s">
        <v>57</v>
      </c>
      <c r="B15" s="7">
        <f>VLOOKUP(A15,I$5:L$80,4,0)</f>
        <v>363785.91340206191</v>
      </c>
      <c r="C15" s="7">
        <v>795.6</v>
      </c>
      <c r="D15" s="7">
        <v>114947</v>
      </c>
      <c r="E15" s="16">
        <f t="shared" si="0"/>
        <v>457.24725163657854</v>
      </c>
      <c r="F15" s="16">
        <f t="shared" si="1"/>
        <v>3.1648143353202944</v>
      </c>
      <c r="G15" s="16"/>
      <c r="I15" s="4" t="s">
        <v>19</v>
      </c>
      <c r="J15" s="12">
        <v>18</v>
      </c>
      <c r="K15" s="12"/>
      <c r="L15" s="6">
        <v>58.301030927835043</v>
      </c>
    </row>
    <row r="16" spans="1:12" x14ac:dyDescent="0.25">
      <c r="A16" s="3" t="s">
        <v>58</v>
      </c>
      <c r="B16" s="7">
        <v>0</v>
      </c>
      <c r="C16" s="7">
        <v>61.1</v>
      </c>
      <c r="D16" s="7">
        <v>3332</v>
      </c>
      <c r="E16" s="16">
        <f t="shared" si="0"/>
        <v>0</v>
      </c>
      <c r="F16" s="16">
        <f t="shared" si="1"/>
        <v>0</v>
      </c>
      <c r="G16" s="16"/>
      <c r="I16" s="4" t="s">
        <v>59</v>
      </c>
      <c r="J16" s="12">
        <v>34174</v>
      </c>
      <c r="K16" s="12"/>
      <c r="L16" s="6">
        <v>95178.16082474227</v>
      </c>
    </row>
    <row r="17" spans="1:12" x14ac:dyDescent="0.25">
      <c r="A17" s="3" t="s">
        <v>68</v>
      </c>
      <c r="B17" s="7">
        <f>VLOOKUP(A17,I$5:L$80,4,0)</f>
        <v>635861.08453608246</v>
      </c>
      <c r="C17" s="7">
        <v>540.29999999999995</v>
      </c>
      <c r="D17" s="7">
        <v>49773</v>
      </c>
      <c r="E17" s="16">
        <f t="shared" si="0"/>
        <v>1176.8667120786276</v>
      </c>
      <c r="F17" s="16">
        <f t="shared" si="1"/>
        <v>12.775221194946708</v>
      </c>
      <c r="G17" s="16"/>
      <c r="I17" s="4" t="s">
        <v>88</v>
      </c>
      <c r="J17" s="12">
        <v>240557</v>
      </c>
      <c r="K17" s="12"/>
      <c r="L17" s="6">
        <v>680060.68453608209</v>
      </c>
    </row>
    <row r="18" spans="1:12" x14ac:dyDescent="0.25">
      <c r="A18" s="3" t="s">
        <v>34</v>
      </c>
      <c r="B18" s="7">
        <f>VLOOKUP(A18,I$5:L$80,4,0)</f>
        <v>78319.253608247411</v>
      </c>
      <c r="C18" s="7">
        <v>404.9</v>
      </c>
      <c r="D18" s="7">
        <v>38143</v>
      </c>
      <c r="E18" s="16">
        <f t="shared" si="0"/>
        <v>193.428633263145</v>
      </c>
      <c r="F18" s="16">
        <f t="shared" si="1"/>
        <v>2.0533060747253078</v>
      </c>
      <c r="G18" s="16"/>
      <c r="I18" s="4" t="s">
        <v>20</v>
      </c>
      <c r="J18" s="12">
        <v>11420</v>
      </c>
      <c r="K18" s="12"/>
      <c r="L18" s="6">
        <v>46975.752577319588</v>
      </c>
    </row>
    <row r="19" spans="1:12" x14ac:dyDescent="0.25">
      <c r="A19" s="3" t="s">
        <v>19</v>
      </c>
      <c r="B19" s="7">
        <f>VLOOKUP(A19,I$5:L$80,4,0)</f>
        <v>58.301030927835043</v>
      </c>
      <c r="C19" s="7">
        <v>112.1</v>
      </c>
      <c r="D19" s="7">
        <v>42445</v>
      </c>
      <c r="E19" s="16">
        <f t="shared" si="0"/>
        <v>0.52008056135446068</v>
      </c>
      <c r="F19" s="16">
        <f t="shared" si="1"/>
        <v>1.373566519680411E-3</v>
      </c>
      <c r="G19" s="16"/>
      <c r="I19" s="4" t="s">
        <v>47</v>
      </c>
      <c r="J19" s="12">
        <v>169821</v>
      </c>
      <c r="K19" s="12"/>
      <c r="L19" s="6">
        <v>455031.7402061855</v>
      </c>
    </row>
    <row r="20" spans="1:12" x14ac:dyDescent="0.25">
      <c r="A20" s="3" t="s">
        <v>59</v>
      </c>
      <c r="B20" s="7">
        <f>VLOOKUP(A20,I$5:L$80,4,0)</f>
        <v>95178.16082474227</v>
      </c>
      <c r="C20" s="7">
        <v>133.80000000000001</v>
      </c>
      <c r="D20" s="7">
        <v>52939</v>
      </c>
      <c r="E20" s="16">
        <f t="shared" si="0"/>
        <v>711.34649345846231</v>
      </c>
      <c r="F20" s="16">
        <f t="shared" si="1"/>
        <v>1.7978836174605162</v>
      </c>
      <c r="G20" s="16"/>
      <c r="I20" s="4" t="s">
        <v>22</v>
      </c>
      <c r="J20" s="12">
        <v>6374</v>
      </c>
      <c r="K20" s="12"/>
      <c r="L20" s="6">
        <v>13792.865979381448</v>
      </c>
    </row>
    <row r="21" spans="1:12" x14ac:dyDescent="0.25">
      <c r="A21" s="3" t="s">
        <v>1</v>
      </c>
      <c r="B21" s="7">
        <v>0</v>
      </c>
      <c r="C21" s="7">
        <v>8.6999999999999993</v>
      </c>
      <c r="D21" s="7">
        <v>106150</v>
      </c>
      <c r="E21" s="16">
        <f t="shared" si="0"/>
        <v>0</v>
      </c>
      <c r="F21" s="16">
        <f t="shared" si="1"/>
        <v>0</v>
      </c>
      <c r="G21" s="16"/>
      <c r="I21" s="4" t="s">
        <v>35</v>
      </c>
      <c r="J21" s="12">
        <v>253340</v>
      </c>
      <c r="K21" s="12"/>
      <c r="L21" s="6">
        <v>722781.54226804129</v>
      </c>
    </row>
    <row r="22" spans="1:12" x14ac:dyDescent="0.25">
      <c r="A22" s="3" t="s">
        <v>88</v>
      </c>
      <c r="B22" s="7">
        <f>VLOOKUP(A22,I$5:L$80,4,0)</f>
        <v>680060.68453608209</v>
      </c>
      <c r="C22" s="7">
        <v>652.79999999999995</v>
      </c>
      <c r="D22" s="7">
        <v>57523</v>
      </c>
      <c r="E22" s="16">
        <f t="shared" si="0"/>
        <v>1041.7596270466945</v>
      </c>
      <c r="F22" s="16">
        <f t="shared" si="1"/>
        <v>11.822413374408185</v>
      </c>
      <c r="G22" s="16"/>
      <c r="I22" s="4" t="s">
        <v>60</v>
      </c>
      <c r="J22" s="12">
        <v>406857</v>
      </c>
      <c r="K22" s="12"/>
      <c r="L22" s="6">
        <v>1170653.2701030923</v>
      </c>
    </row>
    <row r="23" spans="1:12" x14ac:dyDescent="0.25">
      <c r="A23" s="3" t="s">
        <v>20</v>
      </c>
      <c r="B23" s="7">
        <f>VLOOKUP(A23,I$5:L$80,4,0)</f>
        <v>46975.752577319588</v>
      </c>
      <c r="C23" s="7">
        <v>248.5</v>
      </c>
      <c r="D23" s="7">
        <v>47450</v>
      </c>
      <c r="E23" s="16">
        <f t="shared" si="0"/>
        <v>189.03723371154763</v>
      </c>
      <c r="F23" s="16">
        <f t="shared" si="1"/>
        <v>0.99000532302043387</v>
      </c>
      <c r="G23" s="16"/>
      <c r="I23" s="4" t="s">
        <v>23</v>
      </c>
      <c r="J23" s="12">
        <v>39</v>
      </c>
      <c r="K23" s="12"/>
      <c r="L23" s="6">
        <v>94.383505154639167</v>
      </c>
    </row>
    <row r="24" spans="1:12" x14ac:dyDescent="0.25">
      <c r="A24" s="3" t="s">
        <v>21</v>
      </c>
      <c r="B24" s="7">
        <v>0</v>
      </c>
      <c r="C24" s="7">
        <v>56.8</v>
      </c>
      <c r="D24" s="7">
        <v>42874</v>
      </c>
      <c r="E24" s="16">
        <f t="shared" si="0"/>
        <v>0</v>
      </c>
      <c r="F24" s="16">
        <f t="shared" si="1"/>
        <v>0</v>
      </c>
      <c r="G24" s="16"/>
      <c r="I24" s="4" t="s">
        <v>69</v>
      </c>
      <c r="J24" s="12">
        <v>180011</v>
      </c>
      <c r="K24" s="12"/>
      <c r="L24" s="6">
        <v>398517.73195876292</v>
      </c>
    </row>
    <row r="25" spans="1:12" x14ac:dyDescent="0.25">
      <c r="A25" s="3" t="s">
        <v>47</v>
      </c>
      <c r="B25" s="7">
        <f>VLOOKUP(A25,I$5:L$80,4,0)</f>
        <v>455031.7402061855</v>
      </c>
      <c r="C25" s="7">
        <v>633.6</v>
      </c>
      <c r="D25" s="7">
        <v>52328</v>
      </c>
      <c r="E25" s="16">
        <f t="shared" si="0"/>
        <v>718.16878189107558</v>
      </c>
      <c r="F25" s="16">
        <f t="shared" si="1"/>
        <v>8.695760208801893</v>
      </c>
      <c r="G25" s="16"/>
      <c r="I25" s="4" t="s">
        <v>24</v>
      </c>
      <c r="J25" s="12">
        <v>9</v>
      </c>
      <c r="K25" s="12"/>
      <c r="L25" s="6">
        <v>0.79999999999999982</v>
      </c>
    </row>
    <row r="26" spans="1:12" x14ac:dyDescent="0.25">
      <c r="A26" s="3" t="s">
        <v>7</v>
      </c>
      <c r="B26" s="7">
        <v>0</v>
      </c>
      <c r="C26" s="7">
        <v>25.6</v>
      </c>
      <c r="D26" s="7">
        <v>75106</v>
      </c>
      <c r="E26" s="16">
        <f t="shared" si="0"/>
        <v>0</v>
      </c>
      <c r="F26" s="16">
        <f t="shared" si="1"/>
        <v>0</v>
      </c>
      <c r="G26" s="16"/>
      <c r="I26" s="4" t="s">
        <v>79</v>
      </c>
      <c r="J26" s="12">
        <v>386071</v>
      </c>
      <c r="K26" s="12"/>
      <c r="L26" s="6">
        <v>887694.52371134004</v>
      </c>
    </row>
    <row r="27" spans="1:12" x14ac:dyDescent="0.25">
      <c r="A27" s="3" t="s">
        <v>8</v>
      </c>
      <c r="B27" s="7">
        <v>0</v>
      </c>
      <c r="C27" s="7">
        <v>24.9</v>
      </c>
      <c r="D27" s="7">
        <v>71185</v>
      </c>
      <c r="E27" s="16">
        <f t="shared" si="0"/>
        <v>0</v>
      </c>
      <c r="F27" s="16">
        <f t="shared" si="1"/>
        <v>0</v>
      </c>
      <c r="G27" s="16"/>
      <c r="I27" s="4" t="s">
        <v>25</v>
      </c>
      <c r="J27" s="12">
        <v>5330</v>
      </c>
      <c r="K27" s="12"/>
      <c r="L27" s="6">
        <v>22093.521649484537</v>
      </c>
    </row>
    <row r="28" spans="1:12" x14ac:dyDescent="0.25">
      <c r="A28" s="3" t="s">
        <v>9</v>
      </c>
      <c r="B28" s="7">
        <v>0</v>
      </c>
      <c r="C28" s="7">
        <v>13.3</v>
      </c>
      <c r="D28" s="7">
        <v>25834</v>
      </c>
      <c r="E28" s="16">
        <f t="shared" si="0"/>
        <v>0</v>
      </c>
      <c r="F28" s="16">
        <f t="shared" si="1"/>
        <v>0</v>
      </c>
      <c r="G28" s="16"/>
      <c r="I28" s="4" t="s">
        <v>89</v>
      </c>
      <c r="J28" s="12">
        <v>386705</v>
      </c>
      <c r="K28" s="12"/>
      <c r="L28" s="6">
        <v>1020520.4907216497</v>
      </c>
    </row>
    <row r="29" spans="1:12" x14ac:dyDescent="0.25">
      <c r="A29" s="3" t="s">
        <v>29</v>
      </c>
      <c r="B29" s="7">
        <v>0</v>
      </c>
      <c r="C29" s="7">
        <v>60.4</v>
      </c>
      <c r="D29" s="7">
        <v>54120</v>
      </c>
      <c r="E29" s="16">
        <f t="shared" si="0"/>
        <v>0</v>
      </c>
      <c r="F29" s="16">
        <f t="shared" si="1"/>
        <v>0</v>
      </c>
      <c r="G29" s="16"/>
      <c r="I29" s="4" t="s">
        <v>36</v>
      </c>
      <c r="J29" s="12">
        <v>155106</v>
      </c>
      <c r="K29" s="12"/>
      <c r="L29" s="6">
        <v>438774.486597938</v>
      </c>
    </row>
    <row r="30" spans="1:12" x14ac:dyDescent="0.25">
      <c r="A30" s="3" t="s">
        <v>22</v>
      </c>
      <c r="B30" s="7">
        <f>VLOOKUP(A30,I$5:L$80,4,0)</f>
        <v>13792.865979381448</v>
      </c>
      <c r="C30" s="7">
        <v>279.5</v>
      </c>
      <c r="D30" s="7">
        <v>41787</v>
      </c>
      <c r="E30" s="16">
        <f t="shared" si="0"/>
        <v>49.348357707983716</v>
      </c>
      <c r="F30" s="16">
        <f t="shared" si="1"/>
        <v>0.33007552538783469</v>
      </c>
      <c r="G30" s="16"/>
      <c r="I30" s="4" t="s">
        <v>80</v>
      </c>
      <c r="J30" s="12">
        <v>155041</v>
      </c>
      <c r="K30" s="12"/>
      <c r="L30" s="6">
        <v>300029.87216494844</v>
      </c>
    </row>
    <row r="31" spans="1:12" x14ac:dyDescent="0.25">
      <c r="A31" s="3" t="s">
        <v>35</v>
      </c>
      <c r="B31" s="7">
        <f>VLOOKUP(A31,I$5:L$80,4,0)</f>
        <v>722781.54226804129</v>
      </c>
      <c r="C31" s="7">
        <v>900.6</v>
      </c>
      <c r="D31" s="7">
        <v>59119</v>
      </c>
      <c r="E31" s="16">
        <f t="shared" si="0"/>
        <v>802.55556547639492</v>
      </c>
      <c r="F31" s="16">
        <f t="shared" si="1"/>
        <v>12.225875645190907</v>
      </c>
      <c r="G31" s="16"/>
      <c r="I31" s="4" t="s">
        <v>70</v>
      </c>
      <c r="J31" s="12">
        <v>206607</v>
      </c>
      <c r="K31" s="12"/>
      <c r="L31" s="6">
        <v>612131.24536082475</v>
      </c>
    </row>
    <row r="32" spans="1:12" x14ac:dyDescent="0.25">
      <c r="A32" s="3" t="s">
        <v>60</v>
      </c>
      <c r="B32" s="7">
        <f>VLOOKUP(A32,I$5:L$80,4,0)</f>
        <v>1170653.2701030923</v>
      </c>
      <c r="C32" s="7">
        <v>816.8</v>
      </c>
      <c r="D32" s="7">
        <v>55218</v>
      </c>
      <c r="E32" s="16">
        <f t="shared" si="0"/>
        <v>1433.2189888627477</v>
      </c>
      <c r="F32" s="16">
        <f t="shared" si="1"/>
        <v>21.200573546725565</v>
      </c>
      <c r="G32" s="16"/>
      <c r="I32" s="4" t="s">
        <v>81</v>
      </c>
      <c r="J32" s="12">
        <v>168097</v>
      </c>
      <c r="K32" s="12"/>
      <c r="L32" s="6">
        <v>526358.50721649488</v>
      </c>
    </row>
    <row r="33" spans="1:12" x14ac:dyDescent="0.25">
      <c r="A33" s="3" t="s">
        <v>23</v>
      </c>
      <c r="B33" s="7">
        <f>VLOOKUP(A33,I$5:L$80,4,0)</f>
        <v>94.383505154639167</v>
      </c>
      <c r="C33" s="7">
        <v>122</v>
      </c>
      <c r="D33" s="7">
        <v>31738</v>
      </c>
      <c r="E33" s="16">
        <f t="shared" si="0"/>
        <v>0.77363528815278004</v>
      </c>
      <c r="F33" s="16">
        <f t="shared" si="1"/>
        <v>2.9738327920675266E-3</v>
      </c>
      <c r="G33" s="16"/>
      <c r="I33" s="4" t="s">
        <v>90</v>
      </c>
      <c r="J33" s="12">
        <v>152349</v>
      </c>
      <c r="K33" s="12"/>
      <c r="L33" s="6">
        <v>469157.97525773174</v>
      </c>
    </row>
    <row r="34" spans="1:12" x14ac:dyDescent="0.25">
      <c r="A34" s="3" t="s">
        <v>69</v>
      </c>
      <c r="B34" s="7">
        <f>VLOOKUP(A34,I$5:L$80,4,0)</f>
        <v>398517.73195876292</v>
      </c>
      <c r="C34" s="7">
        <v>551</v>
      </c>
      <c r="D34" s="7">
        <v>48578</v>
      </c>
      <c r="E34" s="16">
        <f t="shared" si="0"/>
        <v>723.26267143151165</v>
      </c>
      <c r="F34" s="16">
        <f t="shared" si="1"/>
        <v>8.2036669265668181</v>
      </c>
      <c r="G34" s="16"/>
      <c r="I34" s="4" t="s">
        <v>37</v>
      </c>
      <c r="J34" s="12">
        <v>141342</v>
      </c>
      <c r="K34" s="12"/>
      <c r="L34" s="6">
        <v>293708.07422680414</v>
      </c>
    </row>
    <row r="35" spans="1:12" x14ac:dyDescent="0.25">
      <c r="A35" s="3" t="s">
        <v>24</v>
      </c>
      <c r="B35" s="7">
        <v>0</v>
      </c>
      <c r="C35" s="7">
        <v>118.9</v>
      </c>
      <c r="D35" s="7">
        <v>64244</v>
      </c>
      <c r="E35" s="16">
        <f t="shared" si="0"/>
        <v>0</v>
      </c>
      <c r="F35" s="16">
        <f t="shared" si="1"/>
        <v>0</v>
      </c>
      <c r="G35" s="16"/>
      <c r="I35" s="4" t="s">
        <v>48</v>
      </c>
      <c r="J35" s="12">
        <v>74615</v>
      </c>
      <c r="K35" s="12"/>
      <c r="L35" s="6">
        <v>140527.17525773193</v>
      </c>
    </row>
    <row r="36" spans="1:12" x14ac:dyDescent="0.25">
      <c r="A36" s="3" t="s">
        <v>10</v>
      </c>
      <c r="B36" s="7">
        <v>0</v>
      </c>
      <c r="C36" s="7">
        <v>12.1</v>
      </c>
      <c r="D36" s="7">
        <v>32030</v>
      </c>
      <c r="E36" s="16">
        <f t="shared" si="0"/>
        <v>0</v>
      </c>
      <c r="F36" s="16">
        <f t="shared" si="1"/>
        <v>0</v>
      </c>
      <c r="G36" s="16"/>
      <c r="I36" s="4" t="s">
        <v>61</v>
      </c>
      <c r="J36" s="12">
        <v>194315</v>
      </c>
      <c r="K36" s="12"/>
      <c r="L36" s="6">
        <v>533624.4</v>
      </c>
    </row>
    <row r="37" spans="1:12" x14ac:dyDescent="0.25">
      <c r="A37" s="3" t="s">
        <v>79</v>
      </c>
      <c r="B37" s="7">
        <f t="shared" ref="B37:B42" si="2">VLOOKUP(A37,I$5:L$80,4,0)</f>
        <v>887694.52371134004</v>
      </c>
      <c r="C37" s="7">
        <v>1321.2</v>
      </c>
      <c r="D37" s="7">
        <v>90546</v>
      </c>
      <c r="E37" s="16">
        <f t="shared" si="0"/>
        <v>671.88504670855286</v>
      </c>
      <c r="F37" s="16">
        <f t="shared" si="1"/>
        <v>9.8037961225381576</v>
      </c>
      <c r="G37" s="16"/>
      <c r="I37" s="4" t="s">
        <v>30</v>
      </c>
      <c r="J37" s="12">
        <v>11427</v>
      </c>
      <c r="K37" s="12"/>
      <c r="L37" s="6">
        <v>44699.884536082485</v>
      </c>
    </row>
    <row r="38" spans="1:12" x14ac:dyDescent="0.25">
      <c r="A38" s="3" t="s">
        <v>25</v>
      </c>
      <c r="B38" s="7">
        <f t="shared" si="2"/>
        <v>22093.521649484537</v>
      </c>
      <c r="C38" s="7">
        <v>213.5</v>
      </c>
      <c r="D38" s="7">
        <v>55182</v>
      </c>
      <c r="E38" s="16">
        <f t="shared" si="0"/>
        <v>103.48253699992758</v>
      </c>
      <c r="F38" s="16">
        <f t="shared" si="1"/>
        <v>0.40037551465123661</v>
      </c>
      <c r="G38" s="16"/>
      <c r="I38" s="4" t="s">
        <v>49</v>
      </c>
      <c r="J38" s="12">
        <v>127377</v>
      </c>
      <c r="K38" s="12"/>
      <c r="L38" s="6">
        <v>362658.14432989678</v>
      </c>
    </row>
    <row r="39" spans="1:12" x14ac:dyDescent="0.25">
      <c r="A39" s="3" t="s">
        <v>89</v>
      </c>
      <c r="B39" s="7">
        <f t="shared" si="2"/>
        <v>1020520.4907216497</v>
      </c>
      <c r="C39" s="7">
        <v>926.9</v>
      </c>
      <c r="D39" s="7">
        <v>62979</v>
      </c>
      <c r="E39" s="16">
        <f t="shared" si="0"/>
        <v>1101.0038739040347</v>
      </c>
      <c r="F39" s="16">
        <f t="shared" si="1"/>
        <v>16.204139327738606</v>
      </c>
      <c r="G39" s="16"/>
      <c r="I39" s="4" t="s">
        <v>31</v>
      </c>
      <c r="J39" s="12">
        <v>32043</v>
      </c>
      <c r="K39" s="12"/>
      <c r="L39" s="6">
        <v>126322.85360824743</v>
      </c>
    </row>
    <row r="40" spans="1:12" x14ac:dyDescent="0.25">
      <c r="A40" s="3" t="s">
        <v>36</v>
      </c>
      <c r="B40" s="7">
        <f t="shared" si="2"/>
        <v>438774.486597938</v>
      </c>
      <c r="C40" s="7">
        <v>577.29999999999995</v>
      </c>
      <c r="D40" s="7">
        <v>75009</v>
      </c>
      <c r="E40" s="16">
        <f t="shared" si="0"/>
        <v>760.04588012807562</v>
      </c>
      <c r="F40" s="16">
        <f t="shared" si="1"/>
        <v>5.8496245330285435</v>
      </c>
      <c r="G40" s="16"/>
      <c r="I40" s="4" t="s">
        <v>82</v>
      </c>
      <c r="J40" s="12">
        <v>324315</v>
      </c>
      <c r="K40" s="12"/>
      <c r="L40" s="6">
        <v>892151.9670103091</v>
      </c>
    </row>
    <row r="41" spans="1:12" x14ac:dyDescent="0.25">
      <c r="A41" s="3" t="s">
        <v>80</v>
      </c>
      <c r="B41" s="7">
        <f t="shared" si="2"/>
        <v>300029.87216494844</v>
      </c>
      <c r="C41" s="7">
        <v>793.1</v>
      </c>
      <c r="D41" s="7">
        <v>59324</v>
      </c>
      <c r="E41" s="16">
        <f t="shared" si="0"/>
        <v>378.30017925223609</v>
      </c>
      <c r="F41" s="16">
        <f t="shared" si="1"/>
        <v>5.0574787971975663</v>
      </c>
      <c r="G41" s="16"/>
      <c r="I41" s="4" t="s">
        <v>38</v>
      </c>
      <c r="J41" s="12">
        <v>164052</v>
      </c>
      <c r="K41" s="12"/>
      <c r="L41" s="6">
        <v>434877.60412371135</v>
      </c>
    </row>
    <row r="42" spans="1:12" x14ac:dyDescent="0.25">
      <c r="A42" s="3" t="s">
        <v>70</v>
      </c>
      <c r="B42" s="7">
        <f t="shared" si="2"/>
        <v>612131.24536082475</v>
      </c>
      <c r="C42" s="7">
        <v>519.70000000000005</v>
      </c>
      <c r="D42" s="7">
        <v>98806</v>
      </c>
      <c r="E42" s="16">
        <f t="shared" si="0"/>
        <v>1177.8550035805747</v>
      </c>
      <c r="F42" s="16">
        <f t="shared" si="1"/>
        <v>6.1952841463152515</v>
      </c>
      <c r="G42" s="16"/>
      <c r="I42" s="4" t="s">
        <v>92</v>
      </c>
      <c r="J42" s="12">
        <v>196610</v>
      </c>
      <c r="K42" s="12"/>
      <c r="L42" s="6">
        <v>508995.9051546391</v>
      </c>
    </row>
    <row r="43" spans="1:12" x14ac:dyDescent="0.25">
      <c r="A43" s="3" t="s">
        <v>11</v>
      </c>
      <c r="B43" s="7">
        <v>0</v>
      </c>
      <c r="C43" s="7">
        <v>22.9</v>
      </c>
      <c r="D43" s="7">
        <v>54228</v>
      </c>
      <c r="E43" s="16">
        <f t="shared" si="0"/>
        <v>0</v>
      </c>
      <c r="F43" s="16">
        <f t="shared" si="1"/>
        <v>0</v>
      </c>
      <c r="G43" s="16"/>
      <c r="I43" s="4" t="s">
        <v>50</v>
      </c>
      <c r="J43" s="12">
        <v>105954</v>
      </c>
      <c r="K43" s="12"/>
      <c r="L43" s="6">
        <v>238964.48659793811</v>
      </c>
    </row>
    <row r="44" spans="1:12" x14ac:dyDescent="0.25">
      <c r="A44" s="3" t="s">
        <v>12</v>
      </c>
      <c r="B44" s="7">
        <v>0</v>
      </c>
      <c r="C44" s="7">
        <v>78.2</v>
      </c>
      <c r="D44" s="7">
        <v>60458</v>
      </c>
      <c r="E44" s="16">
        <f t="shared" si="0"/>
        <v>0</v>
      </c>
      <c r="F44" s="16">
        <f t="shared" si="1"/>
        <v>0</v>
      </c>
      <c r="G44" s="16"/>
      <c r="I44" s="4" t="s">
        <v>93</v>
      </c>
      <c r="J44" s="12">
        <v>293002</v>
      </c>
      <c r="K44" s="12"/>
      <c r="L44" s="6">
        <v>834901.38969072152</v>
      </c>
    </row>
    <row r="45" spans="1:12" x14ac:dyDescent="0.25">
      <c r="A45" s="3" t="s">
        <v>26</v>
      </c>
      <c r="B45" s="7">
        <v>0</v>
      </c>
      <c r="C45" s="7">
        <v>31.3</v>
      </c>
      <c r="D45" s="7">
        <v>25354</v>
      </c>
      <c r="E45" s="16">
        <f t="shared" si="0"/>
        <v>0</v>
      </c>
      <c r="F45" s="16">
        <f t="shared" si="1"/>
        <v>0</v>
      </c>
      <c r="G45" s="16"/>
      <c r="I45" s="4" t="s">
        <v>71</v>
      </c>
      <c r="J45" s="12">
        <v>233548</v>
      </c>
      <c r="K45" s="12"/>
      <c r="L45" s="6">
        <v>485147.36082474224</v>
      </c>
    </row>
    <row r="46" spans="1:12" x14ac:dyDescent="0.25">
      <c r="A46" s="3" t="s">
        <v>81</v>
      </c>
      <c r="B46" s="7">
        <f>VLOOKUP(A46,I$5:L$80,4,0)</f>
        <v>526358.50721649488</v>
      </c>
      <c r="C46" s="7">
        <v>733.5</v>
      </c>
      <c r="D46" s="7">
        <v>43305</v>
      </c>
      <c r="E46" s="16">
        <f t="shared" si="0"/>
        <v>717.59851017927042</v>
      </c>
      <c r="F46" s="16">
        <f t="shared" si="1"/>
        <v>12.15468207404445</v>
      </c>
      <c r="G46" s="16"/>
      <c r="I46" s="4" t="s">
        <v>51</v>
      </c>
      <c r="J46" s="12">
        <v>189096</v>
      </c>
      <c r="K46" s="12"/>
      <c r="L46" s="6">
        <v>554947.43092783506</v>
      </c>
    </row>
    <row r="47" spans="1:12" x14ac:dyDescent="0.25">
      <c r="A47" s="3" t="s">
        <v>13</v>
      </c>
      <c r="B47" s="7">
        <v>0</v>
      </c>
      <c r="C47" s="7">
        <v>26.5</v>
      </c>
      <c r="D47" s="7">
        <v>24685</v>
      </c>
      <c r="E47" s="16">
        <f t="shared" si="0"/>
        <v>0</v>
      </c>
      <c r="F47" s="16">
        <f t="shared" si="1"/>
        <v>0</v>
      </c>
      <c r="G47" s="16"/>
      <c r="I47" s="4" t="s">
        <v>52</v>
      </c>
      <c r="J47" s="12">
        <v>81950</v>
      </c>
      <c r="K47" s="12"/>
      <c r="L47" s="6">
        <v>166267.01855670102</v>
      </c>
    </row>
    <row r="48" spans="1:12" x14ac:dyDescent="0.25">
      <c r="A48" s="3" t="s">
        <v>90</v>
      </c>
      <c r="B48" s="7">
        <f>VLOOKUP(A48,I$5:L$80,4,0)</f>
        <v>469157.97525773174</v>
      </c>
      <c r="C48" s="7">
        <v>864.1</v>
      </c>
      <c r="D48" s="7">
        <v>37998</v>
      </c>
      <c r="E48" s="16">
        <f t="shared" si="0"/>
        <v>542.94407505813183</v>
      </c>
      <c r="F48" s="16">
        <f t="shared" si="1"/>
        <v>12.346912344274218</v>
      </c>
      <c r="G48" s="16"/>
      <c r="I48" s="4" t="s">
        <v>39</v>
      </c>
      <c r="J48" s="12">
        <v>135906</v>
      </c>
      <c r="K48" s="12"/>
      <c r="L48" s="6">
        <v>384461.37731958751</v>
      </c>
    </row>
    <row r="49" spans="1:12" x14ac:dyDescent="0.25">
      <c r="A49" s="3" t="s">
        <v>37</v>
      </c>
      <c r="B49" s="7">
        <f>VLOOKUP(A49,I$5:L$80,4,0)</f>
        <v>293708.07422680414</v>
      </c>
      <c r="C49" s="7">
        <v>575.6</v>
      </c>
      <c r="D49" s="7">
        <v>47954</v>
      </c>
      <c r="E49" s="16">
        <f t="shared" si="0"/>
        <v>510.2642012279432</v>
      </c>
      <c r="F49" s="16">
        <f t="shared" si="1"/>
        <v>6.1247878013680639</v>
      </c>
      <c r="G49" s="16"/>
      <c r="I49" s="4" t="s">
        <v>72</v>
      </c>
      <c r="J49" s="12">
        <v>106598</v>
      </c>
      <c r="K49" s="12"/>
      <c r="L49" s="6">
        <v>318003.08041237114</v>
      </c>
    </row>
    <row r="50" spans="1:12" x14ac:dyDescent="0.25">
      <c r="A50" s="3" t="s">
        <v>48</v>
      </c>
      <c r="B50" s="7">
        <f>VLOOKUP(A50,I$5:L$80,4,0)</f>
        <v>140527.17525773193</v>
      </c>
      <c r="C50" s="7">
        <v>206.3</v>
      </c>
      <c r="D50" s="7">
        <v>24299</v>
      </c>
      <c r="E50" s="16">
        <f t="shared" si="0"/>
        <v>681.17874579608304</v>
      </c>
      <c r="F50" s="16">
        <f t="shared" si="1"/>
        <v>5.7832493212779097</v>
      </c>
      <c r="G50" s="16"/>
      <c r="I50" s="4" t="s">
        <v>53</v>
      </c>
      <c r="J50" s="12">
        <v>59717</v>
      </c>
      <c r="K50" s="12"/>
      <c r="L50" s="6">
        <v>172305.98762886599</v>
      </c>
    </row>
    <row r="51" spans="1:12" x14ac:dyDescent="0.25">
      <c r="A51" s="3" t="s">
        <v>61</v>
      </c>
      <c r="B51" s="7">
        <f>VLOOKUP(A51,I$5:L$80,4,0)</f>
        <v>533624.4</v>
      </c>
      <c r="C51" s="7">
        <v>604.4</v>
      </c>
      <c r="D51" s="7">
        <v>96214</v>
      </c>
      <c r="E51" s="16">
        <f t="shared" si="0"/>
        <v>882.89940436796826</v>
      </c>
      <c r="F51" s="16">
        <f t="shared" si="1"/>
        <v>5.5462240422391753</v>
      </c>
      <c r="G51" s="16"/>
      <c r="I51" s="4" t="s">
        <v>40</v>
      </c>
      <c r="J51" s="12">
        <v>22630</v>
      </c>
      <c r="K51" s="12"/>
      <c r="L51" s="6">
        <v>65003.298969072159</v>
      </c>
    </row>
    <row r="52" spans="1:12" x14ac:dyDescent="0.25">
      <c r="A52" s="3" t="s">
        <v>0</v>
      </c>
      <c r="B52" s="7">
        <v>0</v>
      </c>
      <c r="C52" s="7">
        <v>90.9</v>
      </c>
      <c r="D52" s="7">
        <v>671714</v>
      </c>
      <c r="E52" s="16">
        <f t="shared" si="0"/>
        <v>0</v>
      </c>
      <c r="F52" s="16">
        <f t="shared" si="1"/>
        <v>0</v>
      </c>
      <c r="G52" s="16"/>
      <c r="I52" s="4" t="s">
        <v>73</v>
      </c>
      <c r="J52" s="12">
        <v>235633</v>
      </c>
      <c r="K52" s="12"/>
      <c r="L52" s="6">
        <v>489512.7835051546</v>
      </c>
    </row>
    <row r="53" spans="1:12" x14ac:dyDescent="0.25">
      <c r="A53" s="3" t="s">
        <v>30</v>
      </c>
      <c r="B53" s="7">
        <f>VLOOKUP(A53,I$5:L$80,4,0)</f>
        <v>44699.884536082485</v>
      </c>
      <c r="C53" s="7">
        <v>257.5</v>
      </c>
      <c r="D53" s="7">
        <v>63962</v>
      </c>
      <c r="E53" s="16">
        <f t="shared" si="0"/>
        <v>173.59178460614558</v>
      </c>
      <c r="F53" s="16">
        <f t="shared" si="1"/>
        <v>0.69885063844286432</v>
      </c>
      <c r="G53" s="16"/>
      <c r="I53" s="4" t="s">
        <v>94</v>
      </c>
      <c r="J53" s="12">
        <v>222577</v>
      </c>
      <c r="K53" s="12"/>
      <c r="L53" s="6">
        <v>666849.68659793818</v>
      </c>
    </row>
    <row r="54" spans="1:12" x14ac:dyDescent="0.25">
      <c r="A54" s="3" t="s">
        <v>49</v>
      </c>
      <c r="B54" s="7">
        <f>VLOOKUP(A54,I$5:L$80,4,0)</f>
        <v>362658.14432989678</v>
      </c>
      <c r="C54" s="7">
        <v>290.7</v>
      </c>
      <c r="D54" s="7">
        <v>11841</v>
      </c>
      <c r="E54" s="16">
        <f t="shared" si="0"/>
        <v>1247.5340362225552</v>
      </c>
      <c r="F54" s="16">
        <f t="shared" si="1"/>
        <v>30.62732407143795</v>
      </c>
      <c r="G54" s="16"/>
      <c r="I54" s="4" t="s">
        <v>83</v>
      </c>
      <c r="J54" s="12">
        <v>670474</v>
      </c>
      <c r="K54" s="12"/>
      <c r="L54" s="6">
        <v>2089842.8907216478</v>
      </c>
    </row>
    <row r="55" spans="1:12" x14ac:dyDescent="0.25">
      <c r="A55" s="3" t="s">
        <v>31</v>
      </c>
      <c r="B55" s="7">
        <f>VLOOKUP(A55,I$5:L$80,4,0)</f>
        <v>126322.85360824743</v>
      </c>
      <c r="C55" s="7">
        <v>239</v>
      </c>
      <c r="D55" s="7">
        <v>29879</v>
      </c>
      <c r="E55" s="16">
        <f t="shared" si="0"/>
        <v>528.54750463701851</v>
      </c>
      <c r="F55" s="16">
        <f t="shared" si="1"/>
        <v>4.2278139699537274</v>
      </c>
      <c r="G55" s="16"/>
      <c r="I55" s="4" t="s">
        <v>41</v>
      </c>
      <c r="J55" s="12">
        <v>54370</v>
      </c>
      <c r="K55" s="12"/>
      <c r="L55" s="6">
        <v>91337.336082474227</v>
      </c>
    </row>
    <row r="56" spans="1:12" x14ac:dyDescent="0.25">
      <c r="A56" s="3" t="s">
        <v>82</v>
      </c>
      <c r="B56" s="7">
        <f>VLOOKUP(A56,I$5:L$80,4,0)</f>
        <v>892151.9670103091</v>
      </c>
      <c r="C56" s="7">
        <v>509.4</v>
      </c>
      <c r="D56" s="7">
        <v>18596</v>
      </c>
      <c r="E56" s="16">
        <f t="shared" si="0"/>
        <v>1751.3780271109329</v>
      </c>
      <c r="F56" s="16">
        <f t="shared" si="1"/>
        <v>47.975476823527053</v>
      </c>
      <c r="G56" s="16"/>
      <c r="I56" s="4" t="s">
        <v>32</v>
      </c>
      <c r="J56" s="12">
        <v>7116</v>
      </c>
      <c r="K56" s="12"/>
      <c r="L56" s="6">
        <v>6508.2639175257736</v>
      </c>
    </row>
    <row r="57" spans="1:12" x14ac:dyDescent="0.25">
      <c r="A57" s="3" t="s">
        <v>38</v>
      </c>
      <c r="B57" s="7">
        <f>VLOOKUP(A57,I$5:L$80,4,0)</f>
        <v>434877.60412371135</v>
      </c>
      <c r="C57" s="7">
        <v>886.7</v>
      </c>
      <c r="D57" s="7">
        <v>38533</v>
      </c>
      <c r="E57" s="16">
        <f t="shared" si="0"/>
        <v>490.44502551450472</v>
      </c>
      <c r="F57" s="16">
        <f t="shared" si="1"/>
        <v>11.285848600516735</v>
      </c>
      <c r="G57" s="16"/>
      <c r="I57" s="4" t="s">
        <v>74</v>
      </c>
      <c r="J57" s="12">
        <v>17394</v>
      </c>
      <c r="K57" s="12"/>
      <c r="L57" s="6">
        <v>37365.723711340208</v>
      </c>
    </row>
    <row r="58" spans="1:12" x14ac:dyDescent="0.25">
      <c r="A58" s="3" t="s">
        <v>14</v>
      </c>
      <c r="B58" s="7">
        <v>0</v>
      </c>
      <c r="C58" s="7">
        <v>38.799999999999997</v>
      </c>
      <c r="D58" s="7">
        <v>58614</v>
      </c>
      <c r="E58" s="16">
        <f t="shared" si="0"/>
        <v>0</v>
      </c>
      <c r="F58" s="16">
        <f t="shared" si="1"/>
        <v>0</v>
      </c>
      <c r="G58" s="16"/>
      <c r="I58" s="4" t="s">
        <v>75</v>
      </c>
      <c r="J58" s="12">
        <v>171622</v>
      </c>
      <c r="K58" s="12"/>
      <c r="L58" s="6">
        <v>553709.21649484523</v>
      </c>
    </row>
    <row r="59" spans="1:12" x14ac:dyDescent="0.25">
      <c r="A59" s="3" t="s">
        <v>91</v>
      </c>
      <c r="B59" s="7">
        <v>0</v>
      </c>
      <c r="C59" s="7">
        <v>122.2</v>
      </c>
      <c r="D59" s="7">
        <v>1683</v>
      </c>
      <c r="E59" s="16">
        <f t="shared" si="0"/>
        <v>0</v>
      </c>
      <c r="F59" s="16">
        <f t="shared" si="1"/>
        <v>0</v>
      </c>
      <c r="G59" s="16"/>
      <c r="I59" s="4" t="s">
        <v>76</v>
      </c>
      <c r="J59" s="12">
        <v>105763</v>
      </c>
      <c r="K59" s="12"/>
      <c r="L59" s="6">
        <v>219528.0453608247</v>
      </c>
    </row>
    <row r="60" spans="1:12" x14ac:dyDescent="0.25">
      <c r="A60" s="3" t="s">
        <v>92</v>
      </c>
      <c r="B60" s="7">
        <f t="shared" ref="B60:B74" si="3">VLOOKUP(A60,I$5:L$80,4,0)</f>
        <v>508995.9051546391</v>
      </c>
      <c r="C60" s="7">
        <v>718.3</v>
      </c>
      <c r="D60" s="7">
        <v>41541</v>
      </c>
      <c r="E60" s="16">
        <f t="shared" si="0"/>
        <v>708.611868515438</v>
      </c>
      <c r="F60" s="16">
        <f t="shared" si="1"/>
        <v>12.252856338428037</v>
      </c>
      <c r="G60" s="16"/>
      <c r="I60" s="4" t="s">
        <v>84</v>
      </c>
      <c r="J60" s="12">
        <v>410042</v>
      </c>
      <c r="K60" s="12"/>
      <c r="L60" s="6">
        <v>999265.8969072164</v>
      </c>
    </row>
    <row r="61" spans="1:12" x14ac:dyDescent="0.25">
      <c r="A61" s="3" t="s">
        <v>50</v>
      </c>
      <c r="B61" s="7">
        <f t="shared" si="3"/>
        <v>238964.48659793811</v>
      </c>
      <c r="C61" s="7">
        <v>298.89999999999998</v>
      </c>
      <c r="D61" s="7">
        <v>40625</v>
      </c>
      <c r="E61" s="16">
        <f t="shared" si="0"/>
        <v>799.47971427881612</v>
      </c>
      <c r="F61" s="16">
        <f t="shared" si="1"/>
        <v>5.8822027470261693</v>
      </c>
      <c r="G61" s="16"/>
      <c r="I61" s="4" t="s">
        <v>42</v>
      </c>
      <c r="J61" s="12">
        <v>51404</v>
      </c>
      <c r="K61" s="12"/>
      <c r="L61" s="6">
        <v>100339.34020618556</v>
      </c>
    </row>
    <row r="62" spans="1:12" x14ac:dyDescent="0.25">
      <c r="A62" s="3" t="s">
        <v>93</v>
      </c>
      <c r="B62" s="7">
        <f t="shared" si="3"/>
        <v>834901.38969072152</v>
      </c>
      <c r="C62" s="7">
        <v>366.3</v>
      </c>
      <c r="D62" s="7">
        <v>19344</v>
      </c>
      <c r="E62" s="16">
        <f t="shared" si="0"/>
        <v>2279.283073138743</v>
      </c>
      <c r="F62" s="16">
        <f t="shared" si="1"/>
        <v>43.160741816104299</v>
      </c>
      <c r="G62" s="16"/>
      <c r="I62" s="4" t="s">
        <v>33</v>
      </c>
      <c r="J62" s="12">
        <v>8</v>
      </c>
      <c r="K62" s="12"/>
      <c r="L62" s="6">
        <v>0.80000000000000071</v>
      </c>
    </row>
    <row r="63" spans="1:12" x14ac:dyDescent="0.25">
      <c r="A63" s="3" t="s">
        <v>71</v>
      </c>
      <c r="B63" s="7">
        <f t="shared" si="3"/>
        <v>485147.36082474224</v>
      </c>
      <c r="C63" s="7">
        <v>721</v>
      </c>
      <c r="D63" s="7">
        <v>36477</v>
      </c>
      <c r="E63" s="16">
        <f t="shared" si="0"/>
        <v>672.8812216709324</v>
      </c>
      <c r="F63" s="16">
        <f t="shared" si="1"/>
        <v>13.300089393994634</v>
      </c>
      <c r="G63" s="16"/>
      <c r="I63" s="4" t="s">
        <v>43</v>
      </c>
      <c r="J63" s="12">
        <v>51715</v>
      </c>
      <c r="K63" s="12"/>
      <c r="L63" s="6">
        <v>127074.74226804124</v>
      </c>
    </row>
    <row r="64" spans="1:12" x14ac:dyDescent="0.25">
      <c r="A64" s="3" t="s">
        <v>51</v>
      </c>
      <c r="B64" s="7">
        <f t="shared" si="3"/>
        <v>554947.43092783506</v>
      </c>
      <c r="C64" s="7">
        <v>452.3</v>
      </c>
      <c r="D64" s="7">
        <v>29179</v>
      </c>
      <c r="E64" s="16">
        <f t="shared" si="0"/>
        <v>1226.9454586067545</v>
      </c>
      <c r="F64" s="16">
        <f t="shared" si="1"/>
        <v>19.018726855883855</v>
      </c>
      <c r="G64" s="16"/>
      <c r="I64" s="4" t="s">
        <v>44</v>
      </c>
      <c r="J64" s="12">
        <v>36881</v>
      </c>
      <c r="K64" s="12"/>
      <c r="L64" s="6">
        <v>136941.54639175255</v>
      </c>
    </row>
    <row r="65" spans="1:12" x14ac:dyDescent="0.25">
      <c r="A65" s="3" t="s">
        <v>52</v>
      </c>
      <c r="B65" s="7">
        <f t="shared" si="3"/>
        <v>166267.01855670102</v>
      </c>
      <c r="C65" s="7">
        <v>276.8</v>
      </c>
      <c r="D65" s="7">
        <v>32401</v>
      </c>
      <c r="E65" s="16">
        <f t="shared" si="0"/>
        <v>600.67564507478687</v>
      </c>
      <c r="F65" s="16">
        <f t="shared" si="1"/>
        <v>5.1315397227462434</v>
      </c>
      <c r="G65" s="16"/>
      <c r="I65" s="4" t="s">
        <v>85</v>
      </c>
      <c r="J65" s="12">
        <v>102412</v>
      </c>
      <c r="K65" s="12"/>
      <c r="L65" s="6">
        <v>173224.04123711339</v>
      </c>
    </row>
    <row r="66" spans="1:12" x14ac:dyDescent="0.25">
      <c r="A66" s="3" t="s">
        <v>39</v>
      </c>
      <c r="B66" s="7">
        <f t="shared" si="3"/>
        <v>384461.37731958751</v>
      </c>
      <c r="C66" s="7">
        <v>676.8</v>
      </c>
      <c r="D66" s="7">
        <v>85163</v>
      </c>
      <c r="E66" s="16">
        <f t="shared" si="0"/>
        <v>568.05759060222749</v>
      </c>
      <c r="F66" s="16">
        <f t="shared" si="1"/>
        <v>4.5144179669526379</v>
      </c>
      <c r="G66" s="16"/>
      <c r="I66" s="4" t="s">
        <v>54</v>
      </c>
      <c r="J66" s="12">
        <v>91647</v>
      </c>
      <c r="K66" s="12"/>
      <c r="L66" s="6">
        <v>207154.74226804121</v>
      </c>
    </row>
    <row r="67" spans="1:12" x14ac:dyDescent="0.25">
      <c r="A67" s="3" t="s">
        <v>72</v>
      </c>
      <c r="B67" s="7">
        <f t="shared" si="3"/>
        <v>318003.08041237114</v>
      </c>
      <c r="C67" s="7">
        <v>223.8</v>
      </c>
      <c r="D67" s="7">
        <v>24310</v>
      </c>
      <c r="E67" s="16">
        <f t="shared" si="0"/>
        <v>1420.9252922804787</v>
      </c>
      <c r="F67" s="16">
        <f t="shared" si="1"/>
        <v>13.081163324243979</v>
      </c>
      <c r="G67" s="16"/>
      <c r="I67" s="4" t="s">
        <v>77</v>
      </c>
      <c r="J67" s="12">
        <v>141666</v>
      </c>
      <c r="K67" s="12"/>
      <c r="L67" s="6">
        <v>389579.92577319575</v>
      </c>
    </row>
    <row r="68" spans="1:12" x14ac:dyDescent="0.25">
      <c r="A68" s="3" t="s">
        <v>53</v>
      </c>
      <c r="B68" s="7">
        <f t="shared" si="3"/>
        <v>172305.98762886599</v>
      </c>
      <c r="C68" s="7">
        <v>305.60000000000002</v>
      </c>
      <c r="D68" s="7">
        <v>213168</v>
      </c>
      <c r="E68" s="16">
        <f t="shared" si="0"/>
        <v>563.82849354995415</v>
      </c>
      <c r="F68" s="16">
        <f t="shared" si="1"/>
        <v>0.80831075784764128</v>
      </c>
      <c r="G68" s="16"/>
      <c r="I68" s="4" t="s">
        <v>62</v>
      </c>
      <c r="J68" s="12">
        <v>345310</v>
      </c>
      <c r="K68" s="12"/>
      <c r="L68" s="6">
        <v>787474.89484536077</v>
      </c>
    </row>
    <row r="69" spans="1:12" x14ac:dyDescent="0.25">
      <c r="A69" s="3" t="s">
        <v>40</v>
      </c>
      <c r="B69" s="7">
        <f t="shared" si="3"/>
        <v>65003.298969072159</v>
      </c>
      <c r="C69" s="7">
        <v>354.2</v>
      </c>
      <c r="D69" s="7">
        <v>31988</v>
      </c>
      <c r="E69" s="16">
        <f t="shared" si="0"/>
        <v>183.52145389348436</v>
      </c>
      <c r="F69" s="16">
        <f t="shared" si="1"/>
        <v>2.0321151359594896</v>
      </c>
      <c r="G69" s="16"/>
      <c r="I69" s="4" t="s">
        <v>95</v>
      </c>
      <c r="J69" s="12">
        <v>356791</v>
      </c>
      <c r="K69" s="12"/>
      <c r="L69" s="6">
        <v>806429.62886597938</v>
      </c>
    </row>
    <row r="70" spans="1:12" x14ac:dyDescent="0.25">
      <c r="A70" s="3" t="s">
        <v>73</v>
      </c>
      <c r="B70" s="7">
        <f t="shared" si="3"/>
        <v>489512.7835051546</v>
      </c>
      <c r="C70" s="7">
        <v>747.8</v>
      </c>
      <c r="D70" s="7">
        <v>100564</v>
      </c>
      <c r="E70" s="16">
        <f t="shared" ref="E70:E102" si="4">B70/C70</f>
        <v>654.60388272954617</v>
      </c>
      <c r="F70" s="16">
        <f t="shared" ref="F70:F102" si="5">B70/D70</f>
        <v>4.8676741528295873</v>
      </c>
      <c r="G70" s="16"/>
      <c r="I70" s="4" t="s">
        <v>63</v>
      </c>
      <c r="J70" s="12">
        <v>317821</v>
      </c>
      <c r="K70" s="12"/>
      <c r="L70" s="6">
        <v>811316.76288659777</v>
      </c>
    </row>
    <row r="71" spans="1:12" x14ac:dyDescent="0.25">
      <c r="A71" s="3" t="s">
        <v>94</v>
      </c>
      <c r="B71" s="7">
        <f t="shared" si="3"/>
        <v>666849.68659793818</v>
      </c>
      <c r="C71" s="7">
        <v>621.20000000000005</v>
      </c>
      <c r="D71" s="7">
        <v>31280</v>
      </c>
      <c r="E71" s="16">
        <f t="shared" si="4"/>
        <v>1073.4862952317098</v>
      </c>
      <c r="F71" s="16">
        <f t="shared" si="5"/>
        <v>21.318723996097766</v>
      </c>
      <c r="G71" s="16"/>
      <c r="I71" s="4" t="s">
        <v>64</v>
      </c>
      <c r="J71" s="12">
        <v>266101</v>
      </c>
      <c r="K71" s="12"/>
      <c r="L71" s="6">
        <v>902882.08247422683</v>
      </c>
    </row>
    <row r="72" spans="1:12" x14ac:dyDescent="0.25">
      <c r="A72" s="3" t="s">
        <v>83</v>
      </c>
      <c r="B72" s="7">
        <f>VLOOKUP(A72,I$5:L$80,4,0)</f>
        <v>2089842.8907216478</v>
      </c>
      <c r="C72" s="7">
        <v>1474.5</v>
      </c>
      <c r="D72" s="7">
        <v>55405</v>
      </c>
      <c r="E72" s="16">
        <f t="shared" si="4"/>
        <v>1417.3230862812125</v>
      </c>
      <c r="F72" s="16">
        <f t="shared" si="5"/>
        <v>37.719391584182794</v>
      </c>
      <c r="G72" s="16"/>
      <c r="I72" s="4" t="s">
        <v>65</v>
      </c>
      <c r="J72" s="12">
        <v>223649</v>
      </c>
      <c r="K72" s="12"/>
      <c r="L72" s="6">
        <v>540705.4226804123</v>
      </c>
    </row>
    <row r="73" spans="1:12" x14ac:dyDescent="0.25">
      <c r="A73" s="3" t="s">
        <v>41</v>
      </c>
      <c r="B73" s="7">
        <f t="shared" si="3"/>
        <v>91337.336082474227</v>
      </c>
      <c r="C73" s="7">
        <v>294.7</v>
      </c>
      <c r="D73" s="7">
        <v>36010</v>
      </c>
      <c r="E73" s="16">
        <f t="shared" si="4"/>
        <v>309.93327479631569</v>
      </c>
      <c r="F73" s="16">
        <f t="shared" si="5"/>
        <v>2.5364436568307198</v>
      </c>
      <c r="G73" s="16"/>
      <c r="I73" s="4" t="s">
        <v>66</v>
      </c>
      <c r="J73" s="12">
        <v>304126</v>
      </c>
      <c r="K73" s="12"/>
      <c r="L73" s="6">
        <v>769368.97319587634</v>
      </c>
    </row>
    <row r="74" spans="1:12" x14ac:dyDescent="0.25">
      <c r="A74" s="3" t="s">
        <v>32</v>
      </c>
      <c r="B74" s="7">
        <f t="shared" si="3"/>
        <v>6508.2639175257736</v>
      </c>
      <c r="C74" s="7">
        <v>211.8</v>
      </c>
      <c r="D74" s="7">
        <v>92697</v>
      </c>
      <c r="E74" s="16">
        <f t="shared" si="4"/>
        <v>30.728347108242556</v>
      </c>
      <c r="F74" s="16">
        <f t="shared" si="5"/>
        <v>7.0210081421467507E-2</v>
      </c>
      <c r="G74" s="16"/>
      <c r="I74" s="4" t="s">
        <v>96</v>
      </c>
      <c r="J74" s="12">
        <v>241649</v>
      </c>
      <c r="K74" s="12"/>
      <c r="L74" s="6">
        <v>647164.1525773193</v>
      </c>
    </row>
    <row r="75" spans="1:12" x14ac:dyDescent="0.25">
      <c r="A75" s="3" t="s">
        <v>27</v>
      </c>
      <c r="B75" s="7">
        <v>0</v>
      </c>
      <c r="C75" s="7">
        <v>73.400000000000006</v>
      </c>
      <c r="D75" s="7">
        <v>57912</v>
      </c>
      <c r="E75" s="16">
        <f t="shared" si="4"/>
        <v>0</v>
      </c>
      <c r="F75" s="16">
        <f t="shared" si="5"/>
        <v>0</v>
      </c>
      <c r="G75" s="16"/>
      <c r="I75" s="4" t="s">
        <v>86</v>
      </c>
      <c r="J75" s="12">
        <v>436649</v>
      </c>
      <c r="K75" s="12"/>
      <c r="L75" s="6">
        <v>1336994.8618556699</v>
      </c>
    </row>
    <row r="76" spans="1:12" x14ac:dyDescent="0.25">
      <c r="A76" s="3" t="s">
        <v>15</v>
      </c>
      <c r="B76" s="7">
        <v>0</v>
      </c>
      <c r="C76" s="7">
        <v>12.2</v>
      </c>
      <c r="D76" s="7">
        <v>45138</v>
      </c>
      <c r="E76" s="16">
        <f t="shared" si="4"/>
        <v>0</v>
      </c>
      <c r="F76" s="16">
        <f t="shared" si="5"/>
        <v>0</v>
      </c>
      <c r="G76" s="16"/>
      <c r="I76" s="4" t="s">
        <v>45</v>
      </c>
      <c r="J76" s="12">
        <v>63455</v>
      </c>
      <c r="K76" s="12"/>
      <c r="L76" s="6">
        <v>171871.67010309282</v>
      </c>
    </row>
    <row r="77" spans="1:12" x14ac:dyDescent="0.25">
      <c r="A77" s="3" t="s">
        <v>74</v>
      </c>
      <c r="B77" s="7">
        <f>VLOOKUP(A77,I$5:L$80,4,0)</f>
        <v>37365.723711340208</v>
      </c>
      <c r="C77" s="7">
        <v>113.6</v>
      </c>
      <c r="D77" s="7">
        <v>3617</v>
      </c>
      <c r="E77" s="16">
        <f t="shared" si="4"/>
        <v>328.92362421954408</v>
      </c>
      <c r="F77" s="16">
        <f t="shared" si="5"/>
        <v>10.330584382455131</v>
      </c>
      <c r="G77" s="16"/>
      <c r="I77" s="4" t="s">
        <v>55</v>
      </c>
      <c r="J77" s="12">
        <v>2677</v>
      </c>
      <c r="K77" s="12"/>
      <c r="L77" s="6">
        <v>4800.9154639175249</v>
      </c>
    </row>
    <row r="78" spans="1:12" x14ac:dyDescent="0.25">
      <c r="A78" s="3" t="s">
        <v>75</v>
      </c>
      <c r="B78" s="7">
        <f>VLOOKUP(A78,I$5:L$80,4,0)</f>
        <v>553709.21649484523</v>
      </c>
      <c r="C78" s="7">
        <v>850.9</v>
      </c>
      <c r="D78" s="7">
        <v>102753</v>
      </c>
      <c r="E78" s="16">
        <f t="shared" si="4"/>
        <v>650.73359559859591</v>
      </c>
      <c r="F78" s="16">
        <f t="shared" si="5"/>
        <v>5.3887401486559536</v>
      </c>
      <c r="G78" s="16"/>
      <c r="I78" s="4" t="s">
        <v>67</v>
      </c>
      <c r="J78" s="12">
        <v>329769</v>
      </c>
      <c r="K78" s="12"/>
      <c r="L78" s="6">
        <v>812973.60824742261</v>
      </c>
    </row>
    <row r="79" spans="1:12" x14ac:dyDescent="0.25">
      <c r="A79" s="3" t="s">
        <v>76</v>
      </c>
      <c r="B79" s="7">
        <f>VLOOKUP(A79,I$5:L$80,4,0)</f>
        <v>219528.0453608247</v>
      </c>
      <c r="C79" s="7">
        <v>416.9</v>
      </c>
      <c r="D79" s="7">
        <v>66352</v>
      </c>
      <c r="E79" s="16">
        <f t="shared" si="4"/>
        <v>526.5724283061279</v>
      </c>
      <c r="F79" s="16">
        <f t="shared" si="5"/>
        <v>3.3085369749340594</v>
      </c>
      <c r="G79" s="16"/>
      <c r="I79" s="4" t="s">
        <v>97</v>
      </c>
      <c r="J79" s="12">
        <v>310203</v>
      </c>
      <c r="K79" s="12"/>
      <c r="L79" s="6">
        <v>801774.86597938137</v>
      </c>
    </row>
    <row r="80" spans="1:12" x14ac:dyDescent="0.25">
      <c r="A80" s="3" t="s">
        <v>84</v>
      </c>
      <c r="B80" s="7">
        <f>VLOOKUP(A80,I$5:L$80,4,0)</f>
        <v>999265.8969072164</v>
      </c>
      <c r="C80" s="7">
        <v>683.6</v>
      </c>
      <c r="D80" s="7">
        <v>44104</v>
      </c>
      <c r="E80" s="16">
        <f t="shared" si="4"/>
        <v>1461.7698901509893</v>
      </c>
      <c r="F80" s="16">
        <f t="shared" si="5"/>
        <v>22.657035572900789</v>
      </c>
      <c r="G80" s="16"/>
      <c r="I80" s="4" t="s">
        <v>78</v>
      </c>
      <c r="J80" s="12">
        <v>107897</v>
      </c>
      <c r="K80" s="12"/>
      <c r="L80" s="6">
        <v>234449.16288659791</v>
      </c>
    </row>
    <row r="81" spans="1:12" x14ac:dyDescent="0.25">
      <c r="A81" s="3" t="s">
        <v>42</v>
      </c>
      <c r="B81" s="7">
        <f>VLOOKUP(A81,I$5:L$80,4,0)</f>
        <v>100339.34020618556</v>
      </c>
      <c r="C81" s="7">
        <v>568.5</v>
      </c>
      <c r="D81" s="7">
        <v>80959</v>
      </c>
      <c r="E81" s="16">
        <f t="shared" si="4"/>
        <v>176.49839965907751</v>
      </c>
      <c r="F81" s="16">
        <f t="shared" si="5"/>
        <v>1.2393846293331878</v>
      </c>
      <c r="G81" s="16"/>
      <c r="I81" s="5" t="s">
        <v>98</v>
      </c>
      <c r="J81" s="21">
        <v>12581423</v>
      </c>
      <c r="K81" s="21"/>
      <c r="L81" s="6">
        <v>33169064.461855665</v>
      </c>
    </row>
    <row r="82" spans="1:12" x14ac:dyDescent="0.25">
      <c r="A82" s="3" t="s">
        <v>33</v>
      </c>
      <c r="B82" s="7">
        <v>0</v>
      </c>
      <c r="C82" s="7">
        <v>40.1</v>
      </c>
      <c r="D82" s="7">
        <v>25040</v>
      </c>
      <c r="E82" s="16">
        <f t="shared" si="4"/>
        <v>0</v>
      </c>
      <c r="F82" s="16">
        <f t="shared" si="5"/>
        <v>0</v>
      </c>
      <c r="G82" s="16"/>
      <c r="L82" s="6">
        <f>SUM(L3:L80)</f>
        <v>33169064.461855665</v>
      </c>
    </row>
    <row r="83" spans="1:12" x14ac:dyDescent="0.25">
      <c r="A83" s="3" t="s">
        <v>43</v>
      </c>
      <c r="B83" s="7">
        <f t="shared" ref="B83:B90" si="6">VLOOKUP(A83,I$5:L$80,4,0)</f>
        <v>127074.74226804124</v>
      </c>
      <c r="C83" s="7">
        <v>308.5</v>
      </c>
      <c r="D83" s="7">
        <v>30853</v>
      </c>
      <c r="E83" s="16">
        <f t="shared" si="4"/>
        <v>411.91164430483383</v>
      </c>
      <c r="F83" s="16">
        <f t="shared" si="5"/>
        <v>4.1187159196201746</v>
      </c>
      <c r="G83" s="16"/>
    </row>
    <row r="84" spans="1:12" x14ac:dyDescent="0.25">
      <c r="A84" s="3" t="s">
        <v>44</v>
      </c>
      <c r="B84" s="7">
        <f t="shared" si="6"/>
        <v>136941.54639175255</v>
      </c>
      <c r="C84" s="7">
        <v>250.1</v>
      </c>
      <c r="D84" s="7">
        <v>23842</v>
      </c>
      <c r="E84" s="16">
        <f t="shared" si="4"/>
        <v>547.54716670033008</v>
      </c>
      <c r="F84" s="16">
        <f t="shared" si="5"/>
        <v>5.7437105272943771</v>
      </c>
      <c r="G84" s="16"/>
    </row>
    <row r="85" spans="1:12" x14ac:dyDescent="0.25">
      <c r="A85" s="3" t="s">
        <v>85</v>
      </c>
      <c r="B85" s="7">
        <f t="shared" si="6"/>
        <v>173224.04123711339</v>
      </c>
      <c r="C85" s="7">
        <v>246.2</v>
      </c>
      <c r="D85" s="7">
        <v>20122</v>
      </c>
      <c r="E85" s="16">
        <f t="shared" si="4"/>
        <v>703.59074426122413</v>
      </c>
      <c r="F85" s="16">
        <f t="shared" si="5"/>
        <v>8.6086890585982196</v>
      </c>
      <c r="G85" s="16"/>
    </row>
    <row r="86" spans="1:12" x14ac:dyDescent="0.25">
      <c r="A86" s="3" t="s">
        <v>54</v>
      </c>
      <c r="B86" s="7">
        <f t="shared" si="6"/>
        <v>207154.74226804121</v>
      </c>
      <c r="C86" s="7">
        <v>415.4</v>
      </c>
      <c r="D86" s="7">
        <v>60027</v>
      </c>
      <c r="E86" s="16">
        <f t="shared" si="4"/>
        <v>498.6873911122803</v>
      </c>
      <c r="F86" s="16">
        <f t="shared" si="5"/>
        <v>3.4510260760664568</v>
      </c>
      <c r="G86" s="16"/>
    </row>
    <row r="87" spans="1:12" x14ac:dyDescent="0.25">
      <c r="A87" s="3" t="s">
        <v>77</v>
      </c>
      <c r="B87" s="7">
        <f t="shared" si="6"/>
        <v>389579.92577319575</v>
      </c>
      <c r="C87" s="7">
        <v>690.2</v>
      </c>
      <c r="D87" s="7">
        <v>44394</v>
      </c>
      <c r="E87" s="16">
        <f t="shared" si="4"/>
        <v>564.44498083627309</v>
      </c>
      <c r="F87" s="16">
        <f t="shared" si="5"/>
        <v>8.7755085320808153</v>
      </c>
      <c r="G87" s="16"/>
    </row>
    <row r="88" spans="1:12" x14ac:dyDescent="0.25">
      <c r="A88" s="3" t="s">
        <v>62</v>
      </c>
      <c r="B88" s="7">
        <f t="shared" si="6"/>
        <v>787474.89484536077</v>
      </c>
      <c r="C88" s="7">
        <v>496.5</v>
      </c>
      <c r="D88" s="7">
        <v>74123</v>
      </c>
      <c r="E88" s="16">
        <f t="shared" si="4"/>
        <v>1586.0521547741405</v>
      </c>
      <c r="F88" s="16">
        <f t="shared" si="5"/>
        <v>10.623893998426409</v>
      </c>
      <c r="G88" s="16"/>
    </row>
    <row r="89" spans="1:12" x14ac:dyDescent="0.25">
      <c r="A89" s="3" t="s">
        <v>95</v>
      </c>
      <c r="B89" s="7">
        <f t="shared" si="6"/>
        <v>806429.62886597938</v>
      </c>
      <c r="C89" s="7">
        <v>1072.4000000000001</v>
      </c>
      <c r="D89" s="7">
        <v>42572</v>
      </c>
      <c r="E89" s="16">
        <f t="shared" si="4"/>
        <v>751.9858531014354</v>
      </c>
      <c r="F89" s="16">
        <f t="shared" si="5"/>
        <v>18.942723594521738</v>
      </c>
      <c r="G89" s="16"/>
    </row>
    <row r="90" spans="1:12" x14ac:dyDescent="0.25">
      <c r="A90" s="3" t="s">
        <v>63</v>
      </c>
      <c r="B90" s="7">
        <f t="shared" si="6"/>
        <v>811316.76288659777</v>
      </c>
      <c r="C90" s="7">
        <v>1283.9000000000001</v>
      </c>
      <c r="D90" s="7">
        <v>36174</v>
      </c>
      <c r="E90" s="16">
        <f t="shared" si="4"/>
        <v>631.91585239239635</v>
      </c>
      <c r="F90" s="16">
        <f t="shared" si="5"/>
        <v>22.428173906302806</v>
      </c>
      <c r="G90" s="16"/>
    </row>
    <row r="91" spans="1:12" x14ac:dyDescent="0.25">
      <c r="A91" s="3" t="s">
        <v>3</v>
      </c>
      <c r="B91" s="7">
        <v>0</v>
      </c>
      <c r="C91" s="7">
        <v>66.099999999999994</v>
      </c>
      <c r="D91" s="7">
        <v>44214</v>
      </c>
      <c r="E91" s="16">
        <f t="shared" si="4"/>
        <v>0</v>
      </c>
      <c r="F91" s="16">
        <f t="shared" si="5"/>
        <v>0</v>
      </c>
      <c r="G91" s="16"/>
    </row>
    <row r="92" spans="1:12" x14ac:dyDescent="0.25">
      <c r="A92" s="14" t="s">
        <v>16</v>
      </c>
      <c r="B92" s="7">
        <v>0</v>
      </c>
      <c r="C92" s="15">
        <v>9.5</v>
      </c>
      <c r="D92" s="15">
        <v>18689</v>
      </c>
      <c r="E92" s="16">
        <f t="shared" si="4"/>
        <v>0</v>
      </c>
      <c r="F92" s="16">
        <f t="shared" si="5"/>
        <v>0</v>
      </c>
      <c r="G92" s="16"/>
    </row>
    <row r="93" spans="1:12" x14ac:dyDescent="0.25">
      <c r="A93" s="3" t="s">
        <v>64</v>
      </c>
      <c r="B93" s="7">
        <f t="shared" ref="B93:B102" si="7">VLOOKUP(A93,I$5:L$80,4,0)</f>
        <v>902882.08247422683</v>
      </c>
      <c r="C93" s="7">
        <v>1240.0999999999999</v>
      </c>
      <c r="D93" s="7">
        <v>49468</v>
      </c>
      <c r="E93" s="16">
        <f t="shared" si="4"/>
        <v>728.07199618920004</v>
      </c>
      <c r="F93" s="16">
        <f t="shared" si="5"/>
        <v>18.251841240281127</v>
      </c>
      <c r="G93" s="16"/>
    </row>
    <row r="94" spans="1:12" x14ac:dyDescent="0.25">
      <c r="A94" s="3" t="s">
        <v>65</v>
      </c>
      <c r="B94" s="7">
        <f t="shared" si="7"/>
        <v>540705.4226804123</v>
      </c>
      <c r="C94" s="7">
        <v>813.7</v>
      </c>
      <c r="D94" s="7">
        <v>42641</v>
      </c>
      <c r="E94" s="16">
        <f t="shared" si="4"/>
        <v>664.50217854296704</v>
      </c>
      <c r="F94" s="16">
        <f t="shared" si="5"/>
        <v>12.680411404057416</v>
      </c>
      <c r="G94" s="16"/>
    </row>
    <row r="95" spans="1:12" x14ac:dyDescent="0.25">
      <c r="A95" s="3" t="s">
        <v>66</v>
      </c>
      <c r="B95" s="7">
        <f t="shared" si="7"/>
        <v>769368.97319587634</v>
      </c>
      <c r="C95" s="7">
        <v>1058.7</v>
      </c>
      <c r="D95" s="7">
        <v>123250</v>
      </c>
      <c r="E95" s="16">
        <f t="shared" si="4"/>
        <v>726.711035416904</v>
      </c>
      <c r="F95" s="16">
        <f t="shared" si="5"/>
        <v>6.24234461010853</v>
      </c>
      <c r="G95" s="16"/>
    </row>
    <row r="96" spans="1:12" x14ac:dyDescent="0.25">
      <c r="A96" s="3" t="s">
        <v>96</v>
      </c>
      <c r="B96" s="7">
        <f t="shared" si="7"/>
        <v>647164.1525773193</v>
      </c>
      <c r="C96" s="7">
        <v>769.7</v>
      </c>
      <c r="D96" s="7">
        <v>35632</v>
      </c>
      <c r="E96" s="16">
        <f t="shared" si="4"/>
        <v>840.80051003939104</v>
      </c>
      <c r="F96" s="16">
        <f t="shared" si="5"/>
        <v>18.162442539776585</v>
      </c>
      <c r="G96" s="16"/>
    </row>
    <row r="97" spans="1:7" x14ac:dyDescent="0.25">
      <c r="A97" s="3" t="s">
        <v>86</v>
      </c>
      <c r="B97" s="7">
        <f t="shared" si="7"/>
        <v>1336994.8618556699</v>
      </c>
      <c r="C97" s="7">
        <v>1409.2</v>
      </c>
      <c r="D97" s="7">
        <v>97874</v>
      </c>
      <c r="E97" s="16">
        <f t="shared" si="4"/>
        <v>948.76161074061156</v>
      </c>
      <c r="F97" s="16">
        <f t="shared" si="5"/>
        <v>13.660368043154156</v>
      </c>
      <c r="G97" s="16"/>
    </row>
    <row r="98" spans="1:7" x14ac:dyDescent="0.25">
      <c r="A98" s="3" t="s">
        <v>45</v>
      </c>
      <c r="B98" s="7">
        <f t="shared" si="7"/>
        <v>171871.67010309282</v>
      </c>
      <c r="C98" s="7">
        <v>620.29999999999995</v>
      </c>
      <c r="D98" s="7">
        <v>44831</v>
      </c>
      <c r="E98" s="16">
        <f t="shared" si="4"/>
        <v>277.07830098838116</v>
      </c>
      <c r="F98" s="16">
        <f t="shared" si="5"/>
        <v>3.8337683768618329</v>
      </c>
      <c r="G98" s="16"/>
    </row>
    <row r="99" spans="1:7" x14ac:dyDescent="0.25">
      <c r="A99" s="3" t="s">
        <v>55</v>
      </c>
      <c r="B99" s="7">
        <f t="shared" si="7"/>
        <v>4800.9154639175249</v>
      </c>
      <c r="C99" s="7">
        <v>90.1</v>
      </c>
      <c r="D99" s="7">
        <v>5766</v>
      </c>
      <c r="E99" s="16">
        <f t="shared" si="4"/>
        <v>53.28430037644312</v>
      </c>
      <c r="F99" s="16">
        <f t="shared" si="5"/>
        <v>0.83262495038458639</v>
      </c>
      <c r="G99" s="16"/>
    </row>
    <row r="100" spans="1:7" x14ac:dyDescent="0.25">
      <c r="A100" s="3" t="s">
        <v>67</v>
      </c>
      <c r="B100" s="7">
        <f t="shared" si="7"/>
        <v>812973.60824742261</v>
      </c>
      <c r="C100" s="7">
        <v>940.7</v>
      </c>
      <c r="D100" s="7">
        <v>58405</v>
      </c>
      <c r="E100" s="16">
        <f t="shared" si="4"/>
        <v>864.22197113577397</v>
      </c>
      <c r="F100" s="16">
        <f t="shared" si="5"/>
        <v>13.919589217488616</v>
      </c>
      <c r="G100" s="16"/>
    </row>
    <row r="101" spans="1:7" x14ac:dyDescent="0.25">
      <c r="A101" s="3" t="s">
        <v>97</v>
      </c>
      <c r="B101" s="7">
        <f t="shared" si="7"/>
        <v>801774.86597938137</v>
      </c>
      <c r="C101" s="7">
        <v>1137.7</v>
      </c>
      <c r="D101" s="7">
        <v>226033</v>
      </c>
      <c r="E101" s="16">
        <f t="shared" si="4"/>
        <v>704.73311591753657</v>
      </c>
      <c r="F101" s="16">
        <f t="shared" si="5"/>
        <v>3.5471584502235576</v>
      </c>
      <c r="G101" s="16"/>
    </row>
    <row r="102" spans="1:7" x14ac:dyDescent="0.25">
      <c r="A102" s="3" t="s">
        <v>78</v>
      </c>
      <c r="B102" s="7">
        <f t="shared" si="7"/>
        <v>234449.16288659791</v>
      </c>
      <c r="C102" s="7">
        <v>468.2</v>
      </c>
      <c r="D102" s="7">
        <v>378361</v>
      </c>
      <c r="E102" s="16">
        <f t="shared" si="4"/>
        <v>500.74575584493363</v>
      </c>
      <c r="F102" s="16">
        <f t="shared" si="5"/>
        <v>0.61964410414022031</v>
      </c>
      <c r="G102" s="16"/>
    </row>
    <row r="103" spans="1:7" x14ac:dyDescent="0.25">
      <c r="A103" s="10" t="s">
        <v>102</v>
      </c>
      <c r="B103" s="22">
        <f>SUM(B5:B102)</f>
        <v>33169061.261855666</v>
      </c>
      <c r="C103" s="22">
        <f t="shared" ref="C103:D103" si="8">SUM(C5:C102)</f>
        <v>42956.699999999983</v>
      </c>
      <c r="D103" s="22">
        <f t="shared" si="8"/>
        <v>6025511</v>
      </c>
      <c r="E103" s="23">
        <f t="shared" ref="E103" si="9">B103/C103</f>
        <v>772.15105587383755</v>
      </c>
      <c r="F103" s="23">
        <f t="shared" ref="F103" si="10">B103/D103</f>
        <v>5.5047715059943743</v>
      </c>
      <c r="G103" s="16"/>
    </row>
    <row r="104" spans="1:7" ht="22.5" customHeight="1" x14ac:dyDescent="0.25">
      <c r="A104" s="33" t="s">
        <v>115</v>
      </c>
      <c r="B104" s="33"/>
      <c r="C104" s="33"/>
      <c r="D104" s="33"/>
      <c r="E104" s="33"/>
      <c r="F104" s="33"/>
      <c r="G104" s="16"/>
    </row>
    <row r="105" spans="1:7" x14ac:dyDescent="0.25">
      <c r="F105" s="16"/>
      <c r="G105" s="16"/>
    </row>
  </sheetData>
  <autoFilter ref="A4:G4" xr:uid="{3375B5F1-40FD-4EBA-844D-77E20D7DC27A}">
    <sortState xmlns:xlrd2="http://schemas.microsoft.com/office/spreadsheetml/2017/richdata2" ref="A5:G102">
      <sortCondition ref="A4"/>
    </sortState>
  </autoFilter>
  <mergeCells count="1">
    <mergeCell ref="A104:F104"/>
  </mergeCells>
  <pageMargins left="0.75" right="0.75" top="0.75" bottom="0.5" header="0.5" footer="0.7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3C67B-BD07-4528-B0D4-1D98376CFF87}">
  <dimension ref="E3:I47"/>
  <sheetViews>
    <sheetView tabSelected="1" workbookViewId="0">
      <selection activeCell="E31" sqref="E31"/>
    </sheetView>
  </sheetViews>
  <sheetFormatPr defaultRowHeight="15" x14ac:dyDescent="0.25"/>
  <cols>
    <col min="5" max="5" width="37.85546875" customWidth="1"/>
    <col min="6" max="6" width="16" customWidth="1"/>
    <col min="9" max="9" width="17.42578125" customWidth="1"/>
  </cols>
  <sheetData>
    <row r="3" spans="5:9" x14ac:dyDescent="0.25">
      <c r="E3" s="24" t="s">
        <v>116</v>
      </c>
    </row>
    <row r="4" spans="5:9" x14ac:dyDescent="0.25">
      <c r="I4" s="28"/>
    </row>
    <row r="5" spans="5:9" x14ac:dyDescent="0.25">
      <c r="G5" t="s">
        <v>117</v>
      </c>
      <c r="I5" s="28" t="s">
        <v>118</v>
      </c>
    </row>
    <row r="6" spans="5:9" x14ac:dyDescent="0.25">
      <c r="E6" s="8"/>
      <c r="F6" s="8" t="s">
        <v>119</v>
      </c>
      <c r="G6" s="8" t="s">
        <v>120</v>
      </c>
      <c r="H6" s="8" t="s">
        <v>121</v>
      </c>
      <c r="I6" s="29" t="s">
        <v>122</v>
      </c>
    </row>
    <row r="7" spans="5:9" x14ac:dyDescent="0.25">
      <c r="E7" s="4" t="s">
        <v>123</v>
      </c>
      <c r="F7" s="6">
        <v>1020406</v>
      </c>
      <c r="G7">
        <v>0</v>
      </c>
      <c r="H7">
        <f>2.5*52</f>
        <v>130</v>
      </c>
      <c r="I7" s="17">
        <f>F7*(52/(H7-G7))</f>
        <v>408162.4</v>
      </c>
    </row>
    <row r="8" spans="5:9" x14ac:dyDescent="0.25">
      <c r="E8" s="4" t="s">
        <v>124</v>
      </c>
      <c r="F8" s="6">
        <v>5205402</v>
      </c>
      <c r="G8">
        <v>10</v>
      </c>
      <c r="H8">
        <v>26</v>
      </c>
      <c r="I8" s="17">
        <f>F8*(52/(H8-G8))</f>
        <v>16917556.5</v>
      </c>
    </row>
    <row r="9" spans="5:9" x14ac:dyDescent="0.25">
      <c r="E9" s="4" t="s">
        <v>125</v>
      </c>
      <c r="F9" s="6">
        <v>6355615</v>
      </c>
      <c r="G9">
        <v>0</v>
      </c>
      <c r="H9">
        <f>G8</f>
        <v>10</v>
      </c>
      <c r="I9" s="17">
        <f>F9*(52/(H9-G9))-I8</f>
        <v>16131641.5</v>
      </c>
    </row>
    <row r="10" spans="5:9" x14ac:dyDescent="0.25">
      <c r="E10" s="11" t="s">
        <v>102</v>
      </c>
      <c r="F10" s="13">
        <f>+F7+F9+F8</f>
        <v>12581423</v>
      </c>
      <c r="G10" s="8"/>
      <c r="H10" s="8"/>
      <c r="I10" s="13">
        <f>+I7+I9+I8</f>
        <v>33457360.399999999</v>
      </c>
    </row>
    <row r="11" spans="5:9" x14ac:dyDescent="0.25">
      <c r="G11" t="s">
        <v>126</v>
      </c>
    </row>
    <row r="12" spans="5:9" x14ac:dyDescent="0.25">
      <c r="E12" s="4" t="s">
        <v>123</v>
      </c>
      <c r="F12" s="6">
        <v>1020406</v>
      </c>
      <c r="H12" s="19">
        <f>(H7-G7)/4.3</f>
        <v>30.232558139534884</v>
      </c>
      <c r="I12" s="17">
        <f>F12/H12*12</f>
        <v>405022.68923076923</v>
      </c>
    </row>
    <row r="13" spans="5:9" x14ac:dyDescent="0.25">
      <c r="E13" s="4" t="s">
        <v>124</v>
      </c>
      <c r="F13" s="6">
        <v>5205402</v>
      </c>
      <c r="H13" s="19">
        <f>(H8-G8)/4.3</f>
        <v>3.7209302325581395</v>
      </c>
      <c r="I13" s="17">
        <f>F13/H13*12</f>
        <v>16787421.450000003</v>
      </c>
    </row>
    <row r="14" spans="5:9" x14ac:dyDescent="0.25">
      <c r="E14" s="4" t="s">
        <v>125</v>
      </c>
      <c r="F14" s="6">
        <v>6355615</v>
      </c>
      <c r="H14" s="19">
        <f>(H9-G9)/4.3</f>
        <v>2.3255813953488373</v>
      </c>
      <c r="I14" s="17">
        <f>12*F14/H14-I13</f>
        <v>16007551.949999996</v>
      </c>
    </row>
    <row r="15" spans="5:9" x14ac:dyDescent="0.25">
      <c r="E15" s="4" t="s">
        <v>102</v>
      </c>
      <c r="I15" s="6">
        <f>+I12+I14+I13</f>
        <v>33199996.089230768</v>
      </c>
    </row>
    <row r="17" spans="5:9" x14ac:dyDescent="0.25">
      <c r="E17" s="8"/>
      <c r="F17" s="8"/>
      <c r="G17" s="8"/>
      <c r="H17" s="8" t="s">
        <v>127</v>
      </c>
      <c r="I17" s="8"/>
    </row>
    <row r="18" spans="5:9" x14ac:dyDescent="0.25">
      <c r="E18" s="4" t="s">
        <v>123</v>
      </c>
      <c r="F18" s="6">
        <v>1020406</v>
      </c>
      <c r="H18">
        <f>H12/12</f>
        <v>2.5193798449612403</v>
      </c>
      <c r="I18" s="17">
        <f>F18/H18</f>
        <v>405022.68923076923</v>
      </c>
    </row>
    <row r="19" spans="5:9" x14ac:dyDescent="0.25">
      <c r="E19" s="4" t="s">
        <v>124</v>
      </c>
      <c r="F19" s="6">
        <v>5205402</v>
      </c>
      <c r="H19">
        <f>H13/12</f>
        <v>0.31007751937984496</v>
      </c>
      <c r="I19" s="17">
        <f>F19/H19</f>
        <v>16787421.449999999</v>
      </c>
    </row>
    <row r="20" spans="5:9" x14ac:dyDescent="0.25">
      <c r="E20" s="4" t="s">
        <v>125</v>
      </c>
      <c r="F20" s="6">
        <v>6355615</v>
      </c>
      <c r="H20">
        <f>H14/12</f>
        <v>0.19379844961240311</v>
      </c>
      <c r="I20" s="17">
        <f>F20/H20-I19</f>
        <v>16007551.949999999</v>
      </c>
    </row>
    <row r="21" spans="5:9" x14ac:dyDescent="0.25">
      <c r="E21" s="25" t="s">
        <v>102</v>
      </c>
      <c r="F21" s="26">
        <f>+F18+F20+F19</f>
        <v>12581423</v>
      </c>
      <c r="G21" s="27"/>
      <c r="H21" s="27"/>
      <c r="I21" s="26">
        <f>+I18+I20+I19</f>
        <v>33199996.089230768</v>
      </c>
    </row>
    <row r="24" spans="5:9" ht="15.75" x14ac:dyDescent="0.25">
      <c r="E24" s="30" t="s">
        <v>128</v>
      </c>
    </row>
    <row r="25" spans="5:9" ht="15.75" x14ac:dyDescent="0.25">
      <c r="E25" s="30"/>
    </row>
    <row r="26" spans="5:9" ht="15.75" x14ac:dyDescent="0.25">
      <c r="E26" s="31" t="s">
        <v>129</v>
      </c>
    </row>
    <row r="27" spans="5:9" ht="15.75" x14ac:dyDescent="0.25">
      <c r="E27" s="31" t="s">
        <v>130</v>
      </c>
    </row>
    <row r="28" spans="5:9" ht="15.75" x14ac:dyDescent="0.25">
      <c r="E28" s="31" t="s">
        <v>131</v>
      </c>
    </row>
    <row r="29" spans="5:9" ht="15.75" x14ac:dyDescent="0.25">
      <c r="E29" s="30"/>
    </row>
    <row r="30" spans="5:9" ht="15.75" x14ac:dyDescent="0.25">
      <c r="E30" s="30" t="s">
        <v>132</v>
      </c>
    </row>
    <row r="31" spans="5:9" ht="15.75" x14ac:dyDescent="0.25">
      <c r="E31" s="30" t="s">
        <v>133</v>
      </c>
    </row>
    <row r="32" spans="5:9" ht="15.75" x14ac:dyDescent="0.25">
      <c r="E32" s="30"/>
    </row>
    <row r="33" spans="5:5" ht="15.75" x14ac:dyDescent="0.25">
      <c r="E33" s="30" t="s">
        <v>143</v>
      </c>
    </row>
    <row r="34" spans="5:5" ht="15.75" x14ac:dyDescent="0.25">
      <c r="E34" s="31" t="s">
        <v>134</v>
      </c>
    </row>
    <row r="35" spans="5:5" ht="15.75" x14ac:dyDescent="0.25">
      <c r="E35" s="31" t="s">
        <v>135</v>
      </c>
    </row>
    <row r="36" spans="5:5" ht="15.75" x14ac:dyDescent="0.25">
      <c r="E36" s="31" t="s">
        <v>136</v>
      </c>
    </row>
    <row r="37" spans="5:5" ht="15.75" x14ac:dyDescent="0.25">
      <c r="E37" s="30"/>
    </row>
    <row r="38" spans="5:5" ht="15.75" x14ac:dyDescent="0.25">
      <c r="E38" s="30" t="s">
        <v>137</v>
      </c>
    </row>
    <row r="39" spans="5:5" ht="15.75" x14ac:dyDescent="0.25">
      <c r="E39" s="30"/>
    </row>
    <row r="40" spans="5:5" ht="15.75" x14ac:dyDescent="0.25">
      <c r="E40" s="30" t="s">
        <v>138</v>
      </c>
    </row>
    <row r="41" spans="5:5" ht="15.75" x14ac:dyDescent="0.25">
      <c r="E41" s="31" t="s">
        <v>139</v>
      </c>
    </row>
    <row r="42" spans="5:5" ht="15.75" x14ac:dyDescent="0.25">
      <c r="E42" s="31" t="s">
        <v>140</v>
      </c>
    </row>
    <row r="43" spans="5:5" ht="15.75" x14ac:dyDescent="0.25">
      <c r="E43" s="31" t="s">
        <v>141</v>
      </c>
    </row>
    <row r="44" spans="5:5" ht="15.75" x14ac:dyDescent="0.25">
      <c r="E44" s="30"/>
    </row>
    <row r="45" spans="5:5" ht="15.75" x14ac:dyDescent="0.25">
      <c r="E45" s="30" t="s">
        <v>142</v>
      </c>
    </row>
    <row r="47" spans="5:5" ht="75" x14ac:dyDescent="0.25">
      <c r="E47" s="32" t="s">
        <v>144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Grise i kommuner</vt:lpstr>
      <vt:lpstr>Beregningsforudsætninger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Danmarks Naturfredningsforening</dc:creator>
  <cp:lastModifiedBy>Emilie Palm Olesen</cp:lastModifiedBy>
  <dcterms:created xsi:type="dcterms:W3CDTF">2026-04-21T09:09:56Z</dcterms:created>
  <dcterms:modified xsi:type="dcterms:W3CDTF">2026-05-21T13:02:46Z</dcterms:modified>
</cp:coreProperties>
</file>